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4.xml" ContentType="application/vnd.openxmlformats-officedocument.drawing+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D:\00.MOI\Template\"/>
    </mc:Choice>
  </mc:AlternateContent>
  <xr:revisionPtr revIDLastSave="0" documentId="13_ncr:1_{C3DE6498-8D24-443A-9066-DC867034E763}" xr6:coauthVersionLast="47" xr6:coauthVersionMax="47" xr10:uidLastSave="{00000000-0000-0000-0000-000000000000}"/>
  <workbookProtection workbookAlgorithmName="SHA-512" workbookHashValue="Ir8ezOmkYSbxmF/sd5DnWHhYMdf3sKi+Y+uT+MMC19eqqUTe55xHYs3D+8yKi93FcKfNB4tcTJIR7oVTYjl68Q==" workbookSaltValue="+gbBmP6Y+CyLtyaZz44ZOQ==" workbookSpinCount="100000" lockStructure="1"/>
  <bookViews>
    <workbookView xWindow="-120" yWindow="-120" windowWidth="20730" windowHeight="11160" tabRatio="789" firstSheet="2" activeTab="2" xr2:uid="{4E0E81B6-FF82-4E6F-A8C0-817F591A4A2D}"/>
  </bookViews>
  <sheets>
    <sheet name="Info" sheetId="2" state="hidden" r:id="rId1"/>
    <sheet name="DB-yr" sheetId="11" state="hidden" r:id="rId2"/>
    <sheet name="Annual1" sheetId="12" r:id="rId3"/>
    <sheet name="Annual2" sheetId="14" r:id="rId4"/>
    <sheet name="Global" sheetId="13" r:id="rId5"/>
    <sheet name="Settings" sheetId="5" state="hidden" r:id="rId6"/>
    <sheet name="GSI" sheetId="7" state="hidden" r:id="rId7"/>
    <sheet name="Country" sheetId="8" r:id="rId8"/>
    <sheet name="工作表5" sheetId="10" state="hidden" r:id="rId9"/>
  </sheets>
  <definedNames>
    <definedName name="_xlnm._FilterDatabase" localSheetId="7" hidden="1">Country!$B$3:$J$273</definedName>
    <definedName name="_xlnm._FilterDatabase" localSheetId="6" hidden="1">GSI!$C$5:$F$106</definedName>
    <definedName name="_xlnm._FilterDatabase" localSheetId="8" hidden="1">工作表5!$B$2:$E$2</definedName>
    <definedName name="Abkhazia">Country!$D$116</definedName>
    <definedName name="Afghanistan">Country!$D$64</definedName>
    <definedName name="Africa">_xlfn.ANCHORARRAY(Settings!$S$5)</definedName>
    <definedName name="Akrotiti_and_Dhekelia">Country!$D$121</definedName>
    <definedName name="Åland">Country!$D$122</definedName>
    <definedName name="Albania">Country!$D$123</definedName>
    <definedName name="Algeria">Country!$D$4</definedName>
    <definedName name="American_Samoa">Country!$D$237</definedName>
    <definedName name="Andorra">Country!$D$124</definedName>
    <definedName name="Angola">Country!$D$5</definedName>
    <definedName name="Anguilla">Country!$D$178</definedName>
    <definedName name="Antarctica">_xlfn.ANCHORARRAY(Settings!$Y$5)</definedName>
    <definedName name="Antigua_and_Barbuda">Country!$D$179</definedName>
    <definedName name="Argentina">Country!$D$223</definedName>
    <definedName name="Armenia">Country!$D$65</definedName>
    <definedName name="Artsakh">Country!$D$118</definedName>
    <definedName name="Aruba">Country!$D$180</definedName>
    <definedName name="Asia">_xlfn.ANCHORARRAY(Settings!$T$5)</definedName>
    <definedName name="Australia">Country!$D$238</definedName>
    <definedName name="Austria">Country!$D$125</definedName>
    <definedName name="Azerbaijan">Country!$D$66</definedName>
    <definedName name="Bahamas">Country!$D$181</definedName>
    <definedName name="Bahrain">Country!$D$67</definedName>
    <definedName name="Baker_Island">Country!$D$239</definedName>
    <definedName name="Bangladesh">Country!$D$68</definedName>
    <definedName name="Barbados">Country!$D$182</definedName>
    <definedName name="Belarus">Country!$D$126</definedName>
    <definedName name="Belgium">Country!$D$127</definedName>
    <definedName name="Belize">Country!$D$183</definedName>
    <definedName name="Benin">Country!$D$6</definedName>
    <definedName name="Bermuda">Country!$D$184</definedName>
    <definedName name="Bhutan">Country!$D$70</definedName>
    <definedName name="Bolivia">Country!$D$224</definedName>
    <definedName name="Bonaire">Country!$D$220</definedName>
    <definedName name="Bosnia_and_Herzegovina">Country!$D$128</definedName>
    <definedName name="Botswana">Country!$D$7</definedName>
    <definedName name="Bouvet_Island">Country!$D$270</definedName>
    <definedName name="Brazil">Country!$D$225</definedName>
    <definedName name="British_Indian_Ocean_Territory_BIOT">Country!$D$8</definedName>
    <definedName name="British_Virgin_Islands">Country!$D$185</definedName>
    <definedName name="Brunei">Country!$D$71</definedName>
    <definedName name="Bulgaria">Country!$D$129</definedName>
    <definedName name="Burkina_Faso">Country!$D$9</definedName>
    <definedName name="Burundi">Country!$D$10</definedName>
    <definedName name="Cambodia">Country!$D$72</definedName>
    <definedName name="Cameroon">Country!$D$11</definedName>
    <definedName name="Canada">Country!$D$186</definedName>
    <definedName name="Cape_Verde">Country!$D$12</definedName>
    <definedName name="Cayman_Islands">Country!$D$187</definedName>
    <definedName name="Central_African_Republic">Country!$D$13</definedName>
    <definedName name="Chad">Country!$D$14</definedName>
    <definedName name="Chile">Country!$D$226</definedName>
    <definedName name="China">Country!$D$69</definedName>
    <definedName name="Christmas_Island">Country!$D$73</definedName>
    <definedName name="Clipperton_Island">Country!$D$188</definedName>
    <definedName name="Cocos_Keeling_Islands">Country!$D$74</definedName>
    <definedName name="Colombia">Country!$D$227</definedName>
    <definedName name="Comoros">Country!$D$15</definedName>
    <definedName name="Congo">Country!$D$16</definedName>
    <definedName name="Congo_Republic">Country!$D$17</definedName>
    <definedName name="Cook_Islands">Country!$D$240</definedName>
    <definedName name="Costa_Rica">Country!$D$189</definedName>
    <definedName name="Country">Country!$E$4:$E$273</definedName>
    <definedName name="Croatia">Country!$D$130</definedName>
    <definedName name="Cuba">Country!$D$190</definedName>
    <definedName name="Curaçao">Country!$D$191</definedName>
    <definedName name="Cyprus">Country!$D$131</definedName>
    <definedName name="Czech">Country!$D$132</definedName>
    <definedName name="Denmark">Country!$D$133</definedName>
    <definedName name="Djibouti">Country!$D$19</definedName>
    <definedName name="Dominica">Country!$D$192</definedName>
    <definedName name="Dominican">Country!$D$193</definedName>
    <definedName name="Donetskaya_narodnaya_respublika">Country!$D$176</definedName>
    <definedName name="East_Timor">Country!$D$109</definedName>
    <definedName name="Ecuador">Country!$D$228</definedName>
    <definedName name="Egypt">Country!$D$75</definedName>
    <definedName name="EI_Salvador">Country!$D$194</definedName>
    <definedName name="Equatorial_Guinea">Country!$D$21</definedName>
    <definedName name="Eritrea">Country!$D$22</definedName>
    <definedName name="Estonia">Country!$D$134</definedName>
    <definedName name="Ethiopia">Country!$D$23</definedName>
    <definedName name="Europe">_xlfn.ANCHORARRAY(Settings!$U$5)</definedName>
    <definedName name="Falklands">Country!$D$229</definedName>
    <definedName name="Faroe_Islands">Country!$D$135</definedName>
    <definedName name="Fiji">Country!$D$241</definedName>
    <definedName name="Finland">Country!$D$136</definedName>
    <definedName name="Flag">INDIRECT(#REF!)</definedName>
    <definedName name="Flag1">INDIRECT(#REF!)</definedName>
    <definedName name="Flag2">INDIRECT(Annual1!$C$3)</definedName>
    <definedName name="France">Country!$D$137</definedName>
    <definedName name="French_Guiana">Country!$D$230</definedName>
    <definedName name="French_Polynesia">Country!$D$242</definedName>
    <definedName name="French_Southern_and_Antarctic_Lands">Country!$D$271</definedName>
    <definedName name="Gabon">Country!$D$24</definedName>
    <definedName name="Gambia">Country!$D$25</definedName>
    <definedName name="Georgia">Country!$D$76</definedName>
    <definedName name="Germany">Country!$D$138</definedName>
    <definedName name="Ghana">Country!$D$26</definedName>
    <definedName name="Gibraltar">Country!$D$139</definedName>
    <definedName name="Greece">Country!$D$140</definedName>
    <definedName name="Greenland">Country!$D$195</definedName>
    <definedName name="Grenada">Country!$D$196</definedName>
    <definedName name="Guadeloupe">Country!$D$197</definedName>
    <definedName name="Guam">Country!$D$243</definedName>
    <definedName name="Guatemala">Country!$D$198</definedName>
    <definedName name="Guernsey">Country!$D$141</definedName>
    <definedName name="Guinea">Country!$D$27</definedName>
    <definedName name="Guinea_Bissau">Country!$D$28</definedName>
    <definedName name="Guyana">Country!$D$231</definedName>
    <definedName name="Haiti">Country!$D$199</definedName>
    <definedName name="Heard_Island_and_McDonald_Islands">Country!$D$272</definedName>
    <definedName name="HolidayDates">Settings!$B$5:$B$39</definedName>
    <definedName name="Honduras">Country!$D$200</definedName>
    <definedName name="Hong_Kong">Country!$D$77</definedName>
    <definedName name="Howland_Island">Country!$D$244</definedName>
    <definedName name="Hungary">Country!$D$142</definedName>
    <definedName name="India">Country!$D$78</definedName>
    <definedName name="Indonesia">Country!$D$79</definedName>
    <definedName name="Iran">Country!$D$80</definedName>
    <definedName name="Iraq">Country!$D$81</definedName>
    <definedName name="Ireland">Country!$D$144</definedName>
    <definedName name="Ísland">Country!$D$143</definedName>
    <definedName name="Isle_of_Man">Country!$D$145</definedName>
    <definedName name="Israel">Country!$D$82</definedName>
    <definedName name="Italy">Country!$D$146</definedName>
    <definedName name="Ivory_Coast">Country!$D$18</definedName>
    <definedName name="Jamaica">Country!$D$201</definedName>
    <definedName name="Japan">Country!$D$83</definedName>
    <definedName name="Jarvis_Island">Country!$D$245</definedName>
    <definedName name="Jersey">Country!$D$147</definedName>
    <definedName name="Johnston_Atoll">Country!$D$246</definedName>
    <definedName name="Jordan">Country!$D$84</definedName>
    <definedName name="Kazakhstan">Country!$D$85</definedName>
    <definedName name="Kenya">Country!$D$29</definedName>
    <definedName name="Kingman_Reef">Country!$D$247</definedName>
    <definedName name="Kiribati">Country!$D$248</definedName>
    <definedName name="Korea_North">Country!$D$86</definedName>
    <definedName name="Korea_South">Country!$D$87</definedName>
    <definedName name="Kosovo">Country!$D$174</definedName>
    <definedName name="Kuwait">Country!$D$88</definedName>
    <definedName name="Kyrgyzstan">Country!$D$89</definedName>
    <definedName name="Laos">Country!$D$90</definedName>
    <definedName name="Latvia">Country!$D$148</definedName>
    <definedName name="Lebanon">Country!$D$91</definedName>
    <definedName name="Lesotho">Country!$D$30</definedName>
    <definedName name="Liberia">Country!$D$31</definedName>
    <definedName name="Libya">Country!$D$32</definedName>
    <definedName name="Liechtenstein">Country!$D$149</definedName>
    <definedName name="Lithuania">Country!$D$150</definedName>
    <definedName name="Lugansk_narodnaya_respublika">Country!$D$177</definedName>
    <definedName name="Luxembourg">Country!$D$151</definedName>
    <definedName name="Macau">Country!$D$92</definedName>
    <definedName name="Madagascar">Country!$D$33</definedName>
    <definedName name="Malawi">Country!$D$34</definedName>
    <definedName name="Malaysia">Country!$D$93</definedName>
    <definedName name="Maldives">Country!$D$94</definedName>
    <definedName name="Mali">Country!$D$35</definedName>
    <definedName name="Malta">Country!$D$153</definedName>
    <definedName name="Marshall_Islands">Country!$D$249</definedName>
    <definedName name="Martinique">Country!$D$202</definedName>
    <definedName name="Mauritania">Country!$D$36</definedName>
    <definedName name="Mauritius">Country!$D$37</definedName>
    <definedName name="Mayotte">Country!$D$38</definedName>
    <definedName name="Mexico">Country!$D$203</definedName>
    <definedName name="Micronesia">Country!$D$250</definedName>
    <definedName name="Midway_Atoll">Country!$D$251</definedName>
    <definedName name="Moldova">Country!$D$154</definedName>
    <definedName name="Monaco">Country!$D$155</definedName>
    <definedName name="Mongolia">Country!$D$95</definedName>
    <definedName name="Montenegro">Country!$D$156</definedName>
    <definedName name="Montserrat">Country!$D$204</definedName>
    <definedName name="Morocco">Country!$D$39</definedName>
    <definedName name="Mozambique">Country!$D$40</definedName>
    <definedName name="Myanmar">Country!$D$96</definedName>
    <definedName name="Namibia">Country!$D$41</definedName>
    <definedName name="Nauru">Country!$D$252</definedName>
    <definedName name="Navassa_Island">Country!$D$205</definedName>
    <definedName name="Nepal">Country!$D$97</definedName>
    <definedName name="Netherlands">Country!$D$157</definedName>
    <definedName name="New_Caledonia">Country!$D$253</definedName>
    <definedName name="New_Zealand">Country!$D$254</definedName>
    <definedName name="Nicaragua">Country!$D$206</definedName>
    <definedName name="Niger">Country!$D$42</definedName>
    <definedName name="Nigeria">Country!$D$43</definedName>
    <definedName name="Niue">Country!$D$255</definedName>
    <definedName name="Norfolk_Island">Country!$D$256</definedName>
    <definedName name="North_Macedonia">Country!$D$152</definedName>
    <definedName name="NorthAmerica">_xlfn.ANCHORARRAY(Settings!$V$5)</definedName>
    <definedName name="Northern_Cyprus">Country!$D$119</definedName>
    <definedName name="Northern_Mariana_Islands">Country!$D$257</definedName>
    <definedName name="Norway">Country!$D$158</definedName>
    <definedName name="Oceania">_xlfn.ANCHORARRAY(Settings!$X$5)</definedName>
    <definedName name="Oman">Country!$D$98</definedName>
    <definedName name="Pakistan">Country!$D$99</definedName>
    <definedName name="Palau">Country!$D$258</definedName>
    <definedName name="Palestine">Country!$D$100</definedName>
    <definedName name="Palmyra_Atoll">Country!$D$259</definedName>
    <definedName name="Panama">Country!$D$207</definedName>
    <definedName name="Papua_New_Guinea">Country!$D$260</definedName>
    <definedName name="Paraguay">Country!$D$232</definedName>
    <definedName name="Peru">Country!$D$233</definedName>
    <definedName name="Philippines">Country!$D$101</definedName>
    <definedName name="Pitcairn_Islands">Country!$D$261</definedName>
    <definedName name="Poland">Country!$D$159</definedName>
    <definedName name="Portugal">Country!$D$160</definedName>
    <definedName name="_xlnm.Print_Area" localSheetId="3">Annual2!$A$1:$BY$507</definedName>
    <definedName name="_xlnm.Print_Area" localSheetId="7">Country!$A$1:$M$273</definedName>
    <definedName name="Puerto_Rico">Country!$D$208</definedName>
    <definedName name="Qatar">Country!$D$102</definedName>
    <definedName name="Regions">_xlfn.ANCHORARRAY(Settings!$R$5)</definedName>
    <definedName name="República_Árabe_Saharaui_Democrática">Country!$D$59</definedName>
    <definedName name="Réunion">Country!$D$44</definedName>
    <definedName name="Romania">Country!$D$161</definedName>
    <definedName name="Russia">Country!$D$162</definedName>
    <definedName name="Rwanda">Country!$D$45</definedName>
    <definedName name="Saba">Country!$D$222</definedName>
    <definedName name="Saint_Barthélemy">Country!$D$209</definedName>
    <definedName name="Saint_Helena">Country!$D$46</definedName>
    <definedName name="Saint_Kitts_and_Nevis">Country!$D$210</definedName>
    <definedName name="Saint_Lucia">Country!$D$211</definedName>
    <definedName name="Saint_Martin">Country!$D$212</definedName>
    <definedName name="Saint_Pierre_and_Miquelon">Country!$D$213</definedName>
    <definedName name="Saint_Vincent_and_the_Grenadines">Country!$D$214</definedName>
    <definedName name="Samoa">Country!$D$262</definedName>
    <definedName name="San_Marino">Country!$D$163</definedName>
    <definedName name="São_Tomé_and_Príncipe">Country!$D$47</definedName>
    <definedName name="Saudi_Arabia">Country!$D$103</definedName>
    <definedName name="Senegal">Country!$D$48</definedName>
    <definedName name="Serbia">Country!$D$164</definedName>
    <definedName name="Seychelles">Country!$D$49</definedName>
    <definedName name="Sierra_Leone">Country!$D$50</definedName>
    <definedName name="Singapore">Country!$D$104</definedName>
    <definedName name="Sint_Eustatius">Country!$D$221</definedName>
    <definedName name="Sint_Maarten">Country!$D$219</definedName>
    <definedName name="Slovakia">Country!$D$165</definedName>
    <definedName name="Slovenia">Country!$D$166</definedName>
    <definedName name="Solomon_Islands">Country!$D$263</definedName>
    <definedName name="Somalia">Country!$D$51</definedName>
    <definedName name="Somaliland">Country!$D$62</definedName>
    <definedName name="South_Africa">Country!$D$52</definedName>
    <definedName name="South_Georgia_and_the_South_Sandwich_Islands">Country!$D$273</definedName>
    <definedName name="South_Ossetia">Country!$D$120</definedName>
    <definedName name="South_Sudan">Country!$D$63</definedName>
    <definedName name="SouthAmerica">_xlfn.ANCHORARRAY(Settings!$W$5)</definedName>
    <definedName name="Spain">Country!$D$167</definedName>
    <definedName name="Sri_Lanka">Country!$D$105</definedName>
    <definedName name="Station">_xlfn.ANCHORARRAY(Settings!$AB$5)</definedName>
    <definedName name="Sudan">Country!$D$53</definedName>
    <definedName name="Suriname">Country!$D$234</definedName>
    <definedName name="Svalbard">Country!$D$168</definedName>
    <definedName name="Swaziland">Country!$D$54</definedName>
    <definedName name="Sweden">Country!$D$169</definedName>
    <definedName name="Switzerland">Country!$D$170</definedName>
    <definedName name="Syria">Country!$D$106</definedName>
    <definedName name="Taiwan">Country!$D$117</definedName>
    <definedName name="Tajikistan">Country!$D$107</definedName>
    <definedName name="Tanzania">Country!$D$55</definedName>
    <definedName name="Thailand">Country!$D$108</definedName>
    <definedName name="Togo">Country!$D$56</definedName>
    <definedName name="Tokelau">Country!$D$264</definedName>
    <definedName name="Tonga">Country!$D$265</definedName>
    <definedName name="Transnistria">Country!$D$175</definedName>
    <definedName name="Trinidad_and_Tobago">Country!$D$215</definedName>
    <definedName name="Tunisia">Country!$D$57</definedName>
    <definedName name="Turkey">Country!$D$110</definedName>
    <definedName name="Turkmenistan">Country!$D$111</definedName>
    <definedName name="Turks_and_Caicos_Islands">Country!$D$216</definedName>
    <definedName name="Tuvalu">Country!$D$266</definedName>
    <definedName name="Uganda">Country!$D$58</definedName>
    <definedName name="UK">Country!$D$172</definedName>
    <definedName name="Ukraine">Country!$D$171</definedName>
    <definedName name="United_Arab_Emirates">Country!$D$112</definedName>
    <definedName name="United_States_Virgin_Islands">Country!$D$218</definedName>
    <definedName name="Uruguay">Country!$D$235</definedName>
    <definedName name="USA">Country!$D$217</definedName>
    <definedName name="Uzbekistan">Country!$D$113</definedName>
    <definedName name="ValueCloud">_xlfn.ANCHORARRAY(Annual1!$BE$35)</definedName>
    <definedName name="ValueGSI">_xlfn.ANCHORARRAY(Annual1!$G$35)</definedName>
    <definedName name="ValueRain">_xlfn.ANCHORARRAY(Annual1!$AU$35)</definedName>
    <definedName name="ValueRH">_xlfn.ANCHORARRAY(Annual1!$AK$35)</definedName>
    <definedName name="ValueS">_xlfn.ANCHORARRAY(Annual1!$Q$35)</definedName>
    <definedName name="ValueTemp">_xlfn.ANCHORARRAY(Annual1!$AA$35)</definedName>
    <definedName name="Vanuatu">Country!$D$267</definedName>
    <definedName name="Vatican">Country!$D$173</definedName>
    <definedName name="Venezuela">Country!$D$236</definedName>
    <definedName name="Vietnam">Country!$D$114</definedName>
    <definedName name="Wake_Island">Country!$D$268</definedName>
    <definedName name="Wallis_and_Futuna">Country!$D$269</definedName>
    <definedName name="year">_xlfn.ANCHORARRAY(Annual1!$F$35)</definedName>
    <definedName name="Yemen">Country!$D$115</definedName>
    <definedName name="Zambia">Country!$D$60</definedName>
    <definedName name="Zimbabwe">Country!$D$61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117" i="8" l="1"/>
  <c r="BU140" i="14"/>
  <c r="BU137" i="14"/>
  <c r="BI140" i="14"/>
  <c r="BI137" i="14"/>
  <c r="AW140" i="14"/>
  <c r="AW137" i="14"/>
  <c r="AK140" i="14"/>
  <c r="AK137" i="14"/>
  <c r="Y140" i="14"/>
  <c r="Y137" i="14"/>
  <c r="M140" i="14"/>
  <c r="M137" i="14"/>
  <c r="K4" i="12" l="1"/>
  <c r="U4" i="12"/>
  <c r="AE4" i="12"/>
  <c r="AO4" i="12"/>
  <c r="AY4" i="12"/>
  <c r="BI4" i="12"/>
  <c r="AZ4" i="12"/>
  <c r="AC105" i="14" a="1"/>
  <c r="AC105" i="14" s="1"/>
  <c r="BJ104" i="14" a="1"/>
  <c r="BJ104" i="14" s="1"/>
  <c r="BU492" i="14" a="1"/>
  <c r="BU492" i="14" s="1"/>
  <c r="BT492" i="14" a="1"/>
  <c r="BT492" i="14" s="1"/>
  <c r="BS492" i="14" a="1"/>
  <c r="BS492" i="14" s="1"/>
  <c r="BR492" i="14" a="1"/>
  <c r="BR492" i="14" s="1"/>
  <c r="BQ492" i="14" a="1"/>
  <c r="BQ492" i="14" s="1"/>
  <c r="BP492" i="14" a="1"/>
  <c r="BP492" i="14" s="1"/>
  <c r="BO492" i="14" a="1"/>
  <c r="BO492" i="14" s="1"/>
  <c r="BN492" i="14" a="1"/>
  <c r="BN492" i="14" s="1"/>
  <c r="BI492" i="14" a="1"/>
  <c r="BI492" i="14" s="1"/>
  <c r="BH492" i="14" a="1"/>
  <c r="BH492" i="14" s="1"/>
  <c r="BG492" i="14" a="1"/>
  <c r="BG492" i="14" s="1"/>
  <c r="BF492" i="14" a="1"/>
  <c r="BF492" i="14" s="1"/>
  <c r="BE492" i="14" a="1"/>
  <c r="BE492" i="14" s="1"/>
  <c r="BD492" i="14" a="1"/>
  <c r="BD492" i="14" s="1"/>
  <c r="BC492" i="14" a="1"/>
  <c r="BC492" i="14" s="1"/>
  <c r="BB492" i="14" a="1"/>
  <c r="BB492" i="14" s="1"/>
  <c r="AW492" i="14" a="1"/>
  <c r="AW492" i="14" s="1"/>
  <c r="AV492" i="14" a="1"/>
  <c r="AV492" i="14" s="1"/>
  <c r="AU492" i="14" a="1"/>
  <c r="AU492" i="14" s="1"/>
  <c r="AT492" i="14" a="1"/>
  <c r="AT492" i="14" s="1"/>
  <c r="AS492" i="14" a="1"/>
  <c r="AS492" i="14" s="1"/>
  <c r="AR492" i="14" a="1"/>
  <c r="AR492" i="14" s="1"/>
  <c r="AQ492" i="14" a="1"/>
  <c r="AQ492" i="14" s="1"/>
  <c r="AP492" i="14" a="1"/>
  <c r="AP492" i="14" s="1"/>
  <c r="AK492" i="14" a="1"/>
  <c r="AK492" i="14" s="1"/>
  <c r="AJ492" i="14" a="1"/>
  <c r="AJ492" i="14" s="1"/>
  <c r="AI492" i="14" a="1"/>
  <c r="AI492" i="14" s="1"/>
  <c r="AH492" i="14" a="1"/>
  <c r="AH492" i="14" s="1"/>
  <c r="AG492" i="14" a="1"/>
  <c r="AG492" i="14" s="1"/>
  <c r="AF492" i="14" a="1"/>
  <c r="AF492" i="14" s="1"/>
  <c r="AE492" i="14" a="1"/>
  <c r="AE492" i="14" s="1"/>
  <c r="AD492" i="14" a="1"/>
  <c r="AD492" i="14" s="1"/>
  <c r="Y492" i="14" a="1"/>
  <c r="Y492" i="14" s="1"/>
  <c r="X492" i="14" a="1"/>
  <c r="X492" i="14" s="1"/>
  <c r="W492" i="14" a="1"/>
  <c r="W492" i="14" s="1"/>
  <c r="V492" i="14" a="1"/>
  <c r="V492" i="14" s="1"/>
  <c r="U492" i="14" a="1"/>
  <c r="U492" i="14" s="1"/>
  <c r="T492" i="14" a="1"/>
  <c r="T492" i="14" s="1"/>
  <c r="S492" i="14" a="1"/>
  <c r="S492" i="14" s="1"/>
  <c r="R492" i="14" a="1"/>
  <c r="R492" i="14" s="1"/>
  <c r="M492" i="14" a="1"/>
  <c r="M492" i="14" s="1"/>
  <c r="L492" i="14" a="1"/>
  <c r="L492" i="14" s="1"/>
  <c r="K492" i="14" a="1"/>
  <c r="K492" i="14" s="1"/>
  <c r="J492" i="14" a="1"/>
  <c r="J492" i="14" s="1"/>
  <c r="I492" i="14" a="1"/>
  <c r="I492" i="14" s="1"/>
  <c r="H492" i="14" a="1"/>
  <c r="H492" i="14" s="1"/>
  <c r="G492" i="14" a="1"/>
  <c r="G492" i="14" s="1"/>
  <c r="F492" i="14" a="1"/>
  <c r="F492" i="14" s="1"/>
  <c r="B492" i="14"/>
  <c r="E503" i="14"/>
  <c r="D503" i="14"/>
  <c r="E502" i="14"/>
  <c r="D502" i="14"/>
  <c r="E501" i="14"/>
  <c r="D501" i="14"/>
  <c r="E500" i="14"/>
  <c r="D500" i="14"/>
  <c r="E499" i="14"/>
  <c r="D499" i="14"/>
  <c r="E498" i="14"/>
  <c r="D498" i="14"/>
  <c r="E497" i="14"/>
  <c r="D497" i="14"/>
  <c r="E496" i="14"/>
  <c r="D496" i="14"/>
  <c r="E495" i="14"/>
  <c r="D495" i="14"/>
  <c r="E494" i="14"/>
  <c r="D494" i="14"/>
  <c r="E493" i="14"/>
  <c r="D493" i="14"/>
  <c r="E492" i="14"/>
  <c r="D492" i="14"/>
  <c r="AB5" i="5" a="1"/>
  <c r="AB5" i="5" s="1"/>
  <c r="AB3" i="5" s="1"/>
  <c r="C9" i="12"/>
  <c r="BU480" i="14" a="1"/>
  <c r="BU480" i="14" s="1"/>
  <c r="BT480" i="14" a="1"/>
  <c r="BT480" i="14" s="1"/>
  <c r="BS480" i="14" a="1"/>
  <c r="BS480" i="14" s="1"/>
  <c r="BR480" i="14" a="1"/>
  <c r="BR480" i="14" s="1"/>
  <c r="BQ480" i="14" a="1"/>
  <c r="BQ480" i="14" s="1"/>
  <c r="BP480" i="14" a="1"/>
  <c r="BP480" i="14" s="1"/>
  <c r="BO480" i="14" a="1"/>
  <c r="BO480" i="14" s="1"/>
  <c r="BN480" i="14" a="1"/>
  <c r="BN480" i="14" s="1"/>
  <c r="BU468" i="14" a="1"/>
  <c r="BU468" i="14" s="1"/>
  <c r="BT468" i="14" a="1"/>
  <c r="BT468" i="14" s="1"/>
  <c r="BS468" i="14" a="1"/>
  <c r="BS468" i="14" s="1"/>
  <c r="BR468" i="14" a="1"/>
  <c r="BR468" i="14" s="1"/>
  <c r="BQ468" i="14" a="1"/>
  <c r="BQ468" i="14" s="1"/>
  <c r="BP468" i="14" a="1"/>
  <c r="BP468" i="14" s="1"/>
  <c r="BO468" i="14" a="1"/>
  <c r="BO468" i="14" s="1"/>
  <c r="BN468" i="14" a="1"/>
  <c r="BN468" i="14" s="1"/>
  <c r="BU456" i="14" a="1"/>
  <c r="BU456" i="14" s="1"/>
  <c r="BT456" i="14" a="1"/>
  <c r="BT456" i="14" s="1"/>
  <c r="BS456" i="14" a="1"/>
  <c r="BS456" i="14" s="1"/>
  <c r="BR456" i="14" a="1"/>
  <c r="BR456" i="14" s="1"/>
  <c r="BQ456" i="14" a="1"/>
  <c r="BQ456" i="14" s="1"/>
  <c r="BP456" i="14" a="1"/>
  <c r="BP456" i="14" s="1"/>
  <c r="BO456" i="14" a="1"/>
  <c r="BO456" i="14" s="1"/>
  <c r="BN456" i="14" a="1"/>
  <c r="BN456" i="14" s="1"/>
  <c r="BU444" i="14" a="1"/>
  <c r="BU444" i="14" s="1"/>
  <c r="BT444" i="14" a="1"/>
  <c r="BT444" i="14" s="1"/>
  <c r="BS444" i="14" a="1"/>
  <c r="BS444" i="14" s="1"/>
  <c r="BR444" i="14" a="1"/>
  <c r="BR444" i="14" s="1"/>
  <c r="BQ444" i="14" a="1"/>
  <c r="BQ444" i="14" s="1"/>
  <c r="BP444" i="14" a="1"/>
  <c r="BP444" i="14" s="1"/>
  <c r="BO444" i="14" a="1"/>
  <c r="BO444" i="14" s="1"/>
  <c r="BN444" i="14" a="1"/>
  <c r="BN444" i="14" s="1"/>
  <c r="BU432" i="14" a="1"/>
  <c r="BU432" i="14" s="1"/>
  <c r="BT432" i="14" a="1"/>
  <c r="BT432" i="14" s="1"/>
  <c r="BS432" i="14" a="1"/>
  <c r="BS432" i="14" s="1"/>
  <c r="BR432" i="14" a="1"/>
  <c r="BR432" i="14" s="1"/>
  <c r="BQ432" i="14" a="1"/>
  <c r="BQ432" i="14" s="1"/>
  <c r="BP432" i="14" a="1"/>
  <c r="BP432" i="14" s="1"/>
  <c r="BO432" i="14" a="1"/>
  <c r="BO432" i="14" s="1"/>
  <c r="BN432" i="14" a="1"/>
  <c r="BN432" i="14" s="1"/>
  <c r="BU420" i="14" a="1"/>
  <c r="BU420" i="14" s="1"/>
  <c r="BT420" i="14" a="1"/>
  <c r="BT420" i="14" s="1"/>
  <c r="BS420" i="14" a="1"/>
  <c r="BS420" i="14" s="1"/>
  <c r="BR420" i="14" a="1"/>
  <c r="BR420" i="14" s="1"/>
  <c r="BQ420" i="14" a="1"/>
  <c r="BQ420" i="14" s="1"/>
  <c r="BP420" i="14" a="1"/>
  <c r="BP420" i="14" s="1"/>
  <c r="BO420" i="14" a="1"/>
  <c r="BO420" i="14" s="1"/>
  <c r="BN420" i="14" a="1"/>
  <c r="BN420" i="14" s="1"/>
  <c r="BU408" i="14" a="1"/>
  <c r="BU408" i="14" s="1"/>
  <c r="BT408" i="14" a="1"/>
  <c r="BT408" i="14" s="1"/>
  <c r="BS408" i="14" a="1"/>
  <c r="BS408" i="14" s="1"/>
  <c r="BR408" i="14" a="1"/>
  <c r="BR408" i="14" s="1"/>
  <c r="BQ408" i="14" a="1"/>
  <c r="BQ408" i="14" s="1"/>
  <c r="BP408" i="14" a="1"/>
  <c r="BP408" i="14" s="1"/>
  <c r="BO408" i="14" a="1"/>
  <c r="BO408" i="14" s="1"/>
  <c r="BN408" i="14" a="1"/>
  <c r="BN408" i="14" s="1"/>
  <c r="BU396" i="14" a="1"/>
  <c r="BU396" i="14" s="1"/>
  <c r="BT396" i="14" a="1"/>
  <c r="BT396" i="14" s="1"/>
  <c r="BS396" i="14" a="1"/>
  <c r="BS396" i="14" s="1"/>
  <c r="BR396" i="14" a="1"/>
  <c r="BR396" i="14" s="1"/>
  <c r="BQ396" i="14" a="1"/>
  <c r="BQ396" i="14" s="1"/>
  <c r="BP396" i="14" a="1"/>
  <c r="BP396" i="14" s="1"/>
  <c r="BO396" i="14" a="1"/>
  <c r="BO396" i="14" s="1"/>
  <c r="BN396" i="14" a="1"/>
  <c r="BN396" i="14" s="1"/>
  <c r="BU384" i="14" a="1"/>
  <c r="BU384" i="14" s="1"/>
  <c r="BT384" i="14" a="1"/>
  <c r="BT384" i="14" s="1"/>
  <c r="BS384" i="14" a="1"/>
  <c r="BS384" i="14" s="1"/>
  <c r="BR384" i="14" a="1"/>
  <c r="BR384" i="14" s="1"/>
  <c r="BQ384" i="14" a="1"/>
  <c r="BQ384" i="14" s="1"/>
  <c r="BP384" i="14" a="1"/>
  <c r="BP384" i="14" s="1"/>
  <c r="BO384" i="14" a="1"/>
  <c r="BO384" i="14" s="1"/>
  <c r="BN384" i="14" a="1"/>
  <c r="BN384" i="14" s="1"/>
  <c r="BU372" i="14" a="1"/>
  <c r="BU372" i="14" s="1"/>
  <c r="BT372" i="14" a="1"/>
  <c r="BT372" i="14" s="1"/>
  <c r="BS372" i="14" a="1"/>
  <c r="BS372" i="14" s="1"/>
  <c r="BR372" i="14" a="1"/>
  <c r="BR372" i="14" s="1"/>
  <c r="BQ372" i="14" a="1"/>
  <c r="BQ372" i="14" s="1"/>
  <c r="BP372" i="14" a="1"/>
  <c r="BP372" i="14" s="1"/>
  <c r="BO372" i="14" a="1"/>
  <c r="BO372" i="14" s="1"/>
  <c r="BN372" i="14" a="1"/>
  <c r="BN372" i="14" s="1"/>
  <c r="BU360" i="14" a="1"/>
  <c r="BU360" i="14" s="1"/>
  <c r="BT360" i="14" a="1"/>
  <c r="BT360" i="14" s="1"/>
  <c r="BS360" i="14" a="1"/>
  <c r="BS360" i="14" s="1"/>
  <c r="BR360" i="14" a="1"/>
  <c r="BR360" i="14" s="1"/>
  <c r="BQ360" i="14" a="1"/>
  <c r="BQ360" i="14" s="1"/>
  <c r="BP360" i="14" a="1"/>
  <c r="BP360" i="14" s="1"/>
  <c r="BO360" i="14" a="1"/>
  <c r="BO360" i="14" s="1"/>
  <c r="BN360" i="14" a="1"/>
  <c r="BN360" i="14" s="1"/>
  <c r="BU348" i="14" a="1"/>
  <c r="BU348" i="14" s="1"/>
  <c r="BT348" i="14" a="1"/>
  <c r="BT348" i="14" s="1"/>
  <c r="BS348" i="14" a="1"/>
  <c r="BS348" i="14" s="1"/>
  <c r="BR348" i="14" a="1"/>
  <c r="BR348" i="14" s="1"/>
  <c r="BQ348" i="14" a="1"/>
  <c r="BQ348" i="14" s="1"/>
  <c r="BP348" i="14" a="1"/>
  <c r="BP348" i="14" s="1"/>
  <c r="BO348" i="14" a="1"/>
  <c r="BO348" i="14" s="1"/>
  <c r="BN348" i="14" a="1"/>
  <c r="BN348" i="14" s="1"/>
  <c r="BU336" i="14" a="1"/>
  <c r="BU336" i="14" s="1"/>
  <c r="BT336" i="14" a="1"/>
  <c r="BT336" i="14" s="1"/>
  <c r="BS336" i="14" a="1"/>
  <c r="BS336" i="14" s="1"/>
  <c r="BR336" i="14" a="1"/>
  <c r="BR336" i="14" s="1"/>
  <c r="BQ336" i="14" a="1"/>
  <c r="BQ336" i="14" s="1"/>
  <c r="BP336" i="14" a="1"/>
  <c r="BP336" i="14" s="1"/>
  <c r="BO336" i="14" a="1"/>
  <c r="BO336" i="14" s="1"/>
  <c r="BN336" i="14" a="1"/>
  <c r="BN336" i="14" s="1"/>
  <c r="BU324" i="14" a="1"/>
  <c r="BU324" i="14" s="1"/>
  <c r="BT324" i="14" a="1"/>
  <c r="BT324" i="14" s="1"/>
  <c r="BS324" i="14" a="1"/>
  <c r="BS324" i="14" s="1"/>
  <c r="BR324" i="14" a="1"/>
  <c r="BR324" i="14" s="1"/>
  <c r="BQ324" i="14" a="1"/>
  <c r="BQ324" i="14" s="1"/>
  <c r="BP324" i="14" a="1"/>
  <c r="BP324" i="14" s="1"/>
  <c r="BO324" i="14" a="1"/>
  <c r="BO324" i="14" s="1"/>
  <c r="BN324" i="14" a="1"/>
  <c r="BN324" i="14" s="1"/>
  <c r="BU312" i="14" a="1"/>
  <c r="BU312" i="14" s="1"/>
  <c r="BT312" i="14" a="1"/>
  <c r="BT312" i="14" s="1"/>
  <c r="BS312" i="14" a="1"/>
  <c r="BS312" i="14" s="1"/>
  <c r="BR312" i="14" a="1"/>
  <c r="BR312" i="14" s="1"/>
  <c r="BQ312" i="14" a="1"/>
  <c r="BQ312" i="14" s="1"/>
  <c r="BP312" i="14" a="1"/>
  <c r="BP312" i="14" s="1"/>
  <c r="BO312" i="14" a="1"/>
  <c r="BO312" i="14" s="1"/>
  <c r="BN312" i="14" a="1"/>
  <c r="BN312" i="14" s="1"/>
  <c r="BU300" i="14" a="1"/>
  <c r="BU300" i="14" s="1"/>
  <c r="BT300" i="14" a="1"/>
  <c r="BT300" i="14" s="1"/>
  <c r="BS300" i="14" a="1"/>
  <c r="BS300" i="14" s="1"/>
  <c r="BR300" i="14" a="1"/>
  <c r="BR300" i="14" s="1"/>
  <c r="BQ300" i="14" a="1"/>
  <c r="BQ300" i="14" s="1"/>
  <c r="BP300" i="14" a="1"/>
  <c r="BP300" i="14" s="1"/>
  <c r="BO300" i="14" a="1"/>
  <c r="BO300" i="14" s="1"/>
  <c r="BN300" i="14" a="1"/>
  <c r="BN300" i="14" s="1"/>
  <c r="BU288" i="14" a="1"/>
  <c r="BU288" i="14" s="1"/>
  <c r="BT288" i="14" a="1"/>
  <c r="BT288" i="14" s="1"/>
  <c r="BS288" i="14" a="1"/>
  <c r="BS288" i="14" s="1"/>
  <c r="BR288" i="14" a="1"/>
  <c r="BR288" i="14" s="1"/>
  <c r="BQ288" i="14" a="1"/>
  <c r="BQ288" i="14" s="1"/>
  <c r="BP288" i="14" a="1"/>
  <c r="BP288" i="14" s="1"/>
  <c r="BO288" i="14" a="1"/>
  <c r="BO288" i="14" s="1"/>
  <c r="BN288" i="14" a="1"/>
  <c r="BN288" i="14" s="1"/>
  <c r="BU276" i="14" a="1"/>
  <c r="BU276" i="14" s="1"/>
  <c r="BT276" i="14" a="1"/>
  <c r="BT276" i="14" s="1"/>
  <c r="BS276" i="14" a="1"/>
  <c r="BS276" i="14" s="1"/>
  <c r="BR276" i="14" a="1"/>
  <c r="BR276" i="14" s="1"/>
  <c r="BQ276" i="14" a="1"/>
  <c r="BQ276" i="14" s="1"/>
  <c r="BP276" i="14" a="1"/>
  <c r="BP276" i="14" s="1"/>
  <c r="BO276" i="14" a="1"/>
  <c r="BO276" i="14" s="1"/>
  <c r="BN276" i="14" a="1"/>
  <c r="BN276" i="14" s="1"/>
  <c r="BU264" i="14" a="1"/>
  <c r="BU264" i="14" s="1"/>
  <c r="BT264" i="14" a="1"/>
  <c r="BT264" i="14" s="1"/>
  <c r="BS264" i="14" a="1"/>
  <c r="BS264" i="14" s="1"/>
  <c r="BR264" i="14" a="1"/>
  <c r="BR264" i="14" s="1"/>
  <c r="BQ264" i="14" a="1"/>
  <c r="BQ264" i="14" s="1"/>
  <c r="BP264" i="14" a="1"/>
  <c r="BP264" i="14" s="1"/>
  <c r="BO264" i="14" a="1"/>
  <c r="BO264" i="14" s="1"/>
  <c r="BN264" i="14" a="1"/>
  <c r="BN264" i="14" s="1"/>
  <c r="BU252" i="14" a="1"/>
  <c r="BU252" i="14" s="1"/>
  <c r="BT252" i="14" a="1"/>
  <c r="BT252" i="14" s="1"/>
  <c r="BS252" i="14" a="1"/>
  <c r="BS252" i="14" s="1"/>
  <c r="BR252" i="14" a="1"/>
  <c r="BR252" i="14" s="1"/>
  <c r="BQ252" i="14" a="1"/>
  <c r="BQ252" i="14" s="1"/>
  <c r="BP252" i="14" a="1"/>
  <c r="BP252" i="14" s="1"/>
  <c r="BO252" i="14" a="1"/>
  <c r="BO252" i="14" s="1"/>
  <c r="BN252" i="14" a="1"/>
  <c r="BN252" i="14" s="1"/>
  <c r="BU240" i="14" a="1"/>
  <c r="BU240" i="14" s="1"/>
  <c r="BT240" i="14" a="1"/>
  <c r="BT240" i="14" s="1"/>
  <c r="BS240" i="14" a="1"/>
  <c r="BS240" i="14" s="1"/>
  <c r="BR240" i="14" a="1"/>
  <c r="BR240" i="14" s="1"/>
  <c r="BQ240" i="14" a="1"/>
  <c r="BQ240" i="14" s="1"/>
  <c r="BP240" i="14" a="1"/>
  <c r="BP240" i="14" s="1"/>
  <c r="BO240" i="14" a="1"/>
  <c r="BO240" i="14" s="1"/>
  <c r="BN240" i="14" a="1"/>
  <c r="BN240" i="14" s="1"/>
  <c r="BU228" i="14" a="1"/>
  <c r="BU228" i="14" s="1"/>
  <c r="BT228" i="14" a="1"/>
  <c r="BT228" i="14" s="1"/>
  <c r="BS228" i="14" a="1"/>
  <c r="BS228" i="14" s="1"/>
  <c r="BR228" i="14" a="1"/>
  <c r="BR228" i="14" s="1"/>
  <c r="BQ228" i="14" a="1"/>
  <c r="BQ228" i="14" s="1"/>
  <c r="BP228" i="14" a="1"/>
  <c r="BP228" i="14" s="1"/>
  <c r="BO228" i="14" a="1"/>
  <c r="BO228" i="14" s="1"/>
  <c r="BN228" i="14" a="1"/>
  <c r="BN228" i="14" s="1"/>
  <c r="BU216" i="14" a="1"/>
  <c r="BU216" i="14" s="1"/>
  <c r="BT216" i="14" a="1"/>
  <c r="BT216" i="14" s="1"/>
  <c r="BS216" i="14" a="1"/>
  <c r="BS216" i="14" s="1"/>
  <c r="BR216" i="14" a="1"/>
  <c r="BR216" i="14" s="1"/>
  <c r="BQ216" i="14" a="1"/>
  <c r="BQ216" i="14" s="1"/>
  <c r="BP216" i="14" a="1"/>
  <c r="BP216" i="14" s="1"/>
  <c r="BO216" i="14" a="1"/>
  <c r="BO216" i="14" s="1"/>
  <c r="BN216" i="14" a="1"/>
  <c r="BN216" i="14" s="1"/>
  <c r="BU204" i="14" a="1"/>
  <c r="BU204" i="14" s="1"/>
  <c r="BT204" i="14" a="1"/>
  <c r="BT204" i="14" s="1"/>
  <c r="BS204" i="14" a="1"/>
  <c r="BS204" i="14" s="1"/>
  <c r="BR204" i="14" a="1"/>
  <c r="BR204" i="14" s="1"/>
  <c r="BQ204" i="14" a="1"/>
  <c r="BQ204" i="14" s="1"/>
  <c r="BP204" i="14" a="1"/>
  <c r="BP204" i="14" s="1"/>
  <c r="BO204" i="14" a="1"/>
  <c r="BO204" i="14" s="1"/>
  <c r="BN204" i="14" a="1"/>
  <c r="BN204" i="14" s="1"/>
  <c r="BU192" i="14" a="1"/>
  <c r="BU192" i="14" s="1"/>
  <c r="BT192" i="14" a="1"/>
  <c r="BT192" i="14" s="1"/>
  <c r="BS192" i="14" a="1"/>
  <c r="BS192" i="14" s="1"/>
  <c r="BR192" i="14" a="1"/>
  <c r="BR192" i="14" s="1"/>
  <c r="BQ192" i="14" a="1"/>
  <c r="BQ192" i="14" s="1"/>
  <c r="BP192" i="14" a="1"/>
  <c r="BP192" i="14" s="1"/>
  <c r="BO192" i="14" a="1"/>
  <c r="BO192" i="14" s="1"/>
  <c r="BN192" i="14" a="1"/>
  <c r="BN192" i="14" s="1"/>
  <c r="BU180" i="14" a="1"/>
  <c r="BU180" i="14" s="1"/>
  <c r="BT180" i="14" a="1"/>
  <c r="BT180" i="14" s="1"/>
  <c r="BS180" i="14" a="1"/>
  <c r="BS180" i="14" s="1"/>
  <c r="BR180" i="14" a="1"/>
  <c r="BR180" i="14" s="1"/>
  <c r="BQ180" i="14" a="1"/>
  <c r="BQ180" i="14" s="1"/>
  <c r="BP180" i="14" a="1"/>
  <c r="BP180" i="14" s="1"/>
  <c r="BO180" i="14" a="1"/>
  <c r="BO180" i="14" s="1"/>
  <c r="BN180" i="14" a="1"/>
  <c r="BN180" i="14" s="1"/>
  <c r="BU168" i="14" a="1"/>
  <c r="BU168" i="14" s="1"/>
  <c r="BT168" i="14" a="1"/>
  <c r="BT168" i="14" s="1"/>
  <c r="BS168" i="14" a="1"/>
  <c r="BS168" i="14" s="1"/>
  <c r="BR168" i="14" a="1"/>
  <c r="BR168" i="14" s="1"/>
  <c r="BQ168" i="14" a="1"/>
  <c r="BQ168" i="14" s="1"/>
  <c r="BP168" i="14" a="1"/>
  <c r="BP168" i="14" s="1"/>
  <c r="BO168" i="14" a="1"/>
  <c r="BO168" i="14" s="1"/>
  <c r="BN168" i="14" a="1"/>
  <c r="BN168" i="14" s="1"/>
  <c r="BU156" i="14" a="1"/>
  <c r="BU156" i="14" s="1"/>
  <c r="BT156" i="14" a="1"/>
  <c r="BT156" i="14" s="1"/>
  <c r="BS156" i="14" a="1"/>
  <c r="BS156" i="14" s="1"/>
  <c r="BR156" i="14" a="1"/>
  <c r="BR156" i="14" s="1"/>
  <c r="BQ156" i="14" a="1"/>
  <c r="BQ156" i="14" s="1"/>
  <c r="BP156" i="14" a="1"/>
  <c r="BP156" i="14" s="1"/>
  <c r="BO156" i="14" a="1"/>
  <c r="BO156" i="14" s="1"/>
  <c r="BN156" i="14" a="1"/>
  <c r="BN156" i="14" s="1"/>
  <c r="BU144" i="14" a="1"/>
  <c r="BU144" i="14" s="1"/>
  <c r="BT144" i="14" a="1"/>
  <c r="BT144" i="14" s="1"/>
  <c r="BS144" i="14" a="1"/>
  <c r="BS144" i="14" s="1"/>
  <c r="BR144" i="14" a="1"/>
  <c r="BR144" i="14" s="1"/>
  <c r="BQ144" i="14" a="1"/>
  <c r="BQ144" i="14" s="1"/>
  <c r="BP144" i="14" a="1"/>
  <c r="BP144" i="14" s="1"/>
  <c r="BO144" i="14" a="1"/>
  <c r="BO144" i="14" s="1"/>
  <c r="BN144" i="14" a="1"/>
  <c r="BN144" i="14" s="1"/>
  <c r="BJ4" i="12"/>
  <c r="BD35" i="12" a="1"/>
  <c r="BD35" i="12" s="1"/>
  <c r="BE35" i="12" s="1" a="1"/>
  <c r="BE35" i="12" s="1"/>
  <c r="BS140" i="14" l="1"/>
  <c r="BP140" i="14"/>
  <c r="BN140" i="14"/>
  <c r="BQ140" i="14"/>
  <c r="BT140" i="14"/>
  <c r="BO140" i="14"/>
  <c r="BR140" i="14"/>
  <c r="BN137" i="14"/>
  <c r="BR137" i="14"/>
  <c r="BN138" i="14"/>
  <c r="BR138" i="14"/>
  <c r="BN139" i="14"/>
  <c r="BR139" i="14"/>
  <c r="BO137" i="14"/>
  <c r="BS137" i="14"/>
  <c r="BO138" i="14"/>
  <c r="BS138" i="14"/>
  <c r="BO139" i="14"/>
  <c r="BS139" i="14"/>
  <c r="BP137" i="14"/>
  <c r="BT137" i="14"/>
  <c r="BP138" i="14"/>
  <c r="BT138" i="14"/>
  <c r="BP139" i="14"/>
  <c r="BT139" i="14"/>
  <c r="BQ137" i="14"/>
  <c r="BQ138" i="14"/>
  <c r="BU138" i="14"/>
  <c r="BQ139" i="14"/>
  <c r="BU139" i="14"/>
  <c r="BG35" i="12" a="1"/>
  <c r="BG35" i="12" s="1"/>
  <c r="BF35" i="12" a="1"/>
  <c r="BF35" i="12" s="1"/>
  <c r="BK19" i="12" a="1"/>
  <c r="BK19" i="12" s="1"/>
  <c r="BJ19" i="12" a="1"/>
  <c r="BJ19" i="12" s="1"/>
  <c r="BI19" i="12" a="1"/>
  <c r="BI19" i="12" s="1"/>
  <c r="BH19" i="12" a="1"/>
  <c r="BH19" i="12" s="1"/>
  <c r="BG19" i="12" a="1"/>
  <c r="BG19" i="12" s="1"/>
  <c r="BF19" i="12" a="1"/>
  <c r="BF19" i="12" s="1"/>
  <c r="BE19" i="12" a="1"/>
  <c r="BE19" i="12" s="1"/>
  <c r="BD19" i="12" a="1"/>
  <c r="BD19" i="12" s="1"/>
  <c r="BD13" i="12" s="1"/>
  <c r="K4" i="14"/>
  <c r="E15" i="14" a="1"/>
  <c r="E15" i="14" s="1"/>
  <c r="C39" i="14" a="1"/>
  <c r="C39" i="14" s="1"/>
  <c r="C5" i="14" s="1"/>
  <c r="AK480" i="14" a="1"/>
  <c r="AK480" i="14" s="1"/>
  <c r="AK468" i="14" a="1"/>
  <c r="AK468" i="14" s="1"/>
  <c r="AK456" i="14" a="1"/>
  <c r="AK456" i="14" s="1"/>
  <c r="AK444" i="14" a="1"/>
  <c r="AK444" i="14" s="1"/>
  <c r="AK432" i="14" a="1"/>
  <c r="AK432" i="14" s="1"/>
  <c r="AK420" i="14" a="1"/>
  <c r="AK420" i="14" s="1"/>
  <c r="AK408" i="14" a="1"/>
  <c r="AK408" i="14" s="1"/>
  <c r="AK396" i="14" a="1"/>
  <c r="AK396" i="14" s="1"/>
  <c r="AK384" i="14" a="1"/>
  <c r="AK384" i="14" s="1"/>
  <c r="AK372" i="14" a="1"/>
  <c r="AK372" i="14" s="1"/>
  <c r="AK360" i="14" a="1"/>
  <c r="AK360" i="14" s="1"/>
  <c r="AK348" i="14" a="1"/>
  <c r="AK348" i="14" s="1"/>
  <c r="AK336" i="14" a="1"/>
  <c r="AK336" i="14" s="1"/>
  <c r="AK324" i="14" a="1"/>
  <c r="AK324" i="14" s="1"/>
  <c r="AK312" i="14" a="1"/>
  <c r="AK312" i="14" s="1"/>
  <c r="AK300" i="14" a="1"/>
  <c r="AK300" i="14" s="1"/>
  <c r="AK288" i="14" a="1"/>
  <c r="AK288" i="14" s="1"/>
  <c r="AK276" i="14" a="1"/>
  <c r="AK276" i="14" s="1"/>
  <c r="AK264" i="14" a="1"/>
  <c r="AK264" i="14" s="1"/>
  <c r="AK252" i="14" a="1"/>
  <c r="AK252" i="14" s="1"/>
  <c r="AK240" i="14" a="1"/>
  <c r="AK240" i="14" s="1"/>
  <c r="AK228" i="14" a="1"/>
  <c r="AK228" i="14" s="1"/>
  <c r="AK216" i="14" a="1"/>
  <c r="AK216" i="14" s="1"/>
  <c r="AK192" i="14" a="1"/>
  <c r="AK192" i="14" s="1"/>
  <c r="AK168" i="14" a="1"/>
  <c r="AK168" i="14" s="1"/>
  <c r="AK156" i="14" a="1"/>
  <c r="AK156" i="14" s="1"/>
  <c r="M480" i="14" a="1"/>
  <c r="M480" i="14" s="1"/>
  <c r="BI480" i="14" a="1"/>
  <c r="BI480" i="14" s="1"/>
  <c r="BH480" i="14" a="1"/>
  <c r="BH480" i="14" s="1"/>
  <c r="BG480" i="14" a="1"/>
  <c r="BG480" i="14" s="1"/>
  <c r="BF480" i="14" a="1"/>
  <c r="BF480" i="14" s="1"/>
  <c r="BE480" i="14" a="1"/>
  <c r="BE480" i="14" s="1"/>
  <c r="BD480" i="14" a="1"/>
  <c r="BD480" i="14" s="1"/>
  <c r="BC480" i="14" a="1"/>
  <c r="BC480" i="14" s="1"/>
  <c r="BB480" i="14" a="1"/>
  <c r="BB480" i="14" s="1"/>
  <c r="AW480" i="14" a="1"/>
  <c r="AW480" i="14" s="1"/>
  <c r="AV480" i="14" a="1"/>
  <c r="AV480" i="14" s="1"/>
  <c r="AU480" i="14" a="1"/>
  <c r="AU480" i="14" s="1"/>
  <c r="AT480" i="14" a="1"/>
  <c r="AT480" i="14" s="1"/>
  <c r="AS480" i="14" a="1"/>
  <c r="AS480" i="14" s="1"/>
  <c r="AR480" i="14" a="1"/>
  <c r="AR480" i="14" s="1"/>
  <c r="AQ480" i="14" a="1"/>
  <c r="AQ480" i="14" s="1"/>
  <c r="AP480" i="14" a="1"/>
  <c r="AP480" i="14" s="1"/>
  <c r="AJ480" i="14" a="1"/>
  <c r="AJ480" i="14" s="1"/>
  <c r="AI480" i="14" a="1"/>
  <c r="AI480" i="14" s="1"/>
  <c r="AH480" i="14" a="1"/>
  <c r="AH480" i="14" s="1"/>
  <c r="AG480" i="14" a="1"/>
  <c r="AG480" i="14" s="1"/>
  <c r="AF480" i="14" a="1"/>
  <c r="AF480" i="14" s="1"/>
  <c r="AE480" i="14" a="1"/>
  <c r="AE480" i="14" s="1"/>
  <c r="AD480" i="14" a="1"/>
  <c r="AD480" i="14" s="1"/>
  <c r="Y480" i="14" a="1"/>
  <c r="Y480" i="14" s="1"/>
  <c r="X480" i="14" a="1"/>
  <c r="X480" i="14" s="1"/>
  <c r="W480" i="14" a="1"/>
  <c r="W480" i="14" s="1"/>
  <c r="V480" i="14" a="1"/>
  <c r="V480" i="14" s="1"/>
  <c r="U480" i="14" a="1"/>
  <c r="U480" i="14" s="1"/>
  <c r="T480" i="14" a="1"/>
  <c r="T480" i="14" s="1"/>
  <c r="S480" i="14" a="1"/>
  <c r="S480" i="14" s="1"/>
  <c r="R480" i="14" a="1"/>
  <c r="R480" i="14" s="1"/>
  <c r="BI468" i="14" a="1"/>
  <c r="BI468" i="14" s="1"/>
  <c r="BH468" i="14" a="1"/>
  <c r="BH468" i="14" s="1"/>
  <c r="BG468" i="14" a="1"/>
  <c r="BG468" i="14" s="1"/>
  <c r="BF468" i="14" a="1"/>
  <c r="BF468" i="14" s="1"/>
  <c r="BE468" i="14" a="1"/>
  <c r="BE468" i="14" s="1"/>
  <c r="BD468" i="14" a="1"/>
  <c r="BD468" i="14" s="1"/>
  <c r="BC468" i="14" a="1"/>
  <c r="BC468" i="14" s="1"/>
  <c r="BB468" i="14" a="1"/>
  <c r="BB468" i="14" s="1"/>
  <c r="AW468" i="14" a="1"/>
  <c r="AW468" i="14" s="1"/>
  <c r="AV468" i="14" a="1"/>
  <c r="AV468" i="14" s="1"/>
  <c r="AU468" i="14" a="1"/>
  <c r="AU468" i="14" s="1"/>
  <c r="AT468" i="14" a="1"/>
  <c r="AT468" i="14" s="1"/>
  <c r="AS468" i="14" a="1"/>
  <c r="AS468" i="14" s="1"/>
  <c r="AR468" i="14" a="1"/>
  <c r="AR468" i="14" s="1"/>
  <c r="AQ468" i="14" a="1"/>
  <c r="AQ468" i="14" s="1"/>
  <c r="AP468" i="14" a="1"/>
  <c r="AP468" i="14" s="1"/>
  <c r="AJ468" i="14" a="1"/>
  <c r="AJ468" i="14" s="1"/>
  <c r="AI468" i="14" a="1"/>
  <c r="AI468" i="14" s="1"/>
  <c r="AH468" i="14" a="1"/>
  <c r="AH468" i="14" s="1"/>
  <c r="AG468" i="14" a="1"/>
  <c r="AG468" i="14" s="1"/>
  <c r="AF468" i="14" a="1"/>
  <c r="AF468" i="14" s="1"/>
  <c r="AE468" i="14" a="1"/>
  <c r="AE468" i="14" s="1"/>
  <c r="AD468" i="14" a="1"/>
  <c r="AD468" i="14" s="1"/>
  <c r="Y468" i="14" a="1"/>
  <c r="Y468" i="14" s="1"/>
  <c r="X468" i="14" a="1"/>
  <c r="X468" i="14" s="1"/>
  <c r="W468" i="14" a="1"/>
  <c r="W468" i="14" s="1"/>
  <c r="V468" i="14" a="1"/>
  <c r="V468" i="14" s="1"/>
  <c r="U468" i="14" a="1"/>
  <c r="U468" i="14" s="1"/>
  <c r="T468" i="14" a="1"/>
  <c r="T468" i="14" s="1"/>
  <c r="S468" i="14" a="1"/>
  <c r="S468" i="14" s="1"/>
  <c r="R468" i="14" a="1"/>
  <c r="R468" i="14" s="1"/>
  <c r="BI456" i="14" a="1"/>
  <c r="BI456" i="14" s="1"/>
  <c r="BH456" i="14" a="1"/>
  <c r="BH456" i="14" s="1"/>
  <c r="BG456" i="14" a="1"/>
  <c r="BG456" i="14" s="1"/>
  <c r="BF456" i="14" a="1"/>
  <c r="BF456" i="14" s="1"/>
  <c r="BE456" i="14" a="1"/>
  <c r="BE456" i="14" s="1"/>
  <c r="BD456" i="14" a="1"/>
  <c r="BD456" i="14" s="1"/>
  <c r="BC456" i="14" a="1"/>
  <c r="BC456" i="14" s="1"/>
  <c r="BB456" i="14" a="1"/>
  <c r="BB456" i="14" s="1"/>
  <c r="AW456" i="14" a="1"/>
  <c r="AW456" i="14" s="1"/>
  <c r="AV456" i="14" a="1"/>
  <c r="AV456" i="14" s="1"/>
  <c r="AU456" i="14" a="1"/>
  <c r="AU456" i="14" s="1"/>
  <c r="AT456" i="14" a="1"/>
  <c r="AT456" i="14" s="1"/>
  <c r="AS456" i="14" a="1"/>
  <c r="AS456" i="14" s="1"/>
  <c r="AR456" i="14" a="1"/>
  <c r="AR456" i="14" s="1"/>
  <c r="AQ456" i="14" a="1"/>
  <c r="AQ456" i="14" s="1"/>
  <c r="AP456" i="14" a="1"/>
  <c r="AP456" i="14" s="1"/>
  <c r="AJ456" i="14" a="1"/>
  <c r="AJ456" i="14" s="1"/>
  <c r="AI456" i="14" a="1"/>
  <c r="AI456" i="14" s="1"/>
  <c r="AH456" i="14" a="1"/>
  <c r="AH456" i="14" s="1"/>
  <c r="AG456" i="14" a="1"/>
  <c r="AG456" i="14" s="1"/>
  <c r="AF456" i="14" a="1"/>
  <c r="AF456" i="14" s="1"/>
  <c r="AE456" i="14" a="1"/>
  <c r="AE456" i="14" s="1"/>
  <c r="AD456" i="14" a="1"/>
  <c r="AD456" i="14" s="1"/>
  <c r="Y456" i="14" a="1"/>
  <c r="Y456" i="14" s="1"/>
  <c r="X456" i="14" a="1"/>
  <c r="X456" i="14" s="1"/>
  <c r="W456" i="14" a="1"/>
  <c r="W456" i="14" s="1"/>
  <c r="V456" i="14" a="1"/>
  <c r="V456" i="14" s="1"/>
  <c r="U456" i="14" a="1"/>
  <c r="U456" i="14" s="1"/>
  <c r="T456" i="14" a="1"/>
  <c r="T456" i="14" s="1"/>
  <c r="S456" i="14" a="1"/>
  <c r="S456" i="14" s="1"/>
  <c r="R456" i="14" a="1"/>
  <c r="R456" i="14" s="1"/>
  <c r="BI444" i="14" a="1"/>
  <c r="BI444" i="14" s="1"/>
  <c r="BH444" i="14" a="1"/>
  <c r="BH444" i="14" s="1"/>
  <c r="BG444" i="14" a="1"/>
  <c r="BG444" i="14" s="1"/>
  <c r="BF444" i="14" a="1"/>
  <c r="BF444" i="14" s="1"/>
  <c r="BE444" i="14" a="1"/>
  <c r="BE444" i="14" s="1"/>
  <c r="BD444" i="14" a="1"/>
  <c r="BD444" i="14" s="1"/>
  <c r="BC444" i="14" a="1"/>
  <c r="BC444" i="14" s="1"/>
  <c r="BB444" i="14" a="1"/>
  <c r="BB444" i="14" s="1"/>
  <c r="AW444" i="14" a="1"/>
  <c r="AW444" i="14" s="1"/>
  <c r="AV444" i="14" a="1"/>
  <c r="AV444" i="14" s="1"/>
  <c r="AU444" i="14" a="1"/>
  <c r="AU444" i="14" s="1"/>
  <c r="AT444" i="14" a="1"/>
  <c r="AT444" i="14" s="1"/>
  <c r="AS444" i="14" a="1"/>
  <c r="AS444" i="14" s="1"/>
  <c r="AR444" i="14" a="1"/>
  <c r="AR444" i="14" s="1"/>
  <c r="AQ444" i="14" a="1"/>
  <c r="AQ444" i="14" s="1"/>
  <c r="AP444" i="14" a="1"/>
  <c r="AP444" i="14" s="1"/>
  <c r="AJ444" i="14" a="1"/>
  <c r="AJ444" i="14" s="1"/>
  <c r="AI444" i="14" a="1"/>
  <c r="AI444" i="14" s="1"/>
  <c r="AH444" i="14" a="1"/>
  <c r="AH444" i="14" s="1"/>
  <c r="AG444" i="14" a="1"/>
  <c r="AG444" i="14" s="1"/>
  <c r="AF444" i="14" a="1"/>
  <c r="AF444" i="14" s="1"/>
  <c r="AE444" i="14" a="1"/>
  <c r="AE444" i="14" s="1"/>
  <c r="AD444" i="14" a="1"/>
  <c r="AD444" i="14" s="1"/>
  <c r="Y444" i="14" a="1"/>
  <c r="Y444" i="14" s="1"/>
  <c r="X444" i="14" a="1"/>
  <c r="X444" i="14" s="1"/>
  <c r="W444" i="14" a="1"/>
  <c r="W444" i="14" s="1"/>
  <c r="V444" i="14" a="1"/>
  <c r="V444" i="14" s="1"/>
  <c r="U444" i="14" a="1"/>
  <c r="U444" i="14" s="1"/>
  <c r="T444" i="14" a="1"/>
  <c r="T444" i="14" s="1"/>
  <c r="S444" i="14" a="1"/>
  <c r="S444" i="14" s="1"/>
  <c r="R444" i="14" a="1"/>
  <c r="R444" i="14" s="1"/>
  <c r="BI432" i="14" a="1"/>
  <c r="BI432" i="14" s="1"/>
  <c r="BH432" i="14" a="1"/>
  <c r="BH432" i="14" s="1"/>
  <c r="BG432" i="14" a="1"/>
  <c r="BG432" i="14" s="1"/>
  <c r="BF432" i="14" a="1"/>
  <c r="BF432" i="14" s="1"/>
  <c r="BE432" i="14" a="1"/>
  <c r="BE432" i="14" s="1"/>
  <c r="BD432" i="14" a="1"/>
  <c r="BD432" i="14" s="1"/>
  <c r="BC432" i="14" a="1"/>
  <c r="BC432" i="14" s="1"/>
  <c r="BB432" i="14" a="1"/>
  <c r="BB432" i="14" s="1"/>
  <c r="AW432" i="14" a="1"/>
  <c r="AW432" i="14" s="1"/>
  <c r="AV432" i="14" a="1"/>
  <c r="AV432" i="14" s="1"/>
  <c r="AU432" i="14" a="1"/>
  <c r="AU432" i="14" s="1"/>
  <c r="AT432" i="14" a="1"/>
  <c r="AT432" i="14" s="1"/>
  <c r="AS432" i="14" a="1"/>
  <c r="AS432" i="14" s="1"/>
  <c r="AR432" i="14" a="1"/>
  <c r="AR432" i="14" s="1"/>
  <c r="AQ432" i="14" a="1"/>
  <c r="AQ432" i="14" s="1"/>
  <c r="AP432" i="14" a="1"/>
  <c r="AP432" i="14" s="1"/>
  <c r="AJ432" i="14" a="1"/>
  <c r="AJ432" i="14" s="1"/>
  <c r="AI432" i="14" a="1"/>
  <c r="AI432" i="14" s="1"/>
  <c r="AH432" i="14" a="1"/>
  <c r="AH432" i="14" s="1"/>
  <c r="AG432" i="14" a="1"/>
  <c r="AG432" i="14" s="1"/>
  <c r="AF432" i="14" a="1"/>
  <c r="AF432" i="14" s="1"/>
  <c r="AE432" i="14" a="1"/>
  <c r="AE432" i="14" s="1"/>
  <c r="AD432" i="14" a="1"/>
  <c r="AD432" i="14" s="1"/>
  <c r="Y432" i="14" a="1"/>
  <c r="Y432" i="14" s="1"/>
  <c r="X432" i="14" a="1"/>
  <c r="X432" i="14" s="1"/>
  <c r="W432" i="14" a="1"/>
  <c r="W432" i="14" s="1"/>
  <c r="V432" i="14" a="1"/>
  <c r="V432" i="14" s="1"/>
  <c r="U432" i="14" a="1"/>
  <c r="U432" i="14" s="1"/>
  <c r="T432" i="14" a="1"/>
  <c r="T432" i="14" s="1"/>
  <c r="S432" i="14" a="1"/>
  <c r="S432" i="14" s="1"/>
  <c r="R432" i="14" a="1"/>
  <c r="R432" i="14" s="1"/>
  <c r="BI420" i="14" a="1"/>
  <c r="BI420" i="14" s="1"/>
  <c r="BH420" i="14" a="1"/>
  <c r="BH420" i="14" s="1"/>
  <c r="BG420" i="14" a="1"/>
  <c r="BG420" i="14" s="1"/>
  <c r="BF420" i="14" a="1"/>
  <c r="BF420" i="14" s="1"/>
  <c r="BE420" i="14" a="1"/>
  <c r="BE420" i="14" s="1"/>
  <c r="BD420" i="14" a="1"/>
  <c r="BD420" i="14" s="1"/>
  <c r="BC420" i="14" a="1"/>
  <c r="BC420" i="14" s="1"/>
  <c r="BB420" i="14" a="1"/>
  <c r="BB420" i="14" s="1"/>
  <c r="AW420" i="14" a="1"/>
  <c r="AW420" i="14" s="1"/>
  <c r="AV420" i="14" a="1"/>
  <c r="AV420" i="14" s="1"/>
  <c r="AU420" i="14" a="1"/>
  <c r="AU420" i="14" s="1"/>
  <c r="AT420" i="14" a="1"/>
  <c r="AT420" i="14" s="1"/>
  <c r="AS420" i="14" a="1"/>
  <c r="AS420" i="14" s="1"/>
  <c r="AR420" i="14" a="1"/>
  <c r="AR420" i="14" s="1"/>
  <c r="AQ420" i="14" a="1"/>
  <c r="AQ420" i="14" s="1"/>
  <c r="AP420" i="14" a="1"/>
  <c r="AP420" i="14" s="1"/>
  <c r="AJ420" i="14" a="1"/>
  <c r="AJ420" i="14" s="1"/>
  <c r="AI420" i="14" a="1"/>
  <c r="AI420" i="14" s="1"/>
  <c r="AH420" i="14" a="1"/>
  <c r="AH420" i="14" s="1"/>
  <c r="AG420" i="14" a="1"/>
  <c r="AG420" i="14" s="1"/>
  <c r="AF420" i="14" a="1"/>
  <c r="AF420" i="14" s="1"/>
  <c r="AE420" i="14" a="1"/>
  <c r="AE420" i="14" s="1"/>
  <c r="AD420" i="14" a="1"/>
  <c r="AD420" i="14" s="1"/>
  <c r="Y420" i="14" a="1"/>
  <c r="Y420" i="14" s="1"/>
  <c r="X420" i="14" a="1"/>
  <c r="X420" i="14" s="1"/>
  <c r="W420" i="14" a="1"/>
  <c r="W420" i="14" s="1"/>
  <c r="V420" i="14" a="1"/>
  <c r="V420" i="14" s="1"/>
  <c r="U420" i="14" a="1"/>
  <c r="U420" i="14" s="1"/>
  <c r="T420" i="14" a="1"/>
  <c r="T420" i="14" s="1"/>
  <c r="S420" i="14" a="1"/>
  <c r="S420" i="14" s="1"/>
  <c r="R420" i="14" a="1"/>
  <c r="R420" i="14" s="1"/>
  <c r="BI408" i="14" a="1"/>
  <c r="BI408" i="14" s="1"/>
  <c r="BH408" i="14" a="1"/>
  <c r="BH408" i="14" s="1"/>
  <c r="BG408" i="14" a="1"/>
  <c r="BG408" i="14" s="1"/>
  <c r="BF408" i="14" a="1"/>
  <c r="BF408" i="14" s="1"/>
  <c r="BE408" i="14" a="1"/>
  <c r="BE408" i="14" s="1"/>
  <c r="BD408" i="14" a="1"/>
  <c r="BD408" i="14" s="1"/>
  <c r="BC408" i="14" a="1"/>
  <c r="BC408" i="14" s="1"/>
  <c r="BB408" i="14" a="1"/>
  <c r="BB408" i="14" s="1"/>
  <c r="AW408" i="14" a="1"/>
  <c r="AW408" i="14" s="1"/>
  <c r="AV408" i="14" a="1"/>
  <c r="AV408" i="14" s="1"/>
  <c r="AU408" i="14" a="1"/>
  <c r="AU408" i="14" s="1"/>
  <c r="AT408" i="14" a="1"/>
  <c r="AT408" i="14" s="1"/>
  <c r="AS408" i="14" a="1"/>
  <c r="AS408" i="14" s="1"/>
  <c r="AR408" i="14" a="1"/>
  <c r="AR408" i="14" s="1"/>
  <c r="AQ408" i="14" a="1"/>
  <c r="AQ408" i="14" s="1"/>
  <c r="AP408" i="14" a="1"/>
  <c r="AP408" i="14" s="1"/>
  <c r="AJ408" i="14" a="1"/>
  <c r="AJ408" i="14" s="1"/>
  <c r="AI408" i="14" a="1"/>
  <c r="AI408" i="14" s="1"/>
  <c r="AH408" i="14" a="1"/>
  <c r="AH408" i="14" s="1"/>
  <c r="AG408" i="14" a="1"/>
  <c r="AG408" i="14" s="1"/>
  <c r="AF408" i="14" a="1"/>
  <c r="AF408" i="14" s="1"/>
  <c r="AE408" i="14" a="1"/>
  <c r="AE408" i="14" s="1"/>
  <c r="AD408" i="14" a="1"/>
  <c r="AD408" i="14" s="1"/>
  <c r="Y408" i="14" a="1"/>
  <c r="Y408" i="14" s="1"/>
  <c r="X408" i="14" a="1"/>
  <c r="X408" i="14" s="1"/>
  <c r="W408" i="14" a="1"/>
  <c r="W408" i="14" s="1"/>
  <c r="V408" i="14" a="1"/>
  <c r="V408" i="14" s="1"/>
  <c r="U408" i="14" a="1"/>
  <c r="U408" i="14" s="1"/>
  <c r="T408" i="14" a="1"/>
  <c r="T408" i="14" s="1"/>
  <c r="S408" i="14" a="1"/>
  <c r="S408" i="14" s="1"/>
  <c r="R408" i="14" a="1"/>
  <c r="R408" i="14" s="1"/>
  <c r="BI396" i="14" a="1"/>
  <c r="BI396" i="14" s="1"/>
  <c r="BH396" i="14" a="1"/>
  <c r="BH396" i="14" s="1"/>
  <c r="BG396" i="14" a="1"/>
  <c r="BG396" i="14" s="1"/>
  <c r="BF396" i="14" a="1"/>
  <c r="BF396" i="14" s="1"/>
  <c r="BE396" i="14" a="1"/>
  <c r="BE396" i="14" s="1"/>
  <c r="BD396" i="14" a="1"/>
  <c r="BD396" i="14" s="1"/>
  <c r="BC396" i="14" a="1"/>
  <c r="BC396" i="14" s="1"/>
  <c r="BB396" i="14" a="1"/>
  <c r="BB396" i="14" s="1"/>
  <c r="AW396" i="14" a="1"/>
  <c r="AW396" i="14" s="1"/>
  <c r="AV396" i="14" a="1"/>
  <c r="AV396" i="14" s="1"/>
  <c r="AU396" i="14" a="1"/>
  <c r="AU396" i="14" s="1"/>
  <c r="AT396" i="14" a="1"/>
  <c r="AT396" i="14" s="1"/>
  <c r="AS396" i="14" a="1"/>
  <c r="AS396" i="14" s="1"/>
  <c r="AR396" i="14" a="1"/>
  <c r="AR396" i="14" s="1"/>
  <c r="AQ396" i="14" a="1"/>
  <c r="AQ396" i="14" s="1"/>
  <c r="AP396" i="14" a="1"/>
  <c r="AP396" i="14" s="1"/>
  <c r="AJ396" i="14" a="1"/>
  <c r="AJ396" i="14" s="1"/>
  <c r="AI396" i="14" a="1"/>
  <c r="AI396" i="14" s="1"/>
  <c r="AH396" i="14" a="1"/>
  <c r="AH396" i="14" s="1"/>
  <c r="AG396" i="14" a="1"/>
  <c r="AG396" i="14" s="1"/>
  <c r="AF396" i="14" a="1"/>
  <c r="AF396" i="14" s="1"/>
  <c r="AE396" i="14" a="1"/>
  <c r="AE396" i="14" s="1"/>
  <c r="AD396" i="14" a="1"/>
  <c r="AD396" i="14" s="1"/>
  <c r="Y396" i="14" a="1"/>
  <c r="Y396" i="14" s="1"/>
  <c r="X396" i="14" a="1"/>
  <c r="X396" i="14" s="1"/>
  <c r="W396" i="14" a="1"/>
  <c r="W396" i="14" s="1"/>
  <c r="V396" i="14" a="1"/>
  <c r="V396" i="14" s="1"/>
  <c r="U396" i="14" a="1"/>
  <c r="U396" i="14" s="1"/>
  <c r="T396" i="14" a="1"/>
  <c r="T396" i="14" s="1"/>
  <c r="S396" i="14" a="1"/>
  <c r="S396" i="14" s="1"/>
  <c r="R396" i="14" a="1"/>
  <c r="R396" i="14" s="1"/>
  <c r="BI384" i="14" a="1"/>
  <c r="BI384" i="14" s="1"/>
  <c r="BH384" i="14" a="1"/>
  <c r="BH384" i="14" s="1"/>
  <c r="BG384" i="14" a="1"/>
  <c r="BG384" i="14" s="1"/>
  <c r="BF384" i="14" a="1"/>
  <c r="BF384" i="14" s="1"/>
  <c r="BE384" i="14" a="1"/>
  <c r="BE384" i="14" s="1"/>
  <c r="BD384" i="14" a="1"/>
  <c r="BD384" i="14" s="1"/>
  <c r="BC384" i="14" a="1"/>
  <c r="BC384" i="14" s="1"/>
  <c r="BB384" i="14" a="1"/>
  <c r="BB384" i="14" s="1"/>
  <c r="AW384" i="14" a="1"/>
  <c r="AW384" i="14" s="1"/>
  <c r="AV384" i="14" a="1"/>
  <c r="AV384" i="14" s="1"/>
  <c r="AU384" i="14" a="1"/>
  <c r="AU384" i="14" s="1"/>
  <c r="AT384" i="14" a="1"/>
  <c r="AT384" i="14" s="1"/>
  <c r="AS384" i="14" a="1"/>
  <c r="AS384" i="14" s="1"/>
  <c r="AR384" i="14" a="1"/>
  <c r="AR384" i="14" s="1"/>
  <c r="AQ384" i="14" a="1"/>
  <c r="AQ384" i="14" s="1"/>
  <c r="AP384" i="14" a="1"/>
  <c r="AP384" i="14" s="1"/>
  <c r="AJ384" i="14" a="1"/>
  <c r="AJ384" i="14" s="1"/>
  <c r="AI384" i="14" a="1"/>
  <c r="AI384" i="14" s="1"/>
  <c r="AH384" i="14" a="1"/>
  <c r="AH384" i="14" s="1"/>
  <c r="AG384" i="14" a="1"/>
  <c r="AG384" i="14" s="1"/>
  <c r="AF384" i="14" a="1"/>
  <c r="AF384" i="14" s="1"/>
  <c r="AE384" i="14" a="1"/>
  <c r="AE384" i="14" s="1"/>
  <c r="AD384" i="14" a="1"/>
  <c r="AD384" i="14" s="1"/>
  <c r="Y384" i="14" a="1"/>
  <c r="Y384" i="14" s="1"/>
  <c r="X384" i="14" a="1"/>
  <c r="X384" i="14" s="1"/>
  <c r="W384" i="14" a="1"/>
  <c r="W384" i="14" s="1"/>
  <c r="V384" i="14" a="1"/>
  <c r="V384" i="14" s="1"/>
  <c r="U384" i="14" a="1"/>
  <c r="U384" i="14" s="1"/>
  <c r="T384" i="14" a="1"/>
  <c r="T384" i="14" s="1"/>
  <c r="S384" i="14" a="1"/>
  <c r="S384" i="14" s="1"/>
  <c r="R384" i="14" a="1"/>
  <c r="R384" i="14" s="1"/>
  <c r="BI372" i="14" a="1"/>
  <c r="BI372" i="14" s="1"/>
  <c r="BH372" i="14" a="1"/>
  <c r="BH372" i="14" s="1"/>
  <c r="BG372" i="14" a="1"/>
  <c r="BG372" i="14" s="1"/>
  <c r="BF372" i="14" a="1"/>
  <c r="BF372" i="14" s="1"/>
  <c r="BE372" i="14" a="1"/>
  <c r="BE372" i="14" s="1"/>
  <c r="BD372" i="14" a="1"/>
  <c r="BD372" i="14" s="1"/>
  <c r="BC372" i="14" a="1"/>
  <c r="BC372" i="14" s="1"/>
  <c r="BB372" i="14" a="1"/>
  <c r="BB372" i="14" s="1"/>
  <c r="AW372" i="14" a="1"/>
  <c r="AW372" i="14" s="1"/>
  <c r="AV372" i="14" a="1"/>
  <c r="AV372" i="14" s="1"/>
  <c r="AU372" i="14" a="1"/>
  <c r="AU372" i="14" s="1"/>
  <c r="AT372" i="14" a="1"/>
  <c r="AT372" i="14" s="1"/>
  <c r="AS372" i="14" a="1"/>
  <c r="AS372" i="14" s="1"/>
  <c r="AR372" i="14" a="1"/>
  <c r="AR372" i="14" s="1"/>
  <c r="AQ372" i="14" a="1"/>
  <c r="AQ372" i="14" s="1"/>
  <c r="AP372" i="14" a="1"/>
  <c r="AP372" i="14" s="1"/>
  <c r="AJ372" i="14" a="1"/>
  <c r="AJ372" i="14" s="1"/>
  <c r="AI372" i="14" a="1"/>
  <c r="AI372" i="14" s="1"/>
  <c r="AH372" i="14" a="1"/>
  <c r="AH372" i="14" s="1"/>
  <c r="AG372" i="14" a="1"/>
  <c r="AG372" i="14" s="1"/>
  <c r="AF372" i="14" a="1"/>
  <c r="AF372" i="14" s="1"/>
  <c r="AE372" i="14" a="1"/>
  <c r="AE372" i="14" s="1"/>
  <c r="AD372" i="14" a="1"/>
  <c r="AD372" i="14" s="1"/>
  <c r="Y372" i="14" a="1"/>
  <c r="Y372" i="14" s="1"/>
  <c r="X372" i="14" a="1"/>
  <c r="X372" i="14" s="1"/>
  <c r="W372" i="14" a="1"/>
  <c r="W372" i="14" s="1"/>
  <c r="V372" i="14" a="1"/>
  <c r="V372" i="14" s="1"/>
  <c r="U372" i="14" a="1"/>
  <c r="U372" i="14" s="1"/>
  <c r="T372" i="14" a="1"/>
  <c r="T372" i="14" s="1"/>
  <c r="S372" i="14" a="1"/>
  <c r="S372" i="14" s="1"/>
  <c r="R372" i="14" a="1"/>
  <c r="R372" i="14" s="1"/>
  <c r="BI360" i="14" a="1"/>
  <c r="BI360" i="14" s="1"/>
  <c r="BH360" i="14" a="1"/>
  <c r="BH360" i="14" s="1"/>
  <c r="BG360" i="14" a="1"/>
  <c r="BG360" i="14" s="1"/>
  <c r="BF360" i="14" a="1"/>
  <c r="BF360" i="14" s="1"/>
  <c r="BE360" i="14" a="1"/>
  <c r="BE360" i="14" s="1"/>
  <c r="BD360" i="14" a="1"/>
  <c r="BD360" i="14" s="1"/>
  <c r="BC360" i="14" a="1"/>
  <c r="BC360" i="14" s="1"/>
  <c r="BB360" i="14" a="1"/>
  <c r="BB360" i="14" s="1"/>
  <c r="AW360" i="14" a="1"/>
  <c r="AW360" i="14" s="1"/>
  <c r="AV360" i="14" a="1"/>
  <c r="AV360" i="14" s="1"/>
  <c r="AU360" i="14" a="1"/>
  <c r="AU360" i="14" s="1"/>
  <c r="AT360" i="14" a="1"/>
  <c r="AT360" i="14" s="1"/>
  <c r="AS360" i="14" a="1"/>
  <c r="AS360" i="14" s="1"/>
  <c r="AR360" i="14" a="1"/>
  <c r="AR360" i="14" s="1"/>
  <c r="AQ360" i="14" a="1"/>
  <c r="AQ360" i="14" s="1"/>
  <c r="AP360" i="14" a="1"/>
  <c r="AP360" i="14" s="1"/>
  <c r="AJ360" i="14" a="1"/>
  <c r="AJ360" i="14" s="1"/>
  <c r="AI360" i="14" a="1"/>
  <c r="AI360" i="14" s="1"/>
  <c r="AH360" i="14" a="1"/>
  <c r="AH360" i="14" s="1"/>
  <c r="AG360" i="14" a="1"/>
  <c r="AG360" i="14" s="1"/>
  <c r="AF360" i="14" a="1"/>
  <c r="AF360" i="14" s="1"/>
  <c r="AE360" i="14" a="1"/>
  <c r="AE360" i="14" s="1"/>
  <c r="AD360" i="14" a="1"/>
  <c r="AD360" i="14" s="1"/>
  <c r="Y360" i="14" a="1"/>
  <c r="Y360" i="14" s="1"/>
  <c r="X360" i="14" a="1"/>
  <c r="X360" i="14" s="1"/>
  <c r="W360" i="14" a="1"/>
  <c r="W360" i="14" s="1"/>
  <c r="V360" i="14" a="1"/>
  <c r="V360" i="14" s="1"/>
  <c r="U360" i="14" a="1"/>
  <c r="U360" i="14" s="1"/>
  <c r="T360" i="14" a="1"/>
  <c r="T360" i="14" s="1"/>
  <c r="S360" i="14" a="1"/>
  <c r="S360" i="14" s="1"/>
  <c r="R360" i="14" a="1"/>
  <c r="R360" i="14" s="1"/>
  <c r="BI348" i="14" a="1"/>
  <c r="BI348" i="14" s="1"/>
  <c r="BH348" i="14" a="1"/>
  <c r="BH348" i="14" s="1"/>
  <c r="BG348" i="14" a="1"/>
  <c r="BG348" i="14" s="1"/>
  <c r="BF348" i="14" a="1"/>
  <c r="BF348" i="14" s="1"/>
  <c r="BE348" i="14" a="1"/>
  <c r="BE348" i="14" s="1"/>
  <c r="BD348" i="14" a="1"/>
  <c r="BD348" i="14" s="1"/>
  <c r="BC348" i="14" a="1"/>
  <c r="BC348" i="14" s="1"/>
  <c r="BB348" i="14" a="1"/>
  <c r="BB348" i="14" s="1"/>
  <c r="AW348" i="14" a="1"/>
  <c r="AW348" i="14" s="1"/>
  <c r="AV348" i="14" a="1"/>
  <c r="AV348" i="14" s="1"/>
  <c r="AU348" i="14" a="1"/>
  <c r="AU348" i="14" s="1"/>
  <c r="AT348" i="14" a="1"/>
  <c r="AT348" i="14" s="1"/>
  <c r="AS348" i="14" a="1"/>
  <c r="AS348" i="14" s="1"/>
  <c r="AR348" i="14" a="1"/>
  <c r="AR348" i="14" s="1"/>
  <c r="AQ348" i="14" a="1"/>
  <c r="AQ348" i="14" s="1"/>
  <c r="AP348" i="14" a="1"/>
  <c r="AP348" i="14" s="1"/>
  <c r="AJ348" i="14" a="1"/>
  <c r="AJ348" i="14" s="1"/>
  <c r="AI348" i="14" a="1"/>
  <c r="AI348" i="14" s="1"/>
  <c r="AH348" i="14" a="1"/>
  <c r="AH348" i="14" s="1"/>
  <c r="AG348" i="14" a="1"/>
  <c r="AG348" i="14" s="1"/>
  <c r="AF348" i="14" a="1"/>
  <c r="AF348" i="14" s="1"/>
  <c r="AE348" i="14" a="1"/>
  <c r="AE348" i="14" s="1"/>
  <c r="AD348" i="14" a="1"/>
  <c r="AD348" i="14" s="1"/>
  <c r="Y348" i="14" a="1"/>
  <c r="Y348" i="14" s="1"/>
  <c r="X348" i="14" a="1"/>
  <c r="X348" i="14" s="1"/>
  <c r="W348" i="14" a="1"/>
  <c r="W348" i="14" s="1"/>
  <c r="V348" i="14" a="1"/>
  <c r="V348" i="14" s="1"/>
  <c r="U348" i="14" a="1"/>
  <c r="U348" i="14" s="1"/>
  <c r="T348" i="14" a="1"/>
  <c r="T348" i="14" s="1"/>
  <c r="S348" i="14" a="1"/>
  <c r="S348" i="14" s="1"/>
  <c r="R348" i="14" a="1"/>
  <c r="R348" i="14" s="1"/>
  <c r="BI336" i="14" a="1"/>
  <c r="BI336" i="14" s="1"/>
  <c r="BH336" i="14" a="1"/>
  <c r="BH336" i="14" s="1"/>
  <c r="BG336" i="14" a="1"/>
  <c r="BG336" i="14" s="1"/>
  <c r="BF336" i="14" a="1"/>
  <c r="BF336" i="14" s="1"/>
  <c r="BE336" i="14" a="1"/>
  <c r="BE336" i="14" s="1"/>
  <c r="BD336" i="14" a="1"/>
  <c r="BD336" i="14" s="1"/>
  <c r="BC336" i="14" a="1"/>
  <c r="BC336" i="14" s="1"/>
  <c r="BB336" i="14" a="1"/>
  <c r="BB336" i="14" s="1"/>
  <c r="AW336" i="14" a="1"/>
  <c r="AW336" i="14" s="1"/>
  <c r="AV336" i="14" a="1"/>
  <c r="AV336" i="14" s="1"/>
  <c r="AU336" i="14" a="1"/>
  <c r="AU336" i="14" s="1"/>
  <c r="AT336" i="14" a="1"/>
  <c r="AT336" i="14" s="1"/>
  <c r="AS336" i="14" a="1"/>
  <c r="AS336" i="14" s="1"/>
  <c r="AR336" i="14" a="1"/>
  <c r="AR336" i="14" s="1"/>
  <c r="AQ336" i="14" a="1"/>
  <c r="AQ336" i="14" s="1"/>
  <c r="AP336" i="14" a="1"/>
  <c r="AP336" i="14" s="1"/>
  <c r="AJ336" i="14" a="1"/>
  <c r="AJ336" i="14" s="1"/>
  <c r="AI336" i="14" a="1"/>
  <c r="AI336" i="14" s="1"/>
  <c r="AH336" i="14" a="1"/>
  <c r="AH336" i="14" s="1"/>
  <c r="AG336" i="14" a="1"/>
  <c r="AG336" i="14" s="1"/>
  <c r="AF336" i="14" a="1"/>
  <c r="AF336" i="14" s="1"/>
  <c r="AE336" i="14" a="1"/>
  <c r="AE336" i="14" s="1"/>
  <c r="AD336" i="14" a="1"/>
  <c r="AD336" i="14" s="1"/>
  <c r="Y336" i="14" a="1"/>
  <c r="Y336" i="14" s="1"/>
  <c r="X336" i="14" a="1"/>
  <c r="X336" i="14" s="1"/>
  <c r="W336" i="14" a="1"/>
  <c r="W336" i="14" s="1"/>
  <c r="V336" i="14" a="1"/>
  <c r="V336" i="14" s="1"/>
  <c r="U336" i="14" a="1"/>
  <c r="U336" i="14" s="1"/>
  <c r="T336" i="14" a="1"/>
  <c r="T336" i="14" s="1"/>
  <c r="S336" i="14" a="1"/>
  <c r="S336" i="14" s="1"/>
  <c r="R336" i="14" a="1"/>
  <c r="R336" i="14" s="1"/>
  <c r="BI324" i="14" a="1"/>
  <c r="BI324" i="14" s="1"/>
  <c r="BH324" i="14" a="1"/>
  <c r="BH324" i="14" s="1"/>
  <c r="BG324" i="14" a="1"/>
  <c r="BG324" i="14" s="1"/>
  <c r="BF324" i="14" a="1"/>
  <c r="BF324" i="14" s="1"/>
  <c r="BE324" i="14" a="1"/>
  <c r="BE324" i="14" s="1"/>
  <c r="BD324" i="14" a="1"/>
  <c r="BD324" i="14" s="1"/>
  <c r="BC324" i="14" a="1"/>
  <c r="BC324" i="14" s="1"/>
  <c r="BB324" i="14" a="1"/>
  <c r="BB324" i="14" s="1"/>
  <c r="AW324" i="14" a="1"/>
  <c r="AW324" i="14" s="1"/>
  <c r="AV324" i="14" a="1"/>
  <c r="AV324" i="14" s="1"/>
  <c r="AU324" i="14" a="1"/>
  <c r="AU324" i="14" s="1"/>
  <c r="AT324" i="14" a="1"/>
  <c r="AT324" i="14" s="1"/>
  <c r="AS324" i="14" a="1"/>
  <c r="AS324" i="14" s="1"/>
  <c r="AR324" i="14" a="1"/>
  <c r="AR324" i="14" s="1"/>
  <c r="AQ324" i="14" a="1"/>
  <c r="AQ324" i="14" s="1"/>
  <c r="AP324" i="14" a="1"/>
  <c r="AP324" i="14" s="1"/>
  <c r="AJ324" i="14" a="1"/>
  <c r="AJ324" i="14" s="1"/>
  <c r="AI324" i="14" a="1"/>
  <c r="AI324" i="14" s="1"/>
  <c r="AH324" i="14" a="1"/>
  <c r="AH324" i="14" s="1"/>
  <c r="AG324" i="14" a="1"/>
  <c r="AG324" i="14" s="1"/>
  <c r="AF324" i="14" a="1"/>
  <c r="AF324" i="14" s="1"/>
  <c r="AE324" i="14" a="1"/>
  <c r="AE324" i="14" s="1"/>
  <c r="AD324" i="14" a="1"/>
  <c r="AD324" i="14" s="1"/>
  <c r="Y324" i="14" a="1"/>
  <c r="Y324" i="14" s="1"/>
  <c r="X324" i="14" a="1"/>
  <c r="X324" i="14" s="1"/>
  <c r="W324" i="14" a="1"/>
  <c r="W324" i="14" s="1"/>
  <c r="V324" i="14" a="1"/>
  <c r="V324" i="14" s="1"/>
  <c r="U324" i="14" a="1"/>
  <c r="U324" i="14" s="1"/>
  <c r="T324" i="14" a="1"/>
  <c r="T324" i="14" s="1"/>
  <c r="S324" i="14" a="1"/>
  <c r="S324" i="14" s="1"/>
  <c r="R324" i="14" a="1"/>
  <c r="R324" i="14" s="1"/>
  <c r="BI312" i="14" a="1"/>
  <c r="BI312" i="14" s="1"/>
  <c r="BH312" i="14" a="1"/>
  <c r="BH312" i="14" s="1"/>
  <c r="BG312" i="14" a="1"/>
  <c r="BG312" i="14" s="1"/>
  <c r="BF312" i="14" a="1"/>
  <c r="BF312" i="14" s="1"/>
  <c r="BE312" i="14" a="1"/>
  <c r="BE312" i="14" s="1"/>
  <c r="BD312" i="14" a="1"/>
  <c r="BD312" i="14" s="1"/>
  <c r="BC312" i="14" a="1"/>
  <c r="BC312" i="14" s="1"/>
  <c r="BB312" i="14" a="1"/>
  <c r="BB312" i="14" s="1"/>
  <c r="AW312" i="14" a="1"/>
  <c r="AW312" i="14" s="1"/>
  <c r="AV312" i="14" a="1"/>
  <c r="AV312" i="14" s="1"/>
  <c r="AU312" i="14" a="1"/>
  <c r="AU312" i="14" s="1"/>
  <c r="AT312" i="14" a="1"/>
  <c r="AT312" i="14" s="1"/>
  <c r="AS312" i="14" a="1"/>
  <c r="AS312" i="14" s="1"/>
  <c r="AR312" i="14" a="1"/>
  <c r="AR312" i="14" s="1"/>
  <c r="AQ312" i="14" a="1"/>
  <c r="AQ312" i="14" s="1"/>
  <c r="AP312" i="14" a="1"/>
  <c r="AP312" i="14" s="1"/>
  <c r="AJ312" i="14" a="1"/>
  <c r="AJ312" i="14" s="1"/>
  <c r="AI312" i="14" a="1"/>
  <c r="AI312" i="14" s="1"/>
  <c r="AH312" i="14" a="1"/>
  <c r="AH312" i="14" s="1"/>
  <c r="AG312" i="14" a="1"/>
  <c r="AG312" i="14" s="1"/>
  <c r="AF312" i="14" a="1"/>
  <c r="AF312" i="14" s="1"/>
  <c r="AE312" i="14" a="1"/>
  <c r="AE312" i="14" s="1"/>
  <c r="AD312" i="14" a="1"/>
  <c r="AD312" i="14" s="1"/>
  <c r="Y312" i="14" a="1"/>
  <c r="Y312" i="14" s="1"/>
  <c r="X312" i="14" a="1"/>
  <c r="X312" i="14" s="1"/>
  <c r="W312" i="14" a="1"/>
  <c r="W312" i="14" s="1"/>
  <c r="V312" i="14" a="1"/>
  <c r="V312" i="14" s="1"/>
  <c r="U312" i="14" a="1"/>
  <c r="U312" i="14" s="1"/>
  <c r="T312" i="14" a="1"/>
  <c r="T312" i="14" s="1"/>
  <c r="S312" i="14" a="1"/>
  <c r="S312" i="14" s="1"/>
  <c r="R312" i="14" a="1"/>
  <c r="R312" i="14" s="1"/>
  <c r="BI300" i="14" a="1"/>
  <c r="BI300" i="14" s="1"/>
  <c r="BH300" i="14" a="1"/>
  <c r="BH300" i="14" s="1"/>
  <c r="BG300" i="14" a="1"/>
  <c r="BG300" i="14" s="1"/>
  <c r="BF300" i="14" a="1"/>
  <c r="BF300" i="14" s="1"/>
  <c r="BE300" i="14" a="1"/>
  <c r="BE300" i="14" s="1"/>
  <c r="BD300" i="14" a="1"/>
  <c r="BD300" i="14" s="1"/>
  <c r="BC300" i="14" a="1"/>
  <c r="BC300" i="14" s="1"/>
  <c r="BB300" i="14" a="1"/>
  <c r="BB300" i="14" s="1"/>
  <c r="AW300" i="14" a="1"/>
  <c r="AW300" i="14" s="1"/>
  <c r="AV300" i="14" a="1"/>
  <c r="AV300" i="14" s="1"/>
  <c r="AU300" i="14" a="1"/>
  <c r="AU300" i="14" s="1"/>
  <c r="AT300" i="14" a="1"/>
  <c r="AT300" i="14" s="1"/>
  <c r="AS300" i="14" a="1"/>
  <c r="AS300" i="14" s="1"/>
  <c r="AR300" i="14" a="1"/>
  <c r="AR300" i="14" s="1"/>
  <c r="AQ300" i="14" a="1"/>
  <c r="AQ300" i="14" s="1"/>
  <c r="AP300" i="14" a="1"/>
  <c r="AP300" i="14" s="1"/>
  <c r="AJ300" i="14" a="1"/>
  <c r="AJ300" i="14" s="1"/>
  <c r="AI300" i="14" a="1"/>
  <c r="AI300" i="14" s="1"/>
  <c r="AH300" i="14" a="1"/>
  <c r="AH300" i="14" s="1"/>
  <c r="AG300" i="14" a="1"/>
  <c r="AG300" i="14" s="1"/>
  <c r="AF300" i="14" a="1"/>
  <c r="AF300" i="14" s="1"/>
  <c r="AE300" i="14" a="1"/>
  <c r="AE300" i="14" s="1"/>
  <c r="AD300" i="14" a="1"/>
  <c r="AD300" i="14" s="1"/>
  <c r="Y300" i="14" a="1"/>
  <c r="Y300" i="14" s="1"/>
  <c r="X300" i="14" a="1"/>
  <c r="X300" i="14" s="1"/>
  <c r="W300" i="14" a="1"/>
  <c r="W300" i="14" s="1"/>
  <c r="V300" i="14" a="1"/>
  <c r="V300" i="14" s="1"/>
  <c r="U300" i="14" a="1"/>
  <c r="U300" i="14" s="1"/>
  <c r="T300" i="14" a="1"/>
  <c r="T300" i="14" s="1"/>
  <c r="S300" i="14" a="1"/>
  <c r="S300" i="14" s="1"/>
  <c r="R300" i="14" a="1"/>
  <c r="R300" i="14" s="1"/>
  <c r="BI288" i="14" a="1"/>
  <c r="BI288" i="14" s="1"/>
  <c r="BH288" i="14" a="1"/>
  <c r="BH288" i="14" s="1"/>
  <c r="BG288" i="14" a="1"/>
  <c r="BG288" i="14" s="1"/>
  <c r="BF288" i="14" a="1"/>
  <c r="BF288" i="14" s="1"/>
  <c r="BE288" i="14" a="1"/>
  <c r="BE288" i="14" s="1"/>
  <c r="BD288" i="14" a="1"/>
  <c r="BD288" i="14" s="1"/>
  <c r="BC288" i="14" a="1"/>
  <c r="BC288" i="14" s="1"/>
  <c r="BB288" i="14" a="1"/>
  <c r="BB288" i="14" s="1"/>
  <c r="AW288" i="14" a="1"/>
  <c r="AW288" i="14" s="1"/>
  <c r="AV288" i="14" a="1"/>
  <c r="AV288" i="14" s="1"/>
  <c r="AU288" i="14" a="1"/>
  <c r="AU288" i="14" s="1"/>
  <c r="AT288" i="14" a="1"/>
  <c r="AT288" i="14" s="1"/>
  <c r="AS288" i="14" a="1"/>
  <c r="AS288" i="14" s="1"/>
  <c r="AR288" i="14" a="1"/>
  <c r="AR288" i="14" s="1"/>
  <c r="AQ288" i="14" a="1"/>
  <c r="AQ288" i="14" s="1"/>
  <c r="AP288" i="14" a="1"/>
  <c r="AP288" i="14" s="1"/>
  <c r="AJ288" i="14" a="1"/>
  <c r="AJ288" i="14" s="1"/>
  <c r="AI288" i="14" a="1"/>
  <c r="AI288" i="14" s="1"/>
  <c r="AH288" i="14" a="1"/>
  <c r="AH288" i="14" s="1"/>
  <c r="AG288" i="14" a="1"/>
  <c r="AG288" i="14" s="1"/>
  <c r="AF288" i="14" a="1"/>
  <c r="AF288" i="14" s="1"/>
  <c r="AE288" i="14" a="1"/>
  <c r="AE288" i="14" s="1"/>
  <c r="AD288" i="14" a="1"/>
  <c r="AD288" i="14" s="1"/>
  <c r="Y288" i="14" a="1"/>
  <c r="Y288" i="14" s="1"/>
  <c r="X288" i="14" a="1"/>
  <c r="X288" i="14" s="1"/>
  <c r="W288" i="14" a="1"/>
  <c r="W288" i="14" s="1"/>
  <c r="V288" i="14" a="1"/>
  <c r="V288" i="14" s="1"/>
  <c r="U288" i="14" a="1"/>
  <c r="U288" i="14" s="1"/>
  <c r="T288" i="14" a="1"/>
  <c r="T288" i="14" s="1"/>
  <c r="S288" i="14" a="1"/>
  <c r="S288" i="14" s="1"/>
  <c r="R288" i="14" a="1"/>
  <c r="R288" i="14" s="1"/>
  <c r="BI276" i="14" a="1"/>
  <c r="BI276" i="14" s="1"/>
  <c r="BH276" i="14" a="1"/>
  <c r="BH276" i="14" s="1"/>
  <c r="BG276" i="14" a="1"/>
  <c r="BG276" i="14" s="1"/>
  <c r="BF276" i="14" a="1"/>
  <c r="BF276" i="14" s="1"/>
  <c r="BE276" i="14" a="1"/>
  <c r="BE276" i="14" s="1"/>
  <c r="BD276" i="14" a="1"/>
  <c r="BD276" i="14" s="1"/>
  <c r="BC276" i="14" a="1"/>
  <c r="BC276" i="14" s="1"/>
  <c r="BB276" i="14" a="1"/>
  <c r="BB276" i="14" s="1"/>
  <c r="AW276" i="14" a="1"/>
  <c r="AW276" i="14" s="1"/>
  <c r="AV276" i="14" a="1"/>
  <c r="AV276" i="14" s="1"/>
  <c r="AU276" i="14" a="1"/>
  <c r="AU276" i="14" s="1"/>
  <c r="AT276" i="14" a="1"/>
  <c r="AT276" i="14" s="1"/>
  <c r="AS276" i="14" a="1"/>
  <c r="AS276" i="14" s="1"/>
  <c r="AR276" i="14" a="1"/>
  <c r="AR276" i="14" s="1"/>
  <c r="AQ276" i="14" a="1"/>
  <c r="AQ276" i="14" s="1"/>
  <c r="AP276" i="14" a="1"/>
  <c r="AP276" i="14" s="1"/>
  <c r="AJ276" i="14" a="1"/>
  <c r="AJ276" i="14" s="1"/>
  <c r="AI276" i="14" a="1"/>
  <c r="AI276" i="14" s="1"/>
  <c r="AH276" i="14" a="1"/>
  <c r="AH276" i="14" s="1"/>
  <c r="AG276" i="14" a="1"/>
  <c r="AG276" i="14" s="1"/>
  <c r="AF276" i="14" a="1"/>
  <c r="AF276" i="14" s="1"/>
  <c r="AE276" i="14" a="1"/>
  <c r="AE276" i="14" s="1"/>
  <c r="AD276" i="14" a="1"/>
  <c r="AD276" i="14" s="1"/>
  <c r="Y276" i="14" a="1"/>
  <c r="Y276" i="14" s="1"/>
  <c r="X276" i="14" a="1"/>
  <c r="X276" i="14" s="1"/>
  <c r="W276" i="14" a="1"/>
  <c r="W276" i="14" s="1"/>
  <c r="V276" i="14" a="1"/>
  <c r="V276" i="14" s="1"/>
  <c r="U276" i="14" a="1"/>
  <c r="U276" i="14" s="1"/>
  <c r="T276" i="14" a="1"/>
  <c r="T276" i="14" s="1"/>
  <c r="S276" i="14" a="1"/>
  <c r="S276" i="14" s="1"/>
  <c r="R276" i="14" a="1"/>
  <c r="R276" i="14" s="1"/>
  <c r="BI264" i="14" a="1"/>
  <c r="BI264" i="14" s="1"/>
  <c r="BH264" i="14" a="1"/>
  <c r="BH264" i="14" s="1"/>
  <c r="BG264" i="14" a="1"/>
  <c r="BG264" i="14" s="1"/>
  <c r="BF264" i="14" a="1"/>
  <c r="BF264" i="14" s="1"/>
  <c r="BE264" i="14" a="1"/>
  <c r="BE264" i="14" s="1"/>
  <c r="BD264" i="14" a="1"/>
  <c r="BD264" i="14" s="1"/>
  <c r="BC264" i="14" a="1"/>
  <c r="BC264" i="14" s="1"/>
  <c r="BB264" i="14" a="1"/>
  <c r="BB264" i="14" s="1"/>
  <c r="AW264" i="14" a="1"/>
  <c r="AW264" i="14" s="1"/>
  <c r="AV264" i="14" a="1"/>
  <c r="AV264" i="14" s="1"/>
  <c r="AU264" i="14" a="1"/>
  <c r="AU264" i="14" s="1"/>
  <c r="AT264" i="14" a="1"/>
  <c r="AT264" i="14" s="1"/>
  <c r="AS264" i="14" a="1"/>
  <c r="AS264" i="14" s="1"/>
  <c r="AR264" i="14" a="1"/>
  <c r="AR264" i="14" s="1"/>
  <c r="AQ264" i="14" a="1"/>
  <c r="AQ264" i="14" s="1"/>
  <c r="AP264" i="14" a="1"/>
  <c r="AP264" i="14" s="1"/>
  <c r="AJ264" i="14" a="1"/>
  <c r="AJ264" i="14" s="1"/>
  <c r="AI264" i="14" a="1"/>
  <c r="AI264" i="14" s="1"/>
  <c r="AH264" i="14" a="1"/>
  <c r="AH264" i="14" s="1"/>
  <c r="AG264" i="14" a="1"/>
  <c r="AG264" i="14" s="1"/>
  <c r="AF264" i="14" a="1"/>
  <c r="AF264" i="14" s="1"/>
  <c r="AE264" i="14" a="1"/>
  <c r="AE264" i="14" s="1"/>
  <c r="AD264" i="14" a="1"/>
  <c r="AD264" i="14" s="1"/>
  <c r="Y264" i="14" a="1"/>
  <c r="Y264" i="14" s="1"/>
  <c r="X264" i="14" a="1"/>
  <c r="X264" i="14" s="1"/>
  <c r="W264" i="14" a="1"/>
  <c r="W264" i="14" s="1"/>
  <c r="V264" i="14" a="1"/>
  <c r="V264" i="14" s="1"/>
  <c r="U264" i="14" a="1"/>
  <c r="U264" i="14" s="1"/>
  <c r="T264" i="14" a="1"/>
  <c r="T264" i="14" s="1"/>
  <c r="S264" i="14" a="1"/>
  <c r="S264" i="14" s="1"/>
  <c r="R264" i="14" a="1"/>
  <c r="R264" i="14" s="1"/>
  <c r="BI252" i="14" a="1"/>
  <c r="BI252" i="14" s="1"/>
  <c r="BH252" i="14" a="1"/>
  <c r="BH252" i="14" s="1"/>
  <c r="BG252" i="14" a="1"/>
  <c r="BG252" i="14" s="1"/>
  <c r="BF252" i="14" a="1"/>
  <c r="BF252" i="14" s="1"/>
  <c r="BE252" i="14" a="1"/>
  <c r="BE252" i="14" s="1"/>
  <c r="BD252" i="14" a="1"/>
  <c r="BD252" i="14" s="1"/>
  <c r="BC252" i="14" a="1"/>
  <c r="BC252" i="14" s="1"/>
  <c r="BB252" i="14" a="1"/>
  <c r="BB252" i="14" s="1"/>
  <c r="AW252" i="14" a="1"/>
  <c r="AW252" i="14" s="1"/>
  <c r="AV252" i="14" a="1"/>
  <c r="AV252" i="14" s="1"/>
  <c r="AU252" i="14" a="1"/>
  <c r="AU252" i="14" s="1"/>
  <c r="AT252" i="14" a="1"/>
  <c r="AT252" i="14" s="1"/>
  <c r="AS252" i="14" a="1"/>
  <c r="AS252" i="14" s="1"/>
  <c r="AR252" i="14" a="1"/>
  <c r="AR252" i="14" s="1"/>
  <c r="AQ252" i="14" a="1"/>
  <c r="AQ252" i="14" s="1"/>
  <c r="AP252" i="14" a="1"/>
  <c r="AP252" i="14" s="1"/>
  <c r="AJ252" i="14" a="1"/>
  <c r="AJ252" i="14" s="1"/>
  <c r="AI252" i="14" a="1"/>
  <c r="AI252" i="14" s="1"/>
  <c r="AH252" i="14" a="1"/>
  <c r="AH252" i="14" s="1"/>
  <c r="AG252" i="14" a="1"/>
  <c r="AG252" i="14" s="1"/>
  <c r="AF252" i="14" a="1"/>
  <c r="AF252" i="14" s="1"/>
  <c r="AE252" i="14" a="1"/>
  <c r="AE252" i="14" s="1"/>
  <c r="AD252" i="14" a="1"/>
  <c r="AD252" i="14" s="1"/>
  <c r="Y252" i="14" a="1"/>
  <c r="Y252" i="14" s="1"/>
  <c r="X252" i="14" a="1"/>
  <c r="X252" i="14" s="1"/>
  <c r="W252" i="14" a="1"/>
  <c r="W252" i="14" s="1"/>
  <c r="V252" i="14" a="1"/>
  <c r="V252" i="14" s="1"/>
  <c r="U252" i="14" a="1"/>
  <c r="U252" i="14" s="1"/>
  <c r="T252" i="14" a="1"/>
  <c r="T252" i="14" s="1"/>
  <c r="S252" i="14" a="1"/>
  <c r="S252" i="14" s="1"/>
  <c r="R252" i="14" a="1"/>
  <c r="R252" i="14" s="1"/>
  <c r="BI240" i="14" a="1"/>
  <c r="BI240" i="14" s="1"/>
  <c r="BH240" i="14" a="1"/>
  <c r="BH240" i="14" s="1"/>
  <c r="BG240" i="14" a="1"/>
  <c r="BG240" i="14" s="1"/>
  <c r="BF240" i="14" a="1"/>
  <c r="BF240" i="14" s="1"/>
  <c r="BE240" i="14" a="1"/>
  <c r="BE240" i="14" s="1"/>
  <c r="BD240" i="14" a="1"/>
  <c r="BD240" i="14" s="1"/>
  <c r="BC240" i="14" a="1"/>
  <c r="BC240" i="14" s="1"/>
  <c r="BB240" i="14" a="1"/>
  <c r="BB240" i="14" s="1"/>
  <c r="AW240" i="14" a="1"/>
  <c r="AW240" i="14" s="1"/>
  <c r="AV240" i="14" a="1"/>
  <c r="AV240" i="14" s="1"/>
  <c r="AU240" i="14" a="1"/>
  <c r="AU240" i="14" s="1"/>
  <c r="AT240" i="14" a="1"/>
  <c r="AT240" i="14" s="1"/>
  <c r="AS240" i="14" a="1"/>
  <c r="AS240" i="14" s="1"/>
  <c r="AR240" i="14" a="1"/>
  <c r="AR240" i="14" s="1"/>
  <c r="AQ240" i="14" a="1"/>
  <c r="AQ240" i="14" s="1"/>
  <c r="AP240" i="14" a="1"/>
  <c r="AP240" i="14" s="1"/>
  <c r="AJ240" i="14" a="1"/>
  <c r="AJ240" i="14" s="1"/>
  <c r="AI240" i="14" a="1"/>
  <c r="AI240" i="14" s="1"/>
  <c r="AH240" i="14" a="1"/>
  <c r="AH240" i="14" s="1"/>
  <c r="AG240" i="14" a="1"/>
  <c r="AG240" i="14" s="1"/>
  <c r="AF240" i="14" a="1"/>
  <c r="AF240" i="14" s="1"/>
  <c r="AE240" i="14" a="1"/>
  <c r="AE240" i="14" s="1"/>
  <c r="AD240" i="14" a="1"/>
  <c r="AD240" i="14" s="1"/>
  <c r="Y240" i="14" a="1"/>
  <c r="Y240" i="14" s="1"/>
  <c r="X240" i="14" a="1"/>
  <c r="X240" i="14" s="1"/>
  <c r="W240" i="14" a="1"/>
  <c r="W240" i="14" s="1"/>
  <c r="V240" i="14" a="1"/>
  <c r="V240" i="14" s="1"/>
  <c r="U240" i="14" a="1"/>
  <c r="U240" i="14" s="1"/>
  <c r="T240" i="14" a="1"/>
  <c r="T240" i="14" s="1"/>
  <c r="S240" i="14" a="1"/>
  <c r="S240" i="14" s="1"/>
  <c r="R240" i="14" a="1"/>
  <c r="R240" i="14" s="1"/>
  <c r="BI228" i="14" a="1"/>
  <c r="BI228" i="14" s="1"/>
  <c r="BH228" i="14" a="1"/>
  <c r="BH228" i="14" s="1"/>
  <c r="BG228" i="14" a="1"/>
  <c r="BG228" i="14" s="1"/>
  <c r="BF228" i="14" a="1"/>
  <c r="BF228" i="14" s="1"/>
  <c r="BE228" i="14" a="1"/>
  <c r="BE228" i="14" s="1"/>
  <c r="BD228" i="14" a="1"/>
  <c r="BD228" i="14" s="1"/>
  <c r="BC228" i="14" a="1"/>
  <c r="BC228" i="14" s="1"/>
  <c r="BB228" i="14" a="1"/>
  <c r="BB228" i="14" s="1"/>
  <c r="AW228" i="14" a="1"/>
  <c r="AW228" i="14" s="1"/>
  <c r="AV228" i="14" a="1"/>
  <c r="AV228" i="14" s="1"/>
  <c r="AU228" i="14" a="1"/>
  <c r="AU228" i="14" s="1"/>
  <c r="AT228" i="14" a="1"/>
  <c r="AT228" i="14" s="1"/>
  <c r="AS228" i="14" a="1"/>
  <c r="AS228" i="14" s="1"/>
  <c r="AR228" i="14" a="1"/>
  <c r="AR228" i="14" s="1"/>
  <c r="AQ228" i="14" a="1"/>
  <c r="AQ228" i="14" s="1"/>
  <c r="AP228" i="14" a="1"/>
  <c r="AP228" i="14" s="1"/>
  <c r="AJ228" i="14" a="1"/>
  <c r="AJ228" i="14" s="1"/>
  <c r="AI228" i="14" a="1"/>
  <c r="AI228" i="14" s="1"/>
  <c r="AH228" i="14" a="1"/>
  <c r="AH228" i="14" s="1"/>
  <c r="AG228" i="14" a="1"/>
  <c r="AG228" i="14" s="1"/>
  <c r="AF228" i="14" a="1"/>
  <c r="AF228" i="14" s="1"/>
  <c r="AE228" i="14" a="1"/>
  <c r="AE228" i="14" s="1"/>
  <c r="AD228" i="14" a="1"/>
  <c r="AD228" i="14" s="1"/>
  <c r="Y228" i="14" a="1"/>
  <c r="Y228" i="14" s="1"/>
  <c r="X228" i="14" a="1"/>
  <c r="X228" i="14" s="1"/>
  <c r="W228" i="14" a="1"/>
  <c r="W228" i="14" s="1"/>
  <c r="V228" i="14" a="1"/>
  <c r="V228" i="14" s="1"/>
  <c r="U228" i="14" a="1"/>
  <c r="U228" i="14" s="1"/>
  <c r="T228" i="14" a="1"/>
  <c r="T228" i="14" s="1"/>
  <c r="S228" i="14" a="1"/>
  <c r="S228" i="14" s="1"/>
  <c r="R228" i="14" a="1"/>
  <c r="R228" i="14" s="1"/>
  <c r="BI216" i="14" a="1"/>
  <c r="BI216" i="14" s="1"/>
  <c r="BH216" i="14" a="1"/>
  <c r="BH216" i="14" s="1"/>
  <c r="BG216" i="14" a="1"/>
  <c r="BG216" i="14" s="1"/>
  <c r="BF216" i="14" a="1"/>
  <c r="BF216" i="14" s="1"/>
  <c r="BE216" i="14" a="1"/>
  <c r="BE216" i="14" s="1"/>
  <c r="BD216" i="14" a="1"/>
  <c r="BD216" i="14" s="1"/>
  <c r="BC216" i="14" a="1"/>
  <c r="BC216" i="14" s="1"/>
  <c r="BB216" i="14" a="1"/>
  <c r="BB216" i="14" s="1"/>
  <c r="AW216" i="14" a="1"/>
  <c r="AW216" i="14" s="1"/>
  <c r="AV216" i="14" a="1"/>
  <c r="AV216" i="14" s="1"/>
  <c r="AU216" i="14" a="1"/>
  <c r="AU216" i="14" s="1"/>
  <c r="AT216" i="14" a="1"/>
  <c r="AT216" i="14" s="1"/>
  <c r="AS216" i="14" a="1"/>
  <c r="AS216" i="14" s="1"/>
  <c r="AR216" i="14" a="1"/>
  <c r="AR216" i="14" s="1"/>
  <c r="AQ216" i="14" a="1"/>
  <c r="AQ216" i="14" s="1"/>
  <c r="AP216" i="14" a="1"/>
  <c r="AP216" i="14" s="1"/>
  <c r="AJ216" i="14" a="1"/>
  <c r="AJ216" i="14" s="1"/>
  <c r="AI216" i="14" a="1"/>
  <c r="AI216" i="14" s="1"/>
  <c r="AH216" i="14" a="1"/>
  <c r="AH216" i="14" s="1"/>
  <c r="AG216" i="14" a="1"/>
  <c r="AG216" i="14" s="1"/>
  <c r="AF216" i="14" a="1"/>
  <c r="AF216" i="14" s="1"/>
  <c r="AE216" i="14" a="1"/>
  <c r="AE216" i="14" s="1"/>
  <c r="AD216" i="14" a="1"/>
  <c r="AD216" i="14" s="1"/>
  <c r="Y216" i="14" a="1"/>
  <c r="Y216" i="14" s="1"/>
  <c r="X216" i="14" a="1"/>
  <c r="X216" i="14" s="1"/>
  <c r="W216" i="14" a="1"/>
  <c r="W216" i="14" s="1"/>
  <c r="V216" i="14" a="1"/>
  <c r="V216" i="14" s="1"/>
  <c r="U216" i="14" a="1"/>
  <c r="U216" i="14" s="1"/>
  <c r="T216" i="14" a="1"/>
  <c r="T216" i="14" s="1"/>
  <c r="S216" i="14" a="1"/>
  <c r="S216" i="14" s="1"/>
  <c r="R216" i="14" a="1"/>
  <c r="R216" i="14" s="1"/>
  <c r="BI204" i="14" a="1"/>
  <c r="BI204" i="14" s="1"/>
  <c r="BH204" i="14" a="1"/>
  <c r="BH204" i="14" s="1"/>
  <c r="BG204" i="14" a="1"/>
  <c r="BG204" i="14" s="1"/>
  <c r="BF204" i="14" a="1"/>
  <c r="BF204" i="14" s="1"/>
  <c r="BE204" i="14" a="1"/>
  <c r="BE204" i="14" s="1"/>
  <c r="BD204" i="14" a="1"/>
  <c r="BD204" i="14" s="1"/>
  <c r="BC204" i="14" a="1"/>
  <c r="BC204" i="14" s="1"/>
  <c r="BB204" i="14" a="1"/>
  <c r="BB204" i="14" s="1"/>
  <c r="AW204" i="14" a="1"/>
  <c r="AW204" i="14" s="1"/>
  <c r="AV204" i="14" a="1"/>
  <c r="AV204" i="14" s="1"/>
  <c r="AU204" i="14" a="1"/>
  <c r="AU204" i="14" s="1"/>
  <c r="AT204" i="14" a="1"/>
  <c r="AT204" i="14" s="1"/>
  <c r="AS204" i="14" a="1"/>
  <c r="AS204" i="14" s="1"/>
  <c r="AR204" i="14" a="1"/>
  <c r="AR204" i="14" s="1"/>
  <c r="AQ204" i="14" a="1"/>
  <c r="AQ204" i="14" s="1"/>
  <c r="AP204" i="14" a="1"/>
  <c r="AP204" i="14" s="1"/>
  <c r="AJ204" i="14" a="1"/>
  <c r="AJ204" i="14" s="1"/>
  <c r="AI204" i="14" a="1"/>
  <c r="AI204" i="14" s="1"/>
  <c r="AH204" i="14" a="1"/>
  <c r="AH204" i="14" s="1"/>
  <c r="AG204" i="14" a="1"/>
  <c r="AG204" i="14" s="1"/>
  <c r="AF204" i="14" a="1"/>
  <c r="AF204" i="14" s="1"/>
  <c r="AE204" i="14" a="1"/>
  <c r="AE204" i="14" s="1"/>
  <c r="AD204" i="14" a="1"/>
  <c r="AD204" i="14" s="1"/>
  <c r="Y204" i="14" a="1"/>
  <c r="Y204" i="14" s="1"/>
  <c r="X204" i="14" a="1"/>
  <c r="X204" i="14" s="1"/>
  <c r="W204" i="14" a="1"/>
  <c r="W204" i="14" s="1"/>
  <c r="V204" i="14" a="1"/>
  <c r="V204" i="14" s="1"/>
  <c r="U204" i="14" a="1"/>
  <c r="U204" i="14" s="1"/>
  <c r="T204" i="14" a="1"/>
  <c r="T204" i="14" s="1"/>
  <c r="S204" i="14" a="1"/>
  <c r="S204" i="14" s="1"/>
  <c r="R204" i="14" a="1"/>
  <c r="R204" i="14" s="1"/>
  <c r="BI192" i="14" a="1"/>
  <c r="BI192" i="14" s="1"/>
  <c r="BH192" i="14" a="1"/>
  <c r="BH192" i="14" s="1"/>
  <c r="BG192" i="14" a="1"/>
  <c r="BG192" i="14" s="1"/>
  <c r="BF192" i="14" a="1"/>
  <c r="BF192" i="14" s="1"/>
  <c r="BE192" i="14" a="1"/>
  <c r="BE192" i="14" s="1"/>
  <c r="BD192" i="14" a="1"/>
  <c r="BD192" i="14" s="1"/>
  <c r="BC192" i="14" a="1"/>
  <c r="BC192" i="14" s="1"/>
  <c r="BB192" i="14" a="1"/>
  <c r="BB192" i="14" s="1"/>
  <c r="AW192" i="14" a="1"/>
  <c r="AW192" i="14" s="1"/>
  <c r="AV192" i="14" a="1"/>
  <c r="AV192" i="14" s="1"/>
  <c r="AU192" i="14" a="1"/>
  <c r="AU192" i="14" s="1"/>
  <c r="AT192" i="14" a="1"/>
  <c r="AT192" i="14" s="1"/>
  <c r="AS192" i="14" a="1"/>
  <c r="AS192" i="14" s="1"/>
  <c r="AR192" i="14" a="1"/>
  <c r="AR192" i="14" s="1"/>
  <c r="AQ192" i="14" a="1"/>
  <c r="AQ192" i="14" s="1"/>
  <c r="AP192" i="14" a="1"/>
  <c r="AP192" i="14" s="1"/>
  <c r="AJ192" i="14" a="1"/>
  <c r="AJ192" i="14" s="1"/>
  <c r="AI192" i="14" a="1"/>
  <c r="AI192" i="14" s="1"/>
  <c r="AH192" i="14" a="1"/>
  <c r="AH192" i="14" s="1"/>
  <c r="AG192" i="14" a="1"/>
  <c r="AG192" i="14" s="1"/>
  <c r="AF192" i="14" a="1"/>
  <c r="AF192" i="14" s="1"/>
  <c r="AE192" i="14" a="1"/>
  <c r="AE192" i="14" s="1"/>
  <c r="AD192" i="14" a="1"/>
  <c r="AD192" i="14" s="1"/>
  <c r="Y192" i="14" a="1"/>
  <c r="Y192" i="14" s="1"/>
  <c r="X192" i="14" a="1"/>
  <c r="X192" i="14" s="1"/>
  <c r="W192" i="14" a="1"/>
  <c r="W192" i="14" s="1"/>
  <c r="V192" i="14" a="1"/>
  <c r="V192" i="14" s="1"/>
  <c r="U192" i="14" a="1"/>
  <c r="U192" i="14" s="1"/>
  <c r="T192" i="14" a="1"/>
  <c r="T192" i="14" s="1"/>
  <c r="S192" i="14" a="1"/>
  <c r="S192" i="14" s="1"/>
  <c r="R192" i="14" a="1"/>
  <c r="R192" i="14" s="1"/>
  <c r="BI180" i="14" a="1"/>
  <c r="BI180" i="14" s="1"/>
  <c r="BH180" i="14" a="1"/>
  <c r="BH180" i="14" s="1"/>
  <c r="BG180" i="14" a="1"/>
  <c r="BG180" i="14" s="1"/>
  <c r="BF180" i="14" a="1"/>
  <c r="BF180" i="14" s="1"/>
  <c r="BE180" i="14" a="1"/>
  <c r="BE180" i="14" s="1"/>
  <c r="BD180" i="14" a="1"/>
  <c r="BD180" i="14" s="1"/>
  <c r="BC180" i="14" a="1"/>
  <c r="BC180" i="14" s="1"/>
  <c r="BB180" i="14" a="1"/>
  <c r="BB180" i="14" s="1"/>
  <c r="AW180" i="14" a="1"/>
  <c r="AW180" i="14" s="1"/>
  <c r="AV180" i="14" a="1"/>
  <c r="AV180" i="14" s="1"/>
  <c r="AU180" i="14" a="1"/>
  <c r="AU180" i="14" s="1"/>
  <c r="AT180" i="14" a="1"/>
  <c r="AT180" i="14" s="1"/>
  <c r="AS180" i="14" a="1"/>
  <c r="AS180" i="14" s="1"/>
  <c r="AR180" i="14" a="1"/>
  <c r="AR180" i="14" s="1"/>
  <c r="AQ180" i="14" a="1"/>
  <c r="AQ180" i="14" s="1"/>
  <c r="AP180" i="14" a="1"/>
  <c r="AP180" i="14" s="1"/>
  <c r="AJ180" i="14" a="1"/>
  <c r="AJ180" i="14" s="1"/>
  <c r="AI180" i="14" a="1"/>
  <c r="AI180" i="14" s="1"/>
  <c r="AH180" i="14" a="1"/>
  <c r="AH180" i="14" s="1"/>
  <c r="AG180" i="14" a="1"/>
  <c r="AG180" i="14" s="1"/>
  <c r="AF180" i="14" a="1"/>
  <c r="AF180" i="14" s="1"/>
  <c r="AE180" i="14" a="1"/>
  <c r="AE180" i="14" s="1"/>
  <c r="AD180" i="14" a="1"/>
  <c r="AD180" i="14" s="1"/>
  <c r="Y180" i="14" a="1"/>
  <c r="Y180" i="14" s="1"/>
  <c r="X180" i="14" a="1"/>
  <c r="X180" i="14" s="1"/>
  <c r="W180" i="14" a="1"/>
  <c r="W180" i="14" s="1"/>
  <c r="V180" i="14" a="1"/>
  <c r="V180" i="14" s="1"/>
  <c r="U180" i="14" a="1"/>
  <c r="U180" i="14" s="1"/>
  <c r="T180" i="14" a="1"/>
  <c r="T180" i="14" s="1"/>
  <c r="S180" i="14" a="1"/>
  <c r="S180" i="14" s="1"/>
  <c r="R180" i="14" a="1"/>
  <c r="R180" i="14" s="1"/>
  <c r="BI168" i="14" a="1"/>
  <c r="BI168" i="14" s="1"/>
  <c r="BH168" i="14" a="1"/>
  <c r="BH168" i="14" s="1"/>
  <c r="BG168" i="14" a="1"/>
  <c r="BG168" i="14" s="1"/>
  <c r="BF168" i="14" a="1"/>
  <c r="BF168" i="14" s="1"/>
  <c r="BE168" i="14" a="1"/>
  <c r="BE168" i="14" s="1"/>
  <c r="BD168" i="14" a="1"/>
  <c r="BD168" i="14" s="1"/>
  <c r="BC168" i="14" a="1"/>
  <c r="BC168" i="14" s="1"/>
  <c r="BB168" i="14" a="1"/>
  <c r="BB168" i="14" s="1"/>
  <c r="AW168" i="14" a="1"/>
  <c r="AW168" i="14" s="1"/>
  <c r="AV168" i="14" a="1"/>
  <c r="AV168" i="14" s="1"/>
  <c r="AU168" i="14" a="1"/>
  <c r="AU168" i="14" s="1"/>
  <c r="AT168" i="14" a="1"/>
  <c r="AT168" i="14" s="1"/>
  <c r="AS168" i="14" a="1"/>
  <c r="AS168" i="14" s="1"/>
  <c r="AR168" i="14" a="1"/>
  <c r="AR168" i="14" s="1"/>
  <c r="AQ168" i="14" a="1"/>
  <c r="AQ168" i="14" s="1"/>
  <c r="AP168" i="14" a="1"/>
  <c r="AP168" i="14" s="1"/>
  <c r="AJ168" i="14" a="1"/>
  <c r="AJ168" i="14" s="1"/>
  <c r="AI168" i="14" a="1"/>
  <c r="AI168" i="14" s="1"/>
  <c r="AH168" i="14" a="1"/>
  <c r="AH168" i="14" s="1"/>
  <c r="AG168" i="14" a="1"/>
  <c r="AG168" i="14" s="1"/>
  <c r="AF168" i="14" a="1"/>
  <c r="AF168" i="14" s="1"/>
  <c r="AE168" i="14" a="1"/>
  <c r="AE168" i="14" s="1"/>
  <c r="AD168" i="14" a="1"/>
  <c r="AD168" i="14" s="1"/>
  <c r="Y168" i="14" a="1"/>
  <c r="Y168" i="14" s="1"/>
  <c r="X168" i="14" a="1"/>
  <c r="X168" i="14" s="1"/>
  <c r="W168" i="14" a="1"/>
  <c r="W168" i="14" s="1"/>
  <c r="V168" i="14" a="1"/>
  <c r="V168" i="14" s="1"/>
  <c r="U168" i="14" a="1"/>
  <c r="U168" i="14" s="1"/>
  <c r="T168" i="14" a="1"/>
  <c r="T168" i="14" s="1"/>
  <c r="S168" i="14" a="1"/>
  <c r="S168" i="14" s="1"/>
  <c r="R168" i="14" a="1"/>
  <c r="R168" i="14" s="1"/>
  <c r="BI156" i="14" a="1"/>
  <c r="BI156" i="14" s="1"/>
  <c r="BH156" i="14" a="1"/>
  <c r="BH156" i="14" s="1"/>
  <c r="BG156" i="14" a="1"/>
  <c r="BG156" i="14" s="1"/>
  <c r="BF156" i="14" a="1"/>
  <c r="BF156" i="14" s="1"/>
  <c r="BE156" i="14" a="1"/>
  <c r="BE156" i="14" s="1"/>
  <c r="BD156" i="14" a="1"/>
  <c r="BD156" i="14" s="1"/>
  <c r="BC156" i="14" a="1"/>
  <c r="BC156" i="14" s="1"/>
  <c r="BB156" i="14" a="1"/>
  <c r="BB156" i="14" s="1"/>
  <c r="BI144" i="14" a="1"/>
  <c r="BI144" i="14" s="1"/>
  <c r="BH144" i="14" a="1"/>
  <c r="BH144" i="14" s="1"/>
  <c r="BG144" i="14" a="1"/>
  <c r="BG144" i="14" s="1"/>
  <c r="BF144" i="14" a="1"/>
  <c r="BF144" i="14" s="1"/>
  <c r="BE144" i="14" a="1"/>
  <c r="BE144" i="14" s="1"/>
  <c r="BD144" i="14" a="1"/>
  <c r="BD144" i="14" s="1"/>
  <c r="BC144" i="14" a="1"/>
  <c r="BC144" i="14" s="1"/>
  <c r="BB144" i="14" a="1"/>
  <c r="BB144" i="14" s="1"/>
  <c r="AW156" i="14" a="1"/>
  <c r="AW156" i="14" s="1"/>
  <c r="AV156" i="14" a="1"/>
  <c r="AV156" i="14" s="1"/>
  <c r="AU156" i="14" a="1"/>
  <c r="AU156" i="14" s="1"/>
  <c r="AT156" i="14" a="1"/>
  <c r="AT156" i="14" s="1"/>
  <c r="AS156" i="14" a="1"/>
  <c r="AS156" i="14" s="1"/>
  <c r="AR156" i="14" a="1"/>
  <c r="AR156" i="14" s="1"/>
  <c r="AQ156" i="14" a="1"/>
  <c r="AQ156" i="14" s="1"/>
  <c r="AP156" i="14" a="1"/>
  <c r="AP156" i="14" s="1"/>
  <c r="AW144" i="14" a="1"/>
  <c r="AW144" i="14" s="1"/>
  <c r="AV144" i="14" a="1"/>
  <c r="AV144" i="14" s="1"/>
  <c r="AU144" i="14" a="1"/>
  <c r="AU144" i="14" s="1"/>
  <c r="AT144" i="14" a="1"/>
  <c r="AT144" i="14" s="1"/>
  <c r="AS144" i="14" a="1"/>
  <c r="AS144" i="14" s="1"/>
  <c r="AR144" i="14" a="1"/>
  <c r="AR144" i="14" s="1"/>
  <c r="AQ144" i="14" a="1"/>
  <c r="AQ144" i="14" s="1"/>
  <c r="AP144" i="14" a="1"/>
  <c r="AP144" i="14" s="1"/>
  <c r="AJ156" i="14" a="1"/>
  <c r="AJ156" i="14" s="1"/>
  <c r="AI156" i="14" a="1"/>
  <c r="AI156" i="14" s="1"/>
  <c r="AH156" i="14" a="1"/>
  <c r="AH156" i="14" s="1"/>
  <c r="AG156" i="14" a="1"/>
  <c r="AG156" i="14" s="1"/>
  <c r="AF156" i="14" a="1"/>
  <c r="AF156" i="14" s="1"/>
  <c r="AE156" i="14" a="1"/>
  <c r="AE156" i="14" s="1"/>
  <c r="AD156" i="14" a="1"/>
  <c r="AD156" i="14" s="1"/>
  <c r="AK144" i="14" a="1"/>
  <c r="AK144" i="14" s="1"/>
  <c r="AK141" i="14" s="1"/>
  <c r="AJ144" i="14" a="1"/>
  <c r="AJ144" i="14" s="1"/>
  <c r="AI144" i="14" a="1"/>
  <c r="AI144" i="14" s="1"/>
  <c r="AH144" i="14" a="1"/>
  <c r="AH144" i="14" s="1"/>
  <c r="AG144" i="14" a="1"/>
  <c r="AG144" i="14" s="1"/>
  <c r="AF144" i="14" a="1"/>
  <c r="AF144" i="14" s="1"/>
  <c r="AE144" i="14" a="1"/>
  <c r="AE144" i="14" s="1"/>
  <c r="AD144" i="14" a="1"/>
  <c r="AD144" i="14" s="1"/>
  <c r="Y156" i="14" a="1"/>
  <c r="Y156" i="14" s="1"/>
  <c r="X156" i="14" a="1"/>
  <c r="X156" i="14" s="1"/>
  <c r="W156" i="14" a="1"/>
  <c r="W156" i="14" s="1"/>
  <c r="V156" i="14" a="1"/>
  <c r="V156" i="14" s="1"/>
  <c r="U156" i="14" a="1"/>
  <c r="U156" i="14" s="1"/>
  <c r="T156" i="14" a="1"/>
  <c r="T156" i="14" s="1"/>
  <c r="S156" i="14" a="1"/>
  <c r="S156" i="14" s="1"/>
  <c r="Y144" i="14" a="1"/>
  <c r="Y144" i="14" s="1"/>
  <c r="X144" i="14" a="1"/>
  <c r="X144" i="14" s="1"/>
  <c r="W144" i="14" a="1"/>
  <c r="W144" i="14" s="1"/>
  <c r="V144" i="14" a="1"/>
  <c r="V144" i="14" s="1"/>
  <c r="U144" i="14" a="1"/>
  <c r="U144" i="14" s="1"/>
  <c r="T144" i="14" a="1"/>
  <c r="T144" i="14" s="1"/>
  <c r="S144" i="14" a="1"/>
  <c r="S144" i="14" s="1"/>
  <c r="R144" i="14" a="1"/>
  <c r="R144" i="14" s="1"/>
  <c r="R156" i="14" a="1"/>
  <c r="R156" i="14" s="1"/>
  <c r="AP4" i="12"/>
  <c r="AF4" i="12"/>
  <c r="V4" i="12"/>
  <c r="L4" i="12"/>
  <c r="BK16" i="12" l="1"/>
  <c r="BK13" i="12"/>
  <c r="L39" i="14" a="1"/>
  <c r="L39" i="14" s="1"/>
  <c r="BI39" i="14" a="1"/>
  <c r="BI39" i="14" s="1"/>
  <c r="BE39" i="14" a="1"/>
  <c r="BE39" i="14" s="1"/>
  <c r="BF39" i="14" a="1"/>
  <c r="BF39" i="14" s="1"/>
  <c r="BH39" i="14" a="1"/>
  <c r="BH39" i="14" s="1"/>
  <c r="BH15" i="14" s="1" a="1"/>
  <c r="BH15" i="14" s="1"/>
  <c r="BD39" i="14" a="1"/>
  <c r="BD39" i="14" s="1"/>
  <c r="BD15" i="14" s="1" a="1"/>
  <c r="BD15" i="14" s="1"/>
  <c r="BB39" i="14" a="1"/>
  <c r="BB39" i="14" s="1"/>
  <c r="BG39" i="14" a="1"/>
  <c r="BG39" i="14" s="1"/>
  <c r="BC39" i="14" a="1"/>
  <c r="BC39" i="14" s="1"/>
  <c r="W71" i="14" a="1"/>
  <c r="W71" i="14" s="1"/>
  <c r="W39" i="14" s="1" a="1"/>
  <c r="W39" i="14" s="1"/>
  <c r="W15" i="14" s="1" a="1"/>
  <c r="W15" i="14" s="1"/>
  <c r="S71" i="14" a="1"/>
  <c r="S71" i="14" s="1"/>
  <c r="S15" i="14" s="1" a="1"/>
  <c r="S15" i="14" s="1"/>
  <c r="V71" i="14" a="1"/>
  <c r="V71" i="14" s="1"/>
  <c r="V15" i="14" s="1" a="1"/>
  <c r="V15" i="14" s="1"/>
  <c r="Y71" i="14" a="1"/>
  <c r="Y71" i="14" s="1"/>
  <c r="Y39" i="14" s="1" a="1"/>
  <c r="Y39" i="14" s="1"/>
  <c r="Y15" i="14" s="1" a="1"/>
  <c r="Y15" i="14" s="1"/>
  <c r="U71" i="14" a="1"/>
  <c r="U71" i="14" s="1"/>
  <c r="U15" i="14" s="1" a="1"/>
  <c r="U15" i="14" s="1"/>
  <c r="X71" i="14" a="1"/>
  <c r="X71" i="14" s="1"/>
  <c r="X39" i="14" s="1" a="1"/>
  <c r="X39" i="14" s="1"/>
  <c r="X15" i="14" s="1" a="1"/>
  <c r="X15" i="14" s="1"/>
  <c r="T71" i="14" a="1"/>
  <c r="T71" i="14" s="1"/>
  <c r="T15" i="14" s="1" a="1"/>
  <c r="T15" i="14" s="1"/>
  <c r="R71" i="14" a="1"/>
  <c r="R71" i="14" s="1"/>
  <c r="I39" i="14" a="1"/>
  <c r="I39" i="14" s="1"/>
  <c r="G39" i="14" a="1"/>
  <c r="G39" i="14" s="1"/>
  <c r="M39" i="14" a="1"/>
  <c r="M39" i="14" s="1"/>
  <c r="M15" i="14" s="1" a="1"/>
  <c r="M15" i="14" s="1"/>
  <c r="F39" i="14" a="1"/>
  <c r="F39" i="14" s="1"/>
  <c r="J39" i="14" a="1"/>
  <c r="J39" i="14" s="1"/>
  <c r="K39" i="14" a="1"/>
  <c r="K39" i="14" s="1"/>
  <c r="H39" i="14" a="1"/>
  <c r="H39" i="14" s="1"/>
  <c r="BM15" i="14" a="1"/>
  <c r="BM15" i="14" s="1"/>
  <c r="Q15" i="14" a="1"/>
  <c r="Q15" i="14" s="1"/>
  <c r="BA15" i="14" a="1"/>
  <c r="BA15" i="14" s="1"/>
  <c r="AO15" i="14" a="1"/>
  <c r="AO15" i="14" s="1"/>
  <c r="AC15" i="14" a="1"/>
  <c r="AC15" i="14" s="1"/>
  <c r="AE140" i="14"/>
  <c r="AI140" i="14"/>
  <c r="BD141" i="14"/>
  <c r="BH141" i="14"/>
  <c r="BE141" i="14"/>
  <c r="BI141" i="14"/>
  <c r="BB141" i="14"/>
  <c r="BF141" i="14"/>
  <c r="BC141" i="14"/>
  <c r="BG141" i="14"/>
  <c r="BU39" i="14" a="1"/>
  <c r="BU39" i="14" s="1"/>
  <c r="BQ39" i="14" a="1"/>
  <c r="BQ39" i="14" s="1"/>
  <c r="BS39" i="14" a="1"/>
  <c r="BS39" i="14" s="1"/>
  <c r="BO39" i="14" a="1"/>
  <c r="BO39" i="14" s="1"/>
  <c r="BT39" i="14" a="1"/>
  <c r="BT39" i="14" s="1"/>
  <c r="BP39" i="14" a="1"/>
  <c r="BP39" i="14" s="1"/>
  <c r="BR39" i="14" a="1"/>
  <c r="BR39" i="14" s="1"/>
  <c r="BN39" i="14" a="1"/>
  <c r="BN39" i="14" s="1"/>
  <c r="BH16" i="12"/>
  <c r="BH15" i="12"/>
  <c r="BH14" i="12"/>
  <c r="BH13" i="12"/>
  <c r="BE16" i="12"/>
  <c r="BE15" i="12"/>
  <c r="BE14" i="12"/>
  <c r="BE13" i="12"/>
  <c r="BI16" i="12"/>
  <c r="BI15" i="12"/>
  <c r="BI14" i="12"/>
  <c r="BI13" i="12"/>
  <c r="BF16" i="12"/>
  <c r="BF15" i="12"/>
  <c r="BF14" i="12"/>
  <c r="BF13" i="12"/>
  <c r="BJ16" i="12"/>
  <c r="BJ15" i="12"/>
  <c r="BJ14" i="12"/>
  <c r="BJ13" i="12"/>
  <c r="BD16" i="12"/>
  <c r="BD15" i="12"/>
  <c r="BD14" i="12"/>
  <c r="BG16" i="12"/>
  <c r="BG15" i="12"/>
  <c r="BG14" i="12"/>
  <c r="BG13" i="12"/>
  <c r="BK15" i="12"/>
  <c r="BK14" i="12"/>
  <c r="AR140" i="14"/>
  <c r="AV140" i="14"/>
  <c r="AK39" i="14" a="1"/>
  <c r="AK39" i="14" s="1"/>
  <c r="AK15" i="14" s="1" a="1"/>
  <c r="AK15" i="14" s="1"/>
  <c r="AG39" i="14" a="1"/>
  <c r="AG39" i="14" s="1"/>
  <c r="AP39" i="14" a="1"/>
  <c r="AP39" i="14" s="1"/>
  <c r="AT39" i="14" a="1"/>
  <c r="AT39" i="14" s="1"/>
  <c r="AD39" i="14" a="1"/>
  <c r="AD39" i="14" s="1"/>
  <c r="AD104" i="14" s="1" a="1"/>
  <c r="AD104" i="14" s="1"/>
  <c r="AD15" i="14" s="1" a="1"/>
  <c r="AD15" i="14" s="1"/>
  <c r="AH39" i="14" a="1"/>
  <c r="AH39" i="14" s="1"/>
  <c r="AQ39" i="14" a="1"/>
  <c r="AQ39" i="14" s="1"/>
  <c r="AU39" i="14" a="1"/>
  <c r="AU39" i="14" s="1"/>
  <c r="AE39" i="14" a="1"/>
  <c r="AE39" i="14" s="1"/>
  <c r="AI39" i="14" a="1"/>
  <c r="AI39" i="14" s="1"/>
  <c r="AR39" i="14" a="1"/>
  <c r="AR39" i="14" s="1"/>
  <c r="AV39" i="14" a="1"/>
  <c r="AV39" i="14" s="1"/>
  <c r="AF39" i="14" a="1"/>
  <c r="AF39" i="14" s="1"/>
  <c r="AJ39" i="14" a="1"/>
  <c r="AJ39" i="14" s="1"/>
  <c r="AS39" i="14" a="1"/>
  <c r="AS39" i="14" s="1"/>
  <c r="AW39" i="14" a="1"/>
  <c r="AW39" i="14" s="1"/>
  <c r="U141" i="14"/>
  <c r="Y141" i="14"/>
  <c r="AD140" i="14"/>
  <c r="AH140" i="14"/>
  <c r="AQ140" i="14"/>
  <c r="AU140" i="14"/>
  <c r="BC140" i="14"/>
  <c r="BG140" i="14"/>
  <c r="BD140" i="14"/>
  <c r="BH140" i="14"/>
  <c r="D39" i="14" a="1"/>
  <c r="D39" i="14" s="1"/>
  <c r="S25" i="14" s="1" a="1"/>
  <c r="S25" i="14" s="1"/>
  <c r="R141" i="14"/>
  <c r="T141" i="14"/>
  <c r="X141" i="14"/>
  <c r="AG140" i="14"/>
  <c r="AP140" i="14"/>
  <c r="AT140" i="14"/>
  <c r="BB140" i="14"/>
  <c r="BF140" i="14"/>
  <c r="V141" i="14"/>
  <c r="AF140" i="14"/>
  <c r="AJ140" i="14"/>
  <c r="S141" i="14"/>
  <c r="W141" i="14"/>
  <c r="AS140" i="14"/>
  <c r="BE140" i="14"/>
  <c r="S137" i="14"/>
  <c r="W137" i="14"/>
  <c r="S138" i="14"/>
  <c r="W138" i="14"/>
  <c r="S139" i="14"/>
  <c r="W139" i="14"/>
  <c r="S140" i="14"/>
  <c r="W140" i="14"/>
  <c r="AE137" i="14"/>
  <c r="AI137" i="14"/>
  <c r="AE138" i="14"/>
  <c r="AI138" i="14"/>
  <c r="AE139" i="14"/>
  <c r="AI139" i="14"/>
  <c r="AP137" i="14"/>
  <c r="AT137" i="14"/>
  <c r="AP138" i="14"/>
  <c r="AT138" i="14"/>
  <c r="AP139" i="14"/>
  <c r="AT139" i="14"/>
  <c r="BB137" i="14"/>
  <c r="BF137" i="14"/>
  <c r="BB138" i="14"/>
  <c r="BF138" i="14"/>
  <c r="BB139" i="14"/>
  <c r="BF139" i="14"/>
  <c r="T137" i="14"/>
  <c r="X137" i="14"/>
  <c r="T138" i="14"/>
  <c r="X138" i="14"/>
  <c r="T139" i="14"/>
  <c r="X139" i="14"/>
  <c r="T140" i="14"/>
  <c r="X140" i="14"/>
  <c r="AF137" i="14"/>
  <c r="AJ137" i="14"/>
  <c r="AF138" i="14"/>
  <c r="AJ138" i="14"/>
  <c r="AF139" i="14"/>
  <c r="AJ139" i="14"/>
  <c r="AQ137" i="14"/>
  <c r="AU137" i="14"/>
  <c r="AQ138" i="14"/>
  <c r="AU138" i="14"/>
  <c r="AQ139" i="14"/>
  <c r="AU139" i="14"/>
  <c r="BC137" i="14"/>
  <c r="BG137" i="14"/>
  <c r="BC138" i="14"/>
  <c r="BG138" i="14"/>
  <c r="BC139" i="14"/>
  <c r="BG139" i="14"/>
  <c r="U137" i="14"/>
  <c r="U138" i="14"/>
  <c r="Y138" i="14"/>
  <c r="U139" i="14"/>
  <c r="Y139" i="14"/>
  <c r="U140" i="14"/>
  <c r="AG137" i="14"/>
  <c r="AG138" i="14"/>
  <c r="AK138" i="14"/>
  <c r="AG139" i="14"/>
  <c r="AK139" i="14"/>
  <c r="AR137" i="14"/>
  <c r="AV137" i="14"/>
  <c r="AR138" i="14"/>
  <c r="AV138" i="14"/>
  <c r="AR139" i="14"/>
  <c r="AV139" i="14"/>
  <c r="BD137" i="14"/>
  <c r="BH137" i="14"/>
  <c r="BD138" i="14"/>
  <c r="BH138" i="14"/>
  <c r="BD139" i="14"/>
  <c r="BH139" i="14"/>
  <c r="R137" i="14"/>
  <c r="V137" i="14"/>
  <c r="R138" i="14"/>
  <c r="V138" i="14"/>
  <c r="R139" i="14"/>
  <c r="V139" i="14"/>
  <c r="R140" i="14"/>
  <c r="V140" i="14"/>
  <c r="AD137" i="14"/>
  <c r="AH137" i="14"/>
  <c r="AD138" i="14"/>
  <c r="AH138" i="14"/>
  <c r="AD139" i="14"/>
  <c r="AH139" i="14"/>
  <c r="AS137" i="14"/>
  <c r="AS138" i="14"/>
  <c r="AW138" i="14"/>
  <c r="AS139" i="14"/>
  <c r="AW139" i="14"/>
  <c r="BE137" i="14"/>
  <c r="BE138" i="14"/>
  <c r="BI138" i="14"/>
  <c r="BE139" i="14"/>
  <c r="BI139" i="14"/>
  <c r="BK34" i="14" l="1"/>
  <c r="BK33" i="14"/>
  <c r="BK36" i="14"/>
  <c r="BK35" i="14"/>
  <c r="BG6" i="14" s="1"/>
  <c r="AM34" i="14"/>
  <c r="AM33" i="14"/>
  <c r="AM36" i="14"/>
  <c r="AM35" i="14"/>
  <c r="AI6" i="14" s="1"/>
  <c r="AY34" i="14"/>
  <c r="AY33" i="14"/>
  <c r="AY36" i="14"/>
  <c r="AY35" i="14"/>
  <c r="AU6" i="14" s="1"/>
  <c r="BW34" i="14"/>
  <c r="BW33" i="14"/>
  <c r="BS5" i="14" s="1"/>
  <c r="BW36" i="14"/>
  <c r="BW35" i="14"/>
  <c r="BS6" i="14" s="1"/>
  <c r="O36" i="14"/>
  <c r="O35" i="14"/>
  <c r="K6" i="14" s="1"/>
  <c r="O33" i="14"/>
  <c r="O34" i="14"/>
  <c r="T25" i="14" a="1"/>
  <c r="T25" i="14" s="1"/>
  <c r="R104" i="14" a="1"/>
  <c r="R104" i="14" s="1"/>
  <c r="R39" i="14" a="1"/>
  <c r="R39" i="14" s="1"/>
  <c r="V25" i="14" a="1"/>
  <c r="V25" i="14" s="1"/>
  <c r="T104" i="14" a="1"/>
  <c r="T104" i="14" s="1"/>
  <c r="T39" i="14" a="1"/>
  <c r="T39" i="14" s="1"/>
  <c r="V104" i="14" a="1"/>
  <c r="V104" i="14" s="1"/>
  <c r="V39" i="14" a="1"/>
  <c r="V39" i="14" s="1"/>
  <c r="U25" i="14" a="1"/>
  <c r="U25" i="14" s="1"/>
  <c r="R25" i="14" a="1"/>
  <c r="R25" i="14" s="1"/>
  <c r="R15" i="14" a="1"/>
  <c r="R15" i="14" s="1"/>
  <c r="S104" i="14" a="1"/>
  <c r="S104" i="14" s="1"/>
  <c r="S39" i="14" a="1"/>
  <c r="S39" i="14" s="1"/>
  <c r="U104" i="14" a="1"/>
  <c r="U104" i="14" s="1"/>
  <c r="U39" i="14" a="1"/>
  <c r="U39" i="14" s="1"/>
  <c r="X25" i="14" a="1"/>
  <c r="X25" i="14" s="1"/>
  <c r="L35" i="14"/>
  <c r="L36" i="14"/>
  <c r="L33" i="14"/>
  <c r="L34" i="14"/>
  <c r="H35" i="14"/>
  <c r="H36" i="14"/>
  <c r="H33" i="14"/>
  <c r="H34" i="14"/>
  <c r="AW36" i="14"/>
  <c r="AW35" i="14"/>
  <c r="AW34" i="14"/>
  <c r="AW33" i="14"/>
  <c r="Y36" i="14"/>
  <c r="Y35" i="14"/>
  <c r="Y34" i="14"/>
  <c r="Y33" i="14"/>
  <c r="AV36" i="14"/>
  <c r="AV35" i="14"/>
  <c r="AV34" i="14"/>
  <c r="AV33" i="14"/>
  <c r="X36" i="14"/>
  <c r="X35" i="14"/>
  <c r="X34" i="14"/>
  <c r="X33" i="14"/>
  <c r="BG36" i="14"/>
  <c r="BG35" i="14"/>
  <c r="BG34" i="14"/>
  <c r="BG33" i="14"/>
  <c r="AH36" i="14"/>
  <c r="AH35" i="14"/>
  <c r="AH34" i="14"/>
  <c r="AH33" i="14"/>
  <c r="BF36" i="14"/>
  <c r="BF35" i="14"/>
  <c r="BF34" i="14"/>
  <c r="BF33" i="14"/>
  <c r="AG36" i="14"/>
  <c r="AG35" i="14"/>
  <c r="AG34" i="14"/>
  <c r="AG33" i="14"/>
  <c r="BT36" i="14"/>
  <c r="BT35" i="14"/>
  <c r="BT34" i="14"/>
  <c r="BT33" i="14"/>
  <c r="BU36" i="14"/>
  <c r="BU35" i="14"/>
  <c r="BU34" i="14"/>
  <c r="BU33" i="14"/>
  <c r="AS36" i="14"/>
  <c r="AS35" i="14"/>
  <c r="AS34" i="14"/>
  <c r="AS33" i="14"/>
  <c r="AR36" i="14"/>
  <c r="AR35" i="14"/>
  <c r="AR34" i="14"/>
  <c r="AR33" i="14"/>
  <c r="BC36" i="14"/>
  <c r="BC35" i="14"/>
  <c r="BC34" i="14"/>
  <c r="BC33" i="14"/>
  <c r="AD36" i="14"/>
  <c r="AD35" i="14"/>
  <c r="AD34" i="14"/>
  <c r="AD33" i="14"/>
  <c r="BB36" i="14"/>
  <c r="BB35" i="14"/>
  <c r="BB34" i="14"/>
  <c r="BB33" i="14"/>
  <c r="AK36" i="14"/>
  <c r="AK35" i="14"/>
  <c r="AK34" i="14"/>
  <c r="AK33" i="14"/>
  <c r="BN36" i="14"/>
  <c r="BN35" i="14"/>
  <c r="BN34" i="14"/>
  <c r="BN33" i="14"/>
  <c r="BO36" i="14"/>
  <c r="BO35" i="14"/>
  <c r="BO34" i="14"/>
  <c r="BO33" i="14"/>
  <c r="M36" i="14"/>
  <c r="M33" i="14"/>
  <c r="M34" i="14"/>
  <c r="M35" i="14"/>
  <c r="I36" i="14"/>
  <c r="I33" i="14"/>
  <c r="I34" i="14"/>
  <c r="I35" i="14"/>
  <c r="G34" i="14"/>
  <c r="G35" i="14"/>
  <c r="G36" i="14"/>
  <c r="G33" i="14"/>
  <c r="F36" i="14"/>
  <c r="F35" i="14"/>
  <c r="F34" i="14"/>
  <c r="F33" i="14"/>
  <c r="BI36" i="14"/>
  <c r="BI35" i="14"/>
  <c r="BI34" i="14"/>
  <c r="BI33" i="14"/>
  <c r="AJ36" i="14"/>
  <c r="AJ35" i="14"/>
  <c r="AJ34" i="14"/>
  <c r="AJ33" i="14"/>
  <c r="BH36" i="14"/>
  <c r="BH35" i="14"/>
  <c r="BH34" i="14"/>
  <c r="BH33" i="14"/>
  <c r="AI36" i="14"/>
  <c r="AI35" i="14"/>
  <c r="AI34" i="14"/>
  <c r="AI33" i="14"/>
  <c r="AU36" i="14"/>
  <c r="AU35" i="14"/>
  <c r="AU34" i="14"/>
  <c r="AU33" i="14"/>
  <c r="W36" i="14"/>
  <c r="W35" i="14"/>
  <c r="W34" i="14"/>
  <c r="W33" i="14"/>
  <c r="AT36" i="14"/>
  <c r="AT35" i="14"/>
  <c r="AT34" i="14"/>
  <c r="AT33" i="14"/>
  <c r="BR36" i="14"/>
  <c r="BR35" i="14"/>
  <c r="BR34" i="14"/>
  <c r="BR33" i="14"/>
  <c r="BS36" i="14"/>
  <c r="BS35" i="14"/>
  <c r="BS34" i="14"/>
  <c r="BS33" i="14"/>
  <c r="K34" i="14"/>
  <c r="K35" i="14"/>
  <c r="K36" i="14"/>
  <c r="K33" i="14"/>
  <c r="J33" i="14"/>
  <c r="J34" i="14"/>
  <c r="J35" i="14"/>
  <c r="J36" i="14"/>
  <c r="BE36" i="14"/>
  <c r="BE35" i="14"/>
  <c r="BE34" i="14"/>
  <c r="BE33" i="14"/>
  <c r="AF36" i="14"/>
  <c r="AF35" i="14"/>
  <c r="AF34" i="14"/>
  <c r="AF33" i="14"/>
  <c r="BD36" i="14"/>
  <c r="BD35" i="14"/>
  <c r="BD34" i="14"/>
  <c r="BD33" i="14"/>
  <c r="AE36" i="14"/>
  <c r="AE35" i="14"/>
  <c r="AE34" i="14"/>
  <c r="AE33" i="14"/>
  <c r="AQ36" i="14"/>
  <c r="AQ35" i="14"/>
  <c r="AQ34" i="14"/>
  <c r="AQ33" i="14"/>
  <c r="AP36" i="14"/>
  <c r="AP35" i="14"/>
  <c r="AP34" i="14"/>
  <c r="AP33" i="14"/>
  <c r="BP36" i="14"/>
  <c r="BP35" i="14"/>
  <c r="BP34" i="14"/>
  <c r="BP33" i="14"/>
  <c r="BQ36" i="14"/>
  <c r="BQ35" i="14"/>
  <c r="BQ34" i="14"/>
  <c r="BQ33" i="14"/>
  <c r="AS104" i="14" a="1"/>
  <c r="AS104" i="14" s="1"/>
  <c r="H104" i="14" a="1"/>
  <c r="H104" i="14" s="1"/>
  <c r="AW15" i="14" a="1"/>
  <c r="AW15" i="14" s="1"/>
  <c r="AV104" i="14" a="1"/>
  <c r="AV104" i="14" s="1"/>
  <c r="AV15" i="14" s="1" a="1"/>
  <c r="AV15" i="14" s="1"/>
  <c r="AV20" i="14" s="1" a="1"/>
  <c r="AV20" i="14" s="1"/>
  <c r="AH104" i="14" a="1"/>
  <c r="AH104" i="14" s="1"/>
  <c r="AG104" i="14" a="1"/>
  <c r="AG104" i="14" s="1"/>
  <c r="AG15" i="14" s="1" a="1"/>
  <c r="AG15" i="14" s="1"/>
  <c r="BT104" i="14" a="1"/>
  <c r="BT104" i="14" s="1"/>
  <c r="BT15" i="14" s="1" a="1"/>
  <c r="BT15" i="14" s="1"/>
  <c r="BT20" i="14" s="1" a="1"/>
  <c r="BT20" i="14" s="1"/>
  <c r="BU104" i="14" a="1"/>
  <c r="BU104" i="14" s="1"/>
  <c r="AR104" i="14" a="1"/>
  <c r="AR104" i="14" s="1"/>
  <c r="BN104" i="14" a="1"/>
  <c r="BN104" i="14" s="1"/>
  <c r="BN15" i="14" s="1" a="1"/>
  <c r="BN15" i="14" s="1"/>
  <c r="BN25" i="14" s="1" a="1"/>
  <c r="BN25" i="14" s="1"/>
  <c r="BO104" i="14" a="1"/>
  <c r="BO104" i="14" s="1"/>
  <c r="BO15" i="14" s="1" a="1"/>
  <c r="BO15" i="14" s="1"/>
  <c r="AJ104" i="14" a="1"/>
  <c r="AJ104" i="14" s="1"/>
  <c r="AJ15" i="14" s="1" a="1"/>
  <c r="AJ15" i="14" s="1"/>
  <c r="AI104" i="14" a="1"/>
  <c r="AI104" i="14" s="1"/>
  <c r="AI15" i="14" s="1" a="1"/>
  <c r="AI15" i="14" s="1"/>
  <c r="AI25" i="14" s="1" a="1"/>
  <c r="AI25" i="14" s="1"/>
  <c r="AU104" i="14" a="1"/>
  <c r="AU104" i="14" s="1"/>
  <c r="AU15" i="14" s="1" a="1"/>
  <c r="AU15" i="14" s="1"/>
  <c r="AT104" i="14" a="1"/>
  <c r="AT104" i="14" s="1"/>
  <c r="BR104" i="14" a="1"/>
  <c r="BR104" i="14" s="1"/>
  <c r="BR15" i="14" s="1" a="1"/>
  <c r="BR15" i="14" s="1"/>
  <c r="BS104" i="14" a="1"/>
  <c r="BS104" i="14" s="1"/>
  <c r="BS15" i="14" s="1" a="1"/>
  <c r="BS15" i="14" s="1"/>
  <c r="BS20" i="14" s="1" a="1"/>
  <c r="BS20" i="14" s="1"/>
  <c r="L104" i="14" a="1"/>
  <c r="L104" i="14" s="1"/>
  <c r="BE15" i="14" a="1"/>
  <c r="BE15" i="14" s="1"/>
  <c r="AF104" i="14" a="1"/>
  <c r="AF104" i="14" s="1"/>
  <c r="AF15" i="14" s="1" a="1"/>
  <c r="AF15" i="14" s="1"/>
  <c r="AE104" i="14" a="1"/>
  <c r="AE104" i="14" s="1"/>
  <c r="AQ104" i="14" a="1"/>
  <c r="AQ104" i="14" s="1"/>
  <c r="AP104" i="14" a="1"/>
  <c r="AP104" i="14" s="1"/>
  <c r="BP104" i="14" a="1"/>
  <c r="BP104" i="14" s="1"/>
  <c r="BP15" i="14" s="1" a="1"/>
  <c r="BP15" i="14" s="1"/>
  <c r="BQ104" i="14" a="1"/>
  <c r="BQ104" i="14" s="1"/>
  <c r="BQ15" i="14" s="1" a="1"/>
  <c r="BQ15" i="14" s="1"/>
  <c r="BQ20" i="14" s="1" a="1"/>
  <c r="BQ20" i="14" s="1"/>
  <c r="G15" i="14" a="1"/>
  <c r="G15" i="14" s="1"/>
  <c r="G104" i="14" a="1"/>
  <c r="G104" i="14" s="1"/>
  <c r="F20" i="14" a="1"/>
  <c r="F20" i="14" s="1"/>
  <c r="F104" i="14" a="1"/>
  <c r="F104" i="14" s="1"/>
  <c r="BE20" i="14" a="1"/>
  <c r="BE20" i="14" s="1"/>
  <c r="BE104" i="14" a="1"/>
  <c r="BE104" i="14" s="1"/>
  <c r="BD20" i="14" a="1"/>
  <c r="BD20" i="14" s="1"/>
  <c r="BD104" i="14" a="1"/>
  <c r="BD104" i="14" s="1"/>
  <c r="I15" i="14" a="1"/>
  <c r="I15" i="14" s="1"/>
  <c r="I104" i="14" a="1"/>
  <c r="I104" i="14" s="1"/>
  <c r="J20" i="14" a="1"/>
  <c r="J20" i="14" s="1"/>
  <c r="J104" i="14" a="1"/>
  <c r="J104" i="14" s="1"/>
  <c r="AW20" i="14" a="1"/>
  <c r="AW20" i="14" s="1"/>
  <c r="AW104" i="14" a="1"/>
  <c r="AW104" i="14" s="1"/>
  <c r="Y104" i="14" a="1"/>
  <c r="Y104" i="14" s="1"/>
  <c r="X20" i="14" a="1"/>
  <c r="X20" i="14" s="1"/>
  <c r="X104" i="14" a="1"/>
  <c r="X104" i="14" s="1"/>
  <c r="BG20" i="14" a="1"/>
  <c r="BG20" i="14" s="1"/>
  <c r="BG104" i="14" a="1"/>
  <c r="BG104" i="14" s="1"/>
  <c r="BF20" i="14" a="1"/>
  <c r="BF20" i="14" s="1"/>
  <c r="BF104" i="14" a="1"/>
  <c r="BF104" i="14" s="1"/>
  <c r="BC15" i="14" a="1"/>
  <c r="BC15" i="14" s="1"/>
  <c r="BC104" i="14" a="1"/>
  <c r="BC104" i="14" s="1"/>
  <c r="BB20" i="14" a="1"/>
  <c r="BB20" i="14" s="1"/>
  <c r="BB104" i="14" a="1"/>
  <c r="BB104" i="14" s="1"/>
  <c r="AK20" i="14" a="1"/>
  <c r="AK20" i="14" s="1"/>
  <c r="AK104" i="14" a="1"/>
  <c r="AK104" i="14" s="1"/>
  <c r="M104" i="14" a="1"/>
  <c r="M104" i="14" s="1"/>
  <c r="K15" i="14" a="1"/>
  <c r="K15" i="14" s="1"/>
  <c r="K104" i="14" a="1"/>
  <c r="K104" i="14" s="1"/>
  <c r="BI20" i="14" a="1"/>
  <c r="BI20" i="14" s="1"/>
  <c r="BI104" i="14" a="1"/>
  <c r="BI104" i="14" s="1"/>
  <c r="BH20" i="14" a="1"/>
  <c r="BH20" i="14" s="1"/>
  <c r="BH104" i="14" a="1"/>
  <c r="BH104" i="14" s="1"/>
  <c r="W20" i="14" a="1"/>
  <c r="W20" i="14" s="1"/>
  <c r="W104" i="14" a="1"/>
  <c r="W104" i="14" s="1"/>
  <c r="BG15" i="14" a="1"/>
  <c r="BG15" i="14" s="1"/>
  <c r="K20" i="14" a="1"/>
  <c r="K20" i="14" s="1"/>
  <c r="BC20" i="14" a="1"/>
  <c r="BC20" i="14" s="1"/>
  <c r="G20" i="14" a="1"/>
  <c r="G20" i="14" s="1"/>
  <c r="L15" i="14" a="1"/>
  <c r="L15" i="14" s="1"/>
  <c r="L20" i="14" a="1"/>
  <c r="L20" i="14" s="1"/>
  <c r="BI25" i="14" a="1"/>
  <c r="BI25" i="14" s="1"/>
  <c r="F15" i="14" a="1"/>
  <c r="F15" i="14" s="1"/>
  <c r="I20" i="14" a="1"/>
  <c r="I20" i="14" s="1"/>
  <c r="H15" i="14" a="1"/>
  <c r="H15" i="14" s="1"/>
  <c r="H20" i="14" a="1"/>
  <c r="H20" i="14" s="1"/>
  <c r="F25" i="14" a="1"/>
  <c r="F25" i="14" s="1"/>
  <c r="BD25" i="14" a="1"/>
  <c r="BD25" i="14" s="1"/>
  <c r="H25" i="14" a="1"/>
  <c r="H25" i="14" s="1"/>
  <c r="BB25" i="14" a="1"/>
  <c r="BB25" i="14" s="1"/>
  <c r="BB15" i="14" a="1"/>
  <c r="BB15" i="14" s="1"/>
  <c r="J15" i="14" a="1"/>
  <c r="J15" i="14" s="1"/>
  <c r="J25" i="14" a="1"/>
  <c r="J25" i="14" s="1"/>
  <c r="AW25" i="14" a="1"/>
  <c r="AW25" i="14" s="1"/>
  <c r="AK25" i="14" a="1"/>
  <c r="AK25" i="14" s="1"/>
  <c r="Y25" i="14" a="1"/>
  <c r="Y25" i="14" s="1"/>
  <c r="M25" i="14" a="1"/>
  <c r="M25" i="14" s="1"/>
  <c r="BG25" i="14" a="1"/>
  <c r="BG25" i="14" s="1"/>
  <c r="W25" i="14" a="1"/>
  <c r="W25" i="14" s="1"/>
  <c r="K25" i="14" a="1"/>
  <c r="K25" i="14" s="1"/>
  <c r="BE25" i="14" a="1"/>
  <c r="BE25" i="14" s="1"/>
  <c r="I25" i="14" a="1"/>
  <c r="I25" i="14" s="1"/>
  <c r="BC25" i="14" a="1"/>
  <c r="BC25" i="14" s="1"/>
  <c r="G25" i="14" a="1"/>
  <c r="G25" i="14" s="1"/>
  <c r="BI15" i="14" a="1"/>
  <c r="BI15" i="14" s="1"/>
  <c r="BH25" i="14" a="1"/>
  <c r="BH25" i="14" s="1"/>
  <c r="L25" i="14" a="1"/>
  <c r="L25" i="14" s="1"/>
  <c r="BF25" i="14" a="1"/>
  <c r="BF25" i="14" s="1"/>
  <c r="BF15" i="14" a="1"/>
  <c r="BF15" i="14" s="1"/>
  <c r="M468" i="14" a="1"/>
  <c r="M468" i="14" s="1"/>
  <c r="M456" i="14" a="1"/>
  <c r="M456" i="14" s="1"/>
  <c r="M444" i="14" a="1"/>
  <c r="M444" i="14" s="1"/>
  <c r="M432" i="14" a="1"/>
  <c r="M432" i="14" s="1"/>
  <c r="M420" i="14" a="1"/>
  <c r="M420" i="14" s="1"/>
  <c r="M408" i="14" a="1"/>
  <c r="M408" i="14" s="1"/>
  <c r="M396" i="14" a="1"/>
  <c r="M396" i="14" s="1"/>
  <c r="M384" i="14" a="1"/>
  <c r="M384" i="14" s="1"/>
  <c r="M372" i="14" a="1"/>
  <c r="M372" i="14" s="1"/>
  <c r="M360" i="14" a="1"/>
  <c r="M360" i="14" s="1"/>
  <c r="M348" i="14" a="1"/>
  <c r="M348" i="14" s="1"/>
  <c r="M336" i="14" a="1"/>
  <c r="M336" i="14" s="1"/>
  <c r="M324" i="14" a="1"/>
  <c r="M324" i="14" s="1"/>
  <c r="M312" i="14" a="1"/>
  <c r="M312" i="14" s="1"/>
  <c r="M300" i="14" a="1"/>
  <c r="M300" i="14" s="1"/>
  <c r="M288" i="14" a="1"/>
  <c r="M288" i="14" s="1"/>
  <c r="M276" i="14" a="1"/>
  <c r="M276" i="14" s="1"/>
  <c r="M264" i="14" a="1"/>
  <c r="M264" i="14" s="1"/>
  <c r="M252" i="14" a="1"/>
  <c r="M252" i="14" s="1"/>
  <c r="M240" i="14" a="1"/>
  <c r="M240" i="14" s="1"/>
  <c r="M228" i="14" a="1"/>
  <c r="M228" i="14" s="1"/>
  <c r="M216" i="14" a="1"/>
  <c r="M216" i="14" s="1"/>
  <c r="M204" i="14" a="1"/>
  <c r="M204" i="14" s="1"/>
  <c r="M192" i="14" a="1"/>
  <c r="M192" i="14" s="1"/>
  <c r="M180" i="14" a="1"/>
  <c r="M180" i="14" s="1"/>
  <c r="M168" i="14" a="1"/>
  <c r="M168" i="14" s="1"/>
  <c r="M156" i="14" a="1"/>
  <c r="M156" i="14" s="1"/>
  <c r="L480" i="14" a="1"/>
  <c r="L480" i="14" s="1"/>
  <c r="K480" i="14" a="1"/>
  <c r="K480" i="14" s="1"/>
  <c r="J480" i="14" a="1"/>
  <c r="J480" i="14" s="1"/>
  <c r="I480" i="14" a="1"/>
  <c r="I480" i="14" s="1"/>
  <c r="H480" i="14" a="1"/>
  <c r="H480" i="14" s="1"/>
  <c r="G480" i="14" a="1"/>
  <c r="G480" i="14" s="1"/>
  <c r="F480" i="14" a="1"/>
  <c r="F480" i="14" s="1"/>
  <c r="L468" i="14" a="1"/>
  <c r="L468" i="14" s="1"/>
  <c r="K468" i="14" a="1"/>
  <c r="K468" i="14" s="1"/>
  <c r="J468" i="14" a="1"/>
  <c r="J468" i="14" s="1"/>
  <c r="I468" i="14" a="1"/>
  <c r="I468" i="14" s="1"/>
  <c r="H468" i="14" a="1"/>
  <c r="H468" i="14" s="1"/>
  <c r="G468" i="14" a="1"/>
  <c r="G468" i="14" s="1"/>
  <c r="F468" i="14" a="1"/>
  <c r="F468" i="14" s="1"/>
  <c r="L456" i="14" a="1"/>
  <c r="L456" i="14" s="1"/>
  <c r="K456" i="14" a="1"/>
  <c r="K456" i="14" s="1"/>
  <c r="J456" i="14" a="1"/>
  <c r="J456" i="14" s="1"/>
  <c r="I456" i="14" a="1"/>
  <c r="I456" i="14" s="1"/>
  <c r="H456" i="14" a="1"/>
  <c r="H456" i="14" s="1"/>
  <c r="G456" i="14" a="1"/>
  <c r="G456" i="14" s="1"/>
  <c r="F456" i="14" a="1"/>
  <c r="F456" i="14" s="1"/>
  <c r="L444" i="14" a="1"/>
  <c r="L444" i="14" s="1"/>
  <c r="K444" i="14" a="1"/>
  <c r="K444" i="14" s="1"/>
  <c r="J444" i="14" a="1"/>
  <c r="J444" i="14" s="1"/>
  <c r="I444" i="14" a="1"/>
  <c r="I444" i="14" s="1"/>
  <c r="H444" i="14" a="1"/>
  <c r="H444" i="14" s="1"/>
  <c r="G444" i="14" a="1"/>
  <c r="G444" i="14" s="1"/>
  <c r="F444" i="14" a="1"/>
  <c r="F444" i="14" s="1"/>
  <c r="L432" i="14" a="1"/>
  <c r="L432" i="14" s="1"/>
  <c r="K432" i="14" a="1"/>
  <c r="K432" i="14" s="1"/>
  <c r="J432" i="14" a="1"/>
  <c r="J432" i="14" s="1"/>
  <c r="I432" i="14" a="1"/>
  <c r="I432" i="14" s="1"/>
  <c r="H432" i="14" a="1"/>
  <c r="H432" i="14" s="1"/>
  <c r="G432" i="14" a="1"/>
  <c r="G432" i="14" s="1"/>
  <c r="F432" i="14" a="1"/>
  <c r="F432" i="14" s="1"/>
  <c r="L420" i="14" a="1"/>
  <c r="L420" i="14" s="1"/>
  <c r="K420" i="14" a="1"/>
  <c r="K420" i="14" s="1"/>
  <c r="J420" i="14" a="1"/>
  <c r="J420" i="14" s="1"/>
  <c r="I420" i="14" a="1"/>
  <c r="I420" i="14" s="1"/>
  <c r="H420" i="14" a="1"/>
  <c r="H420" i="14" s="1"/>
  <c r="G420" i="14" a="1"/>
  <c r="G420" i="14" s="1"/>
  <c r="F420" i="14" a="1"/>
  <c r="F420" i="14" s="1"/>
  <c r="L408" i="14" a="1"/>
  <c r="L408" i="14" s="1"/>
  <c r="K408" i="14" a="1"/>
  <c r="K408" i="14" s="1"/>
  <c r="J408" i="14" a="1"/>
  <c r="J408" i="14" s="1"/>
  <c r="I408" i="14" a="1"/>
  <c r="I408" i="14" s="1"/>
  <c r="H408" i="14" a="1"/>
  <c r="H408" i="14" s="1"/>
  <c r="G408" i="14" a="1"/>
  <c r="G408" i="14" s="1"/>
  <c r="F408" i="14" a="1"/>
  <c r="F408" i="14" s="1"/>
  <c r="L396" i="14" a="1"/>
  <c r="L396" i="14" s="1"/>
  <c r="K396" i="14" a="1"/>
  <c r="K396" i="14" s="1"/>
  <c r="J396" i="14" a="1"/>
  <c r="J396" i="14" s="1"/>
  <c r="I396" i="14" a="1"/>
  <c r="I396" i="14" s="1"/>
  <c r="H396" i="14" a="1"/>
  <c r="H396" i="14" s="1"/>
  <c r="G396" i="14" a="1"/>
  <c r="G396" i="14" s="1"/>
  <c r="F396" i="14" a="1"/>
  <c r="F396" i="14" s="1"/>
  <c r="L384" i="14" a="1"/>
  <c r="L384" i="14" s="1"/>
  <c r="K384" i="14" a="1"/>
  <c r="K384" i="14" s="1"/>
  <c r="J384" i="14" a="1"/>
  <c r="J384" i="14" s="1"/>
  <c r="I384" i="14" a="1"/>
  <c r="I384" i="14" s="1"/>
  <c r="H384" i="14" a="1"/>
  <c r="H384" i="14" s="1"/>
  <c r="G384" i="14" a="1"/>
  <c r="G384" i="14" s="1"/>
  <c r="F384" i="14" a="1"/>
  <c r="F384" i="14" s="1"/>
  <c r="L372" i="14" a="1"/>
  <c r="L372" i="14" s="1"/>
  <c r="K372" i="14" a="1"/>
  <c r="K372" i="14" s="1"/>
  <c r="J372" i="14" a="1"/>
  <c r="J372" i="14" s="1"/>
  <c r="I372" i="14" a="1"/>
  <c r="I372" i="14" s="1"/>
  <c r="H372" i="14" a="1"/>
  <c r="H372" i="14" s="1"/>
  <c r="G372" i="14" a="1"/>
  <c r="G372" i="14" s="1"/>
  <c r="F372" i="14" a="1"/>
  <c r="F372" i="14" s="1"/>
  <c r="L360" i="14" a="1"/>
  <c r="L360" i="14" s="1"/>
  <c r="K360" i="14" a="1"/>
  <c r="K360" i="14" s="1"/>
  <c r="J360" i="14" a="1"/>
  <c r="J360" i="14" s="1"/>
  <c r="I360" i="14" a="1"/>
  <c r="I360" i="14" s="1"/>
  <c r="H360" i="14" a="1"/>
  <c r="H360" i="14" s="1"/>
  <c r="G360" i="14" a="1"/>
  <c r="G360" i="14" s="1"/>
  <c r="F360" i="14" a="1"/>
  <c r="F360" i="14" s="1"/>
  <c r="L348" i="14" a="1"/>
  <c r="L348" i="14" s="1"/>
  <c r="K348" i="14" a="1"/>
  <c r="K348" i="14" s="1"/>
  <c r="J348" i="14" a="1"/>
  <c r="J348" i="14" s="1"/>
  <c r="I348" i="14" a="1"/>
  <c r="I348" i="14" s="1"/>
  <c r="H348" i="14" a="1"/>
  <c r="H348" i="14" s="1"/>
  <c r="G348" i="14" a="1"/>
  <c r="G348" i="14" s="1"/>
  <c r="F348" i="14" a="1"/>
  <c r="F348" i="14" s="1"/>
  <c r="L336" i="14" a="1"/>
  <c r="L336" i="14" s="1"/>
  <c r="K336" i="14" a="1"/>
  <c r="K336" i="14" s="1"/>
  <c r="J336" i="14" a="1"/>
  <c r="J336" i="14" s="1"/>
  <c r="I336" i="14" a="1"/>
  <c r="I336" i="14" s="1"/>
  <c r="H336" i="14" a="1"/>
  <c r="H336" i="14" s="1"/>
  <c r="G336" i="14" a="1"/>
  <c r="G336" i="14" s="1"/>
  <c r="F336" i="14" a="1"/>
  <c r="F336" i="14" s="1"/>
  <c r="L324" i="14" a="1"/>
  <c r="L324" i="14" s="1"/>
  <c r="K324" i="14" a="1"/>
  <c r="K324" i="14" s="1"/>
  <c r="J324" i="14" a="1"/>
  <c r="J324" i="14" s="1"/>
  <c r="I324" i="14" a="1"/>
  <c r="I324" i="14" s="1"/>
  <c r="H324" i="14" a="1"/>
  <c r="H324" i="14" s="1"/>
  <c r="G324" i="14" a="1"/>
  <c r="G324" i="14" s="1"/>
  <c r="F324" i="14" a="1"/>
  <c r="F324" i="14" s="1"/>
  <c r="L312" i="14" a="1"/>
  <c r="L312" i="14" s="1"/>
  <c r="K312" i="14" a="1"/>
  <c r="K312" i="14" s="1"/>
  <c r="J312" i="14" a="1"/>
  <c r="J312" i="14" s="1"/>
  <c r="I312" i="14" a="1"/>
  <c r="I312" i="14" s="1"/>
  <c r="H312" i="14" a="1"/>
  <c r="H312" i="14" s="1"/>
  <c r="G312" i="14" a="1"/>
  <c r="G312" i="14" s="1"/>
  <c r="F312" i="14" a="1"/>
  <c r="F312" i="14" s="1"/>
  <c r="L300" i="14" a="1"/>
  <c r="L300" i="14" s="1"/>
  <c r="K300" i="14" a="1"/>
  <c r="K300" i="14" s="1"/>
  <c r="J300" i="14" a="1"/>
  <c r="J300" i="14" s="1"/>
  <c r="I300" i="14" a="1"/>
  <c r="I300" i="14" s="1"/>
  <c r="H300" i="14" a="1"/>
  <c r="H300" i="14" s="1"/>
  <c r="G300" i="14" a="1"/>
  <c r="G300" i="14" s="1"/>
  <c r="F300" i="14" a="1"/>
  <c r="F300" i="14" s="1"/>
  <c r="L288" i="14" a="1"/>
  <c r="L288" i="14" s="1"/>
  <c r="K288" i="14" a="1"/>
  <c r="K288" i="14" s="1"/>
  <c r="J288" i="14" a="1"/>
  <c r="J288" i="14" s="1"/>
  <c r="I288" i="14" a="1"/>
  <c r="I288" i="14" s="1"/>
  <c r="H288" i="14" a="1"/>
  <c r="H288" i="14" s="1"/>
  <c r="G288" i="14" a="1"/>
  <c r="G288" i="14" s="1"/>
  <c r="F288" i="14" a="1"/>
  <c r="F288" i="14" s="1"/>
  <c r="L276" i="14" a="1"/>
  <c r="L276" i="14" s="1"/>
  <c r="K276" i="14" a="1"/>
  <c r="K276" i="14" s="1"/>
  <c r="J276" i="14" a="1"/>
  <c r="J276" i="14" s="1"/>
  <c r="I276" i="14" a="1"/>
  <c r="I276" i="14" s="1"/>
  <c r="H276" i="14" a="1"/>
  <c r="H276" i="14" s="1"/>
  <c r="G276" i="14" a="1"/>
  <c r="G276" i="14" s="1"/>
  <c r="F276" i="14" a="1"/>
  <c r="F276" i="14" s="1"/>
  <c r="L264" i="14" a="1"/>
  <c r="L264" i="14" s="1"/>
  <c r="K264" i="14" a="1"/>
  <c r="K264" i="14" s="1"/>
  <c r="J264" i="14" a="1"/>
  <c r="J264" i="14" s="1"/>
  <c r="I264" i="14" a="1"/>
  <c r="I264" i="14" s="1"/>
  <c r="H264" i="14" a="1"/>
  <c r="H264" i="14" s="1"/>
  <c r="G264" i="14" a="1"/>
  <c r="G264" i="14" s="1"/>
  <c r="F264" i="14" a="1"/>
  <c r="F264" i="14" s="1"/>
  <c r="L252" i="14" a="1"/>
  <c r="L252" i="14" s="1"/>
  <c r="K252" i="14" a="1"/>
  <c r="K252" i="14" s="1"/>
  <c r="J252" i="14" a="1"/>
  <c r="J252" i="14" s="1"/>
  <c r="I252" i="14" a="1"/>
  <c r="I252" i="14" s="1"/>
  <c r="H252" i="14" a="1"/>
  <c r="H252" i="14" s="1"/>
  <c r="G252" i="14" a="1"/>
  <c r="G252" i="14" s="1"/>
  <c r="F252" i="14" a="1"/>
  <c r="F252" i="14" s="1"/>
  <c r="L240" i="14" a="1"/>
  <c r="L240" i="14" s="1"/>
  <c r="K240" i="14" a="1"/>
  <c r="K240" i="14" s="1"/>
  <c r="J240" i="14" a="1"/>
  <c r="J240" i="14" s="1"/>
  <c r="I240" i="14" a="1"/>
  <c r="I240" i="14" s="1"/>
  <c r="H240" i="14" a="1"/>
  <c r="H240" i="14" s="1"/>
  <c r="G240" i="14" a="1"/>
  <c r="G240" i="14" s="1"/>
  <c r="F240" i="14" a="1"/>
  <c r="F240" i="14" s="1"/>
  <c r="L228" i="14" a="1"/>
  <c r="L228" i="14" s="1"/>
  <c r="K228" i="14" a="1"/>
  <c r="K228" i="14" s="1"/>
  <c r="J228" i="14" a="1"/>
  <c r="J228" i="14" s="1"/>
  <c r="I228" i="14" a="1"/>
  <c r="I228" i="14" s="1"/>
  <c r="H228" i="14" a="1"/>
  <c r="H228" i="14" s="1"/>
  <c r="G228" i="14" a="1"/>
  <c r="G228" i="14" s="1"/>
  <c r="F228" i="14" a="1"/>
  <c r="F228" i="14" s="1"/>
  <c r="L216" i="14" a="1"/>
  <c r="L216" i="14" s="1"/>
  <c r="K216" i="14" a="1"/>
  <c r="K216" i="14" s="1"/>
  <c r="J216" i="14" a="1"/>
  <c r="J216" i="14" s="1"/>
  <c r="I216" i="14" a="1"/>
  <c r="I216" i="14" s="1"/>
  <c r="H216" i="14" a="1"/>
  <c r="H216" i="14" s="1"/>
  <c r="G216" i="14" a="1"/>
  <c r="G216" i="14" s="1"/>
  <c r="F216" i="14" a="1"/>
  <c r="F216" i="14" s="1"/>
  <c r="L204" i="14" a="1"/>
  <c r="L204" i="14" s="1"/>
  <c r="K204" i="14" a="1"/>
  <c r="K204" i="14" s="1"/>
  <c r="J204" i="14" a="1"/>
  <c r="J204" i="14" s="1"/>
  <c r="I204" i="14" a="1"/>
  <c r="I204" i="14" s="1"/>
  <c r="H204" i="14" a="1"/>
  <c r="H204" i="14" s="1"/>
  <c r="G204" i="14" a="1"/>
  <c r="G204" i="14" s="1"/>
  <c r="F204" i="14" a="1"/>
  <c r="F204" i="14" s="1"/>
  <c r="L192" i="14" a="1"/>
  <c r="L192" i="14" s="1"/>
  <c r="K192" i="14" a="1"/>
  <c r="K192" i="14" s="1"/>
  <c r="J192" i="14" a="1"/>
  <c r="J192" i="14" s="1"/>
  <c r="I192" i="14" a="1"/>
  <c r="I192" i="14" s="1"/>
  <c r="H192" i="14" a="1"/>
  <c r="H192" i="14" s="1"/>
  <c r="G192" i="14" a="1"/>
  <c r="G192" i="14" s="1"/>
  <c r="F192" i="14" a="1"/>
  <c r="F192" i="14" s="1"/>
  <c r="L180" i="14" a="1"/>
  <c r="L180" i="14" s="1"/>
  <c r="K180" i="14" a="1"/>
  <c r="K180" i="14" s="1"/>
  <c r="J180" i="14" a="1"/>
  <c r="J180" i="14" s="1"/>
  <c r="I180" i="14" a="1"/>
  <c r="I180" i="14" s="1"/>
  <c r="H180" i="14" a="1"/>
  <c r="H180" i="14" s="1"/>
  <c r="G180" i="14" a="1"/>
  <c r="G180" i="14" s="1"/>
  <c r="F180" i="14" a="1"/>
  <c r="F180" i="14" s="1"/>
  <c r="L168" i="14" a="1"/>
  <c r="L168" i="14" s="1"/>
  <c r="K168" i="14" a="1"/>
  <c r="K168" i="14" s="1"/>
  <c r="J168" i="14" a="1"/>
  <c r="J168" i="14" s="1"/>
  <c r="I168" i="14" a="1"/>
  <c r="I168" i="14" s="1"/>
  <c r="H168" i="14" a="1"/>
  <c r="H168" i="14" s="1"/>
  <c r="G168" i="14" a="1"/>
  <c r="G168" i="14" s="1"/>
  <c r="F168" i="14" a="1"/>
  <c r="F168" i="14" s="1"/>
  <c r="L156" i="14" a="1"/>
  <c r="L156" i="14" s="1"/>
  <c r="K156" i="14" a="1"/>
  <c r="K156" i="14" s="1"/>
  <c r="J156" i="14" a="1"/>
  <c r="J156" i="14" s="1"/>
  <c r="I156" i="14" a="1"/>
  <c r="I156" i="14" s="1"/>
  <c r="H156" i="14" a="1"/>
  <c r="H156" i="14" s="1"/>
  <c r="G156" i="14" a="1"/>
  <c r="G156" i="14" s="1"/>
  <c r="F156" i="14" a="1"/>
  <c r="F156" i="14" s="1"/>
  <c r="M144" i="14" a="1"/>
  <c r="M144" i="14" s="1"/>
  <c r="L144" i="14" a="1"/>
  <c r="L144" i="14" s="1"/>
  <c r="K144" i="14" a="1"/>
  <c r="K144" i="14" s="1"/>
  <c r="J144" i="14" a="1"/>
  <c r="J144" i="14" s="1"/>
  <c r="I144" i="14" a="1"/>
  <c r="I144" i="14" s="1"/>
  <c r="H144" i="14" a="1"/>
  <c r="H144" i="14" s="1"/>
  <c r="G144" i="14" a="1"/>
  <c r="G144" i="14" s="1"/>
  <c r="F144" i="14" a="1"/>
  <c r="F144" i="14" s="1"/>
  <c r="W19" i="12" a="1"/>
  <c r="W19" i="12" s="1"/>
  <c r="V19" i="12" a="1"/>
  <c r="V19" i="12" s="1"/>
  <c r="U19" i="12" a="1"/>
  <c r="U19" i="12" s="1"/>
  <c r="T19" i="12" a="1"/>
  <c r="T19" i="12" s="1"/>
  <c r="S19" i="12" a="1"/>
  <c r="S19" i="12" s="1"/>
  <c r="R19" i="12" a="1"/>
  <c r="R19" i="12" s="1"/>
  <c r="Q19" i="12" a="1"/>
  <c r="Q19" i="12" s="1"/>
  <c r="P19" i="12" a="1"/>
  <c r="P19" i="12" s="1"/>
  <c r="M19" i="12" a="1"/>
  <c r="M19" i="12" s="1"/>
  <c r="L19" i="12" a="1"/>
  <c r="L19" i="12" s="1"/>
  <c r="K19" i="12" a="1"/>
  <c r="K19" i="12" s="1"/>
  <c r="J19" i="12" a="1"/>
  <c r="J19" i="12" s="1"/>
  <c r="I19" i="12" a="1"/>
  <c r="I19" i="12" s="1"/>
  <c r="H19" i="12" a="1"/>
  <c r="H19" i="12" s="1"/>
  <c r="H17" i="12" s="1"/>
  <c r="G19" i="12" a="1"/>
  <c r="G19" i="12" s="1"/>
  <c r="F19" i="12" a="1"/>
  <c r="F19" i="12" s="1"/>
  <c r="E491" i="14"/>
  <c r="D491" i="14"/>
  <c r="E490" i="14"/>
  <c r="D490" i="14"/>
  <c r="E489" i="14"/>
  <c r="D489" i="14"/>
  <c r="E488" i="14"/>
  <c r="D488" i="14"/>
  <c r="E487" i="14"/>
  <c r="D487" i="14"/>
  <c r="E486" i="14"/>
  <c r="D486" i="14"/>
  <c r="E485" i="14"/>
  <c r="D485" i="14"/>
  <c r="E484" i="14"/>
  <c r="D484" i="14"/>
  <c r="E483" i="14"/>
  <c r="D483" i="14"/>
  <c r="E482" i="14"/>
  <c r="D482" i="14"/>
  <c r="E481" i="14"/>
  <c r="D481" i="14"/>
  <c r="E480" i="14"/>
  <c r="D480" i="14"/>
  <c r="E479" i="14"/>
  <c r="D479" i="14"/>
  <c r="E478" i="14"/>
  <c r="D478" i="14"/>
  <c r="E477" i="14"/>
  <c r="D477" i="14"/>
  <c r="E476" i="14"/>
  <c r="D476" i="14"/>
  <c r="E475" i="14"/>
  <c r="D475" i="14"/>
  <c r="E474" i="14"/>
  <c r="D474" i="14"/>
  <c r="E473" i="14"/>
  <c r="D473" i="14"/>
  <c r="E472" i="14"/>
  <c r="D472" i="14"/>
  <c r="E471" i="14"/>
  <c r="D471" i="14"/>
  <c r="E470" i="14"/>
  <c r="D470" i="14"/>
  <c r="E469" i="14"/>
  <c r="D469" i="14"/>
  <c r="E468" i="14"/>
  <c r="D468" i="14"/>
  <c r="E467" i="14"/>
  <c r="D467" i="14"/>
  <c r="E466" i="14"/>
  <c r="D466" i="14"/>
  <c r="E465" i="14"/>
  <c r="D465" i="14"/>
  <c r="E464" i="14"/>
  <c r="D464" i="14"/>
  <c r="E463" i="14"/>
  <c r="D463" i="14"/>
  <c r="E462" i="14"/>
  <c r="D462" i="14"/>
  <c r="E461" i="14"/>
  <c r="D461" i="14"/>
  <c r="E460" i="14"/>
  <c r="D460" i="14"/>
  <c r="E459" i="14"/>
  <c r="D459" i="14"/>
  <c r="E458" i="14"/>
  <c r="D458" i="14"/>
  <c r="E457" i="14"/>
  <c r="D457" i="14"/>
  <c r="E456" i="14"/>
  <c r="D456" i="14"/>
  <c r="E455" i="14"/>
  <c r="D455" i="14"/>
  <c r="E454" i="14"/>
  <c r="D454" i="14"/>
  <c r="E453" i="14"/>
  <c r="D453" i="14"/>
  <c r="E452" i="14"/>
  <c r="D452" i="14"/>
  <c r="E451" i="14"/>
  <c r="D451" i="14"/>
  <c r="E450" i="14"/>
  <c r="D450" i="14"/>
  <c r="E449" i="14"/>
  <c r="D449" i="14"/>
  <c r="E448" i="14"/>
  <c r="D448" i="14"/>
  <c r="E447" i="14"/>
  <c r="D447" i="14"/>
  <c r="E446" i="14"/>
  <c r="D446" i="14"/>
  <c r="E445" i="14"/>
  <c r="D445" i="14"/>
  <c r="E444" i="14"/>
  <c r="D444" i="14"/>
  <c r="E443" i="14"/>
  <c r="D443" i="14"/>
  <c r="E442" i="14"/>
  <c r="D442" i="14"/>
  <c r="E441" i="14"/>
  <c r="D441" i="14"/>
  <c r="E440" i="14"/>
  <c r="D440" i="14"/>
  <c r="E439" i="14"/>
  <c r="D439" i="14"/>
  <c r="E438" i="14"/>
  <c r="D438" i="14"/>
  <c r="E437" i="14"/>
  <c r="D437" i="14"/>
  <c r="E436" i="14"/>
  <c r="D436" i="14"/>
  <c r="E435" i="14"/>
  <c r="D435" i="14"/>
  <c r="E434" i="14"/>
  <c r="D434" i="14"/>
  <c r="E433" i="14"/>
  <c r="D433" i="14"/>
  <c r="E432" i="14"/>
  <c r="D432" i="14"/>
  <c r="E431" i="14"/>
  <c r="D431" i="14"/>
  <c r="E430" i="14"/>
  <c r="D430" i="14"/>
  <c r="E429" i="14"/>
  <c r="D429" i="14"/>
  <c r="E428" i="14"/>
  <c r="D428" i="14"/>
  <c r="E427" i="14"/>
  <c r="D427" i="14"/>
  <c r="E426" i="14"/>
  <c r="D426" i="14"/>
  <c r="E425" i="14"/>
  <c r="D425" i="14"/>
  <c r="E424" i="14"/>
  <c r="D424" i="14"/>
  <c r="E423" i="14"/>
  <c r="D423" i="14"/>
  <c r="E422" i="14"/>
  <c r="D422" i="14"/>
  <c r="E421" i="14"/>
  <c r="D421" i="14"/>
  <c r="E420" i="14"/>
  <c r="D420" i="14"/>
  <c r="E419" i="14"/>
  <c r="D419" i="14"/>
  <c r="E418" i="14"/>
  <c r="D418" i="14"/>
  <c r="E417" i="14"/>
  <c r="D417" i="14"/>
  <c r="E416" i="14"/>
  <c r="D416" i="14"/>
  <c r="E415" i="14"/>
  <c r="D415" i="14"/>
  <c r="E414" i="14"/>
  <c r="D414" i="14"/>
  <c r="E413" i="14"/>
  <c r="D413" i="14"/>
  <c r="E412" i="14"/>
  <c r="D412" i="14"/>
  <c r="E411" i="14"/>
  <c r="D411" i="14"/>
  <c r="E410" i="14"/>
  <c r="D410" i="14"/>
  <c r="E409" i="14"/>
  <c r="D409" i="14"/>
  <c r="E408" i="14"/>
  <c r="D408" i="14"/>
  <c r="E407" i="14"/>
  <c r="D407" i="14"/>
  <c r="E406" i="14"/>
  <c r="D406" i="14"/>
  <c r="E405" i="14"/>
  <c r="D405" i="14"/>
  <c r="E404" i="14"/>
  <c r="D404" i="14"/>
  <c r="E403" i="14"/>
  <c r="D403" i="14"/>
  <c r="E402" i="14"/>
  <c r="D402" i="14"/>
  <c r="E401" i="14"/>
  <c r="D401" i="14"/>
  <c r="E400" i="14"/>
  <c r="D400" i="14"/>
  <c r="E399" i="14"/>
  <c r="D399" i="14"/>
  <c r="E398" i="14"/>
  <c r="D398" i="14"/>
  <c r="E397" i="14"/>
  <c r="D397" i="14"/>
  <c r="E396" i="14"/>
  <c r="D396" i="14"/>
  <c r="E395" i="14"/>
  <c r="D395" i="14"/>
  <c r="E394" i="14"/>
  <c r="D394" i="14"/>
  <c r="E393" i="14"/>
  <c r="D393" i="14"/>
  <c r="E392" i="14"/>
  <c r="D392" i="14"/>
  <c r="E391" i="14"/>
  <c r="D391" i="14"/>
  <c r="E390" i="14"/>
  <c r="D390" i="14"/>
  <c r="E389" i="14"/>
  <c r="D389" i="14"/>
  <c r="E388" i="14"/>
  <c r="D388" i="14"/>
  <c r="E387" i="14"/>
  <c r="D387" i="14"/>
  <c r="E386" i="14"/>
  <c r="D386" i="14"/>
  <c r="E385" i="14"/>
  <c r="D385" i="14"/>
  <c r="E384" i="14"/>
  <c r="D384" i="14"/>
  <c r="E383" i="14"/>
  <c r="D383" i="14"/>
  <c r="E382" i="14"/>
  <c r="D382" i="14"/>
  <c r="E381" i="14"/>
  <c r="D381" i="14"/>
  <c r="E380" i="14"/>
  <c r="D380" i="14"/>
  <c r="E379" i="14"/>
  <c r="D379" i="14"/>
  <c r="E378" i="14"/>
  <c r="D378" i="14"/>
  <c r="E377" i="14"/>
  <c r="D377" i="14"/>
  <c r="E376" i="14"/>
  <c r="D376" i="14"/>
  <c r="E375" i="14"/>
  <c r="D375" i="14"/>
  <c r="E374" i="14"/>
  <c r="D374" i="14"/>
  <c r="E373" i="14"/>
  <c r="D373" i="14"/>
  <c r="E372" i="14"/>
  <c r="D372" i="14"/>
  <c r="E371" i="14"/>
  <c r="D371" i="14"/>
  <c r="E370" i="14"/>
  <c r="D370" i="14"/>
  <c r="E369" i="14"/>
  <c r="D369" i="14"/>
  <c r="E368" i="14"/>
  <c r="D368" i="14"/>
  <c r="E367" i="14"/>
  <c r="D367" i="14"/>
  <c r="E366" i="14"/>
  <c r="D366" i="14"/>
  <c r="E365" i="14"/>
  <c r="D365" i="14"/>
  <c r="E364" i="14"/>
  <c r="D364" i="14"/>
  <c r="E363" i="14"/>
  <c r="D363" i="14"/>
  <c r="E362" i="14"/>
  <c r="D362" i="14"/>
  <c r="E361" i="14"/>
  <c r="D361" i="14"/>
  <c r="E360" i="14"/>
  <c r="D360" i="14"/>
  <c r="E359" i="14"/>
  <c r="D359" i="14"/>
  <c r="E358" i="14"/>
  <c r="D358" i="14"/>
  <c r="E357" i="14"/>
  <c r="D357" i="14"/>
  <c r="E356" i="14"/>
  <c r="D356" i="14"/>
  <c r="E355" i="14"/>
  <c r="D355" i="14"/>
  <c r="E354" i="14"/>
  <c r="D354" i="14"/>
  <c r="E353" i="14"/>
  <c r="D353" i="14"/>
  <c r="E352" i="14"/>
  <c r="D352" i="14"/>
  <c r="E351" i="14"/>
  <c r="D351" i="14"/>
  <c r="E350" i="14"/>
  <c r="D350" i="14"/>
  <c r="E349" i="14"/>
  <c r="D349" i="14"/>
  <c r="E348" i="14"/>
  <c r="D348" i="14"/>
  <c r="E347" i="14"/>
  <c r="D347" i="14"/>
  <c r="E346" i="14"/>
  <c r="D346" i="14"/>
  <c r="E345" i="14"/>
  <c r="D345" i="14"/>
  <c r="E344" i="14"/>
  <c r="D344" i="14"/>
  <c r="E343" i="14"/>
  <c r="D343" i="14"/>
  <c r="E342" i="14"/>
  <c r="D342" i="14"/>
  <c r="E341" i="14"/>
  <c r="D341" i="14"/>
  <c r="E340" i="14"/>
  <c r="D340" i="14"/>
  <c r="E339" i="14"/>
  <c r="D339" i="14"/>
  <c r="E338" i="14"/>
  <c r="D338" i="14"/>
  <c r="E337" i="14"/>
  <c r="D337" i="14"/>
  <c r="E336" i="14"/>
  <c r="D336" i="14"/>
  <c r="E335" i="14"/>
  <c r="D335" i="14"/>
  <c r="E334" i="14"/>
  <c r="D334" i="14"/>
  <c r="E333" i="14"/>
  <c r="D333" i="14"/>
  <c r="E332" i="14"/>
  <c r="D332" i="14"/>
  <c r="E331" i="14"/>
  <c r="D331" i="14"/>
  <c r="E330" i="14"/>
  <c r="D330" i="14"/>
  <c r="E329" i="14"/>
  <c r="D329" i="14"/>
  <c r="E328" i="14"/>
  <c r="D328" i="14"/>
  <c r="E327" i="14"/>
  <c r="D327" i="14"/>
  <c r="E326" i="14"/>
  <c r="D326" i="14"/>
  <c r="E325" i="14"/>
  <c r="D325" i="14"/>
  <c r="E324" i="14"/>
  <c r="D324" i="14"/>
  <c r="E323" i="14"/>
  <c r="D323" i="14"/>
  <c r="E322" i="14"/>
  <c r="D322" i="14"/>
  <c r="E321" i="14"/>
  <c r="D321" i="14"/>
  <c r="E320" i="14"/>
  <c r="D320" i="14"/>
  <c r="E319" i="14"/>
  <c r="D319" i="14"/>
  <c r="E318" i="14"/>
  <c r="D318" i="14"/>
  <c r="E317" i="14"/>
  <c r="D317" i="14"/>
  <c r="E316" i="14"/>
  <c r="D316" i="14"/>
  <c r="E315" i="14"/>
  <c r="D315" i="14"/>
  <c r="E314" i="14"/>
  <c r="D314" i="14"/>
  <c r="E313" i="14"/>
  <c r="D313" i="14"/>
  <c r="E312" i="14"/>
  <c r="D312" i="14"/>
  <c r="E311" i="14"/>
  <c r="D311" i="14"/>
  <c r="E310" i="14"/>
  <c r="D310" i="14"/>
  <c r="E309" i="14"/>
  <c r="D309" i="14"/>
  <c r="E308" i="14"/>
  <c r="D308" i="14"/>
  <c r="E307" i="14"/>
  <c r="D307" i="14"/>
  <c r="E306" i="14"/>
  <c r="D306" i="14"/>
  <c r="E305" i="14"/>
  <c r="D305" i="14"/>
  <c r="E304" i="14"/>
  <c r="D304" i="14"/>
  <c r="E303" i="14"/>
  <c r="D303" i="14"/>
  <c r="E302" i="14"/>
  <c r="D302" i="14"/>
  <c r="E301" i="14"/>
  <c r="D301" i="14"/>
  <c r="E300" i="14"/>
  <c r="D300" i="14"/>
  <c r="E299" i="14"/>
  <c r="D299" i="14"/>
  <c r="E298" i="14"/>
  <c r="D298" i="14"/>
  <c r="E297" i="14"/>
  <c r="D297" i="14"/>
  <c r="E296" i="14"/>
  <c r="D296" i="14"/>
  <c r="E295" i="14"/>
  <c r="D295" i="14"/>
  <c r="E294" i="14"/>
  <c r="D294" i="14"/>
  <c r="E293" i="14"/>
  <c r="D293" i="14"/>
  <c r="E292" i="14"/>
  <c r="D292" i="14"/>
  <c r="E291" i="14"/>
  <c r="D291" i="14"/>
  <c r="E290" i="14"/>
  <c r="D290" i="14"/>
  <c r="E289" i="14"/>
  <c r="D289" i="14"/>
  <c r="E288" i="14"/>
  <c r="D288" i="14"/>
  <c r="E287" i="14"/>
  <c r="D287" i="14"/>
  <c r="E286" i="14"/>
  <c r="D286" i="14"/>
  <c r="E285" i="14"/>
  <c r="D285" i="14"/>
  <c r="E284" i="14"/>
  <c r="D284" i="14"/>
  <c r="E283" i="14"/>
  <c r="D283" i="14"/>
  <c r="E282" i="14"/>
  <c r="D282" i="14"/>
  <c r="E281" i="14"/>
  <c r="D281" i="14"/>
  <c r="E280" i="14"/>
  <c r="D280" i="14"/>
  <c r="E279" i="14"/>
  <c r="D279" i="14"/>
  <c r="E278" i="14"/>
  <c r="D278" i="14"/>
  <c r="E277" i="14"/>
  <c r="D277" i="14"/>
  <c r="E276" i="14"/>
  <c r="D276" i="14"/>
  <c r="E275" i="14"/>
  <c r="D275" i="14"/>
  <c r="E274" i="14"/>
  <c r="D274" i="14"/>
  <c r="E273" i="14"/>
  <c r="D273" i="14"/>
  <c r="E272" i="14"/>
  <c r="D272" i="14"/>
  <c r="E271" i="14"/>
  <c r="D271" i="14"/>
  <c r="E270" i="14"/>
  <c r="D270" i="14"/>
  <c r="E269" i="14"/>
  <c r="D269" i="14"/>
  <c r="E268" i="14"/>
  <c r="D268" i="14"/>
  <c r="E267" i="14"/>
  <c r="D267" i="14"/>
  <c r="E266" i="14"/>
  <c r="D266" i="14"/>
  <c r="E265" i="14"/>
  <c r="D265" i="14"/>
  <c r="E264" i="14"/>
  <c r="D264" i="14"/>
  <c r="E263" i="14"/>
  <c r="D263" i="14"/>
  <c r="E262" i="14"/>
  <c r="D262" i="14"/>
  <c r="E261" i="14"/>
  <c r="D261" i="14"/>
  <c r="E260" i="14"/>
  <c r="D260" i="14"/>
  <c r="E259" i="14"/>
  <c r="D259" i="14"/>
  <c r="E258" i="14"/>
  <c r="D258" i="14"/>
  <c r="E257" i="14"/>
  <c r="D257" i="14"/>
  <c r="E256" i="14"/>
  <c r="D256" i="14"/>
  <c r="E255" i="14"/>
  <c r="D255" i="14"/>
  <c r="E254" i="14"/>
  <c r="D254" i="14"/>
  <c r="E253" i="14"/>
  <c r="D253" i="14"/>
  <c r="E252" i="14"/>
  <c r="D252" i="14"/>
  <c r="E251" i="14"/>
  <c r="D251" i="14"/>
  <c r="E250" i="14"/>
  <c r="D250" i="14"/>
  <c r="E249" i="14"/>
  <c r="D249" i="14"/>
  <c r="E248" i="14"/>
  <c r="D248" i="14"/>
  <c r="E247" i="14"/>
  <c r="D247" i="14"/>
  <c r="E246" i="14"/>
  <c r="D246" i="14"/>
  <c r="E245" i="14"/>
  <c r="D245" i="14"/>
  <c r="E244" i="14"/>
  <c r="D244" i="14"/>
  <c r="E243" i="14"/>
  <c r="D243" i="14"/>
  <c r="E242" i="14"/>
  <c r="D242" i="14"/>
  <c r="E241" i="14"/>
  <c r="D241" i="14"/>
  <c r="E240" i="14"/>
  <c r="D240" i="14"/>
  <c r="E239" i="14"/>
  <c r="D239" i="14"/>
  <c r="E238" i="14"/>
  <c r="D238" i="14"/>
  <c r="E237" i="14"/>
  <c r="D237" i="14"/>
  <c r="E236" i="14"/>
  <c r="D236" i="14"/>
  <c r="E235" i="14"/>
  <c r="D235" i="14"/>
  <c r="E234" i="14"/>
  <c r="D234" i="14"/>
  <c r="E233" i="14"/>
  <c r="D233" i="14"/>
  <c r="E232" i="14"/>
  <c r="D232" i="14"/>
  <c r="E231" i="14"/>
  <c r="D231" i="14"/>
  <c r="E230" i="14"/>
  <c r="D230" i="14"/>
  <c r="E229" i="14"/>
  <c r="D229" i="14"/>
  <c r="E228" i="14"/>
  <c r="D228" i="14"/>
  <c r="E227" i="14"/>
  <c r="D227" i="14"/>
  <c r="E226" i="14"/>
  <c r="D226" i="14"/>
  <c r="E225" i="14"/>
  <c r="D225" i="14"/>
  <c r="E224" i="14"/>
  <c r="D224" i="14"/>
  <c r="E223" i="14"/>
  <c r="D223" i="14"/>
  <c r="E222" i="14"/>
  <c r="D222" i="14"/>
  <c r="E221" i="14"/>
  <c r="D221" i="14"/>
  <c r="E220" i="14"/>
  <c r="D220" i="14"/>
  <c r="E219" i="14"/>
  <c r="D219" i="14"/>
  <c r="E218" i="14"/>
  <c r="D218" i="14"/>
  <c r="E217" i="14"/>
  <c r="D217" i="14"/>
  <c r="E216" i="14"/>
  <c r="D216" i="14"/>
  <c r="E215" i="14"/>
  <c r="D215" i="14"/>
  <c r="E214" i="14"/>
  <c r="D214" i="14"/>
  <c r="E213" i="14"/>
  <c r="D213" i="14"/>
  <c r="E212" i="14"/>
  <c r="D212" i="14"/>
  <c r="E211" i="14"/>
  <c r="D211" i="14"/>
  <c r="E210" i="14"/>
  <c r="D210" i="14"/>
  <c r="E209" i="14"/>
  <c r="D209" i="14"/>
  <c r="E208" i="14"/>
  <c r="D208" i="14"/>
  <c r="E207" i="14"/>
  <c r="D207" i="14"/>
  <c r="E206" i="14"/>
  <c r="D206" i="14"/>
  <c r="E205" i="14"/>
  <c r="D205" i="14"/>
  <c r="E204" i="14"/>
  <c r="D204" i="14"/>
  <c r="E203" i="14"/>
  <c r="D203" i="14"/>
  <c r="E202" i="14"/>
  <c r="D202" i="14"/>
  <c r="E201" i="14"/>
  <c r="D201" i="14"/>
  <c r="E200" i="14"/>
  <c r="D200" i="14"/>
  <c r="E199" i="14"/>
  <c r="D199" i="14"/>
  <c r="E198" i="14"/>
  <c r="D198" i="14"/>
  <c r="E197" i="14"/>
  <c r="D197" i="14"/>
  <c r="E196" i="14"/>
  <c r="D196" i="14"/>
  <c r="E195" i="14"/>
  <c r="D195" i="14"/>
  <c r="E194" i="14"/>
  <c r="D194" i="14"/>
  <c r="E193" i="14"/>
  <c r="D193" i="14"/>
  <c r="E192" i="14"/>
  <c r="D192" i="14"/>
  <c r="E191" i="14"/>
  <c r="D191" i="14"/>
  <c r="E190" i="14"/>
  <c r="D190" i="14"/>
  <c r="E189" i="14"/>
  <c r="D189" i="14"/>
  <c r="E188" i="14"/>
  <c r="D188" i="14"/>
  <c r="E187" i="14"/>
  <c r="D187" i="14"/>
  <c r="E186" i="14"/>
  <c r="D186" i="14"/>
  <c r="E185" i="14"/>
  <c r="D185" i="14"/>
  <c r="E184" i="14"/>
  <c r="D184" i="14"/>
  <c r="E183" i="14"/>
  <c r="D183" i="14"/>
  <c r="E182" i="14"/>
  <c r="D182" i="14"/>
  <c r="E181" i="14"/>
  <c r="D181" i="14"/>
  <c r="E180" i="14"/>
  <c r="D180" i="14"/>
  <c r="E179" i="14"/>
  <c r="D179" i="14"/>
  <c r="E178" i="14"/>
  <c r="D178" i="14"/>
  <c r="E177" i="14"/>
  <c r="D177" i="14"/>
  <c r="E176" i="14"/>
  <c r="D176" i="14"/>
  <c r="E175" i="14"/>
  <c r="D175" i="14"/>
  <c r="E174" i="14"/>
  <c r="D174" i="14"/>
  <c r="E173" i="14"/>
  <c r="D173" i="14"/>
  <c r="E172" i="14"/>
  <c r="D172" i="14"/>
  <c r="E171" i="14"/>
  <c r="D171" i="14"/>
  <c r="E170" i="14"/>
  <c r="D170" i="14"/>
  <c r="E169" i="14"/>
  <c r="D169" i="14"/>
  <c r="E168" i="14"/>
  <c r="D168" i="14"/>
  <c r="D167" i="14"/>
  <c r="D166" i="14"/>
  <c r="D165" i="14"/>
  <c r="D164" i="14"/>
  <c r="D163" i="14"/>
  <c r="D162" i="14"/>
  <c r="D161" i="14"/>
  <c r="D160" i="14"/>
  <c r="D159" i="14"/>
  <c r="D158" i="14"/>
  <c r="E167" i="14"/>
  <c r="E166" i="14"/>
  <c r="E165" i="14"/>
  <c r="E164" i="14"/>
  <c r="E163" i="14"/>
  <c r="E162" i="14"/>
  <c r="E161" i="14"/>
  <c r="E160" i="14"/>
  <c r="E159" i="14"/>
  <c r="E158" i="14"/>
  <c r="E157" i="14"/>
  <c r="D157" i="14"/>
  <c r="E156" i="14"/>
  <c r="D156" i="14"/>
  <c r="B156" i="14"/>
  <c r="B168" i="14"/>
  <c r="B180" i="14"/>
  <c r="B192" i="14"/>
  <c r="B204" i="14"/>
  <c r="B216" i="14"/>
  <c r="B228" i="14"/>
  <c r="B240" i="14"/>
  <c r="B252" i="14"/>
  <c r="B264" i="14"/>
  <c r="B276" i="14"/>
  <c r="B288" i="14"/>
  <c r="B300" i="14"/>
  <c r="B312" i="14"/>
  <c r="B324" i="14"/>
  <c r="B336" i="14"/>
  <c r="B348" i="14"/>
  <c r="B360" i="14"/>
  <c r="B372" i="14"/>
  <c r="B384" i="14"/>
  <c r="B396" i="14"/>
  <c r="B408" i="14"/>
  <c r="B420" i="14"/>
  <c r="B432" i="14"/>
  <c r="B444" i="14"/>
  <c r="B456" i="14"/>
  <c r="B468" i="14"/>
  <c r="B480" i="14"/>
  <c r="B144" i="14"/>
  <c r="C7" i="13" a="1"/>
  <c r="C7" i="13" s="1"/>
  <c r="S5" i="5" a="1"/>
  <c r="S5" i="5" s="1"/>
  <c r="S3" i="5" s="1"/>
  <c r="R5" i="5" a="1"/>
  <c r="R5" i="5" s="1"/>
  <c r="Y5" i="5" a="1"/>
  <c r="Y5" i="5" s="1"/>
  <c r="Y3" i="5" s="1"/>
  <c r="X5" i="5" a="1"/>
  <c r="X5" i="5" s="1"/>
  <c r="X3" i="5" s="1"/>
  <c r="W5" i="5" a="1"/>
  <c r="W5" i="5" s="1"/>
  <c r="W3" i="5" s="1"/>
  <c r="V5" i="5" a="1"/>
  <c r="V5" i="5" s="1"/>
  <c r="V3" i="5" s="1"/>
  <c r="U5" i="5" a="1"/>
  <c r="U5" i="5" s="1"/>
  <c r="U3" i="5" s="1"/>
  <c r="T5" i="5" a="1"/>
  <c r="T5" i="5" s="1"/>
  <c r="T3" i="5" s="1"/>
  <c r="M17" i="12" l="1"/>
  <c r="M13" i="12"/>
  <c r="M16" i="12"/>
  <c r="W17" i="12"/>
  <c r="W16" i="12"/>
  <c r="W13" i="12"/>
  <c r="G7" i="13" a="1"/>
  <c r="G7" i="13" s="1"/>
  <c r="F7" i="13" a="1"/>
  <c r="F7" i="13" s="1"/>
  <c r="E7" i="13" a="1"/>
  <c r="E7" i="13" s="1"/>
  <c r="D7" i="13" a="1"/>
  <c r="D7" i="13" s="1"/>
  <c r="H7" i="13" a="1"/>
  <c r="H7" i="13" s="1"/>
  <c r="H4" i="13" s="1"/>
  <c r="L7" i="13" a="1"/>
  <c r="L7" i="13" s="1"/>
  <c r="L4" i="13" s="1"/>
  <c r="I7" i="13" a="1"/>
  <c r="I7" i="13" s="1"/>
  <c r="I4" i="13" s="1"/>
  <c r="M7" i="13" a="1"/>
  <c r="M7" i="13" s="1"/>
  <c r="M4" i="13" s="1"/>
  <c r="J7" i="13" a="1"/>
  <c r="J7" i="13" s="1"/>
  <c r="J4" i="13" s="1"/>
  <c r="K7" i="13" a="1"/>
  <c r="K7" i="13" s="1"/>
  <c r="K4" i="13" s="1"/>
  <c r="C4" i="13"/>
  <c r="AU5" i="14"/>
  <c r="AI5" i="14"/>
  <c r="AP15" i="14" a="1"/>
  <c r="AP15" i="14" s="1"/>
  <c r="AP20" i="14" s="1" a="1"/>
  <c r="AP20" i="14" s="1"/>
  <c r="AT15" i="14" a="1"/>
  <c r="AT15" i="14" s="1"/>
  <c r="AT25" i="14" s="1" a="1"/>
  <c r="AT25" i="14" s="1"/>
  <c r="AQ15" i="14" a="1"/>
  <c r="AQ15" i="14" s="1"/>
  <c r="AQ25" i="14" s="1" a="1"/>
  <c r="AQ25" i="14" s="1"/>
  <c r="AE15" i="14" a="1"/>
  <c r="AE15" i="14" s="1"/>
  <c r="AE20" i="14" s="1" a="1"/>
  <c r="AE20" i="14" s="1"/>
  <c r="AR15" i="14" a="1"/>
  <c r="AR15" i="14" s="1"/>
  <c r="AR25" i="14" s="1" a="1"/>
  <c r="AR25" i="14" s="1"/>
  <c r="AH15" i="14" a="1"/>
  <c r="AH15" i="14" s="1"/>
  <c r="AH25" i="14" s="1" a="1"/>
  <c r="AH25" i="14" s="1"/>
  <c r="AS15" i="14" a="1"/>
  <c r="AS15" i="14" s="1"/>
  <c r="AS20" i="14" s="1" a="1"/>
  <c r="AS20" i="14" s="1"/>
  <c r="BG5" i="14"/>
  <c r="AA34" i="14"/>
  <c r="AA33" i="14"/>
  <c r="W5" i="14" s="1"/>
  <c r="AA36" i="14"/>
  <c r="AA35" i="14"/>
  <c r="W6" i="14" s="1"/>
  <c r="K5" i="14"/>
  <c r="V34" i="14"/>
  <c r="V33" i="14"/>
  <c r="V36" i="14"/>
  <c r="V35" i="14"/>
  <c r="V20" i="14" a="1"/>
  <c r="V20" i="14" s="1"/>
  <c r="U34" i="14"/>
  <c r="U33" i="14"/>
  <c r="U36" i="14"/>
  <c r="U20" i="14" a="1"/>
  <c r="U20" i="14" s="1"/>
  <c r="U35" i="14"/>
  <c r="R36" i="14"/>
  <c r="R33" i="14"/>
  <c r="R20" i="14" a="1"/>
  <c r="R20" i="14" s="1"/>
  <c r="R35" i="14"/>
  <c r="R34" i="14"/>
  <c r="T34" i="14"/>
  <c r="T33" i="14"/>
  <c r="T36" i="14"/>
  <c r="T35" i="14"/>
  <c r="T20" i="14" a="1"/>
  <c r="T20" i="14" s="1"/>
  <c r="S34" i="14"/>
  <c r="S33" i="14"/>
  <c r="S36" i="14"/>
  <c r="S35" i="14"/>
  <c r="S20" i="14" a="1"/>
  <c r="S20" i="14" s="1"/>
  <c r="AU20" i="14" a="1"/>
  <c r="AU20" i="14" s="1"/>
  <c r="AU25" i="14" a="1"/>
  <c r="AU25" i="14" s="1"/>
  <c r="BO20" i="14" a="1"/>
  <c r="BO20" i="14" s="1"/>
  <c r="BO25" i="14" a="1"/>
  <c r="BO25" i="14" s="1"/>
  <c r="BP25" i="14" a="1"/>
  <c r="BP25" i="14" s="1"/>
  <c r="BP20" i="14" a="1"/>
  <c r="BP20" i="14" s="1"/>
  <c r="AF25" i="14" a="1"/>
  <c r="AF25" i="14" s="1"/>
  <c r="AF20" i="14" a="1"/>
  <c r="AF20" i="14" s="1"/>
  <c r="BR20" i="14" a="1"/>
  <c r="BR20" i="14" s="1"/>
  <c r="BR25" i="14" a="1"/>
  <c r="BR25" i="14" s="1"/>
  <c r="AJ25" i="14" a="1"/>
  <c r="AJ25" i="14" s="1"/>
  <c r="AJ20" i="14" a="1"/>
  <c r="AJ20" i="14" s="1"/>
  <c r="AD20" i="14" a="1"/>
  <c r="AD20" i="14" s="1"/>
  <c r="AD25" i="14" a="1"/>
  <c r="AD25" i="14" s="1"/>
  <c r="AG25" i="14" a="1"/>
  <c r="AG25" i="14" s="1"/>
  <c r="AG20" i="14" a="1"/>
  <c r="AG20" i="14" s="1"/>
  <c r="AV25" i="14" a="1"/>
  <c r="AV25" i="14" s="1"/>
  <c r="AQ20" i="14" a="1"/>
  <c r="AQ20" i="14" s="1"/>
  <c r="AS25" i="14" a="1"/>
  <c r="AS25" i="14" s="1"/>
  <c r="AI20" i="14" a="1"/>
  <c r="AI20" i="14" s="1"/>
  <c r="AE25" i="14" a="1"/>
  <c r="AE25" i="14" s="1"/>
  <c r="BN20" i="14" a="1"/>
  <c r="BN20" i="14" s="1"/>
  <c r="AR20" i="14" a="1"/>
  <c r="AR20" i="14" s="1"/>
  <c r="AP25" i="14" a="1"/>
  <c r="AP25" i="14" s="1"/>
  <c r="BS25" i="14" a="1"/>
  <c r="BS25" i="14" s="1"/>
  <c r="BQ25" i="14" a="1"/>
  <c r="BQ25" i="14" s="1"/>
  <c r="BT25" i="14" a="1"/>
  <c r="BT25" i="14" s="1"/>
  <c r="F141" i="14"/>
  <c r="F140" i="14"/>
  <c r="F139" i="14"/>
  <c r="F137" i="14"/>
  <c r="F138" i="14"/>
  <c r="J137" i="14"/>
  <c r="J141" i="14"/>
  <c r="J139" i="14"/>
  <c r="J138" i="14"/>
  <c r="J140" i="14"/>
  <c r="M139" i="14"/>
  <c r="M138" i="14"/>
  <c r="M141" i="14"/>
  <c r="I140" i="14"/>
  <c r="I137" i="14"/>
  <c r="I139" i="14"/>
  <c r="I138" i="14"/>
  <c r="I141" i="14"/>
  <c r="G139" i="14"/>
  <c r="G138" i="14"/>
  <c r="G141" i="14"/>
  <c r="G137" i="14"/>
  <c r="G140" i="14"/>
  <c r="K139" i="14"/>
  <c r="K138" i="14"/>
  <c r="K141" i="14"/>
  <c r="K137" i="14"/>
  <c r="K140" i="14"/>
  <c r="H140" i="14"/>
  <c r="H139" i="14"/>
  <c r="H138" i="14"/>
  <c r="H141" i="14"/>
  <c r="H137" i="14"/>
  <c r="L140" i="14"/>
  <c r="L139" i="14"/>
  <c r="L138" i="14"/>
  <c r="L141" i="14"/>
  <c r="L137" i="14"/>
  <c r="Z3" i="5"/>
  <c r="H2" i="13"/>
  <c r="C12" i="12"/>
  <c r="AT35" i="12" a="1"/>
  <c r="AT35" i="12" s="1"/>
  <c r="AU35" i="12" s="1" a="1"/>
  <c r="AU35" i="12" s="1"/>
  <c r="AJ35" i="12" a="1"/>
  <c r="AJ35" i="12" s="1"/>
  <c r="AK35" i="12" s="1" a="1"/>
  <c r="AK35" i="12" s="1"/>
  <c r="P35" i="12" a="1"/>
  <c r="P35" i="12" s="1"/>
  <c r="Q35" i="12" s="1" a="1"/>
  <c r="Q35" i="12" s="1"/>
  <c r="F35" i="12" a="1"/>
  <c r="F35" i="12" s="1"/>
  <c r="G35" i="12" s="1" a="1"/>
  <c r="G35" i="12" s="1"/>
  <c r="Z35" i="12" a="1"/>
  <c r="Z35" i="12" s="1"/>
  <c r="AA35" i="12" s="1" a="1"/>
  <c r="AA35" i="12" s="1"/>
  <c r="AT20" i="14" l="1" a="1"/>
  <c r="AT20" i="14" s="1"/>
  <c r="AH20" i="14" a="1"/>
  <c r="AH20" i="14" s="1"/>
  <c r="AC35" i="12" a="1"/>
  <c r="AC35" i="12" s="1"/>
  <c r="AB35" i="12" a="1"/>
  <c r="AB35" i="12" s="1"/>
  <c r="AW35" i="12" a="1"/>
  <c r="AW35" i="12" s="1"/>
  <c r="AV35" i="12" a="1"/>
  <c r="AV35" i="12" s="1"/>
  <c r="AM35" i="12" a="1"/>
  <c r="AM35" i="12" s="1"/>
  <c r="AL35" i="12" a="1"/>
  <c r="AL35" i="12" s="1"/>
  <c r="S35" i="12" a="1"/>
  <c r="S35" i="12" s="1"/>
  <c r="R35" i="12" a="1"/>
  <c r="R35" i="12" s="1"/>
  <c r="I35" i="12" a="1"/>
  <c r="I35" i="12" s="1"/>
  <c r="H35" i="12" a="1"/>
  <c r="H35" i="12" s="1"/>
  <c r="M15" i="12" l="1"/>
  <c r="W14" i="12"/>
  <c r="V14" i="12"/>
  <c r="U14" i="12"/>
  <c r="T14" i="12"/>
  <c r="S15" i="12"/>
  <c r="R14" i="12"/>
  <c r="Q14" i="12"/>
  <c r="L14" i="12"/>
  <c r="K17" i="12"/>
  <c r="J16" i="12"/>
  <c r="I15" i="12"/>
  <c r="H14" i="12"/>
  <c r="G17" i="12"/>
  <c r="F16" i="12"/>
  <c r="P14" i="12"/>
  <c r="AT19" i="12" a="1"/>
  <c r="AT19" i="12" s="1"/>
  <c r="AT14" i="12" s="1"/>
  <c r="BA19" i="12" a="1"/>
  <c r="BA19" i="12" s="1"/>
  <c r="AZ19" i="12" a="1"/>
  <c r="AZ19" i="12" s="1"/>
  <c r="AZ14" i="12" s="1"/>
  <c r="AY19" i="12" a="1"/>
  <c r="AY19" i="12" s="1"/>
  <c r="AY14" i="12" s="1"/>
  <c r="AX19" i="12" a="1"/>
  <c r="AX19" i="12" s="1"/>
  <c r="AX14" i="12" s="1"/>
  <c r="AW19" i="12" a="1"/>
  <c r="AW19" i="12" s="1"/>
  <c r="AW15" i="12" s="1"/>
  <c r="AV19" i="12" a="1"/>
  <c r="AV19" i="12" s="1"/>
  <c r="AV14" i="12" s="1"/>
  <c r="AU19" i="12" a="1"/>
  <c r="AU19" i="12" s="1"/>
  <c r="AU14" i="12" s="1"/>
  <c r="AQ19" i="12" a="1"/>
  <c r="AQ19" i="12" s="1"/>
  <c r="AP19" i="12" a="1"/>
  <c r="AP19" i="12" s="1"/>
  <c r="AP14" i="12" s="1"/>
  <c r="AO19" i="12" a="1"/>
  <c r="AO19" i="12" s="1"/>
  <c r="AO14" i="12" s="1"/>
  <c r="AN19" i="12" a="1"/>
  <c r="AN19" i="12" s="1"/>
  <c r="AN14" i="12" s="1"/>
  <c r="AM19" i="12" a="1"/>
  <c r="AM19" i="12" s="1"/>
  <c r="AM15" i="12" s="1"/>
  <c r="AL19" i="12" a="1"/>
  <c r="AL19" i="12" s="1"/>
  <c r="AL14" i="12" s="1"/>
  <c r="AK19" i="12" a="1"/>
  <c r="AK19" i="12" s="1"/>
  <c r="AK14" i="12" s="1"/>
  <c r="AJ19" i="12" a="1"/>
  <c r="AJ19" i="12" s="1"/>
  <c r="AJ14" i="12" s="1"/>
  <c r="AF19" i="12" a="1"/>
  <c r="AF19" i="12" s="1"/>
  <c r="AF14" i="12" s="1"/>
  <c r="AE19" i="12" a="1"/>
  <c r="AE19" i="12" s="1"/>
  <c r="AE14" i="12" s="1"/>
  <c r="AD19" i="12" a="1"/>
  <c r="AD19" i="12" s="1"/>
  <c r="AD13" i="12" s="1"/>
  <c r="AC19" i="12" a="1"/>
  <c r="AC19" i="12" s="1"/>
  <c r="AC16" i="12" s="1"/>
  <c r="AB19" i="12" a="1"/>
  <c r="AB19" i="12" s="1"/>
  <c r="AB14" i="12" s="1"/>
  <c r="AA19" i="12" a="1"/>
  <c r="AA19" i="12" s="1"/>
  <c r="AA14" i="12" s="1"/>
  <c r="Z19" i="12" a="1"/>
  <c r="Z19" i="12" s="1"/>
  <c r="Z13" i="12" s="1"/>
  <c r="AG19" i="12" a="1"/>
  <c r="AG19" i="12" s="1"/>
  <c r="AG13" i="12" l="1"/>
  <c r="AG16" i="12"/>
  <c r="BA13" i="12"/>
  <c r="BA17" i="12"/>
  <c r="BA16" i="12"/>
  <c r="AQ14" i="12"/>
  <c r="AQ13" i="12"/>
  <c r="AQ16" i="12"/>
  <c r="BA14" i="12"/>
  <c r="J13" i="12"/>
  <c r="J15" i="12"/>
  <c r="K13" i="12"/>
  <c r="W15" i="12"/>
  <c r="AA13" i="12"/>
  <c r="K16" i="12"/>
  <c r="S14" i="12"/>
  <c r="G13" i="12"/>
  <c r="AJ13" i="12"/>
  <c r="AN13" i="12"/>
  <c r="AJ16" i="12"/>
  <c r="AN16" i="12"/>
  <c r="AT13" i="12"/>
  <c r="AX13" i="12"/>
  <c r="AT16" i="12"/>
  <c r="AX16" i="12"/>
  <c r="AT17" i="12"/>
  <c r="AX17" i="12"/>
  <c r="P13" i="12"/>
  <c r="T13" i="12"/>
  <c r="P16" i="12"/>
  <c r="T16" i="12"/>
  <c r="P17" i="12"/>
  <c r="T17" i="12"/>
  <c r="F13" i="12"/>
  <c r="G16" i="12"/>
  <c r="L17" i="12"/>
  <c r="I14" i="12"/>
  <c r="F15" i="12"/>
  <c r="P15" i="12"/>
  <c r="T15" i="12"/>
  <c r="BA15" i="12"/>
  <c r="AW14" i="12"/>
  <c r="AT15" i="12"/>
  <c r="AX15" i="12"/>
  <c r="AQ15" i="12"/>
  <c r="AM14" i="12"/>
  <c r="AJ15" i="12"/>
  <c r="AN15" i="12"/>
  <c r="AG15" i="12"/>
  <c r="AC14" i="12"/>
  <c r="Z15" i="12"/>
  <c r="AD15" i="12"/>
  <c r="AK13" i="12"/>
  <c r="AO13" i="12"/>
  <c r="AK16" i="12"/>
  <c r="AO16" i="12"/>
  <c r="AU13" i="12"/>
  <c r="AY13" i="12"/>
  <c r="AU16" i="12"/>
  <c r="AY16" i="12"/>
  <c r="AU17" i="12"/>
  <c r="AY17" i="12"/>
  <c r="Q13" i="12"/>
  <c r="U13" i="12"/>
  <c r="Q16" i="12"/>
  <c r="U16" i="12"/>
  <c r="Q17" i="12"/>
  <c r="U17" i="12"/>
  <c r="H16" i="12"/>
  <c r="L16" i="12"/>
  <c r="I17" i="12"/>
  <c r="F14" i="12"/>
  <c r="J14" i="12"/>
  <c r="G15" i="12"/>
  <c r="K15" i="12"/>
  <c r="Q15" i="12"/>
  <c r="U15" i="12"/>
  <c r="AU15" i="12"/>
  <c r="AY15" i="12"/>
  <c r="AK15" i="12"/>
  <c r="AO15" i="12"/>
  <c r="Z14" i="12"/>
  <c r="AD14" i="12"/>
  <c r="AA15" i="12"/>
  <c r="AE15" i="12"/>
  <c r="AC13" i="12"/>
  <c r="AE13" i="12"/>
  <c r="AL13" i="12"/>
  <c r="AP13" i="12"/>
  <c r="AL16" i="12"/>
  <c r="AP16" i="12"/>
  <c r="AV13" i="12"/>
  <c r="AZ13" i="12"/>
  <c r="AV16" i="12"/>
  <c r="AZ16" i="12"/>
  <c r="AV17" i="12"/>
  <c r="AZ17" i="12"/>
  <c r="R13" i="12"/>
  <c r="V13" i="12"/>
  <c r="R16" i="12"/>
  <c r="V16" i="12"/>
  <c r="R17" i="12"/>
  <c r="V17" i="12"/>
  <c r="H13" i="12"/>
  <c r="L13" i="12"/>
  <c r="I16" i="12"/>
  <c r="F17" i="12"/>
  <c r="J17" i="12"/>
  <c r="M14" i="12"/>
  <c r="G14" i="12"/>
  <c r="K14" i="12"/>
  <c r="H15" i="12"/>
  <c r="L15" i="12"/>
  <c r="R15" i="12"/>
  <c r="V15" i="12"/>
  <c r="AV15" i="12"/>
  <c r="AZ15" i="12"/>
  <c r="AL15" i="12"/>
  <c r="AP15" i="12"/>
  <c r="AB15" i="12"/>
  <c r="AF15" i="12"/>
  <c r="AM13" i="12"/>
  <c r="AM16" i="12"/>
  <c r="AW13" i="12"/>
  <c r="AW16" i="12"/>
  <c r="AW17" i="12"/>
  <c r="S13" i="12"/>
  <c r="S16" i="12"/>
  <c r="S17" i="12"/>
  <c r="I13" i="12"/>
  <c r="AG14" i="12"/>
  <c r="AC15" i="12"/>
  <c r="Z16" i="12"/>
  <c r="AD16" i="12"/>
  <c r="AB13" i="12"/>
  <c r="AF13" i="12"/>
  <c r="AA16" i="12"/>
  <c r="AE16" i="12"/>
  <c r="AB16" i="12"/>
  <c r="AF16" i="12"/>
  <c r="D4" i="12" l="1"/>
  <c r="C8" i="12"/>
  <c r="C7" i="12"/>
  <c r="C6" i="12"/>
  <c r="C5" i="12"/>
  <c r="K272" i="8" l="1"/>
  <c r="K271" i="8"/>
  <c r="K270" i="8"/>
  <c r="K269" i="8"/>
  <c r="K268" i="8"/>
  <c r="K267" i="8"/>
  <c r="K266" i="8"/>
  <c r="K265" i="8"/>
  <c r="K264" i="8"/>
  <c r="K263" i="8"/>
  <c r="K262" i="8"/>
  <c r="K261" i="8"/>
  <c r="K260" i="8"/>
  <c r="K259" i="8"/>
  <c r="K258" i="8"/>
  <c r="K257" i="8"/>
  <c r="K256" i="8"/>
  <c r="K255" i="8"/>
  <c r="K254" i="8"/>
  <c r="K253" i="8"/>
  <c r="K252" i="8"/>
  <c r="K251" i="8"/>
  <c r="K250" i="8"/>
  <c r="K249" i="8"/>
  <c r="K248" i="8"/>
  <c r="K247" i="8"/>
  <c r="K246" i="8"/>
  <c r="K245" i="8"/>
  <c r="K244" i="8"/>
  <c r="K243" i="8"/>
  <c r="K242" i="8"/>
  <c r="K241" i="8"/>
  <c r="K240" i="8"/>
  <c r="K239" i="8"/>
  <c r="K238" i="8"/>
  <c r="K237" i="8"/>
  <c r="K236" i="8"/>
  <c r="K235" i="8"/>
  <c r="K234" i="8"/>
  <c r="K233" i="8"/>
  <c r="K232" i="8"/>
  <c r="K231" i="8"/>
  <c r="K230" i="8"/>
  <c r="K229" i="8"/>
  <c r="K228" i="8"/>
  <c r="K227" i="8"/>
  <c r="K226" i="8"/>
  <c r="K225" i="8"/>
  <c r="K224" i="8"/>
  <c r="K223" i="8"/>
  <c r="K222" i="8"/>
  <c r="K221" i="8"/>
  <c r="K220" i="8"/>
  <c r="K219" i="8"/>
  <c r="K218" i="8"/>
  <c r="K217" i="8"/>
  <c r="K216" i="8"/>
  <c r="K215" i="8"/>
  <c r="K214" i="8"/>
  <c r="K213" i="8"/>
  <c r="K212" i="8"/>
  <c r="K211" i="8"/>
  <c r="K210" i="8"/>
  <c r="K209" i="8"/>
  <c r="K208" i="8"/>
  <c r="K207" i="8"/>
  <c r="K206" i="8"/>
  <c r="K205" i="8"/>
  <c r="K204" i="8"/>
  <c r="K203" i="8"/>
  <c r="K202" i="8"/>
  <c r="K201" i="8"/>
  <c r="K200" i="8"/>
  <c r="K199" i="8"/>
  <c r="K198" i="8"/>
  <c r="K197" i="8"/>
  <c r="K196" i="8"/>
  <c r="K195" i="8"/>
  <c r="K194" i="8"/>
  <c r="K193" i="8"/>
  <c r="K192" i="8"/>
  <c r="K191" i="8"/>
  <c r="K190" i="8"/>
  <c r="K189" i="8"/>
  <c r="K188" i="8"/>
  <c r="K187" i="8"/>
  <c r="K186" i="8"/>
  <c r="K185" i="8"/>
  <c r="K184" i="8"/>
  <c r="K183" i="8"/>
  <c r="K182" i="8"/>
  <c r="K181" i="8"/>
  <c r="K180" i="8"/>
  <c r="K179" i="8"/>
  <c r="K178" i="8"/>
  <c r="K177" i="8"/>
  <c r="K176" i="8"/>
  <c r="K175" i="8"/>
  <c r="K174" i="8"/>
  <c r="K173" i="8"/>
  <c r="K172" i="8"/>
  <c r="K171" i="8"/>
  <c r="K170" i="8"/>
  <c r="K169" i="8"/>
  <c r="K168" i="8"/>
  <c r="K167" i="8"/>
  <c r="K166" i="8"/>
  <c r="K165" i="8"/>
  <c r="K164" i="8"/>
  <c r="K163" i="8"/>
  <c r="K162" i="8"/>
  <c r="K161" i="8"/>
  <c r="K160" i="8"/>
  <c r="K159" i="8"/>
  <c r="K158" i="8"/>
  <c r="K157" i="8"/>
  <c r="K156" i="8"/>
  <c r="K155" i="8"/>
  <c r="K154" i="8"/>
  <c r="K153" i="8"/>
  <c r="K152" i="8"/>
  <c r="K151" i="8"/>
  <c r="K150" i="8"/>
  <c r="K149" i="8"/>
  <c r="K148" i="8"/>
  <c r="K147" i="8"/>
  <c r="K146" i="8"/>
  <c r="K145" i="8"/>
  <c r="K144" i="8"/>
  <c r="K143" i="8"/>
  <c r="K142" i="8"/>
  <c r="K141" i="8"/>
  <c r="K140" i="8"/>
  <c r="K139" i="8"/>
  <c r="K138" i="8"/>
  <c r="K137" i="8"/>
  <c r="K136" i="8"/>
  <c r="K135" i="8"/>
  <c r="K134" i="8"/>
  <c r="K133" i="8"/>
  <c r="K132" i="8"/>
  <c r="K131" i="8"/>
  <c r="K130" i="8"/>
  <c r="K129" i="8"/>
  <c r="K128" i="8"/>
  <c r="K127" i="8"/>
  <c r="K126" i="8"/>
  <c r="K125" i="8"/>
  <c r="K124" i="8"/>
  <c r="K123" i="8"/>
  <c r="K122" i="8"/>
  <c r="K121" i="8"/>
  <c r="K120" i="8"/>
  <c r="K119" i="8"/>
  <c r="K118" i="8"/>
  <c r="K117" i="8"/>
  <c r="K116" i="8"/>
  <c r="K115" i="8"/>
  <c r="K114" i="8"/>
  <c r="K113" i="8"/>
  <c r="K112" i="8"/>
  <c r="K111" i="8"/>
  <c r="K110" i="8"/>
  <c r="K109" i="8"/>
  <c r="K108" i="8"/>
  <c r="K107" i="8"/>
  <c r="K106" i="8"/>
  <c r="K105" i="8"/>
  <c r="K104" i="8"/>
  <c r="K103" i="8"/>
  <c r="K102" i="8"/>
  <c r="K101" i="8"/>
  <c r="K100" i="8"/>
  <c r="K99" i="8"/>
  <c r="K98" i="8"/>
  <c r="K97" i="8"/>
  <c r="K96" i="8"/>
  <c r="K95" i="8"/>
  <c r="K94" i="8"/>
  <c r="K93" i="8"/>
  <c r="K92" i="8"/>
  <c r="K91" i="8"/>
  <c r="K90" i="8"/>
  <c r="K89" i="8"/>
  <c r="K88" i="8"/>
  <c r="K87" i="8"/>
  <c r="K86" i="8"/>
  <c r="K85" i="8"/>
  <c r="K84" i="8"/>
  <c r="K83" i="8"/>
  <c r="K82" i="8"/>
  <c r="K81" i="8"/>
  <c r="K80" i="8"/>
  <c r="K79" i="8"/>
  <c r="K78" i="8"/>
  <c r="K77" i="8"/>
  <c r="K76" i="8"/>
  <c r="K75" i="8"/>
  <c r="K74" i="8"/>
  <c r="K73" i="8"/>
  <c r="K72" i="8"/>
  <c r="K71" i="8"/>
  <c r="K70" i="8"/>
  <c r="K69" i="8"/>
  <c r="K68" i="8"/>
  <c r="K67" i="8"/>
  <c r="K66" i="8"/>
  <c r="K65" i="8"/>
  <c r="K64" i="8"/>
  <c r="K63" i="8"/>
  <c r="K62" i="8"/>
  <c r="K61" i="8"/>
  <c r="K60" i="8"/>
  <c r="K59" i="8"/>
  <c r="K58" i="8"/>
  <c r="K57" i="8"/>
  <c r="K56" i="8"/>
  <c r="K55" i="8"/>
  <c r="K54" i="8"/>
  <c r="K53" i="8"/>
  <c r="K52" i="8"/>
  <c r="K51" i="8"/>
  <c r="K50" i="8"/>
  <c r="K49" i="8"/>
  <c r="K48" i="8"/>
  <c r="K47" i="8"/>
  <c r="K46" i="8"/>
  <c r="K45" i="8"/>
  <c r="K44" i="8"/>
  <c r="K43" i="8"/>
  <c r="K42" i="8"/>
  <c r="K41" i="8"/>
  <c r="K40" i="8"/>
  <c r="K39" i="8"/>
  <c r="K38" i="8"/>
  <c r="K37" i="8"/>
  <c r="K36" i="8"/>
  <c r="K35" i="8"/>
  <c r="K34" i="8"/>
  <c r="K33" i="8"/>
  <c r="K32" i="8"/>
  <c r="K31" i="8"/>
  <c r="K30" i="8"/>
  <c r="K29" i="8"/>
  <c r="K28" i="8"/>
  <c r="K27" i="8"/>
  <c r="K26" i="8"/>
  <c r="K25" i="8"/>
  <c r="K24" i="8"/>
  <c r="K23" i="8"/>
  <c r="K22" i="8"/>
  <c r="K21" i="8"/>
  <c r="K20" i="8"/>
  <c r="K19" i="8"/>
  <c r="K18" i="8"/>
  <c r="K17" i="8"/>
  <c r="K16" i="8"/>
  <c r="K15" i="8"/>
  <c r="K14" i="8"/>
  <c r="K13" i="8"/>
  <c r="K12" i="8"/>
  <c r="K11" i="8"/>
  <c r="K10" i="8"/>
  <c r="K9" i="8"/>
  <c r="K8" i="8"/>
  <c r="K7" i="8"/>
  <c r="K6" i="8"/>
  <c r="K5" i="8"/>
  <c r="K4" i="8"/>
  <c r="K273" i="8"/>
  <c r="O4" i="8" l="1" a="1"/>
  <c r="O4" i="8" s="1"/>
  <c r="Q4" i="8" l="1" a="1"/>
  <c r="Q4" i="8" s="1"/>
  <c r="S37" i="7" a="1"/>
  <c r="S37" i="7" s="1"/>
  <c r="S4" i="7" s="1"/>
  <c r="R37" i="7" a="1"/>
  <c r="R37" i="7" s="1"/>
  <c r="R4" i="7" s="1"/>
  <c r="J37" i="7" a="1"/>
  <c r="J37" i="7" s="1"/>
  <c r="J4" i="7" s="1"/>
  <c r="K37" i="7" a="1"/>
  <c r="K37" i="7" s="1"/>
  <c r="K4" i="7" s="1"/>
  <c r="L37" i="7" a="1"/>
  <c r="L37" i="7" s="1"/>
  <c r="L4" i="7" s="1"/>
  <c r="M37" i="7" a="1"/>
  <c r="M37" i="7" s="1"/>
  <c r="M4" i="7" s="1"/>
  <c r="N37" i="7" a="1"/>
  <c r="N37" i="7" s="1"/>
  <c r="N4" i="7" s="1"/>
  <c r="O37" i="7" a="1"/>
  <c r="O37" i="7" s="1"/>
  <c r="O4" i="7" s="1"/>
  <c r="P37" i="7" a="1"/>
  <c r="P37" i="7" s="1"/>
  <c r="P4" i="7" s="1"/>
  <c r="Q37" i="7" a="1"/>
  <c r="Q37" i="7" s="1"/>
  <c r="Q4" i="7" s="1"/>
  <c r="I37" i="7" a="1"/>
  <c r="I37" i="7" s="1"/>
  <c r="I4" i="7" s="1"/>
  <c r="K6" i="7" a="1"/>
  <c r="K6" i="7" s="1"/>
  <c r="L6" i="7" a="1"/>
  <c r="L6" i="7" s="1"/>
  <c r="M6" i="7" a="1"/>
  <c r="M6" i="7" s="1"/>
  <c r="N6" i="7" a="1"/>
  <c r="N6" i="7" s="1"/>
  <c r="O6" i="7" a="1"/>
  <c r="O6" i="7" s="1"/>
  <c r="P6" i="7" a="1"/>
  <c r="P6" i="7" s="1"/>
  <c r="Q6" i="7" a="1"/>
  <c r="Q6" i="7" s="1"/>
  <c r="R6" i="7" a="1"/>
  <c r="R6" i="7" s="1"/>
  <c r="S6" i="7" a="1"/>
  <c r="S6" i="7" s="1"/>
  <c r="J6" i="7" a="1"/>
  <c r="J6" i="7" s="1"/>
  <c r="I6" i="7" a="1"/>
  <c r="I6" i="7" s="1"/>
  <c r="B52" i="10"/>
  <c r="B51" i="10"/>
  <c r="B94" i="10"/>
  <c r="B93" i="10"/>
  <c r="B190" i="10"/>
  <c r="B178" i="10"/>
  <c r="B92" i="10"/>
  <c r="B189" i="10"/>
  <c r="B91" i="10"/>
  <c r="B138" i="10"/>
  <c r="B137" i="10"/>
  <c r="B50" i="10"/>
  <c r="B162" i="10"/>
  <c r="B177" i="10"/>
  <c r="B90" i="10"/>
  <c r="B89" i="10"/>
  <c r="B49" i="10"/>
  <c r="B161" i="10"/>
  <c r="B176" i="10"/>
  <c r="B48" i="10"/>
  <c r="B88" i="10"/>
  <c r="B47" i="10"/>
  <c r="B87" i="10"/>
  <c r="B86" i="10"/>
  <c r="B136" i="10"/>
  <c r="B135" i="10"/>
  <c r="B46" i="10"/>
  <c r="B188" i="10"/>
  <c r="B45" i="10"/>
  <c r="B85" i="10"/>
  <c r="B134" i="10"/>
  <c r="B44" i="10"/>
  <c r="B43" i="10"/>
  <c r="B175" i="10"/>
  <c r="B133" i="10"/>
  <c r="B132" i="10"/>
  <c r="B84" i="10"/>
  <c r="B42" i="10"/>
  <c r="B41" i="10"/>
  <c r="B194" i="10"/>
  <c r="B40" i="10"/>
  <c r="B83" i="10"/>
  <c r="B193" i="10"/>
  <c r="B131" i="10"/>
  <c r="B174" i="10"/>
  <c r="B160" i="10"/>
  <c r="B159" i="10"/>
  <c r="B158" i="10"/>
  <c r="B39" i="10"/>
  <c r="B82" i="10"/>
  <c r="B130" i="10"/>
  <c r="B81" i="10"/>
  <c r="B129" i="10"/>
  <c r="B128" i="10"/>
  <c r="B80" i="10"/>
  <c r="B187" i="10"/>
  <c r="B186" i="10"/>
  <c r="B173" i="10"/>
  <c r="B157" i="10"/>
  <c r="B172" i="10"/>
  <c r="B79" i="10"/>
  <c r="B78" i="10"/>
  <c r="B127" i="10"/>
  <c r="B126" i="10"/>
  <c r="B171" i="10"/>
  <c r="B38" i="10"/>
  <c r="B37" i="10"/>
  <c r="B156" i="10"/>
  <c r="B170" i="10"/>
  <c r="B125" i="10"/>
  <c r="B77" i="10"/>
  <c r="B169" i="10"/>
  <c r="B36" i="10"/>
  <c r="B76" i="10"/>
  <c r="B35" i="10"/>
  <c r="B34" i="10"/>
  <c r="B75" i="10"/>
  <c r="B124" i="10"/>
  <c r="B123" i="10"/>
  <c r="B168" i="10"/>
  <c r="B155" i="10"/>
  <c r="B33" i="10"/>
  <c r="B32" i="10"/>
  <c r="B167" i="10"/>
  <c r="B122" i="10"/>
  <c r="B31" i="10"/>
  <c r="B74" i="10"/>
  <c r="B73" i="10"/>
  <c r="B30" i="10"/>
  <c r="B29" i="10"/>
  <c r="B121" i="10"/>
  <c r="B120" i="10"/>
  <c r="B192" i="10"/>
  <c r="B28" i="10"/>
  <c r="B27" i="10"/>
  <c r="B72" i="10"/>
  <c r="B119" i="10"/>
  <c r="B71" i="10"/>
  <c r="B70" i="10"/>
  <c r="B69" i="10"/>
  <c r="B68" i="10"/>
  <c r="B67" i="10"/>
  <c r="B166" i="10"/>
  <c r="B26" i="10"/>
  <c r="B66" i="10"/>
  <c r="B65" i="10"/>
  <c r="B64" i="10"/>
  <c r="B154" i="10"/>
  <c r="B118" i="10"/>
  <c r="B63" i="10"/>
  <c r="B117" i="10"/>
  <c r="B116" i="10"/>
  <c r="B62" i="10"/>
  <c r="B61" i="10"/>
  <c r="B99" i="10"/>
  <c r="B60" i="10"/>
  <c r="B115" i="10"/>
  <c r="B153" i="10"/>
  <c r="B152" i="10"/>
  <c r="B185" i="10"/>
  <c r="B25" i="10"/>
  <c r="B24" i="10"/>
  <c r="B151" i="10"/>
  <c r="B150" i="10"/>
  <c r="B114" i="10"/>
  <c r="B23" i="10"/>
  <c r="B113" i="10"/>
  <c r="B97" i="10"/>
  <c r="B22" i="10"/>
  <c r="B21" i="10"/>
  <c r="B112" i="10"/>
  <c r="B111" i="10"/>
  <c r="B165" i="10"/>
  <c r="B20" i="10"/>
  <c r="B110" i="10"/>
  <c r="B19" i="10"/>
  <c r="B18" i="10"/>
  <c r="B149" i="10"/>
  <c r="B17" i="10"/>
  <c r="B184" i="10"/>
  <c r="B98" i="10"/>
  <c r="B148" i="10"/>
  <c r="B147" i="10"/>
  <c r="B16" i="10"/>
  <c r="B109" i="10"/>
  <c r="B15" i="10"/>
  <c r="B108" i="10"/>
  <c r="B139" i="10"/>
  <c r="B146" i="10"/>
  <c r="B107" i="10"/>
  <c r="B191" i="10"/>
  <c r="B145" i="10"/>
  <c r="B164" i="10"/>
  <c r="B14" i="10"/>
  <c r="B13" i="10"/>
  <c r="B183" i="10"/>
  <c r="B59" i="10"/>
  <c r="B182" i="10"/>
  <c r="B12" i="10"/>
  <c r="B11" i="10"/>
  <c r="B10" i="10"/>
  <c r="B144" i="10"/>
  <c r="B9" i="10"/>
  <c r="B58" i="10"/>
  <c r="B8" i="10"/>
  <c r="B7" i="10"/>
  <c r="B106" i="10"/>
  <c r="B57" i="10"/>
  <c r="B181" i="10"/>
  <c r="B6" i="10"/>
  <c r="B105" i="10"/>
  <c r="B180" i="10"/>
  <c r="B56" i="10"/>
  <c r="B5" i="10"/>
  <c r="B143" i="10"/>
  <c r="B104" i="10"/>
  <c r="B103" i="10"/>
  <c r="B142" i="10"/>
  <c r="B55" i="10"/>
  <c r="B54" i="10"/>
  <c r="B141" i="10"/>
  <c r="B96" i="10"/>
  <c r="B102" i="10"/>
  <c r="B163" i="10"/>
  <c r="B95" i="10"/>
  <c r="B179" i="10"/>
  <c r="B140" i="10"/>
  <c r="B4" i="10"/>
  <c r="B101" i="10"/>
  <c r="B3" i="10"/>
  <c r="B100" i="10"/>
  <c r="B53" i="10"/>
  <c r="AR197" i="7"/>
  <c r="AR196" i="7"/>
  <c r="AR195" i="7"/>
  <c r="AR194" i="7"/>
  <c r="AR193" i="7"/>
  <c r="AR192" i="7"/>
  <c r="AR191" i="7"/>
  <c r="AR190" i="7"/>
  <c r="AR189" i="7"/>
  <c r="AR188" i="7"/>
  <c r="AR187" i="7"/>
  <c r="AR186" i="7"/>
  <c r="AR185" i="7"/>
  <c r="AR184" i="7"/>
  <c r="AR183" i="7"/>
  <c r="AR182" i="7"/>
  <c r="AR181" i="7"/>
  <c r="AR180" i="7"/>
  <c r="AR179" i="7"/>
  <c r="AR178" i="7"/>
  <c r="AR177" i="7"/>
  <c r="AR176" i="7"/>
  <c r="AR175" i="7"/>
  <c r="AR174" i="7"/>
  <c r="AR173" i="7"/>
  <c r="AR172" i="7"/>
  <c r="AR171" i="7"/>
  <c r="AR170" i="7"/>
  <c r="AR169" i="7"/>
  <c r="AR168" i="7"/>
  <c r="AR167" i="7"/>
  <c r="AR166" i="7"/>
  <c r="AR165" i="7"/>
  <c r="AR164" i="7"/>
  <c r="AR163" i="7"/>
  <c r="AR162" i="7"/>
  <c r="AR161" i="7"/>
  <c r="AR160" i="7"/>
  <c r="AR159" i="7"/>
  <c r="AR158" i="7"/>
  <c r="AR157" i="7"/>
  <c r="AR156" i="7"/>
  <c r="AR155" i="7"/>
  <c r="AR154" i="7"/>
  <c r="AR153" i="7"/>
  <c r="AR152" i="7"/>
  <c r="AR151" i="7"/>
  <c r="AR150" i="7"/>
  <c r="AR149" i="7"/>
  <c r="AR148" i="7"/>
  <c r="AR147" i="7"/>
  <c r="AR146" i="7"/>
  <c r="AR145" i="7"/>
  <c r="AR144" i="7"/>
  <c r="AR143" i="7"/>
  <c r="AR142" i="7"/>
  <c r="AR141" i="7"/>
  <c r="AR140" i="7"/>
  <c r="AR139" i="7"/>
  <c r="AR138" i="7"/>
  <c r="AR137" i="7"/>
  <c r="AR136" i="7"/>
  <c r="AR135" i="7"/>
  <c r="AR134" i="7"/>
  <c r="AR133" i="7"/>
  <c r="AR132" i="7"/>
  <c r="AR131" i="7"/>
  <c r="AR130" i="7"/>
  <c r="AR129" i="7"/>
  <c r="AR128" i="7"/>
  <c r="AR127" i="7"/>
  <c r="AR126" i="7"/>
  <c r="AR125" i="7"/>
  <c r="AR124" i="7"/>
  <c r="AR123" i="7"/>
  <c r="AR122" i="7"/>
  <c r="AR121" i="7"/>
  <c r="AR120" i="7"/>
  <c r="AR119" i="7"/>
  <c r="AR118" i="7"/>
  <c r="AR117" i="7"/>
  <c r="AR116" i="7"/>
  <c r="AR115" i="7"/>
  <c r="AR114" i="7"/>
  <c r="AR113" i="7"/>
  <c r="AR112" i="7"/>
  <c r="AR111" i="7"/>
  <c r="AR110" i="7"/>
  <c r="AR109" i="7"/>
  <c r="AR108" i="7"/>
  <c r="AR107" i="7"/>
  <c r="AR106" i="7"/>
  <c r="AR105" i="7"/>
  <c r="AR104" i="7"/>
  <c r="AR103" i="7"/>
  <c r="AR102" i="7"/>
  <c r="AR101" i="7"/>
  <c r="AR100" i="7"/>
  <c r="AR99" i="7"/>
  <c r="AR98" i="7"/>
  <c r="AR97" i="7"/>
  <c r="AR96" i="7"/>
  <c r="AR95" i="7"/>
  <c r="AR94" i="7"/>
  <c r="AR93" i="7"/>
  <c r="AR92" i="7"/>
  <c r="AR91" i="7"/>
  <c r="AR90" i="7"/>
  <c r="AR89" i="7"/>
  <c r="AR88" i="7"/>
  <c r="AR87" i="7"/>
  <c r="AR86" i="7"/>
  <c r="AR85" i="7"/>
  <c r="AR84" i="7"/>
  <c r="AR83" i="7"/>
  <c r="AR82" i="7"/>
  <c r="AR81" i="7"/>
  <c r="AR80" i="7"/>
  <c r="AR79" i="7"/>
  <c r="AR78" i="7"/>
  <c r="AR77" i="7"/>
  <c r="AR76" i="7"/>
  <c r="AR75" i="7"/>
  <c r="AR74" i="7"/>
  <c r="AR73" i="7"/>
  <c r="AR72" i="7"/>
  <c r="AR71" i="7"/>
  <c r="AR70" i="7"/>
  <c r="AR69" i="7"/>
  <c r="AR68" i="7"/>
  <c r="AR67" i="7"/>
  <c r="AR66" i="7"/>
  <c r="AR65" i="7"/>
  <c r="AR64" i="7"/>
  <c r="AR63" i="7"/>
  <c r="AR62" i="7"/>
  <c r="AR61" i="7"/>
  <c r="AR60" i="7"/>
  <c r="AR59" i="7"/>
  <c r="AR58" i="7"/>
  <c r="AR57" i="7"/>
  <c r="AR56" i="7"/>
  <c r="AR55" i="7"/>
  <c r="AR54" i="7"/>
  <c r="AR53" i="7"/>
  <c r="AR52" i="7"/>
  <c r="AR51" i="7"/>
  <c r="AR50" i="7"/>
  <c r="AR49" i="7"/>
  <c r="AR48" i="7"/>
  <c r="AR47" i="7"/>
  <c r="AR46" i="7"/>
  <c r="AR45" i="7"/>
  <c r="AR44" i="7"/>
  <c r="AR43" i="7"/>
  <c r="AR42" i="7"/>
  <c r="AR41" i="7"/>
  <c r="AR40" i="7"/>
  <c r="AR39" i="7"/>
  <c r="AR38" i="7"/>
  <c r="AR37" i="7"/>
  <c r="AR36" i="7"/>
  <c r="AR35" i="7"/>
  <c r="AR34" i="7"/>
  <c r="AR33" i="7"/>
  <c r="AR32" i="7"/>
  <c r="AR31" i="7"/>
  <c r="AR30" i="7"/>
  <c r="AR29" i="7"/>
  <c r="AR28" i="7"/>
  <c r="AR27" i="7"/>
  <c r="AR26" i="7"/>
  <c r="AR25" i="7"/>
  <c r="AR24" i="7"/>
  <c r="AR23" i="7"/>
  <c r="AR22" i="7"/>
  <c r="AR21" i="7"/>
  <c r="AR20" i="7"/>
  <c r="AR19" i="7"/>
  <c r="AR18" i="7"/>
  <c r="AR17" i="7"/>
  <c r="AR16" i="7"/>
  <c r="AR15" i="7"/>
  <c r="AR14" i="7"/>
  <c r="AR13" i="7"/>
  <c r="AR12" i="7"/>
  <c r="AR11" i="7"/>
  <c r="AR10" i="7"/>
  <c r="AR9" i="7"/>
  <c r="AR8" i="7"/>
  <c r="AR7" i="7"/>
  <c r="AR6" i="7"/>
  <c r="AS4" i="7"/>
  <c r="B106" i="7"/>
  <c r="B105" i="7"/>
  <c r="B104" i="7"/>
  <c r="B103" i="7"/>
  <c r="B99" i="7"/>
  <c r="B98" i="7"/>
  <c r="B97" i="7"/>
  <c r="B96" i="7"/>
  <c r="B95" i="7"/>
  <c r="B94" i="7"/>
  <c r="B93" i="7"/>
  <c r="B92" i="7"/>
  <c r="B91" i="7"/>
  <c r="B90" i="7"/>
  <c r="B89" i="7"/>
  <c r="B88" i="7"/>
  <c r="B86" i="7"/>
  <c r="B85" i="7"/>
  <c r="B81" i="7"/>
  <c r="B80" i="7"/>
  <c r="B79" i="7"/>
  <c r="B78" i="7"/>
  <c r="B77" i="7"/>
  <c r="B76" i="7"/>
  <c r="B75" i="7"/>
  <c r="B74" i="7"/>
  <c r="B73" i="7"/>
  <c r="B72" i="7"/>
  <c r="B71" i="7"/>
  <c r="B70" i="7"/>
  <c r="B69" i="7"/>
  <c r="B68" i="7"/>
  <c r="B67" i="7"/>
  <c r="B66" i="7"/>
  <c r="B65" i="7"/>
  <c r="B64" i="7"/>
  <c r="B63" i="7"/>
  <c r="B62" i="7"/>
  <c r="B61" i="7"/>
  <c r="B60" i="7"/>
  <c r="B59" i="7"/>
  <c r="B58" i="7"/>
  <c r="B57" i="7"/>
  <c r="B56"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6" i="7"/>
  <c r="E2" i="8"/>
  <c r="C4" i="7"/>
  <c r="G7" i="7" l="1"/>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6" i="7"/>
  <c r="F2" i="5" l="1"/>
  <c r="F5" i="5" l="1"/>
  <c r="G5" i="5" l="1"/>
  <c r="F6" i="5"/>
  <c r="F7" i="5" l="1"/>
  <c r="G6" i="5"/>
  <c r="G7" i="5" l="1"/>
  <c r="F8" i="5"/>
  <c r="F9" i="5" l="1"/>
  <c r="G8" i="5"/>
  <c r="F10" i="5" l="1"/>
  <c r="G9" i="5"/>
  <c r="F11" i="5" l="1"/>
  <c r="G10" i="5"/>
  <c r="F12" i="5" l="1"/>
  <c r="G11" i="5"/>
  <c r="G12" i="5" l="1"/>
  <c r="F13" i="5"/>
  <c r="F14" i="5" l="1"/>
  <c r="G13" i="5"/>
  <c r="G14" i="5" l="1"/>
  <c r="F15" i="5"/>
  <c r="F16" i="5" l="1"/>
  <c r="G15" i="5"/>
  <c r="G16" i="5" l="1"/>
  <c r="I6" i="5" s="1"/>
  <c r="I7" i="5" l="1"/>
  <c r="I8" i="5" s="1"/>
  <c r="I9" i="5" s="1"/>
  <c r="I10" i="5" s="1"/>
  <c r="I11" i="5" s="1"/>
  <c r="J6" i="5"/>
  <c r="J7" i="5" l="1"/>
  <c r="J8" i="5" s="1"/>
  <c r="J9" i="5" s="1"/>
  <c r="J10" i="5" s="1"/>
  <c r="J11" i="5" s="1"/>
  <c r="K6" i="5"/>
  <c r="K7" i="5" l="1"/>
  <c r="K8" i="5" s="1"/>
  <c r="K9" i="5" s="1"/>
  <c r="K10" i="5" s="1"/>
  <c r="K11" i="5" s="1"/>
  <c r="L6" i="5"/>
  <c r="L7" i="5" l="1"/>
  <c r="L8" i="5" s="1"/>
  <c r="L9" i="5" s="1"/>
  <c r="L10" i="5" s="1"/>
  <c r="L11" i="5" s="1"/>
  <c r="M6" i="5"/>
  <c r="M7" i="5" l="1"/>
  <c r="M8" i="5" s="1"/>
  <c r="M9" i="5" s="1"/>
  <c r="M10" i="5" s="1"/>
  <c r="M11" i="5" s="1"/>
  <c r="N6" i="5"/>
  <c r="N7" i="5" l="1"/>
  <c r="N8" i="5" s="1"/>
  <c r="N9" i="5" s="1"/>
  <c r="N10" i="5" s="1"/>
  <c r="N11" i="5" s="1"/>
  <c r="O6" i="5"/>
  <c r="O7" i="5" s="1"/>
  <c r="O8" i="5" s="1"/>
  <c r="O9" i="5" s="1"/>
  <c r="O10" i="5" s="1"/>
  <c r="O11"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KaryLIN</author>
  </authors>
  <commentList>
    <comment ref="AN738" authorId="0" shapeId="0" xr:uid="{BDD2A431-4519-4175-8355-E983F1A400C4}">
      <text>
        <r>
          <rPr>
            <b/>
            <sz val="9"/>
            <color indexed="81"/>
            <rFont val="細明體"/>
            <family val="3"/>
            <charset val="136"/>
          </rPr>
          <t>原資料</t>
        </r>
        <r>
          <rPr>
            <b/>
            <sz val="9"/>
            <color indexed="81"/>
            <rFont val="Tahoma"/>
            <family val="2"/>
          </rPr>
          <t>-9.1</t>
        </r>
        <r>
          <rPr>
            <b/>
            <sz val="9"/>
            <color indexed="81"/>
            <rFont val="細明體"/>
            <family val="3"/>
            <charset val="136"/>
          </rPr>
          <t>應該是</t>
        </r>
        <r>
          <rPr>
            <b/>
            <sz val="9"/>
            <color indexed="81"/>
            <rFont val="Tahoma"/>
            <family val="2"/>
          </rPr>
          <t xml:space="preserve">typing error, </t>
        </r>
        <r>
          <rPr>
            <b/>
            <sz val="9"/>
            <color indexed="81"/>
            <rFont val="細明體"/>
            <family val="3"/>
            <charset val="136"/>
          </rPr>
          <t>查閱報表</t>
        </r>
        <r>
          <rPr>
            <b/>
            <sz val="9"/>
            <color indexed="81"/>
            <rFont val="Tahoma"/>
            <family val="2"/>
          </rPr>
          <t xml:space="preserve">, </t>
        </r>
        <r>
          <rPr>
            <b/>
            <sz val="9"/>
            <color indexed="81"/>
            <rFont val="細明體"/>
            <family val="3"/>
            <charset val="136"/>
          </rPr>
          <t>僅</t>
        </r>
        <r>
          <rPr>
            <b/>
            <sz val="9"/>
            <color indexed="81"/>
            <rFont val="Tahoma"/>
            <family val="2"/>
          </rPr>
          <t>1/1</t>
        </r>
        <r>
          <rPr>
            <b/>
            <sz val="9"/>
            <color indexed="81"/>
            <rFont val="細明體"/>
            <family val="3"/>
            <charset val="136"/>
          </rPr>
          <t>數值</t>
        </r>
        <r>
          <rPr>
            <b/>
            <sz val="9"/>
            <color indexed="81"/>
            <rFont val="Tahoma"/>
            <family val="2"/>
          </rPr>
          <t>8.5</t>
        </r>
        <r>
          <rPr>
            <sz val="9"/>
            <color indexed="81"/>
            <rFont val="Tahoma"/>
            <family val="2"/>
          </rPr>
          <t xml:space="preserve">
</t>
        </r>
      </text>
    </comment>
    <comment ref="AJ1463" authorId="0" shapeId="0" xr:uid="{1FE78BCB-EE29-497B-8FFB-F20184D78132}">
      <text>
        <r>
          <rPr>
            <b/>
            <sz val="11"/>
            <color indexed="81"/>
            <rFont val="微軟正黑體"/>
            <family val="2"/>
            <charset val="136"/>
            <scheme val="minor"/>
          </rPr>
          <t>因為</t>
        </r>
        <r>
          <rPr>
            <b/>
            <sz val="11"/>
            <color indexed="81"/>
            <rFont val="微軟正黑體"/>
            <family val="2"/>
            <scheme val="minor"/>
          </rPr>
          <t>6/8無紀錄值,把累積數值10.18刪除, 才不致造成數據分析異常</t>
        </r>
        <r>
          <rPr>
            <sz val="9"/>
            <color indexed="81"/>
            <rFont val="Tahoma"/>
            <family val="2"/>
          </rPr>
          <t xml:space="preserve">
</t>
        </r>
      </text>
    </comment>
    <comment ref="AJ1478" authorId="0" shapeId="0" xr:uid="{6F12C148-A62F-4F4F-97A0-87C9F21DF5AA}">
      <text>
        <r>
          <rPr>
            <b/>
            <sz val="12"/>
            <color indexed="81"/>
            <rFont val="微軟正黑體"/>
            <family val="2"/>
            <scheme val="minor"/>
          </rPr>
          <t>9/17以後沒有數值, 因此以前16天數值之平均*該月日數作為該月累積量</t>
        </r>
        <r>
          <rPr>
            <sz val="9"/>
            <color indexed="81"/>
            <rFont val="Tahoma"/>
            <family val="2"/>
          </rPr>
          <t xml:space="preserve">
</t>
        </r>
      </text>
    </comment>
    <comment ref="AJ1514" authorId="0" shapeId="0" xr:uid="{70BEC884-4808-4F56-8A09-6402DEF0EE65}">
      <text>
        <r>
          <rPr>
            <b/>
            <sz val="12"/>
            <color indexed="81"/>
            <rFont val="微軟正黑體"/>
            <family val="2"/>
            <scheme val="minor"/>
          </rPr>
          <t>9/14以後沒有數值, 因此以前13天數值之平均*該月日數作為該月累積量</t>
        </r>
        <r>
          <rPr>
            <sz val="9"/>
            <color indexed="81"/>
            <rFont val="Tahoma"/>
            <family val="2"/>
          </rPr>
          <t xml:space="preserve">
</t>
        </r>
      </text>
    </comment>
    <comment ref="AJ1515" authorId="0" shapeId="0" xr:uid="{AD30A086-7BCA-433D-B29A-2CF53E2B72FE}">
      <text>
        <r>
          <rPr>
            <b/>
            <sz val="12"/>
            <color indexed="81"/>
            <rFont val="微軟正黑體"/>
            <family val="2"/>
            <scheme val="minor"/>
          </rPr>
          <t>10/1~16沒有數值, 因此以17日以後數值之平均*該月日數作為該月累積量</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HC-4</author>
  </authors>
  <commentList>
    <comment ref="F5" authorId="0" shapeId="0" xr:uid="{F75CB469-B331-4D2A-8C1F-37442E5E9C86}">
      <text>
        <r>
          <rPr>
            <b/>
            <sz val="9"/>
            <color indexed="81"/>
            <rFont val="細明體"/>
            <family val="3"/>
            <charset val="136"/>
          </rPr>
          <t>自訂格式</t>
        </r>
        <r>
          <rPr>
            <b/>
            <sz val="9"/>
            <color indexed="81"/>
            <rFont val="Tahoma"/>
            <family val="2"/>
          </rPr>
          <t xml:space="preserve">:
</t>
        </r>
        <r>
          <rPr>
            <b/>
            <sz val="9"/>
            <color indexed="81"/>
            <rFont val="細明體"/>
            <family val="3"/>
            <charset val="136"/>
          </rPr>
          <t>以</t>
        </r>
        <r>
          <rPr>
            <b/>
            <sz val="9"/>
            <color indexed="81"/>
            <rFont val="Tahoma"/>
            <family val="2"/>
          </rPr>
          <t>2021/1/1</t>
        </r>
        <r>
          <rPr>
            <b/>
            <sz val="9"/>
            <color indexed="81"/>
            <rFont val="細明體"/>
            <family val="3"/>
            <charset val="136"/>
          </rPr>
          <t xml:space="preserve">為例
</t>
        </r>
        <r>
          <rPr>
            <b/>
            <sz val="9"/>
            <color indexed="81"/>
            <rFont val="Tahoma"/>
            <family val="2"/>
          </rPr>
          <t>m</t>
        </r>
        <r>
          <rPr>
            <b/>
            <sz val="9"/>
            <color indexed="81"/>
            <rFont val="細明體"/>
            <family val="3"/>
            <charset val="136"/>
          </rPr>
          <t>顯示</t>
        </r>
        <r>
          <rPr>
            <b/>
            <sz val="9"/>
            <color indexed="81"/>
            <rFont val="Tahoma"/>
            <family val="2"/>
          </rPr>
          <t>1
mm</t>
        </r>
        <r>
          <rPr>
            <b/>
            <sz val="9"/>
            <color indexed="81"/>
            <rFont val="細明體"/>
            <family val="3"/>
            <charset val="136"/>
          </rPr>
          <t>顯示</t>
        </r>
        <r>
          <rPr>
            <b/>
            <sz val="9"/>
            <color indexed="81"/>
            <rFont val="Tahoma"/>
            <family val="2"/>
          </rPr>
          <t>01
mmm</t>
        </r>
        <r>
          <rPr>
            <b/>
            <sz val="9"/>
            <color indexed="81"/>
            <rFont val="細明體"/>
            <family val="3"/>
            <charset val="136"/>
          </rPr>
          <t>顯示</t>
        </r>
        <r>
          <rPr>
            <b/>
            <sz val="9"/>
            <color indexed="81"/>
            <rFont val="Tahoma"/>
            <family val="2"/>
          </rPr>
          <t>Jan
mmmm</t>
        </r>
        <r>
          <rPr>
            <b/>
            <sz val="9"/>
            <color indexed="81"/>
            <rFont val="細明體"/>
            <family val="3"/>
            <charset val="136"/>
          </rPr>
          <t>顯示</t>
        </r>
        <r>
          <rPr>
            <b/>
            <sz val="9"/>
            <color indexed="81"/>
            <rFont val="Tahoma"/>
            <family val="2"/>
          </rPr>
          <t>January</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KaryLIN</author>
  </authors>
  <commentList>
    <comment ref="F5" authorId="0" shapeId="0" xr:uid="{65C44890-C175-49F7-984D-AE92E6823D23}">
      <text>
        <r>
          <rPr>
            <b/>
            <sz val="11"/>
            <color indexed="81"/>
            <rFont val="微軟正黑體"/>
            <family val="2"/>
            <charset val="136"/>
          </rPr>
          <t xml:space="preserve">The SI unit of irradiance is watt per square metre (W/m² = Wm−2).
An alternative unit of measure is the Langley (1 thermochemical calorie per square centimeter or 41,840 J/m²) per unit time.
</t>
        </r>
        <r>
          <rPr>
            <sz val="11"/>
            <color indexed="81"/>
            <rFont val="微軟正黑體"/>
            <family val="2"/>
            <charset val="136"/>
          </rPr>
          <t xml:space="preserve">
</t>
        </r>
      </text>
    </comment>
    <comment ref="AT27" authorId="0" shapeId="0" xr:uid="{3A7FA195-67C4-4F3E-A962-82CB68C2A544}">
      <text>
        <r>
          <rPr>
            <b/>
            <sz val="9"/>
            <color indexed="81"/>
            <rFont val="細明體"/>
            <family val="3"/>
            <charset val="136"/>
          </rPr>
          <t>波斯尼亞和黑塞哥維那</t>
        </r>
        <r>
          <rPr>
            <sz val="9"/>
            <color indexed="81"/>
            <rFont val="Tahoma"/>
            <family val="2"/>
          </rPr>
          <t xml:space="preserve">
</t>
        </r>
      </text>
    </comment>
    <comment ref="AS52" authorId="0" shapeId="0" xr:uid="{34571B16-2079-4F7C-B451-FED0F2AC74C9}">
      <text>
        <r>
          <rPr>
            <b/>
            <sz val="9"/>
            <color indexed="81"/>
            <rFont val="Tahoma"/>
            <family val="2"/>
          </rPr>
          <t>Democratic Republic of the Congo</t>
        </r>
        <r>
          <rPr>
            <b/>
            <sz val="9"/>
            <color indexed="81"/>
            <rFont val="細明體"/>
            <family val="3"/>
            <charset val="136"/>
          </rPr>
          <t>剛果民主共和國</t>
        </r>
        <r>
          <rPr>
            <sz val="9"/>
            <color indexed="81"/>
            <rFont val="Tahoma"/>
            <family val="2"/>
          </rPr>
          <t xml:space="preserve">
</t>
        </r>
      </text>
    </comment>
    <comment ref="AS57" authorId="0" shapeId="0" xr:uid="{2ADB70D8-2F84-41BE-BE5F-EAA6A3D11ECD}">
      <text>
        <r>
          <rPr>
            <sz val="12"/>
            <color indexed="81"/>
            <rFont val="細明體"/>
            <family val="3"/>
            <charset val="136"/>
          </rPr>
          <t>德頓語：</t>
        </r>
        <r>
          <rPr>
            <sz val="12"/>
            <color indexed="81"/>
            <rFont val="Tahoma"/>
            <family val="2"/>
          </rPr>
          <t>Repúblika Demokrátika Timor-Leste</t>
        </r>
        <r>
          <rPr>
            <sz val="12"/>
            <color indexed="81"/>
            <rFont val="細明體"/>
            <family val="3"/>
            <charset val="136"/>
          </rPr>
          <t>；葡萄牙語：</t>
        </r>
        <r>
          <rPr>
            <sz val="12"/>
            <color indexed="81"/>
            <rFont val="Tahoma"/>
            <family val="2"/>
          </rPr>
          <t>República Democrática de Timor-Leste</t>
        </r>
        <r>
          <rPr>
            <sz val="12"/>
            <color indexed="81"/>
            <rFont val="細明體"/>
            <family val="3"/>
            <charset val="136"/>
          </rPr>
          <t>）通稱東帝汶（德頓語：</t>
        </r>
        <r>
          <rPr>
            <sz val="12"/>
            <color indexed="81"/>
            <rFont val="Tahoma"/>
            <family val="2"/>
          </rPr>
          <t>Timor Lorosa'e</t>
        </r>
        <r>
          <rPr>
            <sz val="12"/>
            <color indexed="81"/>
            <rFont val="細明體"/>
            <family val="3"/>
            <charset val="136"/>
          </rPr>
          <t>；葡萄牙語：</t>
        </r>
        <r>
          <rPr>
            <sz val="12"/>
            <color indexed="81"/>
            <rFont val="Tahoma"/>
            <family val="2"/>
          </rPr>
          <t>Timor-Leste</t>
        </r>
        <r>
          <rPr>
            <sz val="9"/>
            <color indexed="81"/>
            <rFont val="Tahoma"/>
            <family val="2"/>
          </rPr>
          <t xml:space="preserve">
</t>
        </r>
      </text>
    </comment>
    <comment ref="C84" authorId="0" shapeId="0" xr:uid="{A0D72502-9A04-4D5D-B325-30DE0B006DEB}">
      <text>
        <r>
          <rPr>
            <sz val="10"/>
            <color indexed="81"/>
            <rFont val="微軟正黑體"/>
            <family val="2"/>
            <charset val="136"/>
          </rPr>
          <t>is the second-largest island in the Mediterranean Sea, after Sicily, and one of the 20 regions of Italy. It is located west of the Italian Peninsula, north of Tunisia and immediately south of the French island of Corsica.</t>
        </r>
      </text>
    </comment>
    <comment ref="AS96" authorId="0" shapeId="0" xr:uid="{02942B5D-BEF8-4542-AC8E-40E9CC492611}">
      <text>
        <r>
          <rPr>
            <b/>
            <sz val="12"/>
            <color indexed="81"/>
            <rFont val="微軟正黑體"/>
            <family val="2"/>
            <charset val="136"/>
          </rPr>
          <t>Democratic People's Republic of Korea</t>
        </r>
        <r>
          <rPr>
            <sz val="12"/>
            <color indexed="81"/>
            <rFont val="微軟正黑體"/>
            <family val="2"/>
            <charset val="136"/>
          </rPr>
          <t xml:space="preserve">
朝鮮民主主義人民共和國</t>
        </r>
      </text>
    </comment>
    <comment ref="AS134" authorId="0" shapeId="0" xr:uid="{FDBE36E2-3876-4B4E-B3F8-2B62D73E9E37}">
      <text>
        <r>
          <rPr>
            <b/>
            <sz val="12"/>
            <color indexed="81"/>
            <rFont val="微軟正黑體"/>
            <family val="2"/>
            <charset val="136"/>
          </rPr>
          <t>The former Yugoslav Republic of Macedonia前南斯拉夫的馬其頓共和國</t>
        </r>
        <r>
          <rPr>
            <sz val="9"/>
            <color indexed="81"/>
            <rFont val="Tahoma"/>
            <family val="2"/>
          </rPr>
          <t xml:space="preserve">
</t>
        </r>
      </text>
    </comment>
    <comment ref="AS148" authorId="0" shapeId="0" xr:uid="{10BC0A54-4AC7-4F72-8501-9302577CA05A}">
      <text>
        <r>
          <rPr>
            <b/>
            <sz val="11"/>
            <color indexed="81"/>
            <rFont val="微軟正黑體"/>
            <family val="2"/>
            <charset val="136"/>
          </rPr>
          <t>Russian Federation</t>
        </r>
        <r>
          <rPr>
            <sz val="11"/>
            <color indexed="81"/>
            <rFont val="微軟正黑體"/>
            <family val="2"/>
            <charset val="136"/>
          </rPr>
          <t xml:space="preserve">
俄羅斯聯邦</t>
        </r>
      </text>
    </comment>
    <comment ref="AS171" authorId="0" shapeId="0" xr:uid="{5F9F001D-50DC-4B5E-B09C-46512952C7DC}">
      <text>
        <r>
          <rPr>
            <b/>
            <sz val="12"/>
            <color indexed="81"/>
            <rFont val="微軟正黑體"/>
            <family val="2"/>
            <charset val="136"/>
          </rPr>
          <t>Eswatini</t>
        </r>
        <r>
          <rPr>
            <sz val="12"/>
            <color indexed="81"/>
            <rFont val="微軟正黑體"/>
            <family val="2"/>
            <charset val="136"/>
          </rPr>
          <t xml:space="preserve">
</t>
        </r>
      </text>
    </comment>
    <comment ref="AS174" authorId="0" shapeId="0" xr:uid="{7AB5C9C8-8F16-4B9C-86A0-5C711F0FC808}">
      <text>
        <r>
          <rPr>
            <sz val="11"/>
            <color indexed="81"/>
            <rFont val="微軟正黑體"/>
            <family val="2"/>
            <charset val="136"/>
          </rPr>
          <t>Syrian Arab Republic 阿拉伯敘利亞共和國</t>
        </r>
        <r>
          <rPr>
            <sz val="9"/>
            <color indexed="81"/>
            <rFont val="Tahoma"/>
            <family val="2"/>
          </rPr>
          <t xml:space="preserve">
</t>
        </r>
      </text>
    </comment>
    <comment ref="AS187" authorId="0" shapeId="0" xr:uid="{93671541-CCAF-4BB5-905E-3BDFA725A9CC}">
      <text>
        <r>
          <rPr>
            <b/>
            <sz val="11"/>
            <color indexed="81"/>
            <rFont val="微軟正黑體"/>
            <family val="2"/>
            <charset val="136"/>
          </rPr>
          <t>United Kingdom of Great Britain and Northem Ireland</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KaryLIN</author>
  </authors>
  <commentList>
    <comment ref="E17" authorId="0" shapeId="0" xr:uid="{7BDA50EF-BF9C-4EF2-B218-41E397357F10}">
      <text>
        <r>
          <rPr>
            <b/>
            <sz val="9"/>
            <color indexed="81"/>
            <rFont val="Tahoma"/>
            <family val="2"/>
          </rPr>
          <t>Democratic Republic of the Congo</t>
        </r>
        <r>
          <rPr>
            <b/>
            <sz val="9"/>
            <color indexed="81"/>
            <rFont val="細明體"/>
            <family val="3"/>
            <charset val="136"/>
          </rPr>
          <t>剛果民主共和國</t>
        </r>
      </text>
    </comment>
    <comment ref="E54" authorId="0" shapeId="0" xr:uid="{D3D1D1FE-B671-4D9F-9F17-4B8DBE1B8D17}">
      <text>
        <r>
          <rPr>
            <b/>
            <sz val="9"/>
            <color indexed="81"/>
            <rFont val="Tahoma"/>
            <family val="2"/>
          </rPr>
          <t>Eswatini</t>
        </r>
        <r>
          <rPr>
            <sz val="9"/>
            <color indexed="81"/>
            <rFont val="Tahoma"/>
            <family val="2"/>
          </rPr>
          <t xml:space="preserve">
</t>
        </r>
      </text>
    </comment>
    <comment ref="E87" authorId="0" shapeId="0" xr:uid="{AD7E5F89-4424-46AB-A2B8-D54C3BFD733C}">
      <text>
        <r>
          <rPr>
            <b/>
            <sz val="9"/>
            <color indexed="81"/>
            <rFont val="Tahoma"/>
            <family val="2"/>
          </rPr>
          <t xml:space="preserve">Democratic People's Republic of Korea
</t>
        </r>
        <r>
          <rPr>
            <b/>
            <sz val="9"/>
            <color indexed="81"/>
            <rFont val="細明體"/>
            <family val="3"/>
            <charset val="136"/>
          </rPr>
          <t>朝鮮民主主義人民共和國</t>
        </r>
        <r>
          <rPr>
            <sz val="9"/>
            <color indexed="81"/>
            <rFont val="Tahoma"/>
            <family val="2"/>
          </rPr>
          <t xml:space="preserve">
</t>
        </r>
      </text>
    </comment>
    <comment ref="E106" authorId="0" shapeId="0" xr:uid="{D24F27B5-6744-45A4-8559-078E0683B1E5}">
      <text>
        <r>
          <rPr>
            <b/>
            <sz val="9"/>
            <color indexed="81"/>
            <rFont val="Tahoma"/>
            <family val="2"/>
          </rPr>
          <t xml:space="preserve">Syrian Arab Republic </t>
        </r>
        <r>
          <rPr>
            <b/>
            <sz val="9"/>
            <color indexed="81"/>
            <rFont val="細明體"/>
            <family val="3"/>
            <charset val="136"/>
          </rPr>
          <t>阿拉伯敘利亞共和國</t>
        </r>
        <r>
          <rPr>
            <sz val="9"/>
            <color indexed="81"/>
            <rFont val="Tahoma"/>
            <family val="2"/>
          </rPr>
          <t xml:space="preserve">
</t>
        </r>
      </text>
    </comment>
    <comment ref="F128" authorId="0" shapeId="0" xr:uid="{A3711AD4-D572-4E3E-97B7-00416A264CC9}">
      <text>
        <r>
          <rPr>
            <b/>
            <sz val="9"/>
            <color indexed="81"/>
            <rFont val="細明體"/>
            <family val="3"/>
            <charset val="136"/>
          </rPr>
          <t>波斯尼亞和黑塞哥維那</t>
        </r>
        <r>
          <rPr>
            <sz val="9"/>
            <color indexed="81"/>
            <rFont val="Tahoma"/>
            <family val="2"/>
          </rPr>
          <t xml:space="preserve">
</t>
        </r>
      </text>
    </comment>
    <comment ref="E135" authorId="0" shapeId="0" xr:uid="{3D306F62-77B7-4EB5-A661-F3B2823AF0A3}">
      <text>
        <r>
          <rPr>
            <b/>
            <sz val="9"/>
            <color indexed="81"/>
            <rFont val="Tahoma"/>
            <family val="2"/>
          </rPr>
          <t>Føroyar</t>
        </r>
        <r>
          <rPr>
            <sz val="9"/>
            <color indexed="81"/>
            <rFont val="Tahoma"/>
            <family val="2"/>
          </rPr>
          <t xml:space="preserve">
</t>
        </r>
      </text>
    </comment>
    <comment ref="E152" authorId="0" shapeId="0" xr:uid="{1DDA0DE9-BE81-4573-8562-002D59A9A330}">
      <text>
        <r>
          <rPr>
            <b/>
            <sz val="9"/>
            <color indexed="81"/>
            <rFont val="Tahoma"/>
            <family val="2"/>
          </rPr>
          <t>The former Yugoslav Republic of Macedonia</t>
        </r>
        <r>
          <rPr>
            <b/>
            <sz val="9"/>
            <color indexed="81"/>
            <rFont val="細明體"/>
            <family val="3"/>
            <charset val="136"/>
          </rPr>
          <t>前南斯拉夫的馬其頓共和國</t>
        </r>
        <r>
          <rPr>
            <sz val="9"/>
            <color indexed="81"/>
            <rFont val="Tahoma"/>
            <family val="2"/>
          </rPr>
          <t xml:space="preserve">
</t>
        </r>
      </text>
    </comment>
    <comment ref="E162" authorId="0" shapeId="0" xr:uid="{22CD9E25-3464-493E-9552-AD426D12BB9D}">
      <text>
        <r>
          <rPr>
            <b/>
            <sz val="9"/>
            <color indexed="81"/>
            <rFont val="Tahoma"/>
            <family val="2"/>
          </rPr>
          <t xml:space="preserve">Russian Federation
</t>
        </r>
        <r>
          <rPr>
            <b/>
            <sz val="9"/>
            <color indexed="81"/>
            <rFont val="細明體"/>
            <family val="3"/>
            <charset val="136"/>
          </rPr>
          <t>俄羅斯聯邦</t>
        </r>
        <r>
          <rPr>
            <sz val="9"/>
            <color indexed="81"/>
            <rFont val="Tahoma"/>
            <family val="2"/>
          </rPr>
          <t xml:space="preserve">
</t>
        </r>
      </text>
    </comment>
    <comment ref="E172" authorId="0" shapeId="0" xr:uid="{5BB93F8F-9EA7-414A-B587-F2C180CA803F}">
      <text>
        <r>
          <rPr>
            <sz val="9"/>
            <color indexed="81"/>
            <rFont val="Tahoma"/>
            <family val="2"/>
          </rPr>
          <t>United Kingdom of Great Britain and Northem Ireland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KaryLIN</author>
  </authors>
  <commentList>
    <comment ref="C46" authorId="0" shapeId="0" xr:uid="{4969B92C-443E-49E1-8005-A0A670A156F9}">
      <text>
        <r>
          <rPr>
            <b/>
            <sz val="12"/>
            <color indexed="81"/>
            <rFont val="微軟正黑體"/>
            <family val="2"/>
            <charset val="136"/>
          </rPr>
          <t>Eswatini</t>
        </r>
        <r>
          <rPr>
            <sz val="12"/>
            <color indexed="81"/>
            <rFont val="微軟正黑體"/>
            <family val="2"/>
            <charset val="136"/>
          </rPr>
          <t xml:space="preserve">
</t>
        </r>
      </text>
    </comment>
    <comment ref="C67" authorId="0" shapeId="0" xr:uid="{E761D39D-673B-4F3B-A7CC-89F6B34C86D8}">
      <text>
        <r>
          <rPr>
            <b/>
            <sz val="12"/>
            <color indexed="81"/>
            <rFont val="微軟正黑體"/>
            <family val="2"/>
            <charset val="136"/>
          </rPr>
          <t>Democratic People's Republic of Korea</t>
        </r>
        <r>
          <rPr>
            <sz val="12"/>
            <color indexed="81"/>
            <rFont val="微軟正黑體"/>
            <family val="2"/>
            <charset val="136"/>
          </rPr>
          <t xml:space="preserve">
朝鮮民主主義人民共和國</t>
        </r>
      </text>
    </comment>
    <comment ref="C82" authorId="0" shapeId="0" xr:uid="{A226321F-6224-4B1B-9E01-980E74A3F403}">
      <text>
        <r>
          <rPr>
            <b/>
            <sz val="11"/>
            <color indexed="81"/>
            <rFont val="微軟正黑體"/>
            <family val="2"/>
            <charset val="136"/>
          </rPr>
          <t>Russian Federation</t>
        </r>
        <r>
          <rPr>
            <sz val="11"/>
            <color indexed="81"/>
            <rFont val="微軟正黑體"/>
            <family val="2"/>
            <charset val="136"/>
          </rPr>
          <t xml:space="preserve">
俄羅斯聯邦</t>
        </r>
      </text>
    </comment>
    <comment ref="C86" authorId="0" shapeId="0" xr:uid="{ED045392-CF5E-4A63-895D-5F954185ECE4}">
      <text>
        <r>
          <rPr>
            <sz val="11"/>
            <color indexed="81"/>
            <rFont val="微軟正黑體"/>
            <family val="2"/>
            <charset val="136"/>
          </rPr>
          <t>Syrian Arab Republic 阿拉伯敘利亞共和國</t>
        </r>
        <r>
          <rPr>
            <sz val="9"/>
            <color indexed="81"/>
            <rFont val="Tahoma"/>
            <family val="2"/>
          </rPr>
          <t xml:space="preserve">
</t>
        </r>
      </text>
    </comment>
    <comment ref="C98" authorId="0" shapeId="0" xr:uid="{5B883953-4464-42B4-8D45-67B919B31C01}">
      <text>
        <r>
          <rPr>
            <sz val="12"/>
            <color indexed="81"/>
            <rFont val="細明體"/>
            <family val="3"/>
            <charset val="136"/>
          </rPr>
          <t>德頓語：</t>
        </r>
        <r>
          <rPr>
            <sz val="12"/>
            <color indexed="81"/>
            <rFont val="Tahoma"/>
            <family val="2"/>
          </rPr>
          <t>Repúblika Demokrátika Timor-Leste</t>
        </r>
        <r>
          <rPr>
            <sz val="12"/>
            <color indexed="81"/>
            <rFont val="細明體"/>
            <family val="3"/>
            <charset val="136"/>
          </rPr>
          <t>；葡萄牙語：</t>
        </r>
        <r>
          <rPr>
            <sz val="12"/>
            <color indexed="81"/>
            <rFont val="Tahoma"/>
            <family val="2"/>
          </rPr>
          <t>República Democrática de Timor-Leste</t>
        </r>
        <r>
          <rPr>
            <sz val="12"/>
            <color indexed="81"/>
            <rFont val="細明體"/>
            <family val="3"/>
            <charset val="136"/>
          </rPr>
          <t>）通稱東帝汶（德頓語：</t>
        </r>
        <r>
          <rPr>
            <sz val="12"/>
            <color indexed="81"/>
            <rFont val="Tahoma"/>
            <family val="2"/>
          </rPr>
          <t>Timor Lorosa'e</t>
        </r>
        <r>
          <rPr>
            <sz val="12"/>
            <color indexed="81"/>
            <rFont val="細明體"/>
            <family val="3"/>
            <charset val="136"/>
          </rPr>
          <t>；葡萄牙語：</t>
        </r>
        <r>
          <rPr>
            <sz val="12"/>
            <color indexed="81"/>
            <rFont val="Tahoma"/>
            <family val="2"/>
          </rPr>
          <t>Timor-Leste</t>
        </r>
        <r>
          <rPr>
            <sz val="9"/>
            <color indexed="81"/>
            <rFont val="Tahoma"/>
            <family val="2"/>
          </rPr>
          <t xml:space="preserve">
</t>
        </r>
      </text>
    </comment>
    <comment ref="C126" authorId="0" shapeId="0" xr:uid="{46818834-F70C-4D15-A583-9EC0813294D1}">
      <text>
        <r>
          <rPr>
            <b/>
            <sz val="12"/>
            <color indexed="81"/>
            <rFont val="微軟正黑體"/>
            <family val="2"/>
            <charset val="136"/>
          </rPr>
          <t>The former Yugoslav Republic of Macedonia前南斯拉夫的馬其頓共和國</t>
        </r>
        <r>
          <rPr>
            <sz val="9"/>
            <color indexed="81"/>
            <rFont val="Tahoma"/>
            <family val="2"/>
          </rPr>
          <t xml:space="preserve">
</t>
        </r>
      </text>
    </comment>
    <comment ref="C137" authorId="0" shapeId="0" xr:uid="{D4B0B060-9C32-4337-9036-2C0A6DD3CCEB}">
      <text>
        <r>
          <rPr>
            <b/>
            <sz val="11"/>
            <color indexed="81"/>
            <rFont val="微軟正黑體"/>
            <family val="2"/>
            <charset val="136"/>
          </rPr>
          <t>United Kingdom of Great Britain and Northem Ireland</t>
        </r>
        <r>
          <rPr>
            <sz val="9"/>
            <color indexed="81"/>
            <rFont val="Tahoma"/>
            <family val="2"/>
          </rPr>
          <t xml:space="preserve">
</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<sst xmlns="http://schemas.openxmlformats.org/spreadsheetml/2006/main" count="35288" uniqueCount="18966">
  <si>
    <t>No.</t>
    <phoneticPr fontId="4" type="noConversion"/>
  </si>
  <si>
    <t>Station</t>
    <phoneticPr fontId="4" type="noConversion"/>
  </si>
  <si>
    <t>花蓮</t>
  </si>
  <si>
    <t>1910/01/01 ~</t>
  </si>
  <si>
    <t>花蓮縣花蓮市花崗街24號</t>
  </si>
  <si>
    <t>Dew Point</t>
  </si>
  <si>
    <t>RH</t>
  </si>
  <si>
    <t>WS/WD</t>
  </si>
  <si>
    <t>Precp</t>
  </si>
  <si>
    <t>SunShine</t>
  </si>
  <si>
    <t>Evaperation</t>
  </si>
  <si>
    <t>UVI</t>
  </si>
  <si>
    <t>Cloud</t>
  </si>
  <si>
    <t>觀測時間</t>
  </si>
  <si>
    <t>測站氣壓</t>
  </si>
  <si>
    <t>海平面氣壓</t>
  </si>
  <si>
    <t>測站最高氣壓</t>
  </si>
  <si>
    <t>測站最高氣壓時間</t>
  </si>
  <si>
    <t>測站最低氣壓</t>
  </si>
  <si>
    <t>測站最低氣壓時間</t>
  </si>
  <si>
    <t>氣溫</t>
  </si>
  <si>
    <t>最高氣溫</t>
  </si>
  <si>
    <t>最高氣溫時間</t>
  </si>
  <si>
    <t>最低氣溫</t>
  </si>
  <si>
    <t>最低氣溫時間</t>
  </si>
  <si>
    <t>露點溫度</t>
  </si>
  <si>
    <t>相對溼度</t>
  </si>
  <si>
    <t>風速</t>
  </si>
  <si>
    <t>風向</t>
  </si>
  <si>
    <t>最大陣風</t>
  </si>
  <si>
    <t>最大陣風風向</t>
  </si>
  <si>
    <t>最大陣風風速時間</t>
  </si>
  <si>
    <t>降水量</t>
  </si>
  <si>
    <t>降水時數</t>
  </si>
  <si>
    <t>日照時數</t>
  </si>
  <si>
    <t>全天空日射量</t>
  </si>
  <si>
    <t>A型蒸發量</t>
  </si>
  <si>
    <t>總雲量</t>
  </si>
  <si>
    <t>(day)</t>
  </si>
  <si>
    <t>(hPa)</t>
  </si>
  <si>
    <t>(LST)</t>
  </si>
  <si>
    <t>(℃)</t>
  </si>
  <si>
    <t>(%)</t>
  </si>
  <si>
    <t>(m/s)</t>
  </si>
  <si>
    <t>(360degree)</t>
  </si>
  <si>
    <t>(mm)</t>
  </si>
  <si>
    <t>(hour)</t>
  </si>
  <si>
    <t>(MJ/㎡)</t>
  </si>
  <si>
    <t>(0~10)</t>
  </si>
  <si>
    <t>ObsTime</t>
  </si>
  <si>
    <t>StnPres</t>
  </si>
  <si>
    <t>SeaPres</t>
  </si>
  <si>
    <t>StnPresMax</t>
  </si>
  <si>
    <t>StnPresMaxTime</t>
  </si>
  <si>
    <t>StnPresMin</t>
  </si>
  <si>
    <t>StnPresMinTime</t>
  </si>
  <si>
    <t>Temperature</t>
  </si>
  <si>
    <t>T Max</t>
  </si>
  <si>
    <t>T Max Time</t>
  </si>
  <si>
    <t>T Min</t>
  </si>
  <si>
    <t>T Min Time</t>
  </si>
  <si>
    <t>Td dew point</t>
  </si>
  <si>
    <t>WS</t>
  </si>
  <si>
    <t>WD</t>
  </si>
  <si>
    <t>WSGust</t>
  </si>
  <si>
    <t>WDGust</t>
  </si>
  <si>
    <t>WGustTime</t>
  </si>
  <si>
    <t>PrecpHour</t>
  </si>
  <si>
    <t>PrecpMax10</t>
  </si>
  <si>
    <t>PrecpMax10Time</t>
  </si>
  <si>
    <t>PrecpMax60</t>
  </si>
  <si>
    <t>PrecpMax60Time</t>
  </si>
  <si>
    <t>EvapA</t>
  </si>
  <si>
    <t>UVI Max</t>
  </si>
  <si>
    <t>UVI Max Time</t>
  </si>
  <si>
    <t>2020-01-02 08:47</t>
  </si>
  <si>
    <t>...</t>
  </si>
  <si>
    <t>2020-01-12 06:23</t>
  </si>
  <si>
    <t>2020-01-17 01:18</t>
  </si>
  <si>
    <t>2020-01-17 00:31</t>
  </si>
  <si>
    <t>T</t>
  </si>
  <si>
    <t>2020-01-23 14:50</t>
  </si>
  <si>
    <t>2020-01-24 12:57</t>
  </si>
  <si>
    <t>2020-01-26 16:41</t>
  </si>
  <si>
    <t>2020-01-31 06:35</t>
  </si>
  <si>
    <t>2020-01-31 13:00</t>
  </si>
  <si>
    <t>2020-02-01 02:59</t>
  </si>
  <si>
    <t>2020-02-16 13:13</t>
  </si>
  <si>
    <t>2020-02-16 19:20</t>
  </si>
  <si>
    <t>2020-02-18 09:06</t>
  </si>
  <si>
    <t>2020-02-18 00:05</t>
  </si>
  <si>
    <t>2020-02-26 13:58</t>
  </si>
  <si>
    <t>2020-02-28 20:15</t>
  </si>
  <si>
    <t>2020-02-28 19:34</t>
  </si>
  <si>
    <t>2020-02-29 15:25</t>
  </si>
  <si>
    <t>2020-03-09 14:51</t>
  </si>
  <si>
    <t>2020-03-15 03:50</t>
  </si>
  <si>
    <t>2020-03-15 13:00</t>
  </si>
  <si>
    <t>2020-03-16 10:18</t>
  </si>
  <si>
    <t>2020-03-22 12:20</t>
  </si>
  <si>
    <t>2020-03-27 15:54</t>
  </si>
  <si>
    <t>2020-03-27 16:14</t>
  </si>
  <si>
    <t>2020-03-27 15:27</t>
  </si>
  <si>
    <t>2020-04-05 09:13</t>
  </si>
  <si>
    <t>2020-04-12 07:21</t>
  </si>
  <si>
    <t>2020-04-12 03:01</t>
  </si>
  <si>
    <t>2020-04-13 04:29</t>
  </si>
  <si>
    <t>2020-04-18 13:05</t>
  </si>
  <si>
    <t>2020-04-19 15:34</t>
  </si>
  <si>
    <t>2020-04-28 13:16</t>
  </si>
  <si>
    <t>2020-05-01 04:27</t>
  </si>
  <si>
    <t>2020-05-09 04:49</t>
  </si>
  <si>
    <t>2020-05-09 03:22</t>
  </si>
  <si>
    <t>2020-05-09 13:00</t>
  </si>
  <si>
    <t>2020-05-13 21:49</t>
  </si>
  <si>
    <t>2020-05-16 12:00</t>
  </si>
  <si>
    <t>2020-05-17 09:45</t>
  </si>
  <si>
    <t>2020-05-22 14:52</t>
  </si>
  <si>
    <t>2020-05-29 12:00</t>
  </si>
  <si>
    <t>2020-05-31 12:31</t>
  </si>
  <si>
    <t>2020-06-07 18:31</t>
  </si>
  <si>
    <t>2020-06-07 14:13</t>
  </si>
  <si>
    <t>2020-06-07 14:07</t>
  </si>
  <si>
    <t>2020-06-13 12:58</t>
  </si>
  <si>
    <t>2020-06-14 23:19</t>
  </si>
  <si>
    <t>2020-06-25 14:42</t>
  </si>
  <si>
    <t>2020-06-30 15:57</t>
  </si>
  <si>
    <t>2020-07-01 17:25</t>
  </si>
  <si>
    <t>2020-07-01 17:20</t>
  </si>
  <si>
    <t>2020-07-05 13:22</t>
  </si>
  <si>
    <t>2020-07-09 14:19</t>
  </si>
  <si>
    <t>2020-07-16 11:56</t>
  </si>
  <si>
    <t>2020-07-20 04:22</t>
  </si>
  <si>
    <t>2020-07-21 22:20</t>
  </si>
  <si>
    <t>2020-07-21 12:00</t>
  </si>
  <si>
    <t>2020-07-31 13:00</t>
  </si>
  <si>
    <t>2020-08-03 22:08</t>
  </si>
  <si>
    <t>2020-08-04 19:32</t>
  </si>
  <si>
    <t>2020-08-12 22:05</t>
  </si>
  <si>
    <t>2020-08-15 13:17</t>
  </si>
  <si>
    <t>2020-08-22 04:27</t>
  </si>
  <si>
    <t>2020-08-22 17:11</t>
  </si>
  <si>
    <t>2020-08-31 17:05</t>
  </si>
  <si>
    <t>2020-09-01 04:02</t>
  </si>
  <si>
    <t>2020-09-02 12:00</t>
  </si>
  <si>
    <t>2020-09-03 10:42</t>
  </si>
  <si>
    <t>2020-09-03 10:24</t>
  </si>
  <si>
    <t>2020-09-03 14:32</t>
  </si>
  <si>
    <t>2020-09-03 20:01</t>
  </si>
  <si>
    <t>2020-09-03 19:47</t>
  </si>
  <si>
    <t>2020-09-17 13:21</t>
  </si>
  <si>
    <t>2020-09-18 21:02</t>
  </si>
  <si>
    <t>2020-09-27 08:53</t>
  </si>
  <si>
    <t>2020-09-27 00:33</t>
  </si>
  <si>
    <t>2020-10-12 12:33</t>
  </si>
  <si>
    <t>2020-10-17 04:20</t>
  </si>
  <si>
    <t>2020-10-17 04:16</t>
  </si>
  <si>
    <t>2020-10-21 13:01</t>
  </si>
  <si>
    <t>2020-10-22 03:24</t>
  </si>
  <si>
    <t>2020-10-23 01:58</t>
  </si>
  <si>
    <t>2020-10-23 12:17</t>
  </si>
  <si>
    <t>2020-10-30 21:04</t>
  </si>
  <si>
    <t>2020-10-31 06:03</t>
  </si>
  <si>
    <t>2020-11-01 12:00</t>
  </si>
  <si>
    <t>2020-11-03 11:04</t>
  </si>
  <si>
    <t>2020-11-06 22:55</t>
  </si>
  <si>
    <t>2020-11-07 10:52</t>
  </si>
  <si>
    <t>2020-11-07 13:00</t>
  </si>
  <si>
    <t>2020-11-14 09:42</t>
  </si>
  <si>
    <t>2020-11-18 12:50</t>
  </si>
  <si>
    <t>2020-11-19 14:45</t>
  </si>
  <si>
    <t>2020-11-24 22:33</t>
  </si>
  <si>
    <t>2020-11-29 22:41</t>
  </si>
  <si>
    <t>2020-11-30 09:35</t>
  </si>
  <si>
    <t>2020-12-01 02:56</t>
  </si>
  <si>
    <t>2020-12-03 14:26</t>
  </si>
  <si>
    <t>2020-12-07 13:27</t>
  </si>
  <si>
    <t>2020-12-10 12:02</t>
  </si>
  <si>
    <t>2020-12-13 12:00</t>
  </si>
  <si>
    <t>2020-12-14 06:55</t>
  </si>
  <si>
    <t>2020-12-29 14:40</t>
  </si>
  <si>
    <t>2020-12-30 03:01</t>
  </si>
  <si>
    <t>2020-12-31 09:04</t>
  </si>
  <si>
    <t>2020-12-31 08:00</t>
  </si>
  <si>
    <t>2020-12-31 04:14</t>
  </si>
  <si>
    <t>2021-01-01 08:27</t>
  </si>
  <si>
    <t>2021-01-13 05:25</t>
  </si>
  <si>
    <t>2021-01-17 11:00</t>
  </si>
  <si>
    <t>2021-01-19 04:38</t>
  </si>
  <si>
    <t>2021-01-19 04:19</t>
  </si>
  <si>
    <t>2021-01-22 14:14</t>
  </si>
  <si>
    <t>2021-01-22 10:18</t>
  </si>
  <si>
    <t>2021-02-10 17:52</t>
  </si>
  <si>
    <t>2021-02-11 13:46</t>
  </si>
  <si>
    <t>2021-02-11 05:56</t>
  </si>
  <si>
    <t>2021-02-17 09:58</t>
  </si>
  <si>
    <t>2021-02-18 21:38</t>
  </si>
  <si>
    <t>2021-02-20 05:58</t>
  </si>
  <si>
    <t>2021-02-25 12:56</t>
  </si>
  <si>
    <t>2021-03-02 09:25</t>
  </si>
  <si>
    <t>2021-03-06 12:28</t>
  </si>
  <si>
    <t>2021-03-22 21:20</t>
  </si>
  <si>
    <t>2021-03-23 05:05</t>
  </si>
  <si>
    <t>2021-03-23 03:49</t>
  </si>
  <si>
    <t>2021-03-28 14:56</t>
  </si>
  <si>
    <t>2021-03-30 04:00</t>
  </si>
  <si>
    <t>2021-04-02 12:14</t>
  </si>
  <si>
    <t>2021-04-04 13:35</t>
  </si>
  <si>
    <t>2021-04-05 23:46</t>
  </si>
  <si>
    <t>2021-04-06 04:56</t>
  </si>
  <si>
    <t>2021-04-11 07:53</t>
  </si>
  <si>
    <t>2021-04-13 18:21</t>
  </si>
  <si>
    <t>2021-04-23 02:37</t>
  </si>
  <si>
    <t>2021-05-02 05:33</t>
  </si>
  <si>
    <t>2021-05-05 22:00</t>
  </si>
  <si>
    <t>2021-05-05 13:18</t>
  </si>
  <si>
    <t>2021-05-18 12:00</t>
  </si>
  <si>
    <t>2021-05-24 19:34</t>
  </si>
  <si>
    <t>2021-05-24 19:05</t>
  </si>
  <si>
    <t>2021-05-27 14:37</t>
  </si>
  <si>
    <t>2021-05-30 14:21</t>
  </si>
  <si>
    <t>2021-06-03 16:17</t>
  </si>
  <si>
    <t>2021-06-06 04:06</t>
  </si>
  <si>
    <t>2021-06-08 10:56</t>
  </si>
  <si>
    <t>2021-06-16 13:28</t>
  </si>
  <si>
    <t>2021-06-17 12:00</t>
  </si>
  <si>
    <t>2021-06-20 15:35</t>
  </si>
  <si>
    <t>2021-06-22 19:12</t>
  </si>
  <si>
    <t>2021-06-22 18:27</t>
  </si>
  <si>
    <t>2021-07-06 05:28</t>
  </si>
  <si>
    <t>2021-07-06 06:45</t>
  </si>
  <si>
    <t>2021-07-10 22:40</t>
  </si>
  <si>
    <t>2021-07-21 12:44</t>
  </si>
  <si>
    <t>2021-07-22 12:25</t>
  </si>
  <si>
    <t>2021-07-24 03:24</t>
  </si>
  <si>
    <t>2021-07-31 13:49</t>
  </si>
  <si>
    <t>Press</t>
    <phoneticPr fontId="3" type="noConversion"/>
  </si>
  <si>
    <t>Temperature</t>
    <phoneticPr fontId="3" type="noConversion"/>
  </si>
  <si>
    <t>Date</t>
  </si>
  <si>
    <t>Date</t>
    <phoneticPr fontId="3" type="noConversion"/>
  </si>
  <si>
    <t>Station</t>
  </si>
  <si>
    <t>Station</t>
    <phoneticPr fontId="3" type="noConversion"/>
  </si>
  <si>
    <t>No.</t>
    <phoneticPr fontId="3" type="noConversion"/>
  </si>
  <si>
    <t>Holidays and other non-work days</t>
    <phoneticPr fontId="3" type="noConversion"/>
  </si>
  <si>
    <t>HolidayDates</t>
    <phoneticPr fontId="3" type="noConversion"/>
  </si>
  <si>
    <t>description</t>
    <phoneticPr fontId="3" type="noConversion"/>
  </si>
  <si>
    <t>中秋節彈性假</t>
  </si>
  <si>
    <t>2022元旦補假</t>
  </si>
  <si>
    <t>初二</t>
  </si>
  <si>
    <t>初三</t>
  </si>
  <si>
    <t>初四(立春)</t>
  </si>
  <si>
    <t>▲Insert rows above this line if necessary</t>
    <phoneticPr fontId="3" type="noConversion"/>
  </si>
  <si>
    <t>Calendar</t>
    <phoneticPr fontId="3" type="noConversion"/>
  </si>
  <si>
    <t>start date</t>
  </si>
  <si>
    <t>January</t>
  </si>
  <si>
    <t>Mo</t>
  </si>
  <si>
    <t>Tu</t>
  </si>
  <si>
    <t>We</t>
  </si>
  <si>
    <t>Th</t>
  </si>
  <si>
    <t>Fr</t>
  </si>
  <si>
    <t>Sa</t>
  </si>
  <si>
    <t>Su</t>
  </si>
  <si>
    <t>February</t>
  </si>
  <si>
    <t>March</t>
  </si>
  <si>
    <t>April</t>
  </si>
  <si>
    <t>May</t>
  </si>
  <si>
    <t>June</t>
  </si>
  <si>
    <t>July</t>
  </si>
  <si>
    <t>August</t>
  </si>
  <si>
    <t>September</t>
  </si>
  <si>
    <t>October</t>
  </si>
  <si>
    <t>November</t>
  </si>
  <si>
    <t>December</t>
  </si>
  <si>
    <t>海拔高度m</t>
  </si>
  <si>
    <t>Remark</t>
    <phoneticPr fontId="3" type="noConversion"/>
  </si>
  <si>
    <t>經度</t>
    <phoneticPr fontId="3" type="noConversion"/>
  </si>
  <si>
    <t>緯度</t>
  </si>
  <si>
    <t>設站日期</t>
  </si>
  <si>
    <t>Setting Date</t>
    <phoneticPr fontId="4" type="noConversion"/>
  </si>
  <si>
    <t>Elevation</t>
    <phoneticPr fontId="4" type="noConversion"/>
  </si>
  <si>
    <t>Latitude</t>
    <phoneticPr fontId="4" type="noConversion"/>
  </si>
  <si>
    <t>Longitude</t>
    <phoneticPr fontId="4" type="noConversion"/>
  </si>
  <si>
    <t>地址</t>
  </si>
  <si>
    <t>Address</t>
    <phoneticPr fontId="4" type="noConversion"/>
  </si>
  <si>
    <t>Name</t>
    <phoneticPr fontId="3" type="noConversion"/>
  </si>
  <si>
    <t>m</t>
    <phoneticPr fontId="3" type="noConversion"/>
  </si>
  <si>
    <t>°E</t>
    <phoneticPr fontId="3" type="noConversion"/>
  </si>
  <si>
    <t>°N</t>
    <phoneticPr fontId="3" type="noConversion"/>
  </si>
  <si>
    <t>Double Tenth Day雙十節</t>
  </si>
  <si>
    <t>Mid-autumn Festival中秋節</t>
  </si>
  <si>
    <t>Dragon Boat Festival端午節</t>
  </si>
  <si>
    <t>International Labour Day勞動節補假</t>
  </si>
  <si>
    <t>Tomb Sweeping Day清明節</t>
  </si>
  <si>
    <t>Children's Day兒童節</t>
  </si>
  <si>
    <t>Chinese (Lunar) New Year初一</t>
  </si>
  <si>
    <t>除夕Lunar New Year's Eve</t>
  </si>
  <si>
    <t>Spring Festival元旦</t>
  </si>
  <si>
    <t>Double Tenth Day雙十節補假</t>
  </si>
  <si>
    <t>International Labour Day勞動節</t>
  </si>
  <si>
    <t>2021元旦</t>
    <phoneticPr fontId="3" type="noConversion"/>
  </si>
  <si>
    <t>小年夜</t>
    <phoneticPr fontId="3" type="noConversion"/>
  </si>
  <si>
    <t>初四</t>
    <phoneticPr fontId="3" type="noConversion"/>
  </si>
  <si>
    <t>初五</t>
    <phoneticPr fontId="3" type="noConversion"/>
  </si>
  <si>
    <t>228補假</t>
    <phoneticPr fontId="3" type="noConversion"/>
  </si>
  <si>
    <t>兒童節補假</t>
    <phoneticPr fontId="3" type="noConversion"/>
  </si>
  <si>
    <t>RH</t>
    <phoneticPr fontId="3" type="noConversion"/>
  </si>
  <si>
    <t>Rain Fall</t>
    <phoneticPr fontId="3" type="noConversion"/>
  </si>
  <si>
    <t>Global Solar Irradiation</t>
    <phoneticPr fontId="3" type="noConversion"/>
  </si>
  <si>
    <t>Station：</t>
    <phoneticPr fontId="3" type="noConversion"/>
  </si>
  <si>
    <t>°C</t>
    <phoneticPr fontId="3" type="noConversion"/>
  </si>
  <si>
    <t>%</t>
    <phoneticPr fontId="3" type="noConversion"/>
  </si>
  <si>
    <t>mm</t>
    <phoneticPr fontId="3" type="noConversion"/>
  </si>
  <si>
    <t>h</t>
    <phoneticPr fontId="3" type="noConversion"/>
  </si>
  <si>
    <t>MJ/m²</t>
  </si>
  <si>
    <t>Sunshine Duration</t>
    <phoneticPr fontId="3" type="noConversion"/>
  </si>
  <si>
    <t>year</t>
    <phoneticPr fontId="3" type="noConversion"/>
  </si>
  <si>
    <t>RAIN FALL</t>
    <phoneticPr fontId="3" type="noConversion"/>
  </si>
  <si>
    <t>GLOBAL SOLAR IRRADIATION</t>
    <phoneticPr fontId="3" type="noConversion"/>
  </si>
  <si>
    <t>MAX</t>
    <phoneticPr fontId="3" type="noConversion"/>
  </si>
  <si>
    <t>MED</t>
    <phoneticPr fontId="3" type="noConversion"/>
  </si>
  <si>
    <t>MEAN</t>
    <phoneticPr fontId="3" type="noConversion"/>
  </si>
  <si>
    <t>MIN</t>
    <phoneticPr fontId="3" type="noConversion"/>
  </si>
  <si>
    <t>SUM</t>
    <phoneticPr fontId="3" type="noConversion"/>
  </si>
  <si>
    <t>COUNTRY</t>
  </si>
  <si>
    <t>kLy</t>
  </si>
  <si>
    <t>Austria</t>
  </si>
  <si>
    <t>Afghanistan</t>
  </si>
  <si>
    <t>Alaska</t>
  </si>
  <si>
    <t>Algeria</t>
  </si>
  <si>
    <t>Angola</t>
  </si>
  <si>
    <t>Argentina</t>
  </si>
  <si>
    <t>Australia</t>
  </si>
  <si>
    <t>Bahamas</t>
  </si>
  <si>
    <t>Bahrain</t>
  </si>
  <si>
    <t>Belgium</t>
  </si>
  <si>
    <t>Bolivia</t>
  </si>
  <si>
    <t>Brazil</t>
  </si>
  <si>
    <t>Bulgaria</t>
  </si>
  <si>
    <t>Canada</t>
  </si>
  <si>
    <t>Chad</t>
  </si>
  <si>
    <t>Chile</t>
  </si>
  <si>
    <t>China</t>
  </si>
  <si>
    <t>Costa Rica</t>
  </si>
  <si>
    <t>Cuba</t>
  </si>
  <si>
    <t>Cyprus</t>
  </si>
  <si>
    <t>Denmark</t>
  </si>
  <si>
    <t>Egypt</t>
  </si>
  <si>
    <t>Ecuador</t>
  </si>
  <si>
    <t>Ethiopia</t>
  </si>
  <si>
    <t>Finland</t>
  </si>
  <si>
    <t>France</t>
  </si>
  <si>
    <t>Germany</t>
  </si>
  <si>
    <t>Greece</t>
  </si>
  <si>
    <t>Guatemala</t>
  </si>
  <si>
    <t>Guyana</t>
  </si>
  <si>
    <t>Haiti</t>
  </si>
  <si>
    <t>Hong Kong</t>
  </si>
  <si>
    <t>Honduras</t>
  </si>
  <si>
    <t>Hungary</t>
  </si>
  <si>
    <t>India</t>
  </si>
  <si>
    <t>Indonesia</t>
  </si>
  <si>
    <t>Iraq</t>
  </si>
  <si>
    <t>Iran</t>
  </si>
  <si>
    <t>Israel</t>
  </si>
  <si>
    <t>Italy</t>
  </si>
  <si>
    <t>Jamaica</t>
  </si>
  <si>
    <t>Japan</t>
  </si>
  <si>
    <t>Jordan</t>
  </si>
  <si>
    <t>Kenya</t>
  </si>
  <si>
    <t>Kuwait</t>
  </si>
  <si>
    <t>Korea</t>
  </si>
  <si>
    <t>Lebanon</t>
  </si>
  <si>
    <t>Luxembourg</t>
  </si>
  <si>
    <t>Libya</t>
  </si>
  <si>
    <t>Madagascar</t>
  </si>
  <si>
    <t>Mali</t>
  </si>
  <si>
    <t>Malta</t>
  </si>
  <si>
    <t>Malaysia</t>
  </si>
  <si>
    <t>Morocco</t>
  </si>
  <si>
    <t>Mauritania</t>
  </si>
  <si>
    <t>Mexico</t>
  </si>
  <si>
    <t>Mozambique</t>
  </si>
  <si>
    <t>Nepal</t>
  </si>
  <si>
    <t>Netherlands</t>
  </si>
  <si>
    <t>Nicaragua</t>
  </si>
  <si>
    <t>Niger</t>
  </si>
  <si>
    <t>Norway</t>
  </si>
  <si>
    <t>New Zealand</t>
  </si>
  <si>
    <t>Oman</t>
  </si>
  <si>
    <t>Pakistan</t>
  </si>
  <si>
    <t>Panama</t>
  </si>
  <si>
    <t>Paraguay</t>
  </si>
  <si>
    <t>Peru</t>
  </si>
  <si>
    <t>Philippines</t>
  </si>
  <si>
    <t>Poland</t>
  </si>
  <si>
    <t>Portugal</t>
  </si>
  <si>
    <t>Russia(Notth)</t>
  </si>
  <si>
    <t>Russia(South)</t>
  </si>
  <si>
    <t>Sardinia</t>
  </si>
  <si>
    <t>Saudi Arabia</t>
  </si>
  <si>
    <t>Senegal</t>
  </si>
  <si>
    <t>Singapore</t>
  </si>
  <si>
    <t>South Africa</t>
  </si>
  <si>
    <t>Spain</t>
  </si>
  <si>
    <t>Sudan</t>
  </si>
  <si>
    <t>Suriname</t>
  </si>
  <si>
    <t>Sweden</t>
  </si>
  <si>
    <t>Switzerland</t>
  </si>
  <si>
    <t>Taiwan</t>
  </si>
  <si>
    <t>Thailand</t>
  </si>
  <si>
    <t>Tunisia</t>
  </si>
  <si>
    <t>Turkey</t>
  </si>
  <si>
    <t>Uruguay</t>
  </si>
  <si>
    <t>Uganda</t>
  </si>
  <si>
    <t>Vietnam</t>
  </si>
  <si>
    <t>Venezuela</t>
  </si>
  <si>
    <t>Zambia</t>
  </si>
  <si>
    <t>Average solar radiation per country in kLy(kcal/cm²/year)</t>
    <phoneticPr fontId="3" type="noConversion"/>
  </si>
  <si>
    <t>MJ/m²</t>
    <phoneticPr fontId="3" type="noConversion"/>
  </si>
  <si>
    <t>烏干達</t>
  </si>
  <si>
    <t xml:space="preserve">USA(North)  </t>
    <phoneticPr fontId="3" type="noConversion"/>
  </si>
  <si>
    <t>USA(Arizona)</t>
    <phoneticPr fontId="3" type="noConversion"/>
  </si>
  <si>
    <t>USA(Florida)</t>
    <phoneticPr fontId="3" type="noConversion"/>
  </si>
  <si>
    <t>越南</t>
  </si>
  <si>
    <t>委內瑞拉</t>
  </si>
  <si>
    <t>委內瑞拉</t>
    <phoneticPr fontId="3" type="noConversion"/>
  </si>
  <si>
    <t>泰國</t>
  </si>
  <si>
    <t>突尼斯</t>
  </si>
  <si>
    <t>土耳其</t>
  </si>
  <si>
    <t>烏拉圭</t>
  </si>
  <si>
    <t>蘇丹</t>
  </si>
  <si>
    <t>蘇里南</t>
  </si>
  <si>
    <t>瑞典</t>
  </si>
  <si>
    <t>瑞士</t>
  </si>
  <si>
    <t>塞內加爾</t>
  </si>
  <si>
    <t>巴拿馬</t>
  </si>
  <si>
    <t>巴拉圭</t>
  </si>
  <si>
    <t>阿曼</t>
  </si>
  <si>
    <t>尼日爾</t>
  </si>
  <si>
    <t>尼加拉瓜</t>
  </si>
  <si>
    <t>莫桑比克</t>
  </si>
  <si>
    <t>摩洛哥</t>
  </si>
  <si>
    <t>毛里塔尼亞</t>
  </si>
  <si>
    <t>馬達加斯加</t>
  </si>
  <si>
    <t>馬里</t>
  </si>
  <si>
    <t>馬耳他</t>
  </si>
  <si>
    <t>黎巴嫩</t>
  </si>
  <si>
    <t>盧森堡</t>
  </si>
  <si>
    <t>利比亞</t>
  </si>
  <si>
    <t>科威特</t>
  </si>
  <si>
    <t>牙買加</t>
  </si>
  <si>
    <t>印度</t>
  </si>
  <si>
    <t>印度尼西亞</t>
  </si>
  <si>
    <t>伊拉克</t>
  </si>
  <si>
    <t>伊朗</t>
  </si>
  <si>
    <t>以色列</t>
  </si>
  <si>
    <t>洪都拉斯</t>
  </si>
  <si>
    <t>危地馬拉</t>
  </si>
  <si>
    <t>圭亞那</t>
  </si>
  <si>
    <t>海地</t>
  </si>
  <si>
    <t>厄瓜多爾</t>
  </si>
  <si>
    <t>薩爾瓦多</t>
  </si>
  <si>
    <t>埃塞俄比亞</t>
  </si>
  <si>
    <t>塞浦路斯</t>
  </si>
  <si>
    <t>哥斯達黎加</t>
  </si>
  <si>
    <t>巴哈馬</t>
  </si>
  <si>
    <t>巴林</t>
  </si>
  <si>
    <t>比利時</t>
  </si>
  <si>
    <t>緬甸</t>
  </si>
  <si>
    <t>奧地利</t>
  </si>
  <si>
    <t>阿富汗</t>
  </si>
  <si>
    <t>阿爾及利亞</t>
  </si>
  <si>
    <t>安哥拉</t>
  </si>
  <si>
    <t>保加利亞</t>
  </si>
  <si>
    <t>https://en.wikipedia.org/wiki/Solar_irradiance</t>
    <phoneticPr fontId="3" type="noConversion"/>
  </si>
  <si>
    <t>Country</t>
  </si>
  <si>
    <t xml:space="preserve"> UVR( J/m2 )</t>
  </si>
  <si>
    <t>Albania</t>
  </si>
  <si>
    <t>Andorra</t>
  </si>
  <si>
    <t>Antigua and Barbuda</t>
  </si>
  <si>
    <t>Armenia</t>
  </si>
  <si>
    <t>Azerbaijan</t>
  </si>
  <si>
    <t>Bangladesh</t>
  </si>
  <si>
    <t>Barbados</t>
  </si>
  <si>
    <t>Belarus</t>
  </si>
  <si>
    <t>Belize</t>
  </si>
  <si>
    <t>Benin</t>
  </si>
  <si>
    <t>Bhutan</t>
  </si>
  <si>
    <t>Bosnia and Herzegovina</t>
  </si>
  <si>
    <t>Botswana</t>
  </si>
  <si>
    <t>Burkina Faso</t>
  </si>
  <si>
    <t>Burundi</t>
  </si>
  <si>
    <t>Cambodia</t>
  </si>
  <si>
    <t>Cameroon</t>
  </si>
  <si>
    <t>Cape Verde</t>
  </si>
  <si>
    <t>Central African Republic</t>
  </si>
  <si>
    <t>Colombia</t>
  </si>
  <si>
    <t>Comoros</t>
  </si>
  <si>
    <t>Congo</t>
  </si>
  <si>
    <t>Cook Islands</t>
  </si>
  <si>
    <t>Cote d'lvoire</t>
  </si>
  <si>
    <t>Croatia</t>
  </si>
  <si>
    <t>Djibouti</t>
  </si>
  <si>
    <t>Equatorial Guinea</t>
  </si>
  <si>
    <t>Eritrea</t>
  </si>
  <si>
    <t>Estonia</t>
  </si>
  <si>
    <t>Fiji</t>
  </si>
  <si>
    <t>Gabon</t>
  </si>
  <si>
    <t>Gambia</t>
  </si>
  <si>
    <t>Georgia</t>
  </si>
  <si>
    <t>Ghana</t>
  </si>
  <si>
    <t>Grenada</t>
  </si>
  <si>
    <t>Guinea</t>
  </si>
  <si>
    <t>Ireland</t>
  </si>
  <si>
    <t>Kazakhstan</t>
  </si>
  <si>
    <t>Kiribati</t>
  </si>
  <si>
    <t>Kyrgyzstan</t>
  </si>
  <si>
    <t>Latvia</t>
  </si>
  <si>
    <t>Lesotho</t>
  </si>
  <si>
    <t>Liberia</t>
  </si>
  <si>
    <t>Libyan Arab Jamahiriya</t>
  </si>
  <si>
    <t>Lithuania</t>
  </si>
  <si>
    <t>Malawi</t>
  </si>
  <si>
    <t>Maldives</t>
  </si>
  <si>
    <t>Marshall Islands</t>
  </si>
  <si>
    <t>Mauritius</t>
  </si>
  <si>
    <t>Monaco</t>
  </si>
  <si>
    <t>Mongolia</t>
  </si>
  <si>
    <t>Myanmar</t>
  </si>
  <si>
    <t>Namibia</t>
  </si>
  <si>
    <t>Nauru</t>
  </si>
  <si>
    <t>Nigeria</t>
  </si>
  <si>
    <t>Niue</t>
  </si>
  <si>
    <t>Palau</t>
  </si>
  <si>
    <t>Papua New Guinea</t>
  </si>
  <si>
    <t>Qatar</t>
  </si>
  <si>
    <t>Romania</t>
  </si>
  <si>
    <t>Rwanda</t>
  </si>
  <si>
    <t>Saint Kitts and Nevis</t>
  </si>
  <si>
    <t>Saint Lucia</t>
  </si>
  <si>
    <t>Saint Vincent and the Grenadines</t>
  </si>
  <si>
    <t>Samoa</t>
  </si>
  <si>
    <t>San Marino</t>
  </si>
  <si>
    <t>Sao Tome and Principe</t>
  </si>
  <si>
    <t>Serbia and Montenegroa</t>
  </si>
  <si>
    <t>Seychelles</t>
  </si>
  <si>
    <t>Sierra Leone</t>
  </si>
  <si>
    <t>Slovakia</t>
  </si>
  <si>
    <t>Slovenia</t>
  </si>
  <si>
    <t>Solomon Islands</t>
  </si>
  <si>
    <t>Somalia</t>
  </si>
  <si>
    <t>Sri Lanka</t>
  </si>
  <si>
    <t>Swaziland</t>
  </si>
  <si>
    <t>Tajikistan</t>
  </si>
  <si>
    <t>Togo</t>
  </si>
  <si>
    <t>Tonga</t>
  </si>
  <si>
    <t>Trinidad and Tobago</t>
  </si>
  <si>
    <t>Turkmenistan</t>
  </si>
  <si>
    <t>Tuvalu</t>
  </si>
  <si>
    <t>Uzbekistan</t>
  </si>
  <si>
    <t>Vanuatu</t>
  </si>
  <si>
    <t>Ukraine</t>
  </si>
  <si>
    <t>Yemen</t>
  </si>
  <si>
    <t>阿爾巴尼亞</t>
  </si>
  <si>
    <t>安道爾</t>
  </si>
  <si>
    <t>安提瓜和巴布達</t>
  </si>
  <si>
    <t>阿根廷</t>
  </si>
  <si>
    <t>亞美尼亞</t>
  </si>
  <si>
    <t>澳大利亞</t>
  </si>
  <si>
    <t>阿塞拜疆</t>
  </si>
  <si>
    <t>孟加拉國</t>
  </si>
  <si>
    <t>巴巴多斯</t>
  </si>
  <si>
    <t>白俄羅斯</t>
  </si>
  <si>
    <t>伯利茲</t>
  </si>
  <si>
    <t>貝寧</t>
  </si>
  <si>
    <t>不丹</t>
  </si>
  <si>
    <t>玻利維亞（多民族國）</t>
  </si>
  <si>
    <t>波斯尼亞和黑塞哥維那（簡稱：波黑</t>
  </si>
  <si>
    <t>博茨瓦納</t>
  </si>
  <si>
    <t>巴西</t>
  </si>
  <si>
    <t>布基納法索</t>
  </si>
  <si>
    <t>布隆迪</t>
  </si>
  <si>
    <t>柬埔寨</t>
  </si>
  <si>
    <t>喀麥隆</t>
  </si>
  <si>
    <t>加拿大</t>
  </si>
  <si>
    <t>佛得角</t>
  </si>
  <si>
    <t>中非共和國</t>
  </si>
  <si>
    <t>智利</t>
  </si>
  <si>
    <t>中國</t>
  </si>
  <si>
    <t>哥倫比亞</t>
  </si>
  <si>
    <t>科摩羅</t>
  </si>
  <si>
    <t>剛果</t>
  </si>
  <si>
    <t>庫克群島</t>
  </si>
  <si>
    <t>科特迪瓦</t>
  </si>
  <si>
    <t>克羅地亞</t>
  </si>
  <si>
    <t>古巴</t>
  </si>
  <si>
    <t>捷克共和國</t>
  </si>
  <si>
    <t>丹麥</t>
  </si>
  <si>
    <t>吉布提</t>
  </si>
  <si>
    <t>多明加</t>
  </si>
  <si>
    <t>多明加共和國</t>
  </si>
  <si>
    <t>埃及</t>
  </si>
  <si>
    <t>赤道幾內亞</t>
  </si>
  <si>
    <t>厄立特里亞</t>
  </si>
  <si>
    <t>愛沙尼亞</t>
  </si>
  <si>
    <t>斐濟</t>
  </si>
  <si>
    <t>芬蘭</t>
  </si>
  <si>
    <t>法國</t>
  </si>
  <si>
    <t>加蓬</t>
  </si>
  <si>
    <t>岡比亞</t>
  </si>
  <si>
    <t>喬治亞州</t>
  </si>
  <si>
    <t>德國</t>
  </si>
  <si>
    <t>加納</t>
  </si>
  <si>
    <t>希臘</t>
  </si>
  <si>
    <t>格林納達</t>
  </si>
  <si>
    <t>幾內亞</t>
  </si>
  <si>
    <t>幾內亞比紹</t>
  </si>
  <si>
    <t>匈牙利</t>
  </si>
  <si>
    <t>冰島</t>
  </si>
  <si>
    <t>伊朗（伊斯蘭共和國）</t>
  </si>
  <si>
    <t>愛爾蘭</t>
  </si>
  <si>
    <t>意大利</t>
  </si>
  <si>
    <t>日本</t>
  </si>
  <si>
    <t>約旦</t>
  </si>
  <si>
    <t>哈薩克斯坦</t>
  </si>
  <si>
    <t>肯尼亞</t>
  </si>
  <si>
    <t>基里巴斯</t>
  </si>
  <si>
    <t>吉爾吉斯斯坦</t>
  </si>
  <si>
    <t>拉脫維亞</t>
  </si>
  <si>
    <t>萊索托</t>
  </si>
  <si>
    <t>利比里亞</t>
  </si>
  <si>
    <t>阿拉伯利比亞民眾國</t>
  </si>
  <si>
    <t>立陶宛</t>
  </si>
  <si>
    <t>馬拉維</t>
  </si>
  <si>
    <t>馬來西亞</t>
  </si>
  <si>
    <t>馬爾代夫</t>
  </si>
  <si>
    <t>馬紹爾群島</t>
  </si>
  <si>
    <t>毛里求斯</t>
  </si>
  <si>
    <t>墨西哥</t>
  </si>
  <si>
    <t>密克羅尼西亞（聯邦）</t>
  </si>
  <si>
    <t>摩納哥</t>
  </si>
  <si>
    <t>蒙古</t>
  </si>
  <si>
    <t>納米比亞</t>
  </si>
  <si>
    <t>瑙魯</t>
  </si>
  <si>
    <t>尼泊爾</t>
  </si>
  <si>
    <t>荷蘭</t>
  </si>
  <si>
    <t>新西蘭</t>
  </si>
  <si>
    <t>尼日利亞</t>
  </si>
  <si>
    <t>紐埃</t>
  </si>
  <si>
    <t>挪威</t>
  </si>
  <si>
    <t>巴基斯坦</t>
  </si>
  <si>
    <t>帕勞</t>
  </si>
  <si>
    <t>巴布亞新幾內亞</t>
  </si>
  <si>
    <t>秘魯</t>
  </si>
  <si>
    <t>菲律賓</t>
  </si>
  <si>
    <t>波蘭</t>
  </si>
  <si>
    <t>葡萄牙</t>
  </si>
  <si>
    <t>卡塔爾</t>
  </si>
  <si>
    <t>大韓民國</t>
  </si>
  <si>
    <t>羅馬尼亞</t>
  </si>
  <si>
    <t>盧旺達</t>
  </si>
  <si>
    <t>聖基茨和尼維斯</t>
  </si>
  <si>
    <t>聖盧西亞</t>
  </si>
  <si>
    <t>聖文森特和格林納丁斯</t>
  </si>
  <si>
    <t>薩摩亞</t>
  </si>
  <si>
    <t>聖馬力諾</t>
  </si>
  <si>
    <t>聖多美和普林西比</t>
  </si>
  <si>
    <t>沙特阿拉伯</t>
  </si>
  <si>
    <t>塞爾維亞和黑山</t>
  </si>
  <si>
    <t>塞舌爾</t>
  </si>
  <si>
    <t>塞拉利昂</t>
  </si>
  <si>
    <t>新加坡</t>
  </si>
  <si>
    <t>斯洛伐克</t>
  </si>
  <si>
    <t>斯洛文尼亞</t>
  </si>
  <si>
    <t>所羅門群島</t>
  </si>
  <si>
    <t>索馬里</t>
  </si>
  <si>
    <t>南非</t>
  </si>
  <si>
    <t>西班牙</t>
  </si>
  <si>
    <t>斯里蘭卡</t>
  </si>
  <si>
    <t>塔吉克斯坦</t>
  </si>
  <si>
    <t>東帝汶</t>
  </si>
  <si>
    <t>多哥</t>
  </si>
  <si>
    <t>湯加</t>
  </si>
  <si>
    <t>特立尼達和多巴哥</t>
  </si>
  <si>
    <t>土庫曼斯坦</t>
  </si>
  <si>
    <t>圖瓦盧</t>
  </si>
  <si>
    <t>烏茲別克斯坦</t>
  </si>
  <si>
    <t>瓦努阿圖</t>
  </si>
  <si>
    <t>委內瑞拉（玻利瓦爾共和國）</t>
  </si>
  <si>
    <t>烏克蘭</t>
  </si>
  <si>
    <t>阿拉伯聯合酋長國</t>
  </si>
  <si>
    <t>大不列顛及北愛爾蘭聯合王國</t>
  </si>
  <si>
    <t>津巴布韋</t>
  </si>
  <si>
    <t>Regions</t>
    <phoneticPr fontId="3" type="noConversion"/>
  </si>
  <si>
    <t>Membership</t>
    <phoneticPr fontId="3" type="noConversion"/>
  </si>
  <si>
    <t>Flag</t>
    <phoneticPr fontId="3" type="noConversion"/>
  </si>
  <si>
    <t>Country</t>
    <phoneticPr fontId="3" type="noConversion"/>
  </si>
  <si>
    <t>Capital</t>
    <phoneticPr fontId="3" type="noConversion"/>
  </si>
  <si>
    <t>Africa</t>
    <phoneticPr fontId="3" type="noConversion"/>
  </si>
  <si>
    <t>UN</t>
    <phoneticPr fontId="3" type="noConversion"/>
  </si>
  <si>
    <t>阿爾及爾</t>
  </si>
  <si>
    <t>魯安達</t>
  </si>
  <si>
    <t>貝南</t>
  </si>
  <si>
    <t>新港</t>
  </si>
  <si>
    <t>波札那</t>
  </si>
  <si>
    <t>嘉柏隆里</t>
  </si>
  <si>
    <t>British Overseas Territory</t>
    <phoneticPr fontId="3" type="noConversion"/>
  </si>
  <si>
    <t>英屬印度洋領地</t>
  </si>
  <si>
    <t>迪亞哥加西亞島</t>
  </si>
  <si>
    <t>英國海外領地</t>
  </si>
  <si>
    <t>布吉納法索</t>
  </si>
  <si>
    <t>瓦加杜古</t>
  </si>
  <si>
    <t>蒲隆地</t>
  </si>
  <si>
    <t>基特加</t>
  </si>
  <si>
    <t>雅恩德</t>
  </si>
  <si>
    <t>維德角</t>
  </si>
  <si>
    <t>培亞</t>
  </si>
  <si>
    <t>班基</t>
  </si>
  <si>
    <t>查德</t>
  </si>
  <si>
    <t>恩加美納</t>
  </si>
  <si>
    <t>葛摩</t>
  </si>
  <si>
    <t>莫洛尼</t>
  </si>
  <si>
    <t>剛果（金）</t>
  </si>
  <si>
    <t>金夏沙</t>
  </si>
  <si>
    <t>剛果共和國</t>
  </si>
  <si>
    <t>布拉薩市</t>
  </si>
  <si>
    <t>象牙海岸</t>
  </si>
  <si>
    <t>雅穆索戈</t>
  </si>
  <si>
    <t>吉布地</t>
  </si>
  <si>
    <t>吉布地市</t>
  </si>
  <si>
    <t>Egypt </t>
    <phoneticPr fontId="3" type="noConversion"/>
  </si>
  <si>
    <t>開羅</t>
  </si>
  <si>
    <t>馬拉博</t>
  </si>
  <si>
    <t>厄利垂亞</t>
  </si>
  <si>
    <t>阿斯瑪拉</t>
  </si>
  <si>
    <t>衣索比亞</t>
  </si>
  <si>
    <t>阿迪斯阿貝巴</t>
  </si>
  <si>
    <t>加彭</t>
  </si>
  <si>
    <t>自由市</t>
  </si>
  <si>
    <t>Gambia</t>
    <phoneticPr fontId="3" type="noConversion"/>
  </si>
  <si>
    <t>甘比亞</t>
  </si>
  <si>
    <t>班竹</t>
  </si>
  <si>
    <t>迦納</t>
  </si>
  <si>
    <t>阿克拉</t>
  </si>
  <si>
    <t>柯那克里</t>
  </si>
  <si>
    <t>比索</t>
  </si>
  <si>
    <t>肯亞</t>
  </si>
  <si>
    <t>奈洛比</t>
  </si>
  <si>
    <t>賴索托</t>
  </si>
  <si>
    <t>馬賽魯</t>
  </si>
  <si>
    <t>賴比瑞亞</t>
  </si>
  <si>
    <t>蒙羅維亞</t>
  </si>
  <si>
    <t>的黎波里</t>
  </si>
  <si>
    <t>安塔那那利佛</t>
  </si>
  <si>
    <t>馬拉威</t>
  </si>
  <si>
    <t>里朗威</t>
  </si>
  <si>
    <t>巴馬科</t>
  </si>
  <si>
    <t>茅利塔尼亞</t>
  </si>
  <si>
    <t>諾克少</t>
  </si>
  <si>
    <t>模里西斯</t>
  </si>
  <si>
    <t>路易士港</t>
  </si>
  <si>
    <t>French Overseas Department and Region</t>
    <phoneticPr fontId="3" type="noConversion"/>
  </si>
  <si>
    <t>Mayotte</t>
    <phoneticPr fontId="3" type="noConversion"/>
  </si>
  <si>
    <t>馬約特</t>
  </si>
  <si>
    <t>馬穆楚</t>
  </si>
  <si>
    <t>法國行政區劃</t>
  </si>
  <si>
    <t>拉巴特</t>
  </si>
  <si>
    <t>莫三比克</t>
  </si>
  <si>
    <t>馬布多</t>
  </si>
  <si>
    <t>溫荷克</t>
  </si>
  <si>
    <t>尼日</t>
  </si>
  <si>
    <t>尼阿美</t>
  </si>
  <si>
    <t>奈及利亞</t>
  </si>
  <si>
    <t>阿布加</t>
  </si>
  <si>
    <t>Réunion</t>
    <phoneticPr fontId="3" type="noConversion"/>
  </si>
  <si>
    <t>留尼旺</t>
  </si>
  <si>
    <t>聖丹尼</t>
  </si>
  <si>
    <t>盧安達</t>
  </si>
  <si>
    <t>吉佳利</t>
  </si>
  <si>
    <t>Saint Helena</t>
    <phoneticPr fontId="3" type="noConversion"/>
  </si>
  <si>
    <t>聖赫倫那</t>
  </si>
  <si>
    <t>詹姆斯敦</t>
  </si>
  <si>
    <r>
      <t>包括</t>
    </r>
    <r>
      <rPr>
        <sz val="10"/>
        <color rgb="FF0645AD"/>
        <rFont val="微軟正黑體"/>
        <family val="2"/>
        <charset val="136"/>
      </rPr>
      <t>阿森松島</t>
    </r>
    <r>
      <rPr>
        <sz val="10"/>
        <color rgb="FF202122"/>
        <rFont val="微軟正黑體"/>
        <family val="2"/>
        <charset val="136"/>
      </rPr>
      <t>：</t>
    </r>
    <r>
      <rPr>
        <sz val="10"/>
        <color rgb="FF0645AD"/>
        <rFont val="微軟正黑體"/>
        <family val="2"/>
        <charset val="136"/>
      </rPr>
      <t>英國海外領土</t>
    </r>
  </si>
  <si>
    <t>聖多美普林西比</t>
  </si>
  <si>
    <t>聖多美</t>
  </si>
  <si>
    <t>達卡</t>
  </si>
  <si>
    <t>塞席爾</t>
  </si>
  <si>
    <t>維多利亞</t>
  </si>
  <si>
    <t>獅子山</t>
  </si>
  <si>
    <t>自由城</t>
  </si>
  <si>
    <t>索馬利亞</t>
  </si>
  <si>
    <t>摩加迪休</t>
  </si>
  <si>
    <t>UN</t>
  </si>
  <si>
    <t>普勒托利亞</t>
  </si>
  <si>
    <t>開普敦</t>
  </si>
  <si>
    <t>布隆泉</t>
  </si>
  <si>
    <t>喀土穆</t>
  </si>
  <si>
    <t>None</t>
    <phoneticPr fontId="3" type="noConversion"/>
  </si>
  <si>
    <t>史瓦帝尼</t>
  </si>
  <si>
    <t>坦尚尼亞</t>
  </si>
  <si>
    <t>杜篤瑪</t>
  </si>
  <si>
    <t>洛梅</t>
  </si>
  <si>
    <t>突尼西亞</t>
  </si>
  <si>
    <t>突尼西亞市</t>
  </si>
  <si>
    <t>康培拉</t>
  </si>
  <si>
    <t>撒拉威阿拉伯民主共和國</t>
  </si>
  <si>
    <t>阿尤恩</t>
  </si>
  <si>
    <t>與摩洛哥有領土爭議，是一個有限承認的國家</t>
  </si>
  <si>
    <t>尚比亞</t>
  </si>
  <si>
    <t>路沙卡</t>
  </si>
  <si>
    <t>辛巴威</t>
  </si>
  <si>
    <t>哈拉雷</t>
  </si>
  <si>
    <t>Somaliland</t>
    <phoneticPr fontId="3" type="noConversion"/>
  </si>
  <si>
    <t>索馬利蘭</t>
  </si>
  <si>
    <t>哈爾格薩</t>
  </si>
  <si>
    <t>未被國際普遍承認的國家</t>
  </si>
  <si>
    <t>南蘇丹</t>
  </si>
  <si>
    <t>朱巴</t>
  </si>
  <si>
    <t>南蘇丹獨立公投</t>
  </si>
  <si>
    <t>Asia</t>
    <phoneticPr fontId="3" type="noConversion"/>
  </si>
  <si>
    <t>Afghanistan</t>
    <phoneticPr fontId="3" type="noConversion"/>
  </si>
  <si>
    <t>喀波耳</t>
  </si>
  <si>
    <t>Armenia</t>
    <phoneticPr fontId="3" type="noConversion"/>
  </si>
  <si>
    <t>葉里溫</t>
  </si>
  <si>
    <t>Azerbaijan</t>
    <phoneticPr fontId="3" type="noConversion"/>
  </si>
  <si>
    <t>亞塞拜然</t>
  </si>
  <si>
    <t>巴庫</t>
  </si>
  <si>
    <t>Bahrain</t>
    <phoneticPr fontId="3" type="noConversion"/>
  </si>
  <si>
    <t>麥納瑪</t>
  </si>
  <si>
    <t>Bangladesh</t>
    <phoneticPr fontId="3" type="noConversion"/>
  </si>
  <si>
    <t>China</t>
    <phoneticPr fontId="3" type="noConversion"/>
  </si>
  <si>
    <t>中華人民共和國</t>
  </si>
  <si>
    <t>北京</t>
  </si>
  <si>
    <t>Bhutan</t>
    <phoneticPr fontId="3" type="noConversion"/>
  </si>
  <si>
    <t>辛布</t>
  </si>
  <si>
    <t>Brunei</t>
    <phoneticPr fontId="3" type="noConversion"/>
  </si>
  <si>
    <t>汶萊</t>
  </si>
  <si>
    <t>斯里巴卡旺</t>
  </si>
  <si>
    <t>Cambodia</t>
    <phoneticPr fontId="3" type="noConversion"/>
  </si>
  <si>
    <t>金邊</t>
  </si>
  <si>
    <t>Australian External Territory</t>
    <phoneticPr fontId="3" type="noConversion"/>
  </si>
  <si>
    <t>聖誕島</t>
  </si>
  <si>
    <t>飛魚灣</t>
  </si>
  <si>
    <t>澳洲行政區劃</t>
  </si>
  <si>
    <t>科科斯（基林）群島</t>
  </si>
  <si>
    <t>西島</t>
  </si>
  <si>
    <t>East Timor</t>
    <phoneticPr fontId="3" type="noConversion"/>
  </si>
  <si>
    <t>埃及</t>
    <phoneticPr fontId="3" type="noConversion"/>
  </si>
  <si>
    <t>Georgia</t>
    <phoneticPr fontId="3" type="noConversion"/>
  </si>
  <si>
    <t>提比里斯</t>
  </si>
  <si>
    <t>PRC Special Administrative Region</t>
    <phoneticPr fontId="3" type="noConversion"/>
  </si>
  <si>
    <t>India</t>
    <phoneticPr fontId="3" type="noConversion"/>
  </si>
  <si>
    <t>新德里</t>
  </si>
  <si>
    <t>Indonesia</t>
    <phoneticPr fontId="3" type="noConversion"/>
  </si>
  <si>
    <t>印尼</t>
  </si>
  <si>
    <t>雅加達</t>
  </si>
  <si>
    <t>Iran</t>
    <phoneticPr fontId="3" type="noConversion"/>
  </si>
  <si>
    <t>德黑蘭</t>
  </si>
  <si>
    <t>Iraq</t>
    <phoneticPr fontId="3" type="noConversion"/>
  </si>
  <si>
    <t>巴格達</t>
  </si>
  <si>
    <t>Israel</t>
    <phoneticPr fontId="3" type="noConversion"/>
  </si>
  <si>
    <t>耶路撒冷</t>
  </si>
  <si>
    <t>Japan</t>
    <phoneticPr fontId="3" type="noConversion"/>
  </si>
  <si>
    <t>東京</t>
  </si>
  <si>
    <t>Jordan</t>
    <phoneticPr fontId="3" type="noConversion"/>
  </si>
  <si>
    <t>安曼</t>
  </si>
  <si>
    <t>Kazakhstan</t>
    <phoneticPr fontId="3" type="noConversion"/>
  </si>
  <si>
    <t>哈薩克</t>
  </si>
  <si>
    <t>努爾蘇丹</t>
  </si>
  <si>
    <t>Korea, North</t>
    <phoneticPr fontId="3" type="noConversion"/>
  </si>
  <si>
    <t>北韓</t>
  </si>
  <si>
    <t>平壤</t>
  </si>
  <si>
    <t>Korea, South</t>
    <phoneticPr fontId="3" type="noConversion"/>
  </si>
  <si>
    <t>首爾</t>
  </si>
  <si>
    <t>Kuwait</t>
    <phoneticPr fontId="3" type="noConversion"/>
  </si>
  <si>
    <t>科威特城</t>
  </si>
  <si>
    <t>Kyrgyzstan</t>
    <phoneticPr fontId="3" type="noConversion"/>
  </si>
  <si>
    <t>吉爾吉斯</t>
  </si>
  <si>
    <t>比斯凱克</t>
  </si>
  <si>
    <t>Laos</t>
    <phoneticPr fontId="3" type="noConversion"/>
  </si>
  <si>
    <t>寮國</t>
  </si>
  <si>
    <t>永珍</t>
  </si>
  <si>
    <t>Lebanon</t>
    <phoneticPr fontId="3" type="noConversion"/>
  </si>
  <si>
    <t>貝魯特</t>
  </si>
  <si>
    <t>Macau</t>
    <phoneticPr fontId="3" type="noConversion"/>
  </si>
  <si>
    <t>Malaysia</t>
    <phoneticPr fontId="3" type="noConversion"/>
  </si>
  <si>
    <t>吉隆坡</t>
  </si>
  <si>
    <t>Maldives</t>
    <phoneticPr fontId="3" type="noConversion"/>
  </si>
  <si>
    <t>馬爾地夫</t>
  </si>
  <si>
    <t>馬累</t>
  </si>
  <si>
    <t>Mongolia</t>
    <phoneticPr fontId="3" type="noConversion"/>
  </si>
  <si>
    <t>烏蘭巴托</t>
  </si>
  <si>
    <t>Myanmar</t>
    <phoneticPr fontId="3" type="noConversion"/>
  </si>
  <si>
    <t>奈比多</t>
  </si>
  <si>
    <t>Nepal</t>
    <phoneticPr fontId="3" type="noConversion"/>
  </si>
  <si>
    <t>加德滿都</t>
  </si>
  <si>
    <t>Oman</t>
    <phoneticPr fontId="3" type="noConversion"/>
  </si>
  <si>
    <t>馬斯喀特</t>
  </si>
  <si>
    <t>Pakistan</t>
    <phoneticPr fontId="3" type="noConversion"/>
  </si>
  <si>
    <t>伊斯蘭瑪巴德</t>
  </si>
  <si>
    <t>巴勒斯坦</t>
  </si>
  <si>
    <r>
      <t>巴以衝突</t>
    </r>
    <r>
      <rPr>
        <sz val="10"/>
        <color rgb="FF202122"/>
        <rFont val="Arial"/>
        <family val="2"/>
      </rPr>
      <t>、</t>
    </r>
    <r>
      <rPr>
        <sz val="10"/>
        <color rgb="FF0645AD"/>
        <rFont val="Arial"/>
        <family val="2"/>
      </rPr>
      <t>巴勒斯坦地區</t>
    </r>
  </si>
  <si>
    <t>Philippines</t>
    <phoneticPr fontId="3" type="noConversion"/>
  </si>
  <si>
    <t>馬尼拉</t>
  </si>
  <si>
    <t>Qatar</t>
    <phoneticPr fontId="3" type="noConversion"/>
  </si>
  <si>
    <t>卡達</t>
  </si>
  <si>
    <t>杜哈</t>
  </si>
  <si>
    <t>Russia</t>
    <phoneticPr fontId="3" type="noConversion"/>
  </si>
  <si>
    <t>俄羅斯</t>
  </si>
  <si>
    <t>莫斯科</t>
  </si>
  <si>
    <t>沙烏地阿拉伯</t>
  </si>
  <si>
    <t>利雅德</t>
  </si>
  <si>
    <t>Singapore</t>
    <phoneticPr fontId="3" type="noConversion"/>
  </si>
  <si>
    <t>斯里賈亞瓦德納普拉科特</t>
  </si>
  <si>
    <t>Syria</t>
    <phoneticPr fontId="3" type="noConversion"/>
  </si>
  <si>
    <t>敘利亞</t>
  </si>
  <si>
    <t>大馬士革</t>
  </si>
  <si>
    <t>Tajikistan</t>
    <phoneticPr fontId="3" type="noConversion"/>
  </si>
  <si>
    <t>塔吉克</t>
  </si>
  <si>
    <t>杜尚貝</t>
  </si>
  <si>
    <t>Thailand</t>
    <phoneticPr fontId="3" type="noConversion"/>
  </si>
  <si>
    <t>曼谷</t>
  </si>
  <si>
    <t>狄力</t>
  </si>
  <si>
    <t>Turkey</t>
    <phoneticPr fontId="3" type="noConversion"/>
  </si>
  <si>
    <t>安卡拉</t>
  </si>
  <si>
    <t>Turkmenistan</t>
    <phoneticPr fontId="3" type="noConversion"/>
  </si>
  <si>
    <t>土庫曼</t>
  </si>
  <si>
    <t>阿什哈巴特</t>
  </si>
  <si>
    <t>United Arab Emirates</t>
    <phoneticPr fontId="3" type="noConversion"/>
  </si>
  <si>
    <t>阿聯</t>
  </si>
  <si>
    <t>阿布達比</t>
  </si>
  <si>
    <t>Uzbekistan</t>
    <phoneticPr fontId="3" type="noConversion"/>
  </si>
  <si>
    <t>烏茲別克</t>
  </si>
  <si>
    <t>塔什干</t>
  </si>
  <si>
    <t>Vietnam</t>
    <phoneticPr fontId="3" type="noConversion"/>
  </si>
  <si>
    <t>河內</t>
  </si>
  <si>
    <t>Yemen</t>
    <phoneticPr fontId="3" type="noConversion"/>
  </si>
  <si>
    <t>葉門</t>
  </si>
  <si>
    <t>沙那</t>
  </si>
  <si>
    <t>Abkhazia</t>
    <phoneticPr fontId="3" type="noConversion"/>
  </si>
  <si>
    <t>阿布哈茲</t>
  </si>
  <si>
    <t>蘇呼米</t>
  </si>
  <si>
    <t>Taiwan</t>
    <phoneticPr fontId="3" type="noConversion"/>
  </si>
  <si>
    <t>臺灣</t>
  </si>
  <si>
    <t>臺北</t>
  </si>
  <si>
    <t>Artsakh</t>
    <phoneticPr fontId="3" type="noConversion"/>
  </si>
  <si>
    <t>阿爾察赫</t>
  </si>
  <si>
    <t>斯捷潘奈克特</t>
  </si>
  <si>
    <t>北賽普勒斯</t>
  </si>
  <si>
    <t>尼柯西亞</t>
  </si>
  <si>
    <t>南奧塞提亞</t>
  </si>
  <si>
    <t>茲辛瓦利</t>
  </si>
  <si>
    <t>亞克羅提利與德凱利亞</t>
  </si>
  <si>
    <r>
      <t>英國行政區劃</t>
    </r>
    <r>
      <rPr>
        <sz val="10"/>
        <color rgb="FF202122"/>
        <rFont val="Arial"/>
        <family val="2"/>
      </rPr>
      <t>、</t>
    </r>
    <r>
      <rPr>
        <sz val="10"/>
        <color rgb="FF0645AD"/>
        <rFont val="Arial"/>
        <family val="2"/>
      </rPr>
      <t>賽普勒斯行政區劃</t>
    </r>
  </si>
  <si>
    <t>Europe</t>
    <phoneticPr fontId="3" type="noConversion"/>
  </si>
  <si>
    <t>Finnish Autonomous Region</t>
    <phoneticPr fontId="3" type="noConversion"/>
  </si>
  <si>
    <t>Åland</t>
    <phoneticPr fontId="3" type="noConversion"/>
  </si>
  <si>
    <t>奧蘭群島</t>
  </si>
  <si>
    <t>瑪麗港</t>
  </si>
  <si>
    <t>芬蘭行政區劃</t>
  </si>
  <si>
    <t>Albania</t>
    <phoneticPr fontId="3" type="noConversion"/>
  </si>
  <si>
    <t>地拉那</t>
  </si>
  <si>
    <t>阿爾巴尼亞行政區劃</t>
  </si>
  <si>
    <t>Andorra</t>
    <phoneticPr fontId="3" type="noConversion"/>
  </si>
  <si>
    <t>老安道爾</t>
  </si>
  <si>
    <t>Austria</t>
    <phoneticPr fontId="3" type="noConversion"/>
  </si>
  <si>
    <t>維也納</t>
  </si>
  <si>
    <t>Belarus</t>
    <phoneticPr fontId="3" type="noConversion"/>
  </si>
  <si>
    <t>明斯克</t>
  </si>
  <si>
    <t>Belgium</t>
    <phoneticPr fontId="3" type="noConversion"/>
  </si>
  <si>
    <t>布魯塞爾</t>
  </si>
  <si>
    <t>波赫</t>
  </si>
  <si>
    <t>塞拉耶佛</t>
  </si>
  <si>
    <t>Bulgaria</t>
    <phoneticPr fontId="3" type="noConversion"/>
  </si>
  <si>
    <t>索菲亞</t>
  </si>
  <si>
    <t>Croatia</t>
    <phoneticPr fontId="3" type="noConversion"/>
  </si>
  <si>
    <t>克羅埃西亞</t>
  </si>
  <si>
    <t>札格瑞布</t>
  </si>
  <si>
    <t>Cyprus</t>
    <phoneticPr fontId="3" type="noConversion"/>
  </si>
  <si>
    <t>賽普勒斯</t>
  </si>
  <si>
    <t>Czech</t>
    <phoneticPr fontId="3" type="noConversion"/>
  </si>
  <si>
    <t>捷克</t>
  </si>
  <si>
    <t>布拉格</t>
  </si>
  <si>
    <t>Denmark</t>
    <phoneticPr fontId="3" type="noConversion"/>
  </si>
  <si>
    <t>哥本哈根</t>
  </si>
  <si>
    <t>Estonia</t>
    <phoneticPr fontId="3" type="noConversion"/>
  </si>
  <si>
    <t>塔林</t>
  </si>
  <si>
    <t>Danish Autonomous Territory</t>
    <phoneticPr fontId="3" type="noConversion"/>
  </si>
  <si>
    <t>法羅群島</t>
  </si>
  <si>
    <t>托爾斯港</t>
  </si>
  <si>
    <t>丹麥行政區劃</t>
  </si>
  <si>
    <t>Finland</t>
    <phoneticPr fontId="3" type="noConversion"/>
  </si>
  <si>
    <t>赫爾辛基</t>
  </si>
  <si>
    <t>France</t>
    <phoneticPr fontId="3" type="noConversion"/>
  </si>
  <si>
    <t>巴黎</t>
  </si>
  <si>
    <t>Germany</t>
    <phoneticPr fontId="3" type="noConversion"/>
  </si>
  <si>
    <t>柏林</t>
  </si>
  <si>
    <t>Gibraltar</t>
    <phoneticPr fontId="3" type="noConversion"/>
  </si>
  <si>
    <t>直布羅陀</t>
  </si>
  <si>
    <t>英國海外領土</t>
  </si>
  <si>
    <t>Greece</t>
    <phoneticPr fontId="3" type="noConversion"/>
  </si>
  <si>
    <t>雅典</t>
  </si>
  <si>
    <t>British Crown Dependency</t>
    <phoneticPr fontId="3" type="noConversion"/>
  </si>
  <si>
    <t>Guernsey</t>
    <phoneticPr fontId="3" type="noConversion"/>
  </si>
  <si>
    <t>根西島</t>
  </si>
  <si>
    <t>聖彼得港</t>
  </si>
  <si>
    <t>英國皇家屬地</t>
  </si>
  <si>
    <t>Hungary</t>
    <phoneticPr fontId="3" type="noConversion"/>
  </si>
  <si>
    <t>布達佩斯</t>
  </si>
  <si>
    <t>Ísland</t>
    <phoneticPr fontId="3" type="noConversion"/>
  </si>
  <si>
    <t>雷克雅維克</t>
  </si>
  <si>
    <t>Ireland</t>
    <phoneticPr fontId="3" type="noConversion"/>
  </si>
  <si>
    <t>都柏林</t>
  </si>
  <si>
    <t>曼島</t>
  </si>
  <si>
    <t>道格拉斯</t>
  </si>
  <si>
    <t>Italy</t>
    <phoneticPr fontId="3" type="noConversion"/>
  </si>
  <si>
    <t>義大利</t>
  </si>
  <si>
    <t>羅馬</t>
  </si>
  <si>
    <t>Jersey</t>
    <phoneticPr fontId="3" type="noConversion"/>
  </si>
  <si>
    <t>澤西島</t>
  </si>
  <si>
    <t>聖赫利爾</t>
  </si>
  <si>
    <t>Latvia</t>
    <phoneticPr fontId="3" type="noConversion"/>
  </si>
  <si>
    <t>里加</t>
  </si>
  <si>
    <t>Liechtenstein</t>
    <phoneticPr fontId="3" type="noConversion"/>
  </si>
  <si>
    <t>列支敦斯登</t>
  </si>
  <si>
    <t>瓦都茲</t>
  </si>
  <si>
    <t>Lithuania</t>
    <phoneticPr fontId="3" type="noConversion"/>
  </si>
  <si>
    <t>維爾紐斯</t>
  </si>
  <si>
    <t>Luxembourg</t>
    <phoneticPr fontId="3" type="noConversion"/>
  </si>
  <si>
    <t>盧森堡市</t>
  </si>
  <si>
    <t>North Macedonia</t>
    <phoneticPr fontId="3" type="noConversion"/>
  </si>
  <si>
    <t>北馬其頓</t>
  </si>
  <si>
    <t>史高比耶</t>
  </si>
  <si>
    <t>Malta</t>
    <phoneticPr fontId="3" type="noConversion"/>
  </si>
  <si>
    <t>馬爾他</t>
  </si>
  <si>
    <t>瓦勒他</t>
  </si>
  <si>
    <t>Moldova</t>
    <phoneticPr fontId="3" type="noConversion"/>
  </si>
  <si>
    <t>摩爾多瓦</t>
  </si>
  <si>
    <t>基希訥烏</t>
  </si>
  <si>
    <t>Monaco</t>
    <phoneticPr fontId="3" type="noConversion"/>
  </si>
  <si>
    <t>Montenegro</t>
    <phoneticPr fontId="3" type="noConversion"/>
  </si>
  <si>
    <t>蒙特內哥羅</t>
  </si>
  <si>
    <t>波德里查</t>
  </si>
  <si>
    <t>Netherlands</t>
    <phoneticPr fontId="3" type="noConversion"/>
  </si>
  <si>
    <t>阿姆斯特丹</t>
  </si>
  <si>
    <t>Norway</t>
    <phoneticPr fontId="3" type="noConversion"/>
  </si>
  <si>
    <t>奧斯陸</t>
  </si>
  <si>
    <t>Poland</t>
    <phoneticPr fontId="3" type="noConversion"/>
  </si>
  <si>
    <t>華沙</t>
  </si>
  <si>
    <t>Portugal</t>
    <phoneticPr fontId="3" type="noConversion"/>
  </si>
  <si>
    <t>里斯本</t>
  </si>
  <si>
    <t>Romania</t>
    <phoneticPr fontId="3" type="noConversion"/>
  </si>
  <si>
    <t>布加勒斯特</t>
  </si>
  <si>
    <t>聖馬利諾</t>
  </si>
  <si>
    <t>Serbia</t>
    <phoneticPr fontId="3" type="noConversion"/>
  </si>
  <si>
    <t>塞爾維亞</t>
  </si>
  <si>
    <t>貝爾格勒</t>
  </si>
  <si>
    <t>Slovakia</t>
    <phoneticPr fontId="3" type="noConversion"/>
  </si>
  <si>
    <t>布拉提斯拉瓦</t>
  </si>
  <si>
    <t>Slovenia</t>
    <phoneticPr fontId="3" type="noConversion"/>
  </si>
  <si>
    <t>斯洛維尼亞</t>
  </si>
  <si>
    <t>盧比安納</t>
  </si>
  <si>
    <t>Spain</t>
    <phoneticPr fontId="3" type="noConversion"/>
  </si>
  <si>
    <t>馬德里</t>
  </si>
  <si>
    <t>Norwegian Territory</t>
    <phoneticPr fontId="3" type="noConversion"/>
  </si>
  <si>
    <t>Svalbard</t>
    <phoneticPr fontId="3" type="noConversion"/>
  </si>
  <si>
    <t>斯瓦巴</t>
  </si>
  <si>
    <t>隆雅市</t>
  </si>
  <si>
    <t>挪威屬地</t>
  </si>
  <si>
    <t>Sweden</t>
    <phoneticPr fontId="3" type="noConversion"/>
  </si>
  <si>
    <t>斯德哥爾摩</t>
  </si>
  <si>
    <t>Switzerland</t>
    <phoneticPr fontId="3" type="noConversion"/>
  </si>
  <si>
    <t>伯爾尼</t>
  </si>
  <si>
    <t>Ukraine</t>
    <phoneticPr fontId="3" type="noConversion"/>
  </si>
  <si>
    <t>基輔</t>
  </si>
  <si>
    <t>英國</t>
  </si>
  <si>
    <t>倫敦</t>
  </si>
  <si>
    <t>Vatican</t>
    <phoneticPr fontId="3" type="noConversion"/>
  </si>
  <si>
    <t>梵蒂岡</t>
  </si>
  <si>
    <t>Kosovo</t>
    <phoneticPr fontId="3" type="noConversion"/>
  </si>
  <si>
    <t>科索沃</t>
  </si>
  <si>
    <t>普里斯提納</t>
  </si>
  <si>
    <t>Transnistria</t>
    <phoneticPr fontId="3" type="noConversion"/>
  </si>
  <si>
    <t>聶斯特河沿岸</t>
  </si>
  <si>
    <t>蒂拉斯波爾</t>
  </si>
  <si>
    <t>頓內次克人民共和國</t>
  </si>
  <si>
    <t>頓內次克</t>
  </si>
  <si>
    <t>盧干斯克人民共和國</t>
  </si>
  <si>
    <t>盧干斯克</t>
  </si>
  <si>
    <t>Anguilla</t>
    <phoneticPr fontId="3" type="noConversion"/>
  </si>
  <si>
    <t>安圭拉</t>
  </si>
  <si>
    <t>山谷市</t>
  </si>
  <si>
    <t>安地卡及巴布達</t>
  </si>
  <si>
    <t>聖約翰斯 (安地卡及巴布達)</t>
  </si>
  <si>
    <t>Dutch Constituent Country</t>
    <phoneticPr fontId="3" type="noConversion"/>
  </si>
  <si>
    <t>Aruba</t>
    <phoneticPr fontId="3" type="noConversion"/>
  </si>
  <si>
    <t>阿魯巴</t>
  </si>
  <si>
    <t>荷蘭王國行政區劃</t>
  </si>
  <si>
    <t>Bahamas</t>
    <phoneticPr fontId="3" type="noConversion"/>
  </si>
  <si>
    <t>拿索</t>
  </si>
  <si>
    <t>Barbados</t>
    <phoneticPr fontId="3" type="noConversion"/>
  </si>
  <si>
    <t>巴貝多</t>
  </si>
  <si>
    <t>布里奇敦</t>
  </si>
  <si>
    <t>Belize</t>
    <phoneticPr fontId="3" type="noConversion"/>
  </si>
  <si>
    <t>貝里斯</t>
  </si>
  <si>
    <t>貝爾墨邦</t>
  </si>
  <si>
    <t>Bermuda</t>
    <phoneticPr fontId="3" type="noConversion"/>
  </si>
  <si>
    <t>百慕達</t>
  </si>
  <si>
    <t>漢密爾頓</t>
  </si>
  <si>
    <t>英屬維京群島</t>
  </si>
  <si>
    <t>羅德城</t>
  </si>
  <si>
    <t>Canada</t>
    <phoneticPr fontId="3" type="noConversion"/>
  </si>
  <si>
    <t>渥太華</t>
  </si>
  <si>
    <t>開曼群島</t>
  </si>
  <si>
    <t>喬治城</t>
  </si>
  <si>
    <t>French State's Private Property</t>
    <phoneticPr fontId="3" type="noConversion"/>
  </si>
  <si>
    <t>克利珀頓島</t>
  </si>
  <si>
    <t>哥斯大黎加</t>
  </si>
  <si>
    <t>聖荷西</t>
  </si>
  <si>
    <t>Cuba</t>
    <phoneticPr fontId="3" type="noConversion"/>
  </si>
  <si>
    <t>哈瓦那</t>
  </si>
  <si>
    <t>Curaçao</t>
    <phoneticPr fontId="3" type="noConversion"/>
  </si>
  <si>
    <t>古拉索</t>
  </si>
  <si>
    <t>威廉城</t>
  </si>
  <si>
    <t>荷蘭行政區劃</t>
  </si>
  <si>
    <t>Dominica</t>
    <phoneticPr fontId="3" type="noConversion"/>
  </si>
  <si>
    <t>多米尼克</t>
  </si>
  <si>
    <t>羅梭</t>
  </si>
  <si>
    <t>Dominican</t>
    <phoneticPr fontId="3" type="noConversion"/>
  </si>
  <si>
    <t>多明尼加</t>
  </si>
  <si>
    <t>聖多明哥</t>
  </si>
  <si>
    <t>EI Salvador</t>
    <phoneticPr fontId="3" type="noConversion"/>
  </si>
  <si>
    <t>聖薩爾瓦多</t>
  </si>
  <si>
    <t>Greenland</t>
    <phoneticPr fontId="3" type="noConversion"/>
  </si>
  <si>
    <t>格陵蘭</t>
  </si>
  <si>
    <t>努克</t>
  </si>
  <si>
    <t>Grenada</t>
    <phoneticPr fontId="3" type="noConversion"/>
  </si>
  <si>
    <t>格瑞那達</t>
  </si>
  <si>
    <t>聖喬治</t>
  </si>
  <si>
    <t>Guadeloupe</t>
    <phoneticPr fontId="3" type="noConversion"/>
  </si>
  <si>
    <t>瓜德羅普</t>
  </si>
  <si>
    <t>巴士地</t>
  </si>
  <si>
    <t>法國海外領地</t>
  </si>
  <si>
    <t>Guatemala</t>
    <phoneticPr fontId="3" type="noConversion"/>
  </si>
  <si>
    <t>瓜地馬拉</t>
  </si>
  <si>
    <t>瓜地馬拉市</t>
  </si>
  <si>
    <t>Haiti</t>
    <phoneticPr fontId="3" type="noConversion"/>
  </si>
  <si>
    <t>太子港</t>
  </si>
  <si>
    <t>Honduras</t>
    <phoneticPr fontId="3" type="noConversion"/>
  </si>
  <si>
    <t>宏都拉斯</t>
  </si>
  <si>
    <t>德古西加巴</t>
  </si>
  <si>
    <t>Jamaica</t>
    <phoneticPr fontId="3" type="noConversion"/>
  </si>
  <si>
    <t>京斯敦</t>
  </si>
  <si>
    <t>Martinique</t>
    <phoneticPr fontId="3" type="noConversion"/>
  </si>
  <si>
    <t>馬提尼克島</t>
  </si>
  <si>
    <t>法蘭西堡</t>
  </si>
  <si>
    <t>法國海外省</t>
  </si>
  <si>
    <t>Mexico</t>
    <phoneticPr fontId="3" type="noConversion"/>
  </si>
  <si>
    <t>墨西哥城</t>
  </si>
  <si>
    <t>Montserrat</t>
    <phoneticPr fontId="3" type="noConversion"/>
  </si>
  <si>
    <t>蒙哲臘</t>
  </si>
  <si>
    <t>普利茅斯</t>
  </si>
  <si>
    <t>US Insular Area</t>
    <phoneticPr fontId="3" type="noConversion"/>
  </si>
  <si>
    <t>納瓦薩島</t>
  </si>
  <si>
    <t>美國行政區劃</t>
  </si>
  <si>
    <t>Nicaragua</t>
    <phoneticPr fontId="3" type="noConversion"/>
  </si>
  <si>
    <t>馬納瓜</t>
  </si>
  <si>
    <t>Panama</t>
    <phoneticPr fontId="3" type="noConversion"/>
  </si>
  <si>
    <t>巴拿馬城</t>
  </si>
  <si>
    <t>波多黎各</t>
  </si>
  <si>
    <t>聖胡安</t>
  </si>
  <si>
    <t>French Overseas Collectivity</t>
    <phoneticPr fontId="3" type="noConversion"/>
  </si>
  <si>
    <t>聖巴泰勒米</t>
  </si>
  <si>
    <t>古斯塔維亞</t>
  </si>
  <si>
    <t>聖克里斯多福及尼維斯</t>
  </si>
  <si>
    <t>巴士地 (聖克里斯多福及尼維斯)</t>
  </si>
  <si>
    <t>聖露西亞</t>
  </si>
  <si>
    <t>卡斯翠</t>
  </si>
  <si>
    <t>法屬聖馬丁</t>
  </si>
  <si>
    <t>馬里戈特</t>
  </si>
  <si>
    <t>聖皮耶與密克隆群島</t>
  </si>
  <si>
    <t>聖皮耶</t>
  </si>
  <si>
    <t>聖文森及格瑞那丁</t>
  </si>
  <si>
    <t>千里達及托巴哥</t>
  </si>
  <si>
    <t>西班牙港</t>
  </si>
  <si>
    <t>土克凱可群島</t>
  </si>
  <si>
    <t>科伯恩城</t>
  </si>
  <si>
    <t>美國</t>
  </si>
  <si>
    <t>華盛頓哥倫比亞特區</t>
  </si>
  <si>
    <t>美屬維京群島</t>
  </si>
  <si>
    <t>夏洛特阿馬利亞</t>
  </si>
  <si>
    <t>荷屬聖馬丁</t>
  </si>
  <si>
    <t>菲利普斯堡</t>
  </si>
  <si>
    <t>Bonaire</t>
    <phoneticPr fontId="3" type="noConversion"/>
  </si>
  <si>
    <t>波內赫</t>
  </si>
  <si>
    <t>克拉倫代克</t>
  </si>
  <si>
    <t>聖佑達修斯</t>
  </si>
  <si>
    <t>奧臘涅斯塔德</t>
  </si>
  <si>
    <t>Saba</t>
    <phoneticPr fontId="3" type="noConversion"/>
  </si>
  <si>
    <t>荷屬沙巴</t>
  </si>
  <si>
    <t>博坦</t>
  </si>
  <si>
    <t>Argentina</t>
    <phoneticPr fontId="3" type="noConversion"/>
  </si>
  <si>
    <t>布宜諾斯艾利斯</t>
  </si>
  <si>
    <t>Bolivia</t>
    <phoneticPr fontId="3" type="noConversion"/>
  </si>
  <si>
    <t>玻利維亞</t>
  </si>
  <si>
    <t>蘇克瑞</t>
  </si>
  <si>
    <t>Brazil</t>
    <phoneticPr fontId="3" type="noConversion"/>
  </si>
  <si>
    <t>巴西利亞</t>
  </si>
  <si>
    <t>Chile</t>
    <phoneticPr fontId="3" type="noConversion"/>
  </si>
  <si>
    <t>聖地牙哥</t>
  </si>
  <si>
    <t>Colombia</t>
    <phoneticPr fontId="3" type="noConversion"/>
  </si>
  <si>
    <t>波哥大</t>
  </si>
  <si>
    <t>Ecuador</t>
    <phoneticPr fontId="3" type="noConversion"/>
  </si>
  <si>
    <t>厄瓜多</t>
  </si>
  <si>
    <t>基多</t>
  </si>
  <si>
    <t>Falklands</t>
    <phoneticPr fontId="3" type="noConversion"/>
  </si>
  <si>
    <t>福克蘭群島</t>
  </si>
  <si>
    <t>斯坦利港</t>
  </si>
  <si>
    <t>馬島戰爭</t>
  </si>
  <si>
    <t>法屬蓋亞那</t>
  </si>
  <si>
    <t>開雲</t>
  </si>
  <si>
    <t>Guyana</t>
    <phoneticPr fontId="3" type="noConversion"/>
  </si>
  <si>
    <t>蓋亞那</t>
  </si>
  <si>
    <t>Paraguay</t>
    <phoneticPr fontId="3" type="noConversion"/>
  </si>
  <si>
    <t>亞松森</t>
  </si>
  <si>
    <t>Peru</t>
    <phoneticPr fontId="3" type="noConversion"/>
  </si>
  <si>
    <t>利馬</t>
  </si>
  <si>
    <t>Suriname</t>
    <phoneticPr fontId="3" type="noConversion"/>
  </si>
  <si>
    <t>蘇利南</t>
  </si>
  <si>
    <t>巴拉馬利波</t>
  </si>
  <si>
    <t>Uruguay</t>
    <phoneticPr fontId="3" type="noConversion"/>
  </si>
  <si>
    <t>蒙特維多</t>
  </si>
  <si>
    <t>Venezuela</t>
    <phoneticPr fontId="3" type="noConversion"/>
  </si>
  <si>
    <t>卡拉卡斯</t>
  </si>
  <si>
    <t>Oceania</t>
    <phoneticPr fontId="3" type="noConversion"/>
  </si>
  <si>
    <t>美屬薩摩亞</t>
  </si>
  <si>
    <t>帕果帕果</t>
  </si>
  <si>
    <t>澳洲</t>
  </si>
  <si>
    <t>坎培拉</t>
  </si>
  <si>
    <t>貝克群島</t>
  </si>
  <si>
    <t>Member of eight UN specialized agencies</t>
    <phoneticPr fontId="3" type="noConversion"/>
  </si>
  <si>
    <t>阿瓦魯</t>
  </si>
  <si>
    <t>紐西蘭行政區劃</t>
  </si>
  <si>
    <t>Fiji</t>
    <phoneticPr fontId="3" type="noConversion"/>
  </si>
  <si>
    <t>蘇瓦</t>
  </si>
  <si>
    <t>法屬玻里尼西亞</t>
  </si>
  <si>
    <t>巴比提</t>
  </si>
  <si>
    <t>Guam</t>
    <phoneticPr fontId="3" type="noConversion"/>
  </si>
  <si>
    <t>關島</t>
  </si>
  <si>
    <t>哈加特納</t>
  </si>
  <si>
    <t>豪蘭島</t>
  </si>
  <si>
    <t>加維斯島</t>
  </si>
  <si>
    <t>強斯頓島</t>
  </si>
  <si>
    <t>金曼礁</t>
  </si>
  <si>
    <t>Kiribati</t>
    <phoneticPr fontId="3" type="noConversion"/>
  </si>
  <si>
    <t>吉里巴斯</t>
  </si>
  <si>
    <t>南塔拉瓦</t>
  </si>
  <si>
    <t>馬久羅</t>
  </si>
  <si>
    <t>Micronesia</t>
    <phoneticPr fontId="3" type="noConversion"/>
  </si>
  <si>
    <t>密克羅尼西亞</t>
  </si>
  <si>
    <t>帕里克爾</t>
  </si>
  <si>
    <t>中途島</t>
  </si>
  <si>
    <t>Nauru</t>
    <phoneticPr fontId="3" type="noConversion"/>
  </si>
  <si>
    <t>諾魯</t>
  </si>
  <si>
    <t>雅連</t>
  </si>
  <si>
    <t>French Sui Generis Collectivity</t>
    <phoneticPr fontId="3" type="noConversion"/>
  </si>
  <si>
    <t>新喀里多尼亞</t>
  </si>
  <si>
    <t>努美阿</t>
  </si>
  <si>
    <t>紐西蘭</t>
  </si>
  <si>
    <t>威靈頓</t>
  </si>
  <si>
    <t>Member of five UN specialized agencies</t>
    <phoneticPr fontId="3" type="noConversion"/>
  </si>
  <si>
    <t>Niue</t>
    <phoneticPr fontId="3" type="noConversion"/>
  </si>
  <si>
    <t>阿洛菲</t>
  </si>
  <si>
    <t>諾福克島</t>
  </si>
  <si>
    <t>北馬利安納群島</t>
  </si>
  <si>
    <t>塞班</t>
  </si>
  <si>
    <t>Palau</t>
    <phoneticPr fontId="3" type="noConversion"/>
  </si>
  <si>
    <t>帛琉</t>
  </si>
  <si>
    <t>恩吉魯穆德</t>
  </si>
  <si>
    <t>帕邁拉環礁</t>
  </si>
  <si>
    <t>巴布亞紐幾內亞</t>
  </si>
  <si>
    <t>摩斯比港</t>
  </si>
  <si>
    <t>皮特肯群島</t>
  </si>
  <si>
    <t>亞當斯敦</t>
  </si>
  <si>
    <t>Samoa</t>
    <phoneticPr fontId="3" type="noConversion"/>
  </si>
  <si>
    <t>阿庇亞</t>
  </si>
  <si>
    <t>索羅門群島</t>
  </si>
  <si>
    <t>荷尼阿拉</t>
  </si>
  <si>
    <t>New Zealand Dependent Territory</t>
    <phoneticPr fontId="3" type="noConversion"/>
  </si>
  <si>
    <t>Tokelau</t>
    <phoneticPr fontId="3" type="noConversion"/>
  </si>
  <si>
    <t>托克勞</t>
  </si>
  <si>
    <t>Tonga</t>
    <phoneticPr fontId="3" type="noConversion"/>
  </si>
  <si>
    <t>東加</t>
  </si>
  <si>
    <t>努瓜婁發</t>
  </si>
  <si>
    <t>Tuvalu</t>
    <phoneticPr fontId="3" type="noConversion"/>
  </si>
  <si>
    <t>吐瓦魯</t>
  </si>
  <si>
    <t>福納佛提</t>
  </si>
  <si>
    <t>Vanuatu</t>
    <phoneticPr fontId="3" type="noConversion"/>
  </si>
  <si>
    <t>萬那杜</t>
  </si>
  <si>
    <t>維拉港</t>
  </si>
  <si>
    <t>威克島</t>
  </si>
  <si>
    <t>French Overseas Territory</t>
  </si>
  <si>
    <t>瓦利斯和富圖納群島</t>
  </si>
  <si>
    <t>馬塔烏圖</t>
  </si>
  <si>
    <t>Antarctica</t>
    <phoneticPr fontId="3" type="noConversion"/>
  </si>
  <si>
    <t>Norwegian Dependent Territory</t>
    <phoneticPr fontId="3" type="noConversion"/>
  </si>
  <si>
    <t>布韋島</t>
  </si>
  <si>
    <t>挪威行政區劃</t>
  </si>
  <si>
    <t>法屬南部領地</t>
  </si>
  <si>
    <t>法蘭西港</t>
  </si>
  <si>
    <t>赫德島和麥克唐納群島</t>
  </si>
  <si>
    <t>南喬治亞島和南桑威奇群島</t>
  </si>
  <si>
    <t>古利德維肯</t>
  </si>
  <si>
    <t>尚比亞</t>
    <phoneticPr fontId="3" type="noConversion"/>
  </si>
  <si>
    <t>Africa</t>
  </si>
  <si>
    <t>Asia</t>
  </si>
  <si>
    <t>South America</t>
  </si>
  <si>
    <t>Australia</t>
    <phoneticPr fontId="3" type="noConversion"/>
  </si>
  <si>
    <t>Chad</t>
    <phoneticPr fontId="3" type="noConversion"/>
  </si>
  <si>
    <t>查德</t>
    <phoneticPr fontId="3" type="noConversion"/>
  </si>
  <si>
    <t>Egypt</t>
    <phoneticPr fontId="3" type="noConversion"/>
  </si>
  <si>
    <t>Ethiopia</t>
    <phoneticPr fontId="3" type="noConversion"/>
  </si>
  <si>
    <t>Kenya</t>
    <phoneticPr fontId="3" type="noConversion"/>
  </si>
  <si>
    <t>Libya</t>
    <phoneticPr fontId="3" type="noConversion"/>
  </si>
  <si>
    <t>Madagascar</t>
    <phoneticPr fontId="3" type="noConversion"/>
  </si>
  <si>
    <t>Mali</t>
    <phoneticPr fontId="3" type="noConversion"/>
  </si>
  <si>
    <t>Mauritania</t>
    <phoneticPr fontId="3" type="noConversion"/>
  </si>
  <si>
    <t>Mauritius</t>
    <phoneticPr fontId="3" type="noConversion"/>
  </si>
  <si>
    <t>Morocco</t>
    <phoneticPr fontId="3" type="noConversion"/>
  </si>
  <si>
    <t>Mozambique</t>
    <phoneticPr fontId="3" type="noConversion"/>
  </si>
  <si>
    <t>Namibia</t>
    <phoneticPr fontId="3" type="noConversion"/>
  </si>
  <si>
    <t>Niger</t>
    <phoneticPr fontId="3" type="noConversion"/>
  </si>
  <si>
    <t>Nigeria</t>
    <phoneticPr fontId="3" type="noConversion"/>
  </si>
  <si>
    <t>Rwanda</t>
    <phoneticPr fontId="3" type="noConversion"/>
  </si>
  <si>
    <t>Senegal</t>
    <phoneticPr fontId="3" type="noConversion"/>
  </si>
  <si>
    <t>Seychelles</t>
    <phoneticPr fontId="3" type="noConversion"/>
  </si>
  <si>
    <t>Somalia</t>
    <phoneticPr fontId="3" type="noConversion"/>
  </si>
  <si>
    <t>Sudan</t>
    <phoneticPr fontId="3" type="noConversion"/>
  </si>
  <si>
    <t>Tanzania</t>
    <phoneticPr fontId="3" type="noConversion"/>
  </si>
  <si>
    <t>Uganda</t>
    <phoneticPr fontId="3" type="noConversion"/>
  </si>
  <si>
    <t>Zambia</t>
    <phoneticPr fontId="3" type="noConversion"/>
  </si>
  <si>
    <t>Zimbabwe</t>
    <phoneticPr fontId="3" type="noConversion"/>
  </si>
  <si>
    <t>Algeria</t>
    <phoneticPr fontId="3" type="noConversion"/>
  </si>
  <si>
    <t>Angola</t>
    <phoneticPr fontId="3" type="noConversion"/>
  </si>
  <si>
    <t>Benin</t>
    <phoneticPr fontId="3" type="noConversion"/>
  </si>
  <si>
    <t>Botswana</t>
    <phoneticPr fontId="3" type="noConversion"/>
  </si>
  <si>
    <t>Burundi</t>
    <phoneticPr fontId="3" type="noConversion"/>
  </si>
  <si>
    <t>Cameroon</t>
    <phoneticPr fontId="3" type="noConversion"/>
  </si>
  <si>
    <t>Comoros</t>
    <phoneticPr fontId="3" type="noConversion"/>
  </si>
  <si>
    <t>Congo</t>
    <phoneticPr fontId="3" type="noConversion"/>
  </si>
  <si>
    <t>Djibouti</t>
    <phoneticPr fontId="3" type="noConversion"/>
  </si>
  <si>
    <t>Eritrea</t>
    <phoneticPr fontId="3" type="noConversion"/>
  </si>
  <si>
    <t>Gabon</t>
    <phoneticPr fontId="3" type="noConversion"/>
  </si>
  <si>
    <t>Ghana</t>
    <phoneticPr fontId="3" type="noConversion"/>
  </si>
  <si>
    <t>Guinea</t>
    <phoneticPr fontId="3" type="noConversion"/>
  </si>
  <si>
    <t>Guinea Bissau</t>
    <phoneticPr fontId="3" type="noConversion"/>
  </si>
  <si>
    <t>Lesotho</t>
    <phoneticPr fontId="3" type="noConversion"/>
  </si>
  <si>
    <t>Liberia</t>
    <phoneticPr fontId="3" type="noConversion"/>
  </si>
  <si>
    <t>Malawi</t>
    <phoneticPr fontId="3" type="noConversion"/>
  </si>
  <si>
    <t>Europe</t>
  </si>
  <si>
    <t>North America</t>
  </si>
  <si>
    <t xml:space="preserve"> UVR(J/m²)</t>
    <phoneticPr fontId="3" type="noConversion"/>
  </si>
  <si>
    <t>UK</t>
    <phoneticPr fontId="3" type="noConversion"/>
  </si>
  <si>
    <t>USA</t>
    <phoneticPr fontId="3" type="noConversion"/>
  </si>
  <si>
    <t>坦尚尼亞</t>
    <phoneticPr fontId="3" type="noConversion"/>
  </si>
  <si>
    <t>文萊</t>
    <phoneticPr fontId="3" type="noConversion"/>
  </si>
  <si>
    <t>寮國人民民主共和國</t>
    <phoneticPr fontId="3" type="noConversion"/>
  </si>
  <si>
    <t>Palestine</t>
    <phoneticPr fontId="3" type="noConversion"/>
  </si>
  <si>
    <t>俄羅斯</t>
    <phoneticPr fontId="3" type="noConversion"/>
  </si>
  <si>
    <t>敘利亞</t>
    <phoneticPr fontId="3" type="noConversion"/>
  </si>
  <si>
    <t>北韓</t>
    <phoneticPr fontId="3" type="noConversion"/>
  </si>
  <si>
    <t>北馬其頓</t>
    <phoneticPr fontId="3" type="noConversion"/>
  </si>
  <si>
    <t>摩爾多瓦</t>
    <phoneticPr fontId="3" type="noConversion"/>
  </si>
  <si>
    <t>史瓦帝尼</t>
    <phoneticPr fontId="3" type="noConversion"/>
  </si>
  <si>
    <t>Regions</t>
  </si>
  <si>
    <t>蒲隆地</t>
    <phoneticPr fontId="3" type="noConversion"/>
  </si>
  <si>
    <t>葛摩</t>
    <phoneticPr fontId="3" type="noConversion"/>
  </si>
  <si>
    <t>Congo Republic</t>
  </si>
  <si>
    <t>吉布地</t>
    <phoneticPr fontId="3" type="noConversion"/>
  </si>
  <si>
    <t>厄利垂亞</t>
    <phoneticPr fontId="3" type="noConversion"/>
  </si>
  <si>
    <t>衣索比亞</t>
    <phoneticPr fontId="3" type="noConversion"/>
  </si>
  <si>
    <t>加彭</t>
    <phoneticPr fontId="3" type="noConversion"/>
  </si>
  <si>
    <t>甘比亞</t>
    <phoneticPr fontId="3" type="noConversion"/>
  </si>
  <si>
    <t>迦納</t>
    <phoneticPr fontId="3" type="noConversion"/>
  </si>
  <si>
    <t>幾內亞比索</t>
    <phoneticPr fontId="3" type="noConversion"/>
  </si>
  <si>
    <t>賴索托</t>
    <phoneticPr fontId="3" type="noConversion"/>
  </si>
  <si>
    <t>賴比瑞亞</t>
    <phoneticPr fontId="3" type="noConversion"/>
  </si>
  <si>
    <t>馬拉威</t>
    <phoneticPr fontId="3" type="noConversion"/>
  </si>
  <si>
    <t>茅利塔尼亞</t>
    <phoneticPr fontId="3" type="noConversion"/>
  </si>
  <si>
    <t>模里西斯</t>
    <phoneticPr fontId="3" type="noConversion"/>
  </si>
  <si>
    <t>莫三比克</t>
    <phoneticPr fontId="3" type="noConversion"/>
  </si>
  <si>
    <t>尼日</t>
    <phoneticPr fontId="3" type="noConversion"/>
  </si>
  <si>
    <t>奈及利亞</t>
    <phoneticPr fontId="3" type="noConversion"/>
  </si>
  <si>
    <t>盧安達</t>
    <phoneticPr fontId="3" type="noConversion"/>
  </si>
  <si>
    <t>塞席爾</t>
    <phoneticPr fontId="3" type="noConversion"/>
  </si>
  <si>
    <t>獅子山</t>
    <phoneticPr fontId="3" type="noConversion"/>
  </si>
  <si>
    <t>索馬利亞</t>
    <phoneticPr fontId="3" type="noConversion"/>
  </si>
  <si>
    <t>突尼西亞</t>
    <phoneticPr fontId="3" type="noConversion"/>
  </si>
  <si>
    <t>辛巴威</t>
    <phoneticPr fontId="3" type="noConversion"/>
  </si>
  <si>
    <t>汶萊</t>
    <phoneticPr fontId="3" type="noConversion"/>
  </si>
  <si>
    <t>伊朗</t>
    <phoneticPr fontId="3" type="noConversion"/>
  </si>
  <si>
    <t>哈薩克</t>
    <phoneticPr fontId="3" type="noConversion"/>
  </si>
  <si>
    <t>大韓民國</t>
    <phoneticPr fontId="3" type="noConversion"/>
  </si>
  <si>
    <t>吉爾吉斯</t>
    <phoneticPr fontId="3" type="noConversion"/>
  </si>
  <si>
    <t>寮國</t>
    <phoneticPr fontId="3" type="noConversion"/>
  </si>
  <si>
    <t>馬爾地夫</t>
    <phoneticPr fontId="3" type="noConversion"/>
  </si>
  <si>
    <t>卡達</t>
    <phoneticPr fontId="3" type="noConversion"/>
  </si>
  <si>
    <t>沙烏地阿拉伯</t>
    <phoneticPr fontId="3" type="noConversion"/>
  </si>
  <si>
    <t>塔吉克</t>
    <phoneticPr fontId="3" type="noConversion"/>
  </si>
  <si>
    <t>土庫曼</t>
    <phoneticPr fontId="3" type="noConversion"/>
  </si>
  <si>
    <t>阿聯</t>
    <phoneticPr fontId="3" type="noConversion"/>
  </si>
  <si>
    <t>烏茲別克</t>
    <phoneticPr fontId="3" type="noConversion"/>
  </si>
  <si>
    <t>印尼</t>
    <phoneticPr fontId="3" type="noConversion"/>
  </si>
  <si>
    <t>亞塞拜然</t>
    <phoneticPr fontId="3" type="noConversion"/>
  </si>
  <si>
    <t>亞美尼亞</t>
    <phoneticPr fontId="3" type="noConversion"/>
  </si>
  <si>
    <t>波赫</t>
    <phoneticPr fontId="3" type="noConversion"/>
  </si>
  <si>
    <t>玻利維亞</t>
    <phoneticPr fontId="3" type="noConversion"/>
  </si>
  <si>
    <t>克羅埃西亞</t>
    <phoneticPr fontId="3" type="noConversion"/>
  </si>
  <si>
    <t>賽普勒斯</t>
    <phoneticPr fontId="3" type="noConversion"/>
  </si>
  <si>
    <t>捷克</t>
    <phoneticPr fontId="3" type="noConversion"/>
  </si>
  <si>
    <t>義大利</t>
    <phoneticPr fontId="3" type="noConversion"/>
  </si>
  <si>
    <t>馬爾他</t>
    <phoneticPr fontId="3" type="noConversion"/>
  </si>
  <si>
    <t>聖馬利諾</t>
    <phoneticPr fontId="3" type="noConversion"/>
  </si>
  <si>
    <t>斯洛維尼亞</t>
    <phoneticPr fontId="3" type="noConversion"/>
  </si>
  <si>
    <t>英國</t>
    <phoneticPr fontId="3" type="noConversion"/>
  </si>
  <si>
    <t>安地卡及巴布達</t>
    <phoneticPr fontId="3" type="noConversion"/>
  </si>
  <si>
    <t>巴貝多</t>
    <phoneticPr fontId="3" type="noConversion"/>
  </si>
  <si>
    <t>貝里斯</t>
    <phoneticPr fontId="3" type="noConversion"/>
  </si>
  <si>
    <t>格瑞那達</t>
    <phoneticPr fontId="3" type="noConversion"/>
  </si>
  <si>
    <t>瓜地馬拉</t>
    <phoneticPr fontId="3" type="noConversion"/>
  </si>
  <si>
    <t>宏都拉斯</t>
    <phoneticPr fontId="3" type="noConversion"/>
  </si>
  <si>
    <t>聖克里斯多福及尼維斯</t>
    <phoneticPr fontId="3" type="noConversion"/>
  </si>
  <si>
    <t>聖露西亞</t>
    <phoneticPr fontId="3" type="noConversion"/>
  </si>
  <si>
    <t>聖文森及格瑞那丁</t>
    <phoneticPr fontId="3" type="noConversion"/>
  </si>
  <si>
    <t>千里達及托巴哥</t>
    <phoneticPr fontId="3" type="noConversion"/>
  </si>
  <si>
    <t>厄瓜多</t>
    <phoneticPr fontId="3" type="noConversion"/>
  </si>
  <si>
    <t>蓋亞那</t>
    <phoneticPr fontId="3" type="noConversion"/>
  </si>
  <si>
    <t>蘇利南</t>
    <phoneticPr fontId="3" type="noConversion"/>
  </si>
  <si>
    <t>澳洲</t>
    <phoneticPr fontId="3" type="noConversion"/>
  </si>
  <si>
    <t>吉里巴斯</t>
    <phoneticPr fontId="3" type="noConversion"/>
  </si>
  <si>
    <t>諾魯</t>
    <phoneticPr fontId="3" type="noConversion"/>
  </si>
  <si>
    <t>紐西蘭</t>
    <phoneticPr fontId="3" type="noConversion"/>
  </si>
  <si>
    <t>紐埃</t>
    <phoneticPr fontId="3" type="noConversion"/>
  </si>
  <si>
    <t>帛琉</t>
    <phoneticPr fontId="3" type="noConversion"/>
  </si>
  <si>
    <t>巴布亞紐幾內亞</t>
    <phoneticPr fontId="3" type="noConversion"/>
  </si>
  <si>
    <t>索羅門群島</t>
    <phoneticPr fontId="3" type="noConversion"/>
  </si>
  <si>
    <t>東加</t>
    <phoneticPr fontId="3" type="noConversion"/>
  </si>
  <si>
    <t>吐瓦魯</t>
    <phoneticPr fontId="3" type="noConversion"/>
  </si>
  <si>
    <t>萬那杜</t>
    <phoneticPr fontId="3" type="noConversion"/>
  </si>
  <si>
    <t>西西里</t>
    <phoneticPr fontId="3" type="noConversion"/>
  </si>
  <si>
    <t>Sicily</t>
    <phoneticPr fontId="3" type="noConversion"/>
  </si>
  <si>
    <t>墨巴本, 洛班巴</t>
    <phoneticPr fontId="3" type="noConversion"/>
  </si>
  <si>
    <t>阿拉斯加</t>
    <phoneticPr fontId="3" type="noConversion"/>
  </si>
  <si>
    <t>香港</t>
    <phoneticPr fontId="3" type="noConversion"/>
  </si>
  <si>
    <t>韓國</t>
    <phoneticPr fontId="3" type="noConversion"/>
  </si>
  <si>
    <t>北俄羅斯</t>
    <phoneticPr fontId="3" type="noConversion"/>
  </si>
  <si>
    <t>南俄羅斯</t>
    <phoneticPr fontId="3" type="noConversion"/>
  </si>
  <si>
    <t>薩丁尼亞島</t>
    <phoneticPr fontId="3" type="noConversion"/>
  </si>
  <si>
    <t>美國北部</t>
    <phoneticPr fontId="3" type="noConversion"/>
  </si>
  <si>
    <t>亞利桑那</t>
    <phoneticPr fontId="3" type="noConversion"/>
  </si>
  <si>
    <t>佛羅里達</t>
    <phoneticPr fontId="3" type="noConversion"/>
  </si>
  <si>
    <t>2020-01-26 00:01</t>
  </si>
  <si>
    <t>2020-01-31 06:52</t>
  </si>
  <si>
    <t>2021-01-07 03:28</t>
  </si>
  <si>
    <t>2021-02-11 00:00</t>
  </si>
  <si>
    <t>2021-02-11 03:27</t>
  </si>
  <si>
    <t>2021-02-18 09:14</t>
  </si>
  <si>
    <t>2020-02-07 06:27</t>
  </si>
  <si>
    <t>2020-02-13 11:46</t>
  </si>
  <si>
    <t>2020-02-15 14:59</t>
  </si>
  <si>
    <t>2020-05-01 00:01</t>
  </si>
  <si>
    <t>2020-05-18 00:00</t>
  </si>
  <si>
    <t>2020-05-20 04:58</t>
  </si>
  <si>
    <t>2020-06-26 12:14</t>
  </si>
  <si>
    <t>2020-08-27 11:59</t>
  </si>
  <si>
    <t>2020-12-29 14:33</t>
  </si>
  <si>
    <t>2020-12-29 11:38</t>
  </si>
  <si>
    <t>蘭嶼</t>
    <phoneticPr fontId="3" type="noConversion"/>
  </si>
  <si>
    <t>1940/01/01~</t>
    <phoneticPr fontId="3" type="noConversion"/>
  </si>
  <si>
    <t>臺東縣蘭嶼鄉紅頭村2號</t>
    <phoneticPr fontId="3" type="noConversion"/>
  </si>
  <si>
    <t>大武</t>
    <phoneticPr fontId="3" type="noConversion"/>
  </si>
  <si>
    <t>1939/01/01~</t>
    <phoneticPr fontId="3" type="noConversion"/>
  </si>
  <si>
    <t>臺東縣大武鄉大武街115號</t>
    <phoneticPr fontId="3" type="noConversion"/>
  </si>
  <si>
    <t>臺東縣臺東市大同路106號</t>
    <phoneticPr fontId="3" type="noConversion"/>
  </si>
  <si>
    <t>1901/01/01~</t>
    <phoneticPr fontId="3" type="noConversion"/>
  </si>
  <si>
    <t>Taitung</t>
    <phoneticPr fontId="3" type="noConversion"/>
  </si>
  <si>
    <t>台東</t>
    <phoneticPr fontId="3" type="noConversion"/>
  </si>
  <si>
    <t>臺東縣成功鎮公民路84號</t>
    <phoneticPr fontId="3" type="noConversion"/>
  </si>
  <si>
    <t>成功</t>
    <phoneticPr fontId="3" type="noConversion"/>
  </si>
  <si>
    <t>2021-08-07 03:19</t>
  </si>
  <si>
    <t>2021-08-16 09:02</t>
  </si>
  <si>
    <t>2021-08-19 17:32</t>
  </si>
  <si>
    <t>2021-08-19 17:23</t>
  </si>
  <si>
    <t>2021-08-20 05:22</t>
  </si>
  <si>
    <t>2021-08-23 14:38</t>
  </si>
  <si>
    <t>2021-08-26 13:16</t>
  </si>
  <si>
    <t>2021-08-30 09:51</t>
  </si>
  <si>
    <t>2021-08-30 09:40</t>
  </si>
  <si>
    <t>2021-07-11 10:34</t>
  </si>
  <si>
    <t>2021-09-01 12:35</t>
  </si>
  <si>
    <t>2021-09-11 04:21</t>
  </si>
  <si>
    <t>2021-09-11 04:20</t>
  </si>
  <si>
    <t>2021-09-12 08:25</t>
  </si>
  <si>
    <t>2021-09-12 06:40</t>
  </si>
  <si>
    <t>2021-09-23 20:39</t>
  </si>
  <si>
    <t>2021-09-26 05:42</t>
  </si>
  <si>
    <t>British_Indian_Ocean_Territory_BIOT</t>
    <phoneticPr fontId="3" type="noConversion"/>
  </si>
  <si>
    <t>Burkina_Faso</t>
    <phoneticPr fontId="3" type="noConversion"/>
  </si>
  <si>
    <t>Cape_Verde</t>
    <phoneticPr fontId="3" type="noConversion"/>
  </si>
  <si>
    <t>Central_African_Republic</t>
    <phoneticPr fontId="3" type="noConversion"/>
  </si>
  <si>
    <t>Congo_Republic</t>
    <phoneticPr fontId="3" type="noConversion"/>
  </si>
  <si>
    <t>Ivory_Coast</t>
    <phoneticPr fontId="3" type="noConversion"/>
  </si>
  <si>
    <t>Equatorial_Guinea</t>
    <phoneticPr fontId="3" type="noConversion"/>
  </si>
  <si>
    <t>Guinea_Bissau</t>
    <phoneticPr fontId="3" type="noConversion"/>
  </si>
  <si>
    <t>São_Tomé_and_Príncipe</t>
    <phoneticPr fontId="3" type="noConversion"/>
  </si>
  <si>
    <t>Sierra_Leone</t>
    <phoneticPr fontId="3" type="noConversion"/>
  </si>
  <si>
    <t>South_Africa</t>
    <phoneticPr fontId="3" type="noConversion"/>
  </si>
  <si>
    <t>República_Árabe_Saharaui_Democrática</t>
    <phoneticPr fontId="3" type="noConversion"/>
  </si>
  <si>
    <t>South_Sudan</t>
    <phoneticPr fontId="3" type="noConversion"/>
  </si>
  <si>
    <t>Christmas_Island</t>
    <phoneticPr fontId="3" type="noConversion"/>
  </si>
  <si>
    <t>Cocos_Keeling_Islands</t>
    <phoneticPr fontId="3" type="noConversion"/>
  </si>
  <si>
    <t>Hong_Kong</t>
    <phoneticPr fontId="3" type="noConversion"/>
  </si>
  <si>
    <t>Korea_North</t>
    <phoneticPr fontId="3" type="noConversion"/>
  </si>
  <si>
    <t>Korea_South</t>
    <phoneticPr fontId="3" type="noConversion"/>
  </si>
  <si>
    <t>Saudi_Arabia</t>
    <phoneticPr fontId="3" type="noConversion"/>
  </si>
  <si>
    <t>Sri_Lanka</t>
    <phoneticPr fontId="3" type="noConversion"/>
  </si>
  <si>
    <t>East_Timor</t>
    <phoneticPr fontId="3" type="noConversion"/>
  </si>
  <si>
    <t>United_Arab_Emirates</t>
    <phoneticPr fontId="3" type="noConversion"/>
  </si>
  <si>
    <t>Northern_Cyprus</t>
    <phoneticPr fontId="3" type="noConversion"/>
  </si>
  <si>
    <t>South_Ossetia</t>
    <phoneticPr fontId="3" type="noConversion"/>
  </si>
  <si>
    <t>Akrotiti_and_Dhekelia</t>
    <phoneticPr fontId="3" type="noConversion"/>
  </si>
  <si>
    <t>Bosnia_and_Herzegovina</t>
    <phoneticPr fontId="3" type="noConversion"/>
  </si>
  <si>
    <t>Faroe_Islands</t>
    <phoneticPr fontId="3" type="noConversion"/>
  </si>
  <si>
    <t>Isle_of_Man</t>
    <phoneticPr fontId="3" type="noConversion"/>
  </si>
  <si>
    <t>North_Macedonia</t>
    <phoneticPr fontId="3" type="noConversion"/>
  </si>
  <si>
    <t>San_Marino</t>
    <phoneticPr fontId="3" type="noConversion"/>
  </si>
  <si>
    <t>Donetskaya_narodnaya_respublika</t>
    <phoneticPr fontId="3" type="noConversion"/>
  </si>
  <si>
    <t>Lugansk_narodnaya_respublika</t>
    <phoneticPr fontId="3" type="noConversion"/>
  </si>
  <si>
    <t>Antigua_and_Barbuda</t>
    <phoneticPr fontId="3" type="noConversion"/>
  </si>
  <si>
    <t>British_Virgin_Islands</t>
    <phoneticPr fontId="3" type="noConversion"/>
  </si>
  <si>
    <t>Cayman_Islands</t>
    <phoneticPr fontId="3" type="noConversion"/>
  </si>
  <si>
    <t>Clipperton_Island</t>
    <phoneticPr fontId="3" type="noConversion"/>
  </si>
  <si>
    <t>Costa_Rica</t>
    <phoneticPr fontId="3" type="noConversion"/>
  </si>
  <si>
    <t>EI_Salvador</t>
    <phoneticPr fontId="3" type="noConversion"/>
  </si>
  <si>
    <t>Navassa_Island</t>
    <phoneticPr fontId="3" type="noConversion"/>
  </si>
  <si>
    <t>Puerto_Rico</t>
    <phoneticPr fontId="3" type="noConversion"/>
  </si>
  <si>
    <t>Saint_Barthélemy</t>
    <phoneticPr fontId="3" type="noConversion"/>
  </si>
  <si>
    <t>Saint_Kitts and_Nevis</t>
    <phoneticPr fontId="3" type="noConversion"/>
  </si>
  <si>
    <t>Saint_Lucia</t>
    <phoneticPr fontId="3" type="noConversion"/>
  </si>
  <si>
    <t>Saint_Martin</t>
    <phoneticPr fontId="3" type="noConversion"/>
  </si>
  <si>
    <t>Saint_Pierre_and_Miquelon</t>
    <phoneticPr fontId="3" type="noConversion"/>
  </si>
  <si>
    <t>Saint_Vincent_and_the_Grenadines</t>
    <phoneticPr fontId="3" type="noConversion"/>
  </si>
  <si>
    <t>Trinidad_and_Tobago</t>
    <phoneticPr fontId="3" type="noConversion"/>
  </si>
  <si>
    <t>Turks_and_Caicos_Islands</t>
    <phoneticPr fontId="3" type="noConversion"/>
  </si>
  <si>
    <t>United_States_Virgin_Islands</t>
    <phoneticPr fontId="3" type="noConversion"/>
  </si>
  <si>
    <t>Sint_Maarten</t>
    <phoneticPr fontId="3" type="noConversion"/>
  </si>
  <si>
    <t>Sint_Eustatius</t>
    <phoneticPr fontId="3" type="noConversion"/>
  </si>
  <si>
    <t>French_Guiana</t>
    <phoneticPr fontId="3" type="noConversion"/>
  </si>
  <si>
    <t>American_Samoa</t>
    <phoneticPr fontId="3" type="noConversion"/>
  </si>
  <si>
    <t>Baker_Island</t>
    <phoneticPr fontId="3" type="noConversion"/>
  </si>
  <si>
    <t>Cook_Islands</t>
    <phoneticPr fontId="3" type="noConversion"/>
  </si>
  <si>
    <t>French_Polynesia</t>
    <phoneticPr fontId="3" type="noConversion"/>
  </si>
  <si>
    <t>Howland_Island</t>
    <phoneticPr fontId="3" type="noConversion"/>
  </si>
  <si>
    <t>Jarvis_Island</t>
    <phoneticPr fontId="3" type="noConversion"/>
  </si>
  <si>
    <t>Johnston_Atoll</t>
    <phoneticPr fontId="3" type="noConversion"/>
  </si>
  <si>
    <t>Kingman_Reef</t>
    <phoneticPr fontId="3" type="noConversion"/>
  </si>
  <si>
    <t>Marshall_Islands</t>
    <phoneticPr fontId="3" type="noConversion"/>
  </si>
  <si>
    <t>Midway_Atoll</t>
    <phoneticPr fontId="3" type="noConversion"/>
  </si>
  <si>
    <t>New_Caledonia</t>
    <phoneticPr fontId="3" type="noConversion"/>
  </si>
  <si>
    <t>New_Zealand</t>
    <phoneticPr fontId="3" type="noConversion"/>
  </si>
  <si>
    <t>Norfolk_Island</t>
    <phoneticPr fontId="3" type="noConversion"/>
  </si>
  <si>
    <t>Northern_Mariana_Islands</t>
    <phoneticPr fontId="3" type="noConversion"/>
  </si>
  <si>
    <t>Palmyra_Atoll</t>
    <phoneticPr fontId="3" type="noConversion"/>
  </si>
  <si>
    <t>Papua_New_Guinea</t>
    <phoneticPr fontId="3" type="noConversion"/>
  </si>
  <si>
    <t>Pitcairn_Islands</t>
    <phoneticPr fontId="3" type="noConversion"/>
  </si>
  <si>
    <t>Solomon_Islands</t>
    <phoneticPr fontId="3" type="noConversion"/>
  </si>
  <si>
    <t>Wake_Island</t>
    <phoneticPr fontId="3" type="noConversion"/>
  </si>
  <si>
    <t>Wallis_and_Futuna</t>
    <phoneticPr fontId="3" type="noConversion"/>
  </si>
  <si>
    <t>Bouvet_Island</t>
    <phoneticPr fontId="3" type="noConversion"/>
  </si>
  <si>
    <t>French_Southern_and_Antarctic_Lands</t>
    <phoneticPr fontId="3" type="noConversion"/>
  </si>
  <si>
    <t>Heard_Island_and_McDonald_Islands</t>
    <phoneticPr fontId="3" type="noConversion"/>
  </si>
  <si>
    <t>South_Georgia_and_the_South_Sandwich_Islands</t>
    <phoneticPr fontId="3" type="noConversion"/>
  </si>
  <si>
    <t>coming soon</t>
    <phoneticPr fontId="3" type="noConversion"/>
  </si>
  <si>
    <t>Actual Annual Solar Radiation</t>
    <phoneticPr fontId="3" type="noConversion"/>
  </si>
  <si>
    <t>2021-11-06 13:57</t>
  </si>
  <si>
    <t>2021-11-06 12:25</t>
  </si>
  <si>
    <t>2021-11-12 03:17</t>
  </si>
  <si>
    <t>2021-11-26 12:00</t>
  </si>
  <si>
    <t>2021-11-26 11:56</t>
  </si>
  <si>
    <t>2021-11-27 08:44</t>
  </si>
  <si>
    <t>2021-11-27 21:20</t>
  </si>
  <si>
    <t>2021-11-30 23:30</t>
  </si>
  <si>
    <t>2021-10-03 12:00</t>
  </si>
  <si>
    <t>2021-10-04 12:11</t>
  </si>
  <si>
    <t>2021-10-11 15:09</t>
  </si>
  <si>
    <t>2021-10-11 10:44</t>
  </si>
  <si>
    <t>2021-10-12 04:02</t>
  </si>
  <si>
    <t>2021-10-12 06:47</t>
  </si>
  <si>
    <t>2021-10-19 12:00</t>
  </si>
  <si>
    <t>2021-10-23 07:52</t>
  </si>
  <si>
    <t>2021-10-30 02:48</t>
  </si>
  <si>
    <t>宜蘭</t>
    <phoneticPr fontId="3" type="noConversion"/>
  </si>
  <si>
    <t>1935/01/01 ~</t>
    <phoneticPr fontId="3" type="noConversion"/>
  </si>
  <si>
    <t>宜蘭縣宜蘭市力行路150號</t>
    <phoneticPr fontId="3" type="noConversion"/>
  </si>
  <si>
    <t>蘇澳</t>
    <phoneticPr fontId="3" type="noConversion"/>
  </si>
  <si>
    <t>1981/07/01 ~</t>
    <phoneticPr fontId="3" type="noConversion"/>
  </si>
  <si>
    <t>宜蘭縣蘇澳鎮港區路1號6樓(蘇澳港行政大樓6樓)</t>
    <phoneticPr fontId="3" type="noConversion"/>
  </si>
  <si>
    <t>1981/12/1開始觀測。</t>
  </si>
  <si>
    <t>2020-01-01 08:37</t>
  </si>
  <si>
    <t>2020-01-06 12:00</t>
  </si>
  <si>
    <t>2020-01-07 13:02</t>
  </si>
  <si>
    <t>2020-01-23 12:07</t>
  </si>
  <si>
    <t>2020-01-24 16:53</t>
  </si>
  <si>
    <t>2020-01-24 17:30</t>
  </si>
  <si>
    <t>2020-01-26 15:05</t>
  </si>
  <si>
    <t>2020-01-27 00:39</t>
  </si>
  <si>
    <t>2020-01-30 23:09</t>
  </si>
  <si>
    <t>2020-02-05 05:58</t>
  </si>
  <si>
    <t>2020-02-15 15:06</t>
  </si>
  <si>
    <t>2020-02-17 20:52</t>
  </si>
  <si>
    <t>2020-02-18 00:02</t>
  </si>
  <si>
    <t>2020-02-21 09:11</t>
  </si>
  <si>
    <t>2020-02-22 13:36</t>
  </si>
  <si>
    <t>2020-02-24 00:13</t>
  </si>
  <si>
    <t>2020-02-26 11:13</t>
  </si>
  <si>
    <t>2020-03-05 09:54</t>
  </si>
  <si>
    <t>2020-03-09 14:43</t>
  </si>
  <si>
    <t>2020-03-10 04:19</t>
  </si>
  <si>
    <t>2020-03-15 06:14</t>
  </si>
  <si>
    <t>/</t>
  </si>
  <si>
    <t>2020-03-26 12:46</t>
  </si>
  <si>
    <t>2020-03-26 12:00</t>
  </si>
  <si>
    <t>2020-03-27 21:55</t>
  </si>
  <si>
    <t>2020-03-27 18:49</t>
  </si>
  <si>
    <t>2020-03-27 21:53</t>
  </si>
  <si>
    <t>2020-03-28 04:36</t>
  </si>
  <si>
    <t>2020-03-28 13:55</t>
  </si>
  <si>
    <t>2020-04-05 22:11</t>
  </si>
  <si>
    <t>2020-04-07 00:01</t>
  </si>
  <si>
    <t>2020-04-11 15:31</t>
  </si>
  <si>
    <t>2020-04-12 23:21</t>
  </si>
  <si>
    <t>2020-04-13 00:06</t>
  </si>
  <si>
    <t>2020-04-13 08:51</t>
  </si>
  <si>
    <t>2020-04-19 16:32</t>
  </si>
  <si>
    <t>2020-04-19 12:45</t>
  </si>
  <si>
    <t>2020-04-23 04:51</t>
  </si>
  <si>
    <t>2020-04-28 19:09</t>
  </si>
  <si>
    <t>2020-05-01 03:59</t>
  </si>
  <si>
    <t>2020-05-13 08:55</t>
  </si>
  <si>
    <t>2020-05-15 12:48</t>
  </si>
  <si>
    <t>X</t>
  </si>
  <si>
    <t>2020-05-17 11:29</t>
  </si>
  <si>
    <t>2020-05-21 15:56</t>
  </si>
  <si>
    <t>2020-05-21 15:35</t>
  </si>
  <si>
    <t>2020-05-22 15:10</t>
  </si>
  <si>
    <t>2020-06-07 12:37</t>
  </si>
  <si>
    <t>2020-06-10 04:39</t>
  </si>
  <si>
    <t>2020-06-13 14:13</t>
  </si>
  <si>
    <t>2020-06-14 21:47</t>
  </si>
  <si>
    <t>2020-06-27 13:12</t>
  </si>
  <si>
    <t>2020-06-30 16:45</t>
  </si>
  <si>
    <t>2020-07-03 04:57</t>
  </si>
  <si>
    <t>2020-07-09 16:43</t>
  </si>
  <si>
    <t>2020-07-16 14:41</t>
  </si>
  <si>
    <t>2020-07-16 13:53</t>
  </si>
  <si>
    <t>2020-07-20 12:03</t>
  </si>
  <si>
    <t>2020-07-21 22:50</t>
  </si>
  <si>
    <t>2020-07-26 14:42</t>
  </si>
  <si>
    <t>2020-07-31 14:49</t>
  </si>
  <si>
    <t>2020-08-10 12:39</t>
  </si>
  <si>
    <t>2020-08-10 16:04</t>
  </si>
  <si>
    <t>2020-08-12 21:39</t>
  </si>
  <si>
    <t>2020-08-24 05:05</t>
  </si>
  <si>
    <t>2020-08-25 15:23</t>
  </si>
  <si>
    <t>2020-08-27 15:38</t>
  </si>
  <si>
    <t>2020-08-27 15:21</t>
  </si>
  <si>
    <t>2020-09-01 03:07</t>
  </si>
  <si>
    <t>2020-09-02 11:37</t>
  </si>
  <si>
    <t>2020-09-06 13:29</t>
  </si>
  <si>
    <t>2020-09-09 17:13</t>
  </si>
  <si>
    <t>2020-09-09 16:55</t>
  </si>
  <si>
    <t>2020-09-27 09:17</t>
  </si>
  <si>
    <t>2020-09-30 22:28</t>
  </si>
  <si>
    <t>2020-10-03 11:08</t>
  </si>
  <si>
    <t>2020-10-13 05:05</t>
  </si>
  <si>
    <t>2020-10-13 01:00</t>
  </si>
  <si>
    <t>2020-10-13 00:46</t>
  </si>
  <si>
    <t>2020-10-22 02:26</t>
  </si>
  <si>
    <t>2020-10-22 17:04</t>
  </si>
  <si>
    <t>2020-10-25 02:36</t>
  </si>
  <si>
    <t>2020-10-30 21:28</t>
  </si>
  <si>
    <t>2020-11-02 13:27</t>
  </si>
  <si>
    <t>2020-11-04 00:42</t>
  </si>
  <si>
    <t>2020-11-06 13:52</t>
  </si>
  <si>
    <t>2020-11-07 12:08</t>
  </si>
  <si>
    <t>2020-11-13 20:48</t>
  </si>
  <si>
    <t>2020-11-13 20:02</t>
  </si>
  <si>
    <t>2020-11-19 14:56</t>
  </si>
  <si>
    <t>2020-11-21 00:01</t>
  </si>
  <si>
    <t>2020-11-30 09:16</t>
  </si>
  <si>
    <t>2020-12-14 03:29</t>
  </si>
  <si>
    <t>2020-12-14 03:03</t>
  </si>
  <si>
    <t>2020-12-16 09:32</t>
  </si>
  <si>
    <t>2020-12-29 14:48</t>
  </si>
  <si>
    <t>2020-12-29 12:42</t>
  </si>
  <si>
    <t>2020-12-30 01:27</t>
  </si>
  <si>
    <t>2020-12-31 09:21</t>
  </si>
  <si>
    <t>2020-12-31 07:21</t>
  </si>
  <si>
    <t>2021-01-01 00:01</t>
  </si>
  <si>
    <t>2021-01-06 08:09</t>
  </si>
  <si>
    <t>2021-01-06 06:01</t>
  </si>
  <si>
    <t>2021-01-08 18:17</t>
  </si>
  <si>
    <t>2021-01-08 16:43</t>
  </si>
  <si>
    <t>2021-01-09 08:59</t>
  </si>
  <si>
    <t>2021-01-16 15:54</t>
  </si>
  <si>
    <t>2021-01-17 09:40</t>
  </si>
  <si>
    <t>2021-01-21 12:42</t>
  </si>
  <si>
    <t>2021-01-21 13:22</t>
  </si>
  <si>
    <t>2021-01-22 14:32</t>
  </si>
  <si>
    <t>2021-01-22 11:22</t>
  </si>
  <si>
    <t>2021-01-22 13:01</t>
  </si>
  <si>
    <t>2021-01-22 14:48</t>
  </si>
  <si>
    <t>2021-02-08 07:22</t>
  </si>
  <si>
    <t>2021-02-09 16:54</t>
  </si>
  <si>
    <t>2021-02-10 12:35</t>
  </si>
  <si>
    <t>2021-02-18 21:30</t>
  </si>
  <si>
    <t>2021-02-19 00:40</t>
  </si>
  <si>
    <t>2021-02-20 06:23</t>
  </si>
  <si>
    <t>2021-02-25 13:20</t>
  </si>
  <si>
    <t>2021-02-26 03:32</t>
  </si>
  <si>
    <t>2021-03-02 05:55</t>
  </si>
  <si>
    <t>2021-03-07 00:19</t>
  </si>
  <si>
    <t>2021-03-07 00:08</t>
  </si>
  <si>
    <t>2021-03-22 21:08</t>
  </si>
  <si>
    <t>2021-03-22 18:22</t>
  </si>
  <si>
    <t>2021-03-24 18:32</t>
  </si>
  <si>
    <t>2021-03-28 11:27</t>
  </si>
  <si>
    <t>2021-03-29 16:18</t>
  </si>
  <si>
    <t>2021-03-30 04:04</t>
  </si>
  <si>
    <t>2021-04-02 11:55</t>
  </si>
  <si>
    <t>2021-04-03 11:45</t>
  </si>
  <si>
    <t>2021-04-05 07:42</t>
  </si>
  <si>
    <t>2021-04-05 04:56</t>
  </si>
  <si>
    <t>2021-04-18 10:41</t>
  </si>
  <si>
    <t>2021-04-23 04:50</t>
  </si>
  <si>
    <t>2021-04-23 11:22</t>
  </si>
  <si>
    <t>2021-04-29 05:26</t>
  </si>
  <si>
    <t>2021-04-29 04:56</t>
  </si>
  <si>
    <t>2021-05-01 05:23</t>
  </si>
  <si>
    <t>2021-05-05 20:41</t>
  </si>
  <si>
    <t>2021-05-05 10:17</t>
  </si>
  <si>
    <t>2021-05-12 18:25</t>
  </si>
  <si>
    <t>2021-05-16 12:59</t>
  </si>
  <si>
    <t>2021-05-30 15:41</t>
  </si>
  <si>
    <t>2021-05-30 16:03</t>
  </si>
  <si>
    <t>2021-06-01 13:47</t>
  </si>
  <si>
    <t>2021-06-01 13:15</t>
  </si>
  <si>
    <t>2021-06-05 23:55</t>
  </si>
  <si>
    <t>2021-06-12 22:35</t>
  </si>
  <si>
    <t>2021-06-17 13:59</t>
  </si>
  <si>
    <t>2021-06-20 16:25</t>
  </si>
  <si>
    <t>2021-06-20 13:12</t>
  </si>
  <si>
    <t>2021-07-07 22:25</t>
  </si>
  <si>
    <t>2021-07-10 21:45</t>
  </si>
  <si>
    <t>2021-07-23 03:32</t>
  </si>
  <si>
    <t>2021-07-23 18:36</t>
  </si>
  <si>
    <t>2021-07-23 02:08</t>
  </si>
  <si>
    <t>2021-07-24 03:54</t>
  </si>
  <si>
    <t>2021-07-24 03:52</t>
  </si>
  <si>
    <t>2021-07-26 12:48</t>
  </si>
  <si>
    <t>2021-07-29 12:23</t>
  </si>
  <si>
    <t>2021-08-03 15:48</t>
  </si>
  <si>
    <t>2021-08-03 15:19</t>
  </si>
  <si>
    <t>2021-08-07 01:41</t>
  </si>
  <si>
    <t>2021-08-10 14:07</t>
  </si>
  <si>
    <t>2021-08-16 08:59</t>
  </si>
  <si>
    <t>2021-08-20 04:17</t>
  </si>
  <si>
    <t>2021-08-26 14:49</t>
  </si>
  <si>
    <t>2021-08-27 05:41</t>
  </si>
  <si>
    <t>2021-08-29 23:27</t>
  </si>
  <si>
    <t>2021-09-06 13:04</t>
  </si>
  <si>
    <t>2021-09-11 12:35</t>
  </si>
  <si>
    <t>2021-09-12 12:27</t>
  </si>
  <si>
    <t>2021-09-15 16:08</t>
  </si>
  <si>
    <t>2021-09-15 15:59</t>
  </si>
  <si>
    <t>2021-09-18 14:36</t>
  </si>
  <si>
    <t>2021-09-24 08:59</t>
  </si>
  <si>
    <t>2021-09-29 03:29</t>
  </si>
  <si>
    <t>2021-10-04 10:20</t>
  </si>
  <si>
    <t>2021-10-11 10:21</t>
  </si>
  <si>
    <t>2021-10-12 04:14</t>
  </si>
  <si>
    <t>2021-10-12 04:09</t>
  </si>
  <si>
    <t>2021-10-17 08:37</t>
  </si>
  <si>
    <t>2021-10-22 21:35</t>
  </si>
  <si>
    <t>2021-10-23 03:02</t>
  </si>
  <si>
    <t>2021-11-06 13:41</t>
  </si>
  <si>
    <t>2021-11-06 11:39</t>
  </si>
  <si>
    <t>2021-11-08 07:44</t>
  </si>
  <si>
    <t>2021-11-08 07:42</t>
  </si>
  <si>
    <t>2021-11-10 23:15</t>
  </si>
  <si>
    <t>2021-11-27 08:43</t>
  </si>
  <si>
    <t>2021-11-27 09:24</t>
  </si>
  <si>
    <t>2021-11-27 09:07</t>
  </si>
  <si>
    <t>2021-11-30 11:56</t>
  </si>
  <si>
    <t>Su-Ao</t>
  </si>
  <si>
    <t>Su-Ao</t>
    <phoneticPr fontId="3" type="noConversion"/>
  </si>
  <si>
    <t>LanYu</t>
  </si>
  <si>
    <t>LanYu</t>
    <phoneticPr fontId="3" type="noConversion"/>
  </si>
  <si>
    <t>DaWu</t>
  </si>
  <si>
    <t>DaWu</t>
    <phoneticPr fontId="3" type="noConversion"/>
  </si>
  <si>
    <t>ChengGong</t>
  </si>
  <si>
    <t>ChengGong</t>
    <phoneticPr fontId="3" type="noConversion"/>
  </si>
  <si>
    <t>YiLan</t>
  </si>
  <si>
    <t>YiLan</t>
    <phoneticPr fontId="3" type="noConversion"/>
  </si>
  <si>
    <t>HuaLien</t>
  </si>
  <si>
    <t>HuaLien</t>
    <phoneticPr fontId="4" type="noConversion"/>
  </si>
  <si>
    <t>2015-01-01 20:01</t>
  </si>
  <si>
    <t>2015-01-06 12:41</t>
  </si>
  <si>
    <t>2015-01-06 11:14</t>
  </si>
  <si>
    <t>2015-01-23 02:44</t>
  </si>
  <si>
    <t>2015-01-14 12:50</t>
  </si>
  <si>
    <t>2015-01-12 20:32</t>
  </si>
  <si>
    <t>2015-01-28 21:10</t>
  </si>
  <si>
    <t>2015-01-28 00:00</t>
  </si>
  <si>
    <t>2015-01-29 12:00</t>
  </si>
  <si>
    <t>2015-02-01 09:02</t>
  </si>
  <si>
    <t>2015-02-25 14:58</t>
  </si>
  <si>
    <t>2015-02-26 10:46</t>
  </si>
  <si>
    <t>2015-02-09 06:30</t>
  </si>
  <si>
    <t>2015-02-12 07:24</t>
  </si>
  <si>
    <t>2015-02-02 19:44</t>
  </si>
  <si>
    <t>2015-02-02 19:28</t>
  </si>
  <si>
    <t>2015-02-02 00:00</t>
  </si>
  <si>
    <t>2015-02-28 13:00</t>
  </si>
  <si>
    <t>2015-03-25 20:44</t>
  </si>
  <si>
    <t>2015-03-18 15:32</t>
  </si>
  <si>
    <t>2015-03-31 13:30</t>
  </si>
  <si>
    <t>2015-03-11 00:14</t>
  </si>
  <si>
    <t>2015-03-27 17:06</t>
  </si>
  <si>
    <t>2015-03-23 15:11</t>
  </si>
  <si>
    <t>2015-03-23 14:26</t>
  </si>
  <si>
    <t>2015-03-25 00:00</t>
  </si>
  <si>
    <t>2015-04-08 09:30</t>
  </si>
  <si>
    <t>2015-04-20 04:28</t>
  </si>
  <si>
    <t>2015-04-06 12:45</t>
  </si>
  <si>
    <t>2015-04-14 05:11</t>
  </si>
  <si>
    <t>2015-04-14 09:58</t>
  </si>
  <si>
    <t>2015-04-24 14:41</t>
  </si>
  <si>
    <t>2015-04-24 17:30</t>
  </si>
  <si>
    <t>2015-04-24 00:00</t>
  </si>
  <si>
    <t>2015-05-21 10:30</t>
  </si>
  <si>
    <t>2015-05-28 15:58</t>
  </si>
  <si>
    <t>2015-05-29 10:59</t>
  </si>
  <si>
    <t>2015-05-05 04:18</t>
  </si>
  <si>
    <t>2015-05-12 00:24</t>
  </si>
  <si>
    <t>2015-05-09 17:46</t>
  </si>
  <si>
    <t>2015-05-09 17:33</t>
  </si>
  <si>
    <t>2015-05-20 00:00</t>
  </si>
  <si>
    <t>2015-05-28 13:00</t>
  </si>
  <si>
    <t>2015-06-01 22:13</t>
  </si>
  <si>
    <t>2015-06-30 17:02</t>
  </si>
  <si>
    <t>2015-06-22 13:16</t>
  </si>
  <si>
    <t>2015-06-08 04:55</t>
  </si>
  <si>
    <t>2015-06-22 16:35</t>
  </si>
  <si>
    <t>2015-06-27 17:17</t>
  </si>
  <si>
    <t>2015-06-21 17:30</t>
  </si>
  <si>
    <t>2015-06-21 00:00</t>
  </si>
  <si>
    <t>2015-06-22 12:00</t>
  </si>
  <si>
    <t>2015-07-29 06:48</t>
  </si>
  <si>
    <t>2015-07-11 03:20</t>
  </si>
  <si>
    <t>2015-07-14 12:44</t>
  </si>
  <si>
    <t>2015-07-14 04:40</t>
  </si>
  <si>
    <t>2015-07-10 19:36</t>
  </si>
  <si>
    <t>2015-07-04 20:10</t>
  </si>
  <si>
    <t>2015-07-19 16:01</t>
  </si>
  <si>
    <t>2015-07-19 00:00</t>
  </si>
  <si>
    <t>2015-08-02 08:15</t>
  </si>
  <si>
    <t>2015-08-08 04:33</t>
  </si>
  <si>
    <t>2015-08-17 13:01</t>
  </si>
  <si>
    <t>2015-08-26 03:38</t>
  </si>
  <si>
    <t>2015-08-08 06:14</t>
  </si>
  <si>
    <t>2015-08-08 05:07</t>
  </si>
  <si>
    <t>2015-08-08 04:54</t>
  </si>
  <si>
    <t>2015-08-08 00:00</t>
  </si>
  <si>
    <t>2015-08-20 12:00</t>
  </si>
  <si>
    <t>2015-09-17 21:47</t>
  </si>
  <si>
    <t>2015-09-28 16:50</t>
  </si>
  <si>
    <t>2015-09-02 10:53</t>
  </si>
  <si>
    <t>2015-09-19 03:28</t>
  </si>
  <si>
    <t>2015-09-28 16:46</t>
  </si>
  <si>
    <t>2015-09-28 17:16</t>
  </si>
  <si>
    <t>2015-09-28 16:43</t>
  </si>
  <si>
    <t>2015-09-28 00:00</t>
  </si>
  <si>
    <t>2015-09-02 12:00</t>
  </si>
  <si>
    <t>2015-10-31 09:20</t>
  </si>
  <si>
    <t>2015-10-20 14:13</t>
  </si>
  <si>
    <t>2015-10-01 12:33</t>
  </si>
  <si>
    <t>2015-10-14 04:50</t>
  </si>
  <si>
    <t>2015-10-04 13:23</t>
  </si>
  <si>
    <t>2015-10-28 06:49</t>
  </si>
  <si>
    <t>2015-10-28 05:59</t>
  </si>
  <si>
    <t>2015-10-09 00:00</t>
  </si>
  <si>
    <t>2015-11-27 08:50</t>
  </si>
  <si>
    <t>2015-11-16 15:08</t>
  </si>
  <si>
    <t>2015-11-07 13:14</t>
  </si>
  <si>
    <t>2015-11-26 21:37</t>
  </si>
  <si>
    <t>2015-11-09 13:23</t>
  </si>
  <si>
    <t>2015-11-09 14:43</t>
  </si>
  <si>
    <t>2015-11-09 14:14</t>
  </si>
  <si>
    <t>2015-11-03 00:00</t>
  </si>
  <si>
    <t>2015-11-06 12:00</t>
  </si>
  <si>
    <t>2015-12-31 20:24</t>
  </si>
  <si>
    <t>2015-12-10 13:53</t>
  </si>
  <si>
    <t>2015-12-24 12:37</t>
  </si>
  <si>
    <t>2015-12-17 21:29</t>
  </si>
  <si>
    <t>2015-12-10 07:25</t>
  </si>
  <si>
    <t>2015-12-19 16:43</t>
  </si>
  <si>
    <t>2015-12-19 15:53</t>
  </si>
  <si>
    <t>2015-12-19 00:00</t>
  </si>
  <si>
    <t>2016-01-24 22:57</t>
  </si>
  <si>
    <t>2016-01-17 14:38</t>
  </si>
  <si>
    <t>2016-01-05 13:23</t>
  </si>
  <si>
    <t>2016-01-24 06:04</t>
  </si>
  <si>
    <t>2016-01-29 10:09</t>
  </si>
  <si>
    <t>2016-01-06 08:55</t>
  </si>
  <si>
    <t>2016-01-06 08:33</t>
  </si>
  <si>
    <t>2016-01-23 00:00</t>
  </si>
  <si>
    <t>2016-02-25 08:20</t>
  </si>
  <si>
    <t>2016-02-13 13:51</t>
  </si>
  <si>
    <t>2016-02-13 10:38</t>
  </si>
  <si>
    <t>2016-02-08 05:39</t>
  </si>
  <si>
    <t>2016-02-19 21:16</t>
  </si>
  <si>
    <t>2016-02-14 11:22</t>
  </si>
  <si>
    <t>2016-02-14 11:16</t>
  </si>
  <si>
    <t>2016-02-18 00:00</t>
  </si>
  <si>
    <t>2016-03-01 00:01</t>
  </si>
  <si>
    <t>2016-03-08 15:44</t>
  </si>
  <si>
    <t>2016-03-19 13:57</t>
  </si>
  <si>
    <t>2016-03-28 03:40</t>
  </si>
  <si>
    <t>2016-03-19 15:07</t>
  </si>
  <si>
    <t>2016-03-19 09:54</t>
  </si>
  <si>
    <t>2016-03-19 09:17</t>
  </si>
  <si>
    <t>2016-03-10 00:00</t>
  </si>
  <si>
    <t>2016-04-19 09:14</t>
  </si>
  <si>
    <t>2016-04-13 14:08</t>
  </si>
  <si>
    <t>2016-04-07 13:05</t>
  </si>
  <si>
    <t>2016-04-29 04:54</t>
  </si>
  <si>
    <t>2016-04-18 06:00</t>
  </si>
  <si>
    <t>2016-04-13 06:17</t>
  </si>
  <si>
    <t>2016-04-11 19:13</t>
  </si>
  <si>
    <t>2016-04-11 00:00</t>
  </si>
  <si>
    <t>2016-05-14 09:18</t>
  </si>
  <si>
    <t>2016-05-29 15:23</t>
  </si>
  <si>
    <t>2016-05-29 11:50</t>
  </si>
  <si>
    <t>2016-05-17 00:35</t>
  </si>
  <si>
    <t>2016-05-05 19:04</t>
  </si>
  <si>
    <t>2016-05-05 19:01</t>
  </si>
  <si>
    <t>2016-05-05 18:17</t>
  </si>
  <si>
    <t>2016-05-11 00:00</t>
  </si>
  <si>
    <t>2016-06-30 00:01</t>
  </si>
  <si>
    <t>2016-06-01 17:05</t>
  </si>
  <si>
    <t>2016-06-28 12:25</t>
  </si>
  <si>
    <t>2016-06-15 04:21</t>
  </si>
  <si>
    <t>2016-06-29 22:13</t>
  </si>
  <si>
    <t>2016-06-05 12:44</t>
  </si>
  <si>
    <t>2016-06-05 12:22</t>
  </si>
  <si>
    <t>2016-06-05 00:00</t>
  </si>
  <si>
    <t>2016-07-20 21:49</t>
  </si>
  <si>
    <t>2016-07-09 04:18</t>
  </si>
  <si>
    <t>2016-07-17 10:54</t>
  </si>
  <si>
    <t>2016-07-23 04:51</t>
  </si>
  <si>
    <t>2016-07-08 13:35</t>
  </si>
  <si>
    <t>2016-07-09 18:38</t>
  </si>
  <si>
    <t>2016-07-09 18:16</t>
  </si>
  <si>
    <t>2016-07-08 00:00</t>
  </si>
  <si>
    <t>2016-08-03 21:37</t>
  </si>
  <si>
    <t>2016-08-11 04:25</t>
  </si>
  <si>
    <t>2016-08-06 12:56</t>
  </si>
  <si>
    <t>2016-08-31 05:19</t>
  </si>
  <si>
    <t>2016-08-01 11:19</t>
  </si>
  <si>
    <t>2016-08-19 15:08</t>
  </si>
  <si>
    <t>2016-08-19 14:57</t>
  </si>
  <si>
    <t>2016-08-19 00:00</t>
  </si>
  <si>
    <t>2016-09-21 08:52</t>
  </si>
  <si>
    <t>2016-09-27 13:35</t>
  </si>
  <si>
    <t>2016-09-04 13:00</t>
  </si>
  <si>
    <t>2016-09-20 03:52</t>
  </si>
  <si>
    <t>2016-09-04 23:09</t>
  </si>
  <si>
    <t>2016-09-27 12:53</t>
  </si>
  <si>
    <t>2016-09-27 00:00</t>
  </si>
  <si>
    <t>2016-10-30 08:55</t>
  </si>
  <si>
    <t>2016-10-03 14:31</t>
  </si>
  <si>
    <t>2016-10-03 11:25</t>
  </si>
  <si>
    <t>2016-10-30 07:01</t>
  </si>
  <si>
    <t>2016-10-20 07:00</t>
  </si>
  <si>
    <t>2016-10-17 20:34</t>
  </si>
  <si>
    <t>2016-10-17 19:49</t>
  </si>
  <si>
    <t>2016-10-17 00:00</t>
  </si>
  <si>
    <t>2016-11-29 09:46</t>
  </si>
  <si>
    <t>2016-11-05 12:46</t>
  </si>
  <si>
    <t>2016-11-19 14:35</t>
  </si>
  <si>
    <t>2016-11-29 06:46</t>
  </si>
  <si>
    <t>2016-11-25 19:40</t>
  </si>
  <si>
    <t>2016-11-22 18:31</t>
  </si>
  <si>
    <t>2016-11-22 19:16</t>
  </si>
  <si>
    <t>2016-11-23 00:00</t>
  </si>
  <si>
    <t>2016-12-16 08:33</t>
  </si>
  <si>
    <t>2016-12-13 14:44</t>
  </si>
  <si>
    <t>2016-12-21 13:37</t>
  </si>
  <si>
    <t>2016-12-16 01:58</t>
  </si>
  <si>
    <t>2016-12-22 16:31</t>
  </si>
  <si>
    <t>2016-12-10 22:17</t>
  </si>
  <si>
    <t>2016-12-10 22:09</t>
  </si>
  <si>
    <t>2016-12-10 00:00</t>
  </si>
  <si>
    <t>2017-01-23 09:18</t>
  </si>
  <si>
    <t>2017-01-07 14:52</t>
  </si>
  <si>
    <t>2017-01-05 13:45</t>
  </si>
  <si>
    <t>2017-01-21 00:46</t>
  </si>
  <si>
    <t>2017-01-30 11:52</t>
  </si>
  <si>
    <t>2017-01-06 21:00</t>
  </si>
  <si>
    <t>2017-01-06 20:49</t>
  </si>
  <si>
    <t>2017-01-31 00:00</t>
  </si>
  <si>
    <t>2017-02-14 09:18</t>
  </si>
  <si>
    <t>2017-02-05 03:26</t>
  </si>
  <si>
    <t>2017-02-20 12:06</t>
  </si>
  <si>
    <t>2017-02-09 22:03</t>
  </si>
  <si>
    <t>2017-02-18 13:27</t>
  </si>
  <si>
    <t>2017-02-26 05:06</t>
  </si>
  <si>
    <t>2017-02-22 14:50</t>
  </si>
  <si>
    <t>2017-02-25 00:00</t>
  </si>
  <si>
    <t>2017-03-26 22:24</t>
  </si>
  <si>
    <t>2017-03-13 14:49</t>
  </si>
  <si>
    <t>2017-03-20 11:34</t>
  </si>
  <si>
    <t>2017-03-27 06:06</t>
  </si>
  <si>
    <t>2017-03-23 11:02</t>
  </si>
  <si>
    <t>2017-03-10 07:09</t>
  </si>
  <si>
    <t>2017-03-10 06:42</t>
  </si>
  <si>
    <t>2017-03-10 00:00</t>
  </si>
  <si>
    <t>2017-04-03 08:55</t>
  </si>
  <si>
    <t>2017-04-11 02:52</t>
  </si>
  <si>
    <t>2017-04-10 11:16</t>
  </si>
  <si>
    <t>2017-04-02 06:08</t>
  </si>
  <si>
    <t>2017-04-21 20:21</t>
  </si>
  <si>
    <t>2017-04-21 18:03</t>
  </si>
  <si>
    <t>2017-04-21 17:31</t>
  </si>
  <si>
    <t>2017-04-21 00:00</t>
  </si>
  <si>
    <t>2017-05-06 22:16</t>
  </si>
  <si>
    <t>2017-05-31 15:56</t>
  </si>
  <si>
    <t>2017-05-11 13:52</t>
  </si>
  <si>
    <t>2017-05-01 04:55</t>
  </si>
  <si>
    <t>2017-05-24 17:29</t>
  </si>
  <si>
    <t>2017-05-13 13:10</t>
  </si>
  <si>
    <t>2017-05-13 13:00</t>
  </si>
  <si>
    <t>2017-05-15 00:00</t>
  </si>
  <si>
    <t>2017-06-27 20:56</t>
  </si>
  <si>
    <t>2017-06-02 01:29</t>
  </si>
  <si>
    <t>2017-06-25 11:51</t>
  </si>
  <si>
    <t>2017-06-15 23:10</t>
  </si>
  <si>
    <t>2017-06-17 13:22</t>
  </si>
  <si>
    <t>2017-06-06 16:29</t>
  </si>
  <si>
    <t>2017-06-27 16:07</t>
  </si>
  <si>
    <t>2017-06-03 00:00</t>
  </si>
  <si>
    <t>2017-07-18 07:53</t>
  </si>
  <si>
    <t>2017-07-29 19:26</t>
  </si>
  <si>
    <t>2017-07-23 12:49</t>
  </si>
  <si>
    <t>2017-07-29 13:55</t>
  </si>
  <si>
    <t>2017-07-29 19:47</t>
  </si>
  <si>
    <t>2017-07-29 13:46</t>
  </si>
  <si>
    <t>2017-07-07 17:16</t>
  </si>
  <si>
    <t>2017-07-29 00:00</t>
  </si>
  <si>
    <t>2017-08-27 21:33</t>
  </si>
  <si>
    <t>2017-08-22 03:05</t>
  </si>
  <si>
    <t>2017-08-11 14:16</t>
  </si>
  <si>
    <t>2017-08-01 03:29</t>
  </si>
  <si>
    <t>2017-08-22 09:18</t>
  </si>
  <si>
    <t>2017-08-21 23:50</t>
  </si>
  <si>
    <t>2017-08-31 02:38</t>
  </si>
  <si>
    <t>2017-08-21 00:00</t>
  </si>
  <si>
    <t>2017-09-29 21:31</t>
  </si>
  <si>
    <t>2017-09-06 14:27</t>
  </si>
  <si>
    <t>2017-09-06 14:21</t>
  </si>
  <si>
    <t>2017-09-18 05:54</t>
  </si>
  <si>
    <t>2017-09-15 12:36</t>
  </si>
  <si>
    <t>2017-09-29 16:58</t>
  </si>
  <si>
    <t>2017-09-29 16:49</t>
  </si>
  <si>
    <t>2017-09-29 00:00</t>
  </si>
  <si>
    <t>2017-10-30 07:52</t>
  </si>
  <si>
    <t>2017-10-14 13:30</t>
  </si>
  <si>
    <t>2017-10-02 12:15</t>
  </si>
  <si>
    <t>2017-10-26 05:53</t>
  </si>
  <si>
    <t>2017-10-13 16:02</t>
  </si>
  <si>
    <t>2017-10-13 22:41</t>
  </si>
  <si>
    <t>2017-10-13 20:41</t>
  </si>
  <si>
    <t>2017-10-14 00:00</t>
  </si>
  <si>
    <t>2017-11-24 09:22</t>
  </si>
  <si>
    <t>2017-11-18 02:50</t>
  </si>
  <si>
    <t>2017-11-07 12:40</t>
  </si>
  <si>
    <t>2017-11-24 09:34</t>
  </si>
  <si>
    <t>2017-11-30 04:32</t>
  </si>
  <si>
    <t>2017-11-09 18:06</t>
  </si>
  <si>
    <t>2017-11-09 17:44</t>
  </si>
  <si>
    <t>2017-11-09 00:00</t>
  </si>
  <si>
    <t>2017-12-20 22:10</t>
  </si>
  <si>
    <t>2017-12-24 13:50</t>
  </si>
  <si>
    <t>2017-12-24 11:24</t>
  </si>
  <si>
    <t>2017-12-20 23:42</t>
  </si>
  <si>
    <t>2017-12-13 18:56</t>
  </si>
  <si>
    <t>2017-12-30 02:06</t>
  </si>
  <si>
    <t>2017-12-30 01:21</t>
  </si>
  <si>
    <t>2017-12-13 00:00</t>
  </si>
  <si>
    <t>2017-12-23 12:00</t>
  </si>
  <si>
    <t>2018-01-12 09:23</t>
  </si>
  <si>
    <t>2018-01-08 15:24</t>
  </si>
  <si>
    <t>2018-01-04 13:40</t>
  </si>
  <si>
    <t>2018-01-13 04:18</t>
  </si>
  <si>
    <t>2018-01-26 12:56</t>
  </si>
  <si>
    <t>2018-01-08 09:59</t>
  </si>
  <si>
    <t>2018-01-07 04:39</t>
  </si>
  <si>
    <t>2018-01-06 00:00</t>
  </si>
  <si>
    <t>2018-01-22 12:00</t>
  </si>
  <si>
    <t>2018-02-12 09:43</t>
  </si>
  <si>
    <t>2018-02-28 18:17</t>
  </si>
  <si>
    <t>2018-02-16 11:27</t>
  </si>
  <si>
    <t>2018-02-05 06:59</t>
  </si>
  <si>
    <t>2018-02-16 23:22</t>
  </si>
  <si>
    <t>2018-02-22 15:05</t>
  </si>
  <si>
    <t>2018-02-22 14:25</t>
  </si>
  <si>
    <t>2018-02-07 00:00</t>
  </si>
  <si>
    <t>2018-02-15 13:00</t>
  </si>
  <si>
    <t>2018-03-09 09:14</t>
  </si>
  <si>
    <t>2018-03-20 14:58</t>
  </si>
  <si>
    <t>2018-03-05 11:12</t>
  </si>
  <si>
    <t>2018-03-23 02:29</t>
  </si>
  <si>
    <t>2018-03-05 17:28</t>
  </si>
  <si>
    <t>2018-03-05 12:56</t>
  </si>
  <si>
    <t>2018-03-15 00:00</t>
  </si>
  <si>
    <t>2018-04-07 08:20</t>
  </si>
  <si>
    <t>2018-04-24 02:43</t>
  </si>
  <si>
    <t>2018-04-23 10:26</t>
  </si>
  <si>
    <t>2018-04-08 00:54</t>
  </si>
  <si>
    <t>2018-04-06 11:14</t>
  </si>
  <si>
    <t>2018-04-24 16:44</t>
  </si>
  <si>
    <t>2018-04-17 00:50</t>
  </si>
  <si>
    <t>2018-04-17 00:00</t>
  </si>
  <si>
    <t>2018-05-10 09:02</t>
  </si>
  <si>
    <t>2018-05-08 02:35</t>
  </si>
  <si>
    <t>2018-05-30 12:31</t>
  </si>
  <si>
    <t>2018-05-03 23:37</t>
  </si>
  <si>
    <t>2018-05-08 03:11</t>
  </si>
  <si>
    <t>2018-05-31 13:36</t>
  </si>
  <si>
    <t>2018-05-31 13:30</t>
  </si>
  <si>
    <t>2018-05-08 00:00</t>
  </si>
  <si>
    <t>2018-06-01 21:28</t>
  </si>
  <si>
    <t>2018-06-15 02:38</t>
  </si>
  <si>
    <t>2018-06-09 12:11</t>
  </si>
  <si>
    <t>2018-06-12 05:12</t>
  </si>
  <si>
    <t>2018-06-14 19:39</t>
  </si>
  <si>
    <t>2018-06-06 17:09</t>
  </si>
  <si>
    <t>2018-06-06 16:20</t>
  </si>
  <si>
    <t>2018-06-06 00:00</t>
  </si>
  <si>
    <t>2018-07-09 07:57</t>
  </si>
  <si>
    <t>2018-07-11 00:49</t>
  </si>
  <si>
    <t>2018-07-21 12:24</t>
  </si>
  <si>
    <t>2018-07-11 03:57</t>
  </si>
  <si>
    <t>2018-07-10 23:27</t>
  </si>
  <si>
    <t>2018-07-10 23:11</t>
  </si>
  <si>
    <t>2018-07-10 22:47</t>
  </si>
  <si>
    <t>2018-07-11 00:00</t>
  </si>
  <si>
    <t>2018-08-30 23:07</t>
  </si>
  <si>
    <t>2018-08-12 13:50</t>
  </si>
  <si>
    <t>2018-08-11 13:02</t>
  </si>
  <si>
    <t>2018-08-31 05:09</t>
  </si>
  <si>
    <t>2018-08-13 11:13</t>
  </si>
  <si>
    <t>2018-08-18 13:12</t>
  </si>
  <si>
    <t>2018-08-15 15:51</t>
  </si>
  <si>
    <t>2018-08-15 00:00</t>
  </si>
  <si>
    <t>2018-09-18 09:45</t>
  </si>
  <si>
    <t>2018-09-04 02:44</t>
  </si>
  <si>
    <t>2018-09-17 12:43</t>
  </si>
  <si>
    <t>2018-09-30 03:40</t>
  </si>
  <si>
    <t>2018-09-16 01:22</t>
  </si>
  <si>
    <t>2018-09-08 18:57</t>
  </si>
  <si>
    <t>2018-09-08 18:27</t>
  </si>
  <si>
    <t>2018-09-10 00:00</t>
  </si>
  <si>
    <t>2018-10-20 09:24</t>
  </si>
  <si>
    <t>2018-10-05 03:50</t>
  </si>
  <si>
    <t>2018-10-05 11:43</t>
  </si>
  <si>
    <t>2018-10-29 02:54</t>
  </si>
  <si>
    <t>2018-10-04 12:31</t>
  </si>
  <si>
    <t>2018-10-08 07:32</t>
  </si>
  <si>
    <t>2018-10-08 07:08</t>
  </si>
  <si>
    <t>2018-10-08 00:00</t>
  </si>
  <si>
    <t>2018-11-29 09:25</t>
  </si>
  <si>
    <t>2018-11-12 14:34</t>
  </si>
  <si>
    <t>2018-11-08 13:02</t>
  </si>
  <si>
    <t>2018-11-30 04:55</t>
  </si>
  <si>
    <t>2018-11-09 09:21</t>
  </si>
  <si>
    <t>2018-11-02 08:06</t>
  </si>
  <si>
    <t>2018-11-02 07:20</t>
  </si>
  <si>
    <t>2018-11-02 00:00</t>
  </si>
  <si>
    <t>2018-12-29 08:22</t>
  </si>
  <si>
    <t>2018-12-26 12:56</t>
  </si>
  <si>
    <t>2018-12-04 11:23</t>
  </si>
  <si>
    <t>2018-12-18 06:19</t>
  </si>
  <si>
    <t>2018-12-11 16:15</t>
  </si>
  <si>
    <t>2018-12-15 00:34</t>
  </si>
  <si>
    <t>2018-12-08 19:10</t>
  </si>
  <si>
    <t>2018-12-30 00:00</t>
  </si>
  <si>
    <t>2019-01-01 09:13</t>
  </si>
  <si>
    <t>2019-01-11 14:09</t>
  </si>
  <si>
    <t>2019-01-11 11:23</t>
  </si>
  <si>
    <t>2019-01-28 05:41</t>
  </si>
  <si>
    <t>2019-01-31 19:24</t>
  </si>
  <si>
    <t>2019-01-02 18:02</t>
  </si>
  <si>
    <t>2019-01-02 21:56</t>
  </si>
  <si>
    <t>2019-01-02 00:00</t>
  </si>
  <si>
    <t>2019-02-11 19:53</t>
  </si>
  <si>
    <t>2019-02-07 13:38</t>
  </si>
  <si>
    <t>2019-02-07 11:57</t>
  </si>
  <si>
    <t>2019-02-02 06:00</t>
  </si>
  <si>
    <t>2019-02-22 20:57</t>
  </si>
  <si>
    <t>2019-02-07 21:06</t>
  </si>
  <si>
    <t>2019-02-07 20:26</t>
  </si>
  <si>
    <t>2019-02-24 00:00</t>
  </si>
  <si>
    <t>2019-03-23 22:09</t>
  </si>
  <si>
    <t>2019-03-28 16:23</t>
  </si>
  <si>
    <t>2019-03-21 13:28</t>
  </si>
  <si>
    <t>2019-03-08 00:56</t>
  </si>
  <si>
    <t>2019-03-06 05:01</t>
  </si>
  <si>
    <t>2019-03-29 23:26</t>
  </si>
  <si>
    <t>2019-03-29 23:18</t>
  </si>
  <si>
    <t>2019-03-07 00:00</t>
  </si>
  <si>
    <t>2019-04-01 08:40</t>
  </si>
  <si>
    <t>2019-04-30 15:32</t>
  </si>
  <si>
    <t>2019-04-22 12:07</t>
  </si>
  <si>
    <t>2019-04-01 02:24</t>
  </si>
  <si>
    <t>2019-04-17 11:45</t>
  </si>
  <si>
    <t>2019-04-27 19:10</t>
  </si>
  <si>
    <t>2019-04-27 00:00</t>
  </si>
  <si>
    <t>2019-05-03 10:30</t>
  </si>
  <si>
    <t>2019-05-17 16:26</t>
  </si>
  <si>
    <t>2019-05-27 11:31</t>
  </si>
  <si>
    <t>2019-05-02 14:23</t>
  </si>
  <si>
    <t>2019-05-01 08:18</t>
  </si>
  <si>
    <t>2019-05-15 16:28</t>
  </si>
  <si>
    <t>2019-05-18 14:01</t>
  </si>
  <si>
    <t>2019-05-12 00:00</t>
  </si>
  <si>
    <t>2019-06-05 22:39</t>
  </si>
  <si>
    <t>2019-06-14 03:20</t>
  </si>
  <si>
    <t>2019-06-30 13:38</t>
  </si>
  <si>
    <t>2019-06-16 04:48</t>
  </si>
  <si>
    <t>2019-06-25 13:53</t>
  </si>
  <si>
    <t>2019-06-14 05:08</t>
  </si>
  <si>
    <t>2019-06-01 13:58</t>
  </si>
  <si>
    <t>2019-06-11 00:00</t>
  </si>
  <si>
    <t>2019-07-11 20:04</t>
  </si>
  <si>
    <t>2019-07-18 14:06</t>
  </si>
  <si>
    <t>2019-07-21 11:56</t>
  </si>
  <si>
    <t>2019-07-24 05:26</t>
  </si>
  <si>
    <t>2019-07-31 14:57</t>
  </si>
  <si>
    <t>2019-07-02 19:24</t>
  </si>
  <si>
    <t>2019-07-02 18:55</t>
  </si>
  <si>
    <t>2019-07-02 00:00</t>
  </si>
  <si>
    <t>2019-08-26 20:36</t>
  </si>
  <si>
    <t>2019-08-09 16:48</t>
  </si>
  <si>
    <t>2019-08-10 12:23</t>
  </si>
  <si>
    <t>2019-08-20 02:39</t>
  </si>
  <si>
    <t>2019-08-24 18:34</t>
  </si>
  <si>
    <t>2019-08-08 20:56</t>
  </si>
  <si>
    <t>2019-08-08 20:18</t>
  </si>
  <si>
    <t>2019-08-08 00:00</t>
  </si>
  <si>
    <t>2019-09-24 08:59</t>
  </si>
  <si>
    <t>2019-09-30 22:23</t>
  </si>
  <si>
    <t>2019-09-14 12:57</t>
  </si>
  <si>
    <t>2019-09-25 00:35</t>
  </si>
  <si>
    <t>2019-09-30 15:44</t>
  </si>
  <si>
    <t>2019-09-29 03:21</t>
  </si>
  <si>
    <t>2019-09-29 02:45</t>
  </si>
  <si>
    <t>2019-09-29 00:00</t>
  </si>
  <si>
    <t>2019-10-15 09:47</t>
  </si>
  <si>
    <t>2019-10-01 00:01</t>
  </si>
  <si>
    <t>2019-10-01 12:30</t>
  </si>
  <si>
    <t>2019-10-18 04:44</t>
  </si>
  <si>
    <t>2019-10-01 11:26</t>
  </si>
  <si>
    <t>2019-10-06 00:41</t>
  </si>
  <si>
    <t>2019-10-31 10:55</t>
  </si>
  <si>
    <t>2019-10-31 00:00</t>
  </si>
  <si>
    <t>2019-11-28 20:18</t>
  </si>
  <si>
    <t>2019-11-06 14:20</t>
  </si>
  <si>
    <t>2019-11-23 13:01</t>
  </si>
  <si>
    <t>2019-11-28 21:31</t>
  </si>
  <si>
    <t>2019-11-07 13:52</t>
  </si>
  <si>
    <t>2019-11-20 17:38</t>
  </si>
  <si>
    <t>2019-11-20 18:29</t>
  </si>
  <si>
    <t>2019-11-20 00:00</t>
  </si>
  <si>
    <t>2019-12-31 09:51</t>
  </si>
  <si>
    <t>2019-12-22 14:44</t>
  </si>
  <si>
    <t>2019-12-22 11:38</t>
  </si>
  <si>
    <t>2019-12-03 04:26</t>
  </si>
  <si>
    <t>2019-12-26 19:32</t>
  </si>
  <si>
    <t>2019-12-02 00:00</t>
  </si>
  <si>
    <t>2019-12-06 00:00</t>
  </si>
  <si>
    <t>2020-01-24 00:00</t>
  </si>
  <si>
    <t>2020-02-23 00:00</t>
  </si>
  <si>
    <t>2020-03-05 00:00</t>
  </si>
  <si>
    <t>2020-04-23 00:00</t>
  </si>
  <si>
    <t>2020-05-21 00:00</t>
  </si>
  <si>
    <t>2020-06-07 00:00</t>
  </si>
  <si>
    <t>2020-07-16 00:00</t>
  </si>
  <si>
    <t>2020-08-27 00:00</t>
  </si>
  <si>
    <t>2020-09-12 00:00</t>
  </si>
  <si>
    <t>2020-10-13 00:00</t>
  </si>
  <si>
    <t>2020-11-13 00:00</t>
  </si>
  <si>
    <t>2020-12-06 00:00</t>
  </si>
  <si>
    <t>2021-01-06 00:00</t>
  </si>
  <si>
    <t>2021-02-09 00:00</t>
  </si>
  <si>
    <t>2021-03-10 00:00</t>
  </si>
  <si>
    <t>2021-04-22 00:00</t>
  </si>
  <si>
    <t>2021-05-30 00:00</t>
  </si>
  <si>
    <t>2021-06-22 00:00</t>
  </si>
  <si>
    <t>2021-07-23 00:00</t>
  </si>
  <si>
    <t>2021-08-03 00:00</t>
  </si>
  <si>
    <t>2021-09-12 00:00</t>
  </si>
  <si>
    <t>2021-10-11 00:00</t>
  </si>
  <si>
    <t>2021-11-20 00:00</t>
  </si>
  <si>
    <t>2021-12-21 15:06</t>
  </si>
  <si>
    <t>2021-12-16 13:07</t>
  </si>
  <si>
    <t>2021-12-03 06:13</t>
  </si>
  <si>
    <t>2021-12-24 15:18</t>
  </si>
  <si>
    <t>2021-12-06 22:11</t>
  </si>
  <si>
    <t>2021-12-06 23:12</t>
  </si>
  <si>
    <t>2021-12-13 00:00</t>
  </si>
  <si>
    <t>2015-01-01 19:53</t>
  </si>
  <si>
    <t>2015-01-06 12:38</t>
  </si>
  <si>
    <t>2015-01-06 12:43</t>
  </si>
  <si>
    <t>2015-01-23 06:08</t>
  </si>
  <si>
    <t>2015-01-01 11:25</t>
  </si>
  <si>
    <t>2015-01-27 15:05</t>
  </si>
  <si>
    <t>2015-01-27 00:00</t>
  </si>
  <si>
    <t>2015-02-01 08:53</t>
  </si>
  <si>
    <t>2015-02-25 15:11</t>
  </si>
  <si>
    <t>2015-02-25 14:12</t>
  </si>
  <si>
    <t>2015-02-08 23:16</t>
  </si>
  <si>
    <t>2015-02-08 04:28</t>
  </si>
  <si>
    <t>2015-02-03 12:55</t>
  </si>
  <si>
    <t>2015-02-03 12:20</t>
  </si>
  <si>
    <t>2015-02-03 00:00</t>
  </si>
  <si>
    <t>2015-03-24 21:34</t>
  </si>
  <si>
    <t>2015-03-18 15:41</t>
  </si>
  <si>
    <t>2015-03-31 14:11</t>
  </si>
  <si>
    <t>2015-03-10 23:20</t>
  </si>
  <si>
    <t>2015-03-23 15:12</t>
  </si>
  <si>
    <t>2015-03-23 15:21</t>
  </si>
  <si>
    <t>2015-03-24 07:40</t>
  </si>
  <si>
    <t>2015-03-24 00:00</t>
  </si>
  <si>
    <t>2015-04-08 08:45</t>
  </si>
  <si>
    <t>2015-04-20 04:29</t>
  </si>
  <si>
    <t>2015-04-06 12:38</t>
  </si>
  <si>
    <t>2015-04-15 04:43</t>
  </si>
  <si>
    <t>2015-04-20 17:54</t>
  </si>
  <si>
    <t>2015-04-24 17:55</t>
  </si>
  <si>
    <t>2015-04-24 17:25</t>
  </si>
  <si>
    <t>2015-04-11 00:00</t>
  </si>
  <si>
    <t>2015-05-21 08:59</t>
  </si>
  <si>
    <t>2015-05-28 16:07</t>
  </si>
  <si>
    <t>2015-05-28 15:41</t>
  </si>
  <si>
    <t>2015-05-05 08:05</t>
  </si>
  <si>
    <t>2015-05-12 07:08</t>
  </si>
  <si>
    <t>2015-05-31 17:42</t>
  </si>
  <si>
    <t>2015-05-31 16:59</t>
  </si>
  <si>
    <t>2015-05-31 00:00</t>
  </si>
  <si>
    <t>2015-06-01 22:28</t>
  </si>
  <si>
    <t>2015-06-17 16:19</t>
  </si>
  <si>
    <t>2015-06-17 12:20</t>
  </si>
  <si>
    <t>2015-06-01 00:06</t>
  </si>
  <si>
    <t>2015-06-02 16:10</t>
  </si>
  <si>
    <t>2015-06-05 18:39</t>
  </si>
  <si>
    <t>2015-06-05 18:13</t>
  </si>
  <si>
    <t>2015-06-05 00:00</t>
  </si>
  <si>
    <t>2015-07-28 09:47</t>
  </si>
  <si>
    <t>2015-07-11 03:03</t>
  </si>
  <si>
    <t>2015-07-03 10:42</t>
  </si>
  <si>
    <t>2015-07-14 04:52</t>
  </si>
  <si>
    <t>2015-07-10 19:05</t>
  </si>
  <si>
    <t>2015-07-04 22:02</t>
  </si>
  <si>
    <t>2015-07-04 22:01</t>
  </si>
  <si>
    <t>2015-07-10 00:00</t>
  </si>
  <si>
    <t>2015-08-02 10:34</t>
  </si>
  <si>
    <t>2015-08-08 04:24</t>
  </si>
  <si>
    <t>2015-08-24 12:44</t>
  </si>
  <si>
    <t>2015-08-27 01:02</t>
  </si>
  <si>
    <t>2015-08-08 04:34</t>
  </si>
  <si>
    <t>2015-08-07 18:45</t>
  </si>
  <si>
    <t>2015-08-09 07:28</t>
  </si>
  <si>
    <t>2015-09-17 21:32</t>
  </si>
  <si>
    <t>2015-09-28 17:12</t>
  </si>
  <si>
    <t>2015-09-05 13:15</t>
  </si>
  <si>
    <t>2015-09-19 05:39</t>
  </si>
  <si>
    <t>2015-09-28 17:41</t>
  </si>
  <si>
    <t>2015-09-07 08:46</t>
  </si>
  <si>
    <t>2015-09-13 22:10</t>
  </si>
  <si>
    <t>2015-10-31 09:59</t>
  </si>
  <si>
    <t>2015-10-20 14:18</t>
  </si>
  <si>
    <t>2015-10-01 11:26</t>
  </si>
  <si>
    <t>2015-10-13 23:32</t>
  </si>
  <si>
    <t>2015-10-09 14:02</t>
  </si>
  <si>
    <t>2015-10-06 01:01</t>
  </si>
  <si>
    <t>2015-10-06 00:18</t>
  </si>
  <si>
    <t>2015-11-27 08:41</t>
  </si>
  <si>
    <t>2015-11-16 13:30</t>
  </si>
  <si>
    <t>2015-11-18 14:38</t>
  </si>
  <si>
    <t>2015-11-26 20:39</t>
  </si>
  <si>
    <t>2015-11-26 03:50</t>
  </si>
  <si>
    <t>2015-11-06 01:28</t>
  </si>
  <si>
    <t>2015-11-04 04:45</t>
  </si>
  <si>
    <t>2015-12-31 19:38</t>
  </si>
  <si>
    <t>2015-12-10 04:48</t>
  </si>
  <si>
    <t>2015-12-22 12:31</t>
  </si>
  <si>
    <t>2015-12-17 17:43</t>
  </si>
  <si>
    <t>2015-12-06 06:39</t>
  </si>
  <si>
    <t>2015-12-13 22:43</t>
  </si>
  <si>
    <t>2015-12-13 22:11</t>
  </si>
  <si>
    <t>2015-12-08 00:00</t>
  </si>
  <si>
    <t>2016-01-25 08:02</t>
  </si>
  <si>
    <t>2016-01-17 14:02</t>
  </si>
  <si>
    <t>2016-01-05 12:36</t>
  </si>
  <si>
    <t>2016-01-24 17:04</t>
  </si>
  <si>
    <t>2016-01-24 11:19</t>
  </si>
  <si>
    <t>2016-01-30 03:29</t>
  </si>
  <si>
    <t>2016-01-30 03:16</t>
  </si>
  <si>
    <t>2016-01-13 00:00</t>
  </si>
  <si>
    <t>2016-02-25 09:31</t>
  </si>
  <si>
    <t>2016-02-13 14:19</t>
  </si>
  <si>
    <t>2016-02-13 14:47</t>
  </si>
  <si>
    <t>2016-02-08 06:54</t>
  </si>
  <si>
    <t>2016-02-29 08:52</t>
  </si>
  <si>
    <t>2016-02-01 03:40</t>
  </si>
  <si>
    <t>2016-02-14 12:21</t>
  </si>
  <si>
    <t>2016-02-24 00:00</t>
  </si>
  <si>
    <t>2016-03-18 16:08</t>
  </si>
  <si>
    <t>2016-03-08 09:52</t>
  </si>
  <si>
    <t>2016-03-28 02:41</t>
  </si>
  <si>
    <t>2016-03-23 22:07</t>
  </si>
  <si>
    <t>2016-03-11 16:53</t>
  </si>
  <si>
    <t>2016-03-09 18:59</t>
  </si>
  <si>
    <t>2016-04-19 09:04</t>
  </si>
  <si>
    <t>2016-04-13 13:20</t>
  </si>
  <si>
    <t>2016-04-21 11:16</t>
  </si>
  <si>
    <t>2016-04-18 20:14</t>
  </si>
  <si>
    <t>2016-04-18 17:09</t>
  </si>
  <si>
    <t>2016-04-13 06:25</t>
  </si>
  <si>
    <t>2016-04-15 00:42</t>
  </si>
  <si>
    <t>2016-04-15 00:00</t>
  </si>
  <si>
    <t>2016-05-14 08:52</t>
  </si>
  <si>
    <t>2016-05-10 16:50</t>
  </si>
  <si>
    <t>2016-05-29 12:59</t>
  </si>
  <si>
    <t>2016-05-17 00:23</t>
  </si>
  <si>
    <t>2016-05-16 07:44</t>
  </si>
  <si>
    <t>2016-05-13 20:10</t>
  </si>
  <si>
    <t>2016-05-13 17:30</t>
  </si>
  <si>
    <t>2016-05-13 00:00</t>
  </si>
  <si>
    <t>2016-06-29 23:39</t>
  </si>
  <si>
    <t>2016-06-01 16:38</t>
  </si>
  <si>
    <t>2016-06-28 10:47</t>
  </si>
  <si>
    <t>2016-06-15 04:23</t>
  </si>
  <si>
    <t>2016-06-18 16:58</t>
  </si>
  <si>
    <t>2016-06-17 18:18</t>
  </si>
  <si>
    <t>2016-06-17 18:55</t>
  </si>
  <si>
    <t>2016-06-17 00:00</t>
  </si>
  <si>
    <t>2016-07-20 21:54</t>
  </si>
  <si>
    <t>2016-07-09 05:03</t>
  </si>
  <si>
    <t>2016-07-27 16:55</t>
  </si>
  <si>
    <t>2016-07-23 04:55</t>
  </si>
  <si>
    <t>2016-07-08 09:52</t>
  </si>
  <si>
    <t>2016-07-08 13:15</t>
  </si>
  <si>
    <t>2016-07-08 12:46</t>
  </si>
  <si>
    <t>2016-08-03 21:54</t>
  </si>
  <si>
    <t>2016-08-11 04:55</t>
  </si>
  <si>
    <t>2016-08-10 11:36</t>
  </si>
  <si>
    <t>2016-08-31 05:58</t>
  </si>
  <si>
    <t>2016-08-06 14:14</t>
  </si>
  <si>
    <t>2016-08-19 06:13</t>
  </si>
  <si>
    <t>2016-08-11 03:52</t>
  </si>
  <si>
    <t>2016-08-11 00:00</t>
  </si>
  <si>
    <t>2016-09-21 08:44</t>
  </si>
  <si>
    <t>2016-09-27 13:31</t>
  </si>
  <si>
    <t>2016-09-05 13:47</t>
  </si>
  <si>
    <t>2016-09-20 05:07</t>
  </si>
  <si>
    <t>2016-09-27 13:20</t>
  </si>
  <si>
    <t>2016-09-13 16:26</t>
  </si>
  <si>
    <t>2016-09-08 19:25</t>
  </si>
  <si>
    <t>2016-10-30 09:20</t>
  </si>
  <si>
    <t>2016-10-03 14:39</t>
  </si>
  <si>
    <t>2016-10-22 12:54</t>
  </si>
  <si>
    <t>2016-10-30 06:44</t>
  </si>
  <si>
    <t>2016-10-21 08:45</t>
  </si>
  <si>
    <t>2016-10-21 00:30</t>
  </si>
  <si>
    <t>2016-10-23 14:45</t>
  </si>
  <si>
    <t>2016-10-21 00:00</t>
  </si>
  <si>
    <t>2016-11-29 08:41</t>
  </si>
  <si>
    <t>2016-11-05 13:56</t>
  </si>
  <si>
    <t>2016-11-19 11:07</t>
  </si>
  <si>
    <t>2016-11-24 05:28</t>
  </si>
  <si>
    <t>2016-11-01 11:35</t>
  </si>
  <si>
    <t>2016-11-22 14:57</t>
  </si>
  <si>
    <t>2016-11-22 14:10</t>
  </si>
  <si>
    <t>2016-12-16 08:23</t>
  </si>
  <si>
    <t>2016-12-13 14:09</t>
  </si>
  <si>
    <t>2016-12-04 13:54</t>
  </si>
  <si>
    <t>2016-12-28 01:16</t>
  </si>
  <si>
    <t>2016-12-27 18:25</t>
  </si>
  <si>
    <t>2016-12-11 17:30</t>
  </si>
  <si>
    <t>2016-12-11 00:01</t>
  </si>
  <si>
    <t>2016-12-11 00:00</t>
  </si>
  <si>
    <t>2017-01-23 09:36</t>
  </si>
  <si>
    <t>2017-01-07 15:29</t>
  </si>
  <si>
    <t>2017-01-07 14:08</t>
  </si>
  <si>
    <t>2017-01-20 21:02</t>
  </si>
  <si>
    <t>2017-01-20 15:40</t>
  </si>
  <si>
    <t>2017-01-03 17:55</t>
  </si>
  <si>
    <t>2017-01-03 16:05</t>
  </si>
  <si>
    <t>2017-01-30 00:00</t>
  </si>
  <si>
    <t>2017-02-14 08:33</t>
  </si>
  <si>
    <t>2017-02-05 03:27</t>
  </si>
  <si>
    <t>2017-02-22 11:51</t>
  </si>
  <si>
    <t>2017-02-09 20:23</t>
  </si>
  <si>
    <t>2017-02-05 18:17</t>
  </si>
  <si>
    <t>2017-02-21 01:49</t>
  </si>
  <si>
    <t>2017-02-21 00:59</t>
  </si>
  <si>
    <t>2017-02-21 00:00</t>
  </si>
  <si>
    <t>2017-03-26 21:28</t>
  </si>
  <si>
    <t>2017-03-13 14:55</t>
  </si>
  <si>
    <t>2017-03-18 14:21</t>
  </si>
  <si>
    <t>2017-03-07 21:03</t>
  </si>
  <si>
    <t>2017-03-31 14:46</t>
  </si>
  <si>
    <t>2017-03-31 19:57</t>
  </si>
  <si>
    <t>2017-03-31 19:42</t>
  </si>
  <si>
    <t>2017-04-03 09:05</t>
  </si>
  <si>
    <t>2017-04-11 03:05</t>
  </si>
  <si>
    <t>2017-04-09 11:49</t>
  </si>
  <si>
    <t>2017-04-02 05:34</t>
  </si>
  <si>
    <t>2017-04-21 20:07</t>
  </si>
  <si>
    <t>2017-04-21 17:55</t>
  </si>
  <si>
    <t>2017-04-22 18:05</t>
  </si>
  <si>
    <t>2017-04-27 00:00</t>
  </si>
  <si>
    <t>2017-05-06 22:12</t>
  </si>
  <si>
    <t>2017-05-31 15:30</t>
  </si>
  <si>
    <t>2017-05-11 14:33</t>
  </si>
  <si>
    <t>2017-05-24 16:55</t>
  </si>
  <si>
    <t>2017-05-15 17:08</t>
  </si>
  <si>
    <t>2017-05-15 16:59</t>
  </si>
  <si>
    <t>2017-05-21 00:00</t>
  </si>
  <si>
    <t>2017-06-27 20:10</t>
  </si>
  <si>
    <t>2017-06-02 01:44</t>
  </si>
  <si>
    <t>2017-06-11 14:25</t>
  </si>
  <si>
    <t>2017-06-15 07:34</t>
  </si>
  <si>
    <t>2017-06-14 20:04</t>
  </si>
  <si>
    <t>2017-06-27 18:15</t>
  </si>
  <si>
    <t>2017-06-27 17:57</t>
  </si>
  <si>
    <t>2017-06-27 00:00</t>
  </si>
  <si>
    <t>2017-07-17 08:35</t>
  </si>
  <si>
    <t>2017-07-29 19:23</t>
  </si>
  <si>
    <t>2017-07-10 13:42</t>
  </si>
  <si>
    <t>2017-07-29 13:28</t>
  </si>
  <si>
    <t>2017-07-29 19:48</t>
  </si>
  <si>
    <t>2017-07-29 13:10</t>
  </si>
  <si>
    <t>2017-07-29 19:33</t>
  </si>
  <si>
    <t>2017-08-27 21:41</t>
  </si>
  <si>
    <t>2017-08-03 16:37</t>
  </si>
  <si>
    <t>2017-08-02 10:48</t>
  </si>
  <si>
    <t>2017-08-01 01:49</t>
  </si>
  <si>
    <t>2017-08-22 08:51</t>
  </si>
  <si>
    <t>2017-08-30 15:18</t>
  </si>
  <si>
    <t>2017-08-30 14:45</t>
  </si>
  <si>
    <t>2017-08-30 00:00</t>
  </si>
  <si>
    <t>2017-09-29 22:19</t>
  </si>
  <si>
    <t>2017-09-14 15:40</t>
  </si>
  <si>
    <t>2017-09-15 12:10</t>
  </si>
  <si>
    <t>2017-09-19 05:28</t>
  </si>
  <si>
    <t>2017-09-13 12:54</t>
  </si>
  <si>
    <t>2017-09-29 18:57</t>
  </si>
  <si>
    <t>2017-09-02 19:00</t>
  </si>
  <si>
    <t>2017-09-02 00:00</t>
  </si>
  <si>
    <t>2017-10-30 09:05</t>
  </si>
  <si>
    <t>2017-10-14 15:12</t>
  </si>
  <si>
    <t>2017-10-02 12:22</t>
  </si>
  <si>
    <t>2017-10-31 00:42</t>
  </si>
  <si>
    <t>2017-10-13 19:54</t>
  </si>
  <si>
    <t>2017-10-14 02:55</t>
  </si>
  <si>
    <t>2017-10-14 02:35</t>
  </si>
  <si>
    <t>2017-11-24 09:33</t>
  </si>
  <si>
    <t>2017-11-18 03:41</t>
  </si>
  <si>
    <t>2017-11-07 12:31</t>
  </si>
  <si>
    <t>2017-11-23 17:58</t>
  </si>
  <si>
    <t>2017-11-30 14:52</t>
  </si>
  <si>
    <t>2017-11-09 16:30</t>
  </si>
  <si>
    <t>2017-11-11 06:22</t>
  </si>
  <si>
    <t>2017-11-30 15:00</t>
  </si>
  <si>
    <t>2017-12-20 09:55</t>
  </si>
  <si>
    <t>2017-12-24 13:28</t>
  </si>
  <si>
    <t>2017-12-24 12:24</t>
  </si>
  <si>
    <t>2017-12-17 07:38</t>
  </si>
  <si>
    <t>2017-12-16 22:55</t>
  </si>
  <si>
    <t>2017-12-16 09:17</t>
  </si>
  <si>
    <t>2017-12-03 02:51</t>
  </si>
  <si>
    <t>2017-12-01 00:00</t>
  </si>
  <si>
    <t>2017-12-01 10:00</t>
  </si>
  <si>
    <t>2018-01-08 14:14</t>
  </si>
  <si>
    <t>2018-01-16 11:31</t>
  </si>
  <si>
    <t>2018-01-13 06:57</t>
  </si>
  <si>
    <t>2018-01-08 18:19</t>
  </si>
  <si>
    <t>2018-01-07 06:16</t>
  </si>
  <si>
    <t>2018-01-07 06:08</t>
  </si>
  <si>
    <t>2018-01-24 00:00</t>
  </si>
  <si>
    <t>2018-02-12 09:46</t>
  </si>
  <si>
    <t>2018-02-28 17:11</t>
  </si>
  <si>
    <t>2018-02-15 14:20</t>
  </si>
  <si>
    <t>2018-02-05 05:19</t>
  </si>
  <si>
    <t>2018-02-01 02:34</t>
  </si>
  <si>
    <t>2018-02-03 18:21</t>
  </si>
  <si>
    <t>2018-02-03 17:53</t>
  </si>
  <si>
    <t>2018-02-22 00:00</t>
  </si>
  <si>
    <t>2018-03-09 09:31</t>
  </si>
  <si>
    <t>2018-03-20 15:08</t>
  </si>
  <si>
    <t>2018-03-05 12:22</t>
  </si>
  <si>
    <t>2018-03-10 04:09</t>
  </si>
  <si>
    <t>2018-03-05 17:47</t>
  </si>
  <si>
    <t>2018-03-05 13:38</t>
  </si>
  <si>
    <t>2018-03-16 15:27</t>
  </si>
  <si>
    <t>2018-03-02 00:00</t>
  </si>
  <si>
    <t>2018-04-07 08:34</t>
  </si>
  <si>
    <t>2018-04-24 01:57</t>
  </si>
  <si>
    <t>2018-04-14 12:43</t>
  </si>
  <si>
    <t>2018-04-08 01:50</t>
  </si>
  <si>
    <t>2018-04-06 10:47</t>
  </si>
  <si>
    <t>2018-04-14 20:22</t>
  </si>
  <si>
    <t>2018-04-14 19:50</t>
  </si>
  <si>
    <t>2018-04-14 00:00</t>
  </si>
  <si>
    <t>2018-05-03 10:13</t>
  </si>
  <si>
    <t>2018-05-08 02:28</t>
  </si>
  <si>
    <t>2018-05-30 12:23</t>
  </si>
  <si>
    <t>2018-05-03 11:58</t>
  </si>
  <si>
    <t>2018-05-03 01:35</t>
  </si>
  <si>
    <t>2018-05-08 18:53</t>
  </si>
  <si>
    <t>2018-05-08 18:06</t>
  </si>
  <si>
    <t>2018-06-01 21:44</t>
  </si>
  <si>
    <t>2018-06-15 01:38</t>
  </si>
  <si>
    <t>2018-06-07 10:58</t>
  </si>
  <si>
    <t>2018-06-12 05:13</t>
  </si>
  <si>
    <t>2018-06-14 16:24</t>
  </si>
  <si>
    <t>2018-06-06 15:46</t>
  </si>
  <si>
    <t>2018-06-06 15:43</t>
  </si>
  <si>
    <t>2018-06-14 00:00</t>
  </si>
  <si>
    <t>2018-07-09 08:35</t>
  </si>
  <si>
    <t>2018-07-11 01:32</t>
  </si>
  <si>
    <t>2018-07-31 16:46</t>
  </si>
  <si>
    <t>2018-07-10 02:32</t>
  </si>
  <si>
    <t>2018-07-10 16:23</t>
  </si>
  <si>
    <t>2018-07-10 20:25</t>
  </si>
  <si>
    <t>2018-07-11 11:32</t>
  </si>
  <si>
    <t>2018-08-30 23:21</t>
  </si>
  <si>
    <t>2018-08-23 16:34</t>
  </si>
  <si>
    <t>2018-08-12 12:47</t>
  </si>
  <si>
    <t>2018-08-30 19:13</t>
  </si>
  <si>
    <t>2018-08-27 20:59</t>
  </si>
  <si>
    <t>2018-08-30 16:45</t>
  </si>
  <si>
    <t>2018-08-30 16:40</t>
  </si>
  <si>
    <t>2018-08-30 00:00</t>
  </si>
  <si>
    <t>2018-09-18 10:03</t>
  </si>
  <si>
    <t>2018-09-04 15:13</t>
  </si>
  <si>
    <t>2018-09-07 12:40</t>
  </si>
  <si>
    <t>2018-09-30 23:53</t>
  </si>
  <si>
    <t>2018-09-09 13:49</t>
  </si>
  <si>
    <t>2018-09-10 14:48</t>
  </si>
  <si>
    <t>2018-09-10 14:29</t>
  </si>
  <si>
    <t>2018-09-24 00:00</t>
  </si>
  <si>
    <t>2018-10-12 08:42</t>
  </si>
  <si>
    <t>2018-10-05 02:49</t>
  </si>
  <si>
    <t>2018-10-01 11:15</t>
  </si>
  <si>
    <t>2018-10-29 02:51</t>
  </si>
  <si>
    <t>2018-10-04 22:02</t>
  </si>
  <si>
    <t>2018-10-08 17:40</t>
  </si>
  <si>
    <t>2018-10-08 19:54</t>
  </si>
  <si>
    <t>2018-11-29 09:12</t>
  </si>
  <si>
    <t>2018-11-12 13:47</t>
  </si>
  <si>
    <t>2018-11-03 12:16</t>
  </si>
  <si>
    <t>2018-11-30 05:48</t>
  </si>
  <si>
    <t>2018-11-22 02:03</t>
  </si>
  <si>
    <t>2018-11-09 09:29</t>
  </si>
  <si>
    <t>2018-11-10 03:17</t>
  </si>
  <si>
    <t>2018-11-01 00:00</t>
  </si>
  <si>
    <t>2018-12-29 08:29</t>
  </si>
  <si>
    <t>2018-12-26 13:27</t>
  </si>
  <si>
    <t>2018-12-04 10:04</t>
  </si>
  <si>
    <t>2018-12-29 08:19</t>
  </si>
  <si>
    <t>2018-12-11 18:24</t>
  </si>
  <si>
    <t>2018-12-28 10:41</t>
  </si>
  <si>
    <t>2018-12-14 02:34</t>
  </si>
  <si>
    <t>2018-12-14 00:00</t>
  </si>
  <si>
    <t>2019-01-01 09:01</t>
  </si>
  <si>
    <t>2019-01-11 14:34</t>
  </si>
  <si>
    <t>2019-01-31 12:32</t>
  </si>
  <si>
    <t>2019-01-27 00:17</t>
  </si>
  <si>
    <t>2019-01-31 18:46</t>
  </si>
  <si>
    <t>2019-01-04 00:13</t>
  </si>
  <si>
    <t>2019-01-15 22:29</t>
  </si>
  <si>
    <t>2019-02-11 20:52</t>
  </si>
  <si>
    <t>2019-02-07 13:51</t>
  </si>
  <si>
    <t>2019-02-03 13:34</t>
  </si>
  <si>
    <t>2019-02-23 14:00</t>
  </si>
  <si>
    <t>2019-02-22 18:00</t>
  </si>
  <si>
    <t>2019-02-17 02:30</t>
  </si>
  <si>
    <t>2019-02-04 06:37</t>
  </si>
  <si>
    <t>2019-02-04 00:00</t>
  </si>
  <si>
    <t>2019-03-23 22:17</t>
  </si>
  <si>
    <t>2019-03-28 16:35</t>
  </si>
  <si>
    <t>2019-03-21 12:17</t>
  </si>
  <si>
    <t>2019-03-07 23:34</t>
  </si>
  <si>
    <t>2019-03-10 10:12</t>
  </si>
  <si>
    <t>2019-03-13 17:36</t>
  </si>
  <si>
    <t>2019-03-13 16:45</t>
  </si>
  <si>
    <t>2019-03-31 00:00</t>
  </si>
  <si>
    <t>2019-04-01 08:50</t>
  </si>
  <si>
    <t>2019-04-30 15:39</t>
  </si>
  <si>
    <t>2019-04-30 14:41</t>
  </si>
  <si>
    <t>2019-04-01 06:21</t>
  </si>
  <si>
    <t>2019-04-10 14:50</t>
  </si>
  <si>
    <t>2019-04-27 12:19</t>
  </si>
  <si>
    <t>2019-04-27 11:29</t>
  </si>
  <si>
    <t>2019-05-03 10:04</t>
  </si>
  <si>
    <t>2019-05-17 16:00</t>
  </si>
  <si>
    <t>2019-05-19 14:02</t>
  </si>
  <si>
    <t>2019-05-03 03:35</t>
  </si>
  <si>
    <t>2019-05-01 12:01</t>
  </si>
  <si>
    <t>2019-05-12 18:12</t>
  </si>
  <si>
    <t>2019-05-12 17:49</t>
  </si>
  <si>
    <t>2019-05-07 00:00</t>
  </si>
  <si>
    <t>2019-06-05 22:24</t>
  </si>
  <si>
    <t>2019-06-14 03:07</t>
  </si>
  <si>
    <t>2019-06-06 12:09</t>
  </si>
  <si>
    <t>2019-06-16 04:27</t>
  </si>
  <si>
    <t>2019-06-28 13:11</t>
  </si>
  <si>
    <t>2019-06-11 15:09</t>
  </si>
  <si>
    <t>2019-06-12 17:46</t>
  </si>
  <si>
    <t>2019-07-11 19:38</t>
  </si>
  <si>
    <t>2019-07-18 13:51</t>
  </si>
  <si>
    <t>2019-07-14 15:27</t>
  </si>
  <si>
    <t>2019-07-13 04:33</t>
  </si>
  <si>
    <t>2019-07-29 12:29</t>
  </si>
  <si>
    <t>2019-07-11 13:57</t>
  </si>
  <si>
    <t>2019-07-23 17:10</t>
  </si>
  <si>
    <t>2019-07-23 00:00</t>
  </si>
  <si>
    <t>2019-08-26 20:57</t>
  </si>
  <si>
    <t>2019-08-09 16:57</t>
  </si>
  <si>
    <t>2019-08-10 12:12</t>
  </si>
  <si>
    <t>2019-08-20 03:29</t>
  </si>
  <si>
    <t>2019-08-24 14:11</t>
  </si>
  <si>
    <t>2019-08-24 13:30</t>
  </si>
  <si>
    <t>2019-08-24 00:00</t>
  </si>
  <si>
    <t>2019-09-24 09:04</t>
  </si>
  <si>
    <t>2019-09-30 21:08</t>
  </si>
  <si>
    <t>2019-09-12 11:45</t>
  </si>
  <si>
    <t>2019-09-26 01:33</t>
  </si>
  <si>
    <t>2019-09-30 19:35</t>
  </si>
  <si>
    <t>2019-09-03 14:59</t>
  </si>
  <si>
    <t>2019-09-27 06:15</t>
  </si>
  <si>
    <t>2019-09-27 00:00</t>
  </si>
  <si>
    <t>2019-10-15 09:38</t>
  </si>
  <si>
    <t>2019-10-01 10:07</t>
  </si>
  <si>
    <t>2019-10-22 01:23</t>
  </si>
  <si>
    <t>2019-10-31 19:30</t>
  </si>
  <si>
    <t>2019-10-27 18:36</t>
  </si>
  <si>
    <t>2019-10-27 18:22</t>
  </si>
  <si>
    <t>2019-11-28 20:53</t>
  </si>
  <si>
    <t>2019-11-06 14:27</t>
  </si>
  <si>
    <t>2019-11-23 10:38</t>
  </si>
  <si>
    <t>2019-11-28 21:47</t>
  </si>
  <si>
    <t>2019-11-28 16:14</t>
  </si>
  <si>
    <t>2019-11-30 07:46</t>
  </si>
  <si>
    <t>2019-11-18 14:56</t>
  </si>
  <si>
    <t>2019-11-18 00:00</t>
  </si>
  <si>
    <t>2019-12-31 10:17</t>
  </si>
  <si>
    <t>2019-12-22 14:18</t>
  </si>
  <si>
    <t>2019-12-26 12:33</t>
  </si>
  <si>
    <t>2019-12-07 05:04</t>
  </si>
  <si>
    <t>2019-12-26 19:10</t>
  </si>
  <si>
    <t>2019-12-06 05:14</t>
  </si>
  <si>
    <t>2019-12-06 05:16</t>
  </si>
  <si>
    <t>2020-01-26 17:00</t>
  </si>
  <si>
    <t>2020-01-07 10:28</t>
  </si>
  <si>
    <t>2020-01-30 06:16</t>
  </si>
  <si>
    <t>2020-01-12 05:54</t>
  </si>
  <si>
    <t>2020-01-24 18:30</t>
  </si>
  <si>
    <t>2020-01-24 18:21</t>
  </si>
  <si>
    <t>2020-02-18 08:31</t>
  </si>
  <si>
    <t>2020-02-15 15:13</t>
  </si>
  <si>
    <t>2020-02-26 12:02</t>
  </si>
  <si>
    <t>2020-02-01 04:08</t>
  </si>
  <si>
    <t>2020-02-16 16:13</t>
  </si>
  <si>
    <t>2020-02-12 18:56</t>
  </si>
  <si>
    <t>2020-02-22 18:55</t>
  </si>
  <si>
    <t>2020-02-22 00:00</t>
  </si>
  <si>
    <t>2020-03-05 10:01</t>
  </si>
  <si>
    <t>2020-03-09 14:56</t>
  </si>
  <si>
    <t>2020-03-26 14:26</t>
  </si>
  <si>
    <t>2020-03-16 05:32</t>
  </si>
  <si>
    <t>2020-03-10 09:43</t>
  </si>
  <si>
    <t>2020-03-27 17:22</t>
  </si>
  <si>
    <t>2020-03-27 17:10</t>
  </si>
  <si>
    <t>2020-03-27 00:00</t>
  </si>
  <si>
    <t>2020-04-05 22:28</t>
  </si>
  <si>
    <t>2020-04-19 16:02</t>
  </si>
  <si>
    <t>2020-04-19 13:31</t>
  </si>
  <si>
    <t>2020-04-13 02:54</t>
  </si>
  <si>
    <t>2020-04-01 07:47</t>
  </si>
  <si>
    <t>2020-04-28 17:16</t>
  </si>
  <si>
    <t>2020-04-28 17:15</t>
  </si>
  <si>
    <t>2020-05-13 10:29</t>
  </si>
  <si>
    <t>2020-05-22 14:40</t>
  </si>
  <si>
    <t>2020-05-15 12:13</t>
  </si>
  <si>
    <t>2020-05-13 01:52</t>
  </si>
  <si>
    <t>2020-05-19 11:14</t>
  </si>
  <si>
    <t>2020-05-12 12:58</t>
  </si>
  <si>
    <t>2020-05-12 12:16</t>
  </si>
  <si>
    <t>2020-05-22 00:00</t>
  </si>
  <si>
    <t>2020-06-14 22:18</t>
  </si>
  <si>
    <t>2020-06-30 16:06</t>
  </si>
  <si>
    <t>2020-06-27 13:30</t>
  </si>
  <si>
    <t>2020-06-08 00:35</t>
  </si>
  <si>
    <t>2020-06-13 15:03</t>
  </si>
  <si>
    <t>2020-06-15 00:13</t>
  </si>
  <si>
    <t>2020-06-08 17:44</t>
  </si>
  <si>
    <t>2020-06-08 00:00</t>
  </si>
  <si>
    <t>2020-07-21 21:17</t>
  </si>
  <si>
    <t>2020-07-09 16:21</t>
  </si>
  <si>
    <t>2020-07-20 11:11</t>
  </si>
  <si>
    <t>2020-07-02 23:29</t>
  </si>
  <si>
    <t>2020-07-31 09:49</t>
  </si>
  <si>
    <t>2020-07-02 18:57</t>
  </si>
  <si>
    <t>2020-07-02 17:28</t>
  </si>
  <si>
    <t>2020-07-02 00:00</t>
  </si>
  <si>
    <t>2020-08-12 21:54</t>
  </si>
  <si>
    <t>2020-08-25 15:07</t>
  </si>
  <si>
    <t>2020-08-23 10:54</t>
  </si>
  <si>
    <t>2020-08-22 04:19</t>
  </si>
  <si>
    <t>2020-08-10 16:55</t>
  </si>
  <si>
    <t>2020-08-22 11:26</t>
  </si>
  <si>
    <t>2020-08-22 11:05</t>
  </si>
  <si>
    <t>2020-08-22 00:00</t>
  </si>
  <si>
    <t>2020-09-19 08:41</t>
  </si>
  <si>
    <t>2020-09-01 15:16</t>
  </si>
  <si>
    <t>2020-09-18 15:22</t>
  </si>
  <si>
    <t>2020-09-27 03:29</t>
  </si>
  <si>
    <t>2020-09-06 18:08</t>
  </si>
  <si>
    <t>2020-09-20 16:31</t>
  </si>
  <si>
    <t>2020-09-20 16:15</t>
  </si>
  <si>
    <t>2020-09-20 00:00</t>
  </si>
  <si>
    <t>2020-10-30 20:53</t>
  </si>
  <si>
    <t>2020-10-22 02:57</t>
  </si>
  <si>
    <t>2020-10-02 14:28</t>
  </si>
  <si>
    <t>2020-10-23 09:15</t>
  </si>
  <si>
    <t>2020-10-13 21:53</t>
  </si>
  <si>
    <t>2020-10-12 23:34</t>
  </si>
  <si>
    <t>2020-10-16 20:19</t>
  </si>
  <si>
    <t>2020-10-18 00:00</t>
  </si>
  <si>
    <t>2020-11-30 09:25</t>
  </si>
  <si>
    <t>2020-11-19 14:50</t>
  </si>
  <si>
    <t>2020-11-07 12:07</t>
  </si>
  <si>
    <t>2020-11-30 02:39</t>
  </si>
  <si>
    <t>2020-11-22 20:57</t>
  </si>
  <si>
    <t>2020-11-21 01:37</t>
  </si>
  <si>
    <t>2020-11-21 00:00</t>
  </si>
  <si>
    <t>2020-12-31 07:02</t>
  </si>
  <si>
    <t>2020-12-29 14:45</t>
  </si>
  <si>
    <t>2020-12-10 08:36</t>
  </si>
  <si>
    <t>2020-12-31 06:13</t>
  </si>
  <si>
    <t>2020-12-30 04:14</t>
  </si>
  <si>
    <t>2020-12-01 00:45</t>
  </si>
  <si>
    <t>2020-12-01 00:15</t>
  </si>
  <si>
    <t>2020-12-01 00:00</t>
  </si>
  <si>
    <t>2021-01-09 09:23</t>
  </si>
  <si>
    <t>2021-01-22 14:59</t>
  </si>
  <si>
    <t>2021-01-21 12:41</t>
  </si>
  <si>
    <t>2021-01-08 18:13</t>
  </si>
  <si>
    <t>2021-01-16 17:45</t>
  </si>
  <si>
    <t>2021-01-16 22:43</t>
  </si>
  <si>
    <t>2021-02-18 08:58</t>
  </si>
  <si>
    <t>2021-02-11 15:00</t>
  </si>
  <si>
    <t>2021-02-25 13:54</t>
  </si>
  <si>
    <t>2021-02-19 03:24</t>
  </si>
  <si>
    <t>2021-02-17 06:48</t>
  </si>
  <si>
    <t>2021-02-12 22:37</t>
  </si>
  <si>
    <t>2021-02-12 22:08</t>
  </si>
  <si>
    <t>2021-02-13 00:00</t>
  </si>
  <si>
    <t>2021-03-22 09:34</t>
  </si>
  <si>
    <t>2021-03-28 14:09</t>
  </si>
  <si>
    <t>2021-03-22 18:11</t>
  </si>
  <si>
    <t>2021-03-02 06:20</t>
  </si>
  <si>
    <t>2021-03-09 22:17</t>
  </si>
  <si>
    <t>2021-03-09 21:35</t>
  </si>
  <si>
    <t>2021-03-09 00:00</t>
  </si>
  <si>
    <t>2021-04-05 08:00</t>
  </si>
  <si>
    <t>2021-04-23 04:55</t>
  </si>
  <si>
    <t>2021-04-02 13:19</t>
  </si>
  <si>
    <t>2021-04-06 02:55</t>
  </si>
  <si>
    <t>2021-04-23 11:45</t>
  </si>
  <si>
    <t>2021-04-23 02:51</t>
  </si>
  <si>
    <t>2021-04-11 02:06</t>
  </si>
  <si>
    <t>2021-04-14 00:00</t>
  </si>
  <si>
    <t>2021-05-05 20:45</t>
  </si>
  <si>
    <t>2021-05-30 16:19</t>
  </si>
  <si>
    <t>2021-05-28 14:15</t>
  </si>
  <si>
    <t>2021-05-05 21:36</t>
  </si>
  <si>
    <t>2021-05-05 09:13</t>
  </si>
  <si>
    <t>2021-05-30 16:59</t>
  </si>
  <si>
    <t>2021-05-30 16:37</t>
  </si>
  <si>
    <t>2021-06-12 22:59</t>
  </si>
  <si>
    <t>2021-06-20 16:19</t>
  </si>
  <si>
    <t>2021-06-16 10:59</t>
  </si>
  <si>
    <t>2021-06-05 23:23</t>
  </si>
  <si>
    <t>2021-06-22 13:35</t>
  </si>
  <si>
    <t>2021-06-22 13:53</t>
  </si>
  <si>
    <t>2021-06-22 13:12</t>
  </si>
  <si>
    <t>2021-07-10 21:55</t>
  </si>
  <si>
    <t>2021-07-24 03:56</t>
  </si>
  <si>
    <t>2021-07-26 13:49</t>
  </si>
  <si>
    <t>2021-07-23 19:26</t>
  </si>
  <si>
    <t>2021-07-23 05:11</t>
  </si>
  <si>
    <t>2021-07-23 18:33</t>
  </si>
  <si>
    <t>2021-07-23 18:16</t>
  </si>
  <si>
    <t>2021-07-24 00:00</t>
  </si>
  <si>
    <t>2021-08-26 21:56</t>
  </si>
  <si>
    <t>2021-08-07 04:25</t>
  </si>
  <si>
    <t>2021-08-24 14:09</t>
  </si>
  <si>
    <t>2021-08-20 05:24</t>
  </si>
  <si>
    <t>2021-08-31 11:00</t>
  </si>
  <si>
    <t>2021-08-30 22:22</t>
  </si>
  <si>
    <t>2021-08-30 22:05</t>
  </si>
  <si>
    <t>2021-08-04 00:00</t>
  </si>
  <si>
    <t>2021-09-24 09:19</t>
  </si>
  <si>
    <t>2021-09-12 12:05</t>
  </si>
  <si>
    <t>2021-09-13 09:49</t>
  </si>
  <si>
    <t>2021-09-29 04:17</t>
  </si>
  <si>
    <t>2021-09-12 11:15</t>
  </si>
  <si>
    <t>2021-09-12 08:26</t>
  </si>
  <si>
    <t>2021-09-12 08:11</t>
  </si>
  <si>
    <t>2021-10-17 08:51</t>
  </si>
  <si>
    <t>2021-10-12 02:53</t>
  </si>
  <si>
    <t>2021-10-01 09:56</t>
  </si>
  <si>
    <t>2021-10-23 01:18</t>
  </si>
  <si>
    <t>2021-10-11 21:55</t>
  </si>
  <si>
    <t>2021-10-01 14:28</t>
  </si>
  <si>
    <t>2021-10-13 11:28</t>
  </si>
  <si>
    <t>2021-10-22 00:00</t>
  </si>
  <si>
    <t>2021-11-27 09:10</t>
  </si>
  <si>
    <t>2021-11-06 03:56</t>
  </si>
  <si>
    <t>2021-11-06 09:22</t>
  </si>
  <si>
    <t>2021-11-10 23:49</t>
  </si>
  <si>
    <t>2021-11-30 23:19</t>
  </si>
  <si>
    <t>2021-11-03 14:28</t>
  </si>
  <si>
    <t>2021-11-26 16:56</t>
  </si>
  <si>
    <t>2021-11-26 00:00</t>
  </si>
  <si>
    <t>2021-12-21 15:11</t>
  </si>
  <si>
    <t>2021-12-16 12:35</t>
  </si>
  <si>
    <t>2021-12-04 04:04</t>
  </si>
  <si>
    <t>2021-12-01 00:49</t>
  </si>
  <si>
    <t>2021-12-13 02:27</t>
  </si>
  <si>
    <t>2021-12-12 21:36</t>
  </si>
  <si>
    <t>2015-01-01 20:00</t>
  </si>
  <si>
    <t>2015-01-06 13:33</t>
  </si>
  <si>
    <t>2015-01-06 13:03</t>
  </si>
  <si>
    <t>2015-01-24 04:05</t>
  </si>
  <si>
    <t>2015-01-30 21:07</t>
  </si>
  <si>
    <t>2015-01-27 00:27</t>
  </si>
  <si>
    <t>2015-01-14 03:27</t>
  </si>
  <si>
    <t>2015-01-14 00:00</t>
  </si>
  <si>
    <t>2015-01-29 13:00</t>
  </si>
  <si>
    <t>2015-02-01 08:52</t>
  </si>
  <si>
    <t>2015-02-25 14:47</t>
  </si>
  <si>
    <t>2015-02-26 12:26</t>
  </si>
  <si>
    <t>2015-02-09 01:40</t>
  </si>
  <si>
    <t>2015-02-08 10:54</t>
  </si>
  <si>
    <t>2015-02-05 03:30</t>
  </si>
  <si>
    <t>2015-02-17 13:55</t>
  </si>
  <si>
    <t>2015-02-01 00:00</t>
  </si>
  <si>
    <t>2015-03-25 22:05</t>
  </si>
  <si>
    <t>2015-03-18 15:42</t>
  </si>
  <si>
    <t>2015-03-31 12:47</t>
  </si>
  <si>
    <t>2015-03-10 23:13</t>
  </si>
  <si>
    <t>2015-03-04 00:55</t>
  </si>
  <si>
    <t>2015-03-23 19:24</t>
  </si>
  <si>
    <t>2015-03-23 18:39</t>
  </si>
  <si>
    <t>2015-03-23 00:00</t>
  </si>
  <si>
    <t>2015-04-22 21:46</t>
  </si>
  <si>
    <t>2015-04-20 04:57</t>
  </si>
  <si>
    <t>2015-04-20 14:45</t>
  </si>
  <si>
    <t>2015-04-14 04:18</t>
  </si>
  <si>
    <t>2015-04-18 18:21</t>
  </si>
  <si>
    <t>2015-04-30 22:19</t>
  </si>
  <si>
    <t>2015-04-30 22:11</t>
  </si>
  <si>
    <t>2015-05-21 09:56</t>
  </si>
  <si>
    <t>2015-05-28 16:15</t>
  </si>
  <si>
    <t>2015-05-31 12:09</t>
  </si>
  <si>
    <t>2015-05-13 02:00</t>
  </si>
  <si>
    <t>2015-05-12 09:09</t>
  </si>
  <si>
    <t>2015-05-09 19:21</t>
  </si>
  <si>
    <t>2015-05-09 19:05</t>
  </si>
  <si>
    <t>2015-06-14 22:21</t>
  </si>
  <si>
    <t>2015-06-30 16:01</t>
  </si>
  <si>
    <t>2015-06-30 13:57</t>
  </si>
  <si>
    <t>2015-06-09 05:30</t>
  </si>
  <si>
    <t>2015-06-24 18:29</t>
  </si>
  <si>
    <t>2015-06-23 18:52</t>
  </si>
  <si>
    <t>2015-06-23 18:08</t>
  </si>
  <si>
    <t>2015-06-24 00:00</t>
  </si>
  <si>
    <t>2015-07-28 21:46</t>
  </si>
  <si>
    <t>2015-07-11 03:10</t>
  </si>
  <si>
    <t>2015-07-02 12:42</t>
  </si>
  <si>
    <t>2015-07-08 04:43</t>
  </si>
  <si>
    <t>2015-07-19 17:20</t>
  </si>
  <si>
    <t>2015-07-13 15:27</t>
  </si>
  <si>
    <t>2015-07-08 18:05</t>
  </si>
  <si>
    <t>2015-07-08 00:00</t>
  </si>
  <si>
    <t>2015-08-02 10:53</t>
  </si>
  <si>
    <t>2015-08-08 04:22</t>
  </si>
  <si>
    <t>2015-08-07 13:51</t>
  </si>
  <si>
    <t>2015-08-27 02:55</t>
  </si>
  <si>
    <t>2015-08-22 23:14</t>
  </si>
  <si>
    <t>2015-08-08 04:05</t>
  </si>
  <si>
    <t>2015-08-22 00:00</t>
  </si>
  <si>
    <t>2015-09-17 21:34</t>
  </si>
  <si>
    <t>2015-09-28 17:28</t>
  </si>
  <si>
    <t>2015-09-06 12:58</t>
  </si>
  <si>
    <t>2015-09-11 05:16</t>
  </si>
  <si>
    <t>2015-09-28 18:04</t>
  </si>
  <si>
    <t>2015-09-28 18:12</t>
  </si>
  <si>
    <t>2015-09-28 18:05</t>
  </si>
  <si>
    <t>2015-10-31 09:41</t>
  </si>
  <si>
    <t>2015-10-20 14:50</t>
  </si>
  <si>
    <t>2015-10-05 13:46</t>
  </si>
  <si>
    <t>2015-10-14 06:01</t>
  </si>
  <si>
    <t>2015-10-09 19:15</t>
  </si>
  <si>
    <t>2015-10-09 05:39</t>
  </si>
  <si>
    <t>2015-10-09 05:10</t>
  </si>
  <si>
    <t>2015-10-31 00:00</t>
  </si>
  <si>
    <t>2015-11-27 08:29</t>
  </si>
  <si>
    <t>2015-11-16 15:37</t>
  </si>
  <si>
    <t>2015-11-06 10:46</t>
  </si>
  <si>
    <t>2015-11-28 04:33</t>
  </si>
  <si>
    <t>2015-11-26 01:40</t>
  </si>
  <si>
    <t>2015-11-21 02:07</t>
  </si>
  <si>
    <t>2015-11-21 01:48</t>
  </si>
  <si>
    <t>2015-11-21 00:00</t>
  </si>
  <si>
    <t>2015-12-31 21:05</t>
  </si>
  <si>
    <t>2015-12-10 04:58</t>
  </si>
  <si>
    <t>2015-12-02 11:33</t>
  </si>
  <si>
    <t>2015-12-18 03:59</t>
  </si>
  <si>
    <t>2015-12-03 05:55</t>
  </si>
  <si>
    <t>2015-12-13 20:58</t>
  </si>
  <si>
    <t>2015-12-13 20:52</t>
  </si>
  <si>
    <t>2015-12-09 00:00</t>
  </si>
  <si>
    <t>2016-01-25 09:10</t>
  </si>
  <si>
    <t>2016-01-17 14:21</t>
  </si>
  <si>
    <t>2016-01-05 14:15</t>
  </si>
  <si>
    <t>2016-01-25 00:14</t>
  </si>
  <si>
    <t>2016-01-23 08:25</t>
  </si>
  <si>
    <t>2016-01-29 13:23</t>
  </si>
  <si>
    <t>2016-01-29 13:06</t>
  </si>
  <si>
    <t>2016-01-29 00:00</t>
  </si>
  <si>
    <t>2016-02-25 09:32</t>
  </si>
  <si>
    <t>2016-02-13 14:43</t>
  </si>
  <si>
    <t>2016-02-13 14:33</t>
  </si>
  <si>
    <t>2016-02-09 06:46</t>
  </si>
  <si>
    <t>2016-02-06 04:10</t>
  </si>
  <si>
    <t>2016-02-17 07:37</t>
  </si>
  <si>
    <t>2016-02-17 07:36</t>
  </si>
  <si>
    <t>2016-02-17 00:00</t>
  </si>
  <si>
    <t>2016-03-18 15:42</t>
  </si>
  <si>
    <t>2016-03-31 12:12</t>
  </si>
  <si>
    <t>2016-03-28 05:44</t>
  </si>
  <si>
    <t>2016-03-14 02:40</t>
  </si>
  <si>
    <t>2016-03-18 21:13</t>
  </si>
  <si>
    <t>2016-03-10 16:20</t>
  </si>
  <si>
    <t>2016-04-19 09:13</t>
  </si>
  <si>
    <t>2016-04-13 14:28</t>
  </si>
  <si>
    <t>2016-04-22 09:57</t>
  </si>
  <si>
    <t>2016-04-18 18:21</t>
  </si>
  <si>
    <t>2016-04-21 12:57</t>
  </si>
  <si>
    <t>2016-04-14 10:09</t>
  </si>
  <si>
    <t>2016-04-14 09:25</t>
  </si>
  <si>
    <t>2016-04-14 00:00</t>
  </si>
  <si>
    <t>2016-05-13 22:51</t>
  </si>
  <si>
    <t>2016-05-10 16:42</t>
  </si>
  <si>
    <t>2016-05-31 11:41</t>
  </si>
  <si>
    <t>2016-05-16 20:07</t>
  </si>
  <si>
    <t>2016-05-16 12:46</t>
  </si>
  <si>
    <t>2016-05-27 18:33</t>
  </si>
  <si>
    <t>2016-05-27 15:42</t>
  </si>
  <si>
    <t>2016-05-27 00:00</t>
  </si>
  <si>
    <t>2016-06-29 22:53</t>
  </si>
  <si>
    <t>2016-06-12 17:46</t>
  </si>
  <si>
    <t>2016-06-05 10:36</t>
  </si>
  <si>
    <t>2016-06-14 03:53</t>
  </si>
  <si>
    <t>2016-06-28 13:57</t>
  </si>
  <si>
    <t>2016-06-26 18:05</t>
  </si>
  <si>
    <t>2016-06-25 18:20</t>
  </si>
  <si>
    <t>2016-06-25 00:00</t>
  </si>
  <si>
    <t>2016-07-20 21:48</t>
  </si>
  <si>
    <t>2016-07-08 14:55</t>
  </si>
  <si>
    <t>2016-07-27 12:52</t>
  </si>
  <si>
    <t>2016-07-08 06:42</t>
  </si>
  <si>
    <t>2016-07-09 17:54</t>
  </si>
  <si>
    <t>2016-07-09 00:18</t>
  </si>
  <si>
    <t>2016-07-09 00:01</t>
  </si>
  <si>
    <t>2016-08-03 22:06</t>
  </si>
  <si>
    <t>2016-08-13 04:33</t>
  </si>
  <si>
    <t>2016-08-24 11:42</t>
  </si>
  <si>
    <t>2016-08-31 00:19</t>
  </si>
  <si>
    <t>2016-08-13 04:49</t>
  </si>
  <si>
    <t>2016-08-13 04:19</t>
  </si>
  <si>
    <t>2016-08-13 04:07</t>
  </si>
  <si>
    <t>2016-08-13 00:00</t>
  </si>
  <si>
    <t>2016-09-21 08:33</t>
  </si>
  <si>
    <t>2016-09-27 13:42</t>
  </si>
  <si>
    <t>2016-09-05 11:41</t>
  </si>
  <si>
    <t>2016-09-16 05:26</t>
  </si>
  <si>
    <t>2016-09-27 11:17</t>
  </si>
  <si>
    <t>2016-09-09 16:22</t>
  </si>
  <si>
    <t>2016-09-09 16:08</t>
  </si>
  <si>
    <t>2016-10-30 09:01</t>
  </si>
  <si>
    <t>2016-10-03 15:07</t>
  </si>
  <si>
    <t>2016-10-15 11:51</t>
  </si>
  <si>
    <t>2016-10-31 05:44</t>
  </si>
  <si>
    <t>2016-10-12 21:56</t>
  </si>
  <si>
    <t>2016-10-06 03:16</t>
  </si>
  <si>
    <t>2016-10-06 02:39</t>
  </si>
  <si>
    <t>2016-10-07 00:00</t>
  </si>
  <si>
    <t>2016-11-29 08:33</t>
  </si>
  <si>
    <t>2016-11-05 13:52</t>
  </si>
  <si>
    <t>2016-11-19 12:02</t>
  </si>
  <si>
    <t>2016-11-27 16:11</t>
  </si>
  <si>
    <t>2016-11-09 03:14</t>
  </si>
  <si>
    <t>2016-11-22 13:33</t>
  </si>
  <si>
    <t>2016-11-07 05:50</t>
  </si>
  <si>
    <t>2016-11-07 00:00</t>
  </si>
  <si>
    <t>2016-12-16 09:23</t>
  </si>
  <si>
    <t>2016-12-13 14:19</t>
  </si>
  <si>
    <t>2016-12-04 13:31</t>
  </si>
  <si>
    <t>2016-12-16 06:24</t>
  </si>
  <si>
    <t>2016-12-27 20:51</t>
  </si>
  <si>
    <t>2016-12-31 20:30</t>
  </si>
  <si>
    <t>2016-12-31 20:25</t>
  </si>
  <si>
    <t>2017-01-23 09:14</t>
  </si>
  <si>
    <t>2017-01-07 15:17</t>
  </si>
  <si>
    <t>2017-01-30 11:47</t>
  </si>
  <si>
    <t>2017-01-27 04:15</t>
  </si>
  <si>
    <t>2017-01-20 16:26</t>
  </si>
  <si>
    <t>2017-01-03 16:30</t>
  </si>
  <si>
    <t>2017-01-25 02:36</t>
  </si>
  <si>
    <t>2017-01-25 00:00</t>
  </si>
  <si>
    <t>2017-02-14 09:23</t>
  </si>
  <si>
    <t>2017-02-05 04:09</t>
  </si>
  <si>
    <t>2017-02-22 10:16</t>
  </si>
  <si>
    <t>2017-02-11 06:35</t>
  </si>
  <si>
    <t>2017-02-01 23:08</t>
  </si>
  <si>
    <t>2017-02-04 08:12</t>
  </si>
  <si>
    <t>2017-02-04 08:39</t>
  </si>
  <si>
    <t>2017-02-04 00:00</t>
  </si>
  <si>
    <t>2017-03-27 09:13</t>
  </si>
  <si>
    <t>2017-03-06 02:42</t>
  </si>
  <si>
    <t>2017-03-31 12:05</t>
  </si>
  <si>
    <t>2017-03-08 01:47</t>
  </si>
  <si>
    <t>2017-03-11 00:23</t>
  </si>
  <si>
    <t>2017-03-10 04:55</t>
  </si>
  <si>
    <t>2017-03-21 09:15</t>
  </si>
  <si>
    <t>2017-03-08 00:00</t>
  </si>
  <si>
    <t>2017-04-03 08:25</t>
  </si>
  <si>
    <t>2017-04-10 15:39</t>
  </si>
  <si>
    <t>2017-04-21 11:58</t>
  </si>
  <si>
    <t>2017-04-02 05:10</t>
  </si>
  <si>
    <t>2017-04-21 21:58</t>
  </si>
  <si>
    <t>2017-04-21 16:33</t>
  </si>
  <si>
    <t>2017-04-21 16:27</t>
  </si>
  <si>
    <t>2017-04-22 00:00</t>
  </si>
  <si>
    <t>2017-05-05 22:06</t>
  </si>
  <si>
    <t>2017-05-31 15:43</t>
  </si>
  <si>
    <t>2017-05-09 11:53</t>
  </si>
  <si>
    <t>2017-05-17 02:53</t>
  </si>
  <si>
    <t>2017-05-24 19:57</t>
  </si>
  <si>
    <t>2017-05-15 21:20</t>
  </si>
  <si>
    <t>2017-05-30 12:54</t>
  </si>
  <si>
    <t>2017-06-27 20:54</t>
  </si>
  <si>
    <t>2017-06-02 02:36</t>
  </si>
  <si>
    <t>2017-06-26 12:55</t>
  </si>
  <si>
    <t>2017-06-15 04:31</t>
  </si>
  <si>
    <t>2017-06-17 17:15</t>
  </si>
  <si>
    <t>2017-06-27 17:59</t>
  </si>
  <si>
    <t>2017-06-27 17:53</t>
  </si>
  <si>
    <t>2017-07-16 19:33</t>
  </si>
  <si>
    <t>2017-07-29 19:05</t>
  </si>
  <si>
    <t>2017-07-28 10:59</t>
  </si>
  <si>
    <t>2017-07-31 05:41</t>
  </si>
  <si>
    <t>2017-07-29 18:38</t>
  </si>
  <si>
    <t>2017-07-29 23:04</t>
  </si>
  <si>
    <t>2017-07-29 22:31</t>
  </si>
  <si>
    <t>2017-08-27 21:25</t>
  </si>
  <si>
    <t>2017-08-21 17:41</t>
  </si>
  <si>
    <t>2017-08-08 13:23</t>
  </si>
  <si>
    <t>2017-08-23 00:17</t>
  </si>
  <si>
    <t>2017-08-21 13:09</t>
  </si>
  <si>
    <t>2017-08-22 04:53</t>
  </si>
  <si>
    <t>2017-08-22 04:49</t>
  </si>
  <si>
    <t>2017-08-22 00:00</t>
  </si>
  <si>
    <t>2017-09-30 09:53</t>
  </si>
  <si>
    <t>2017-09-02 13:47</t>
  </si>
  <si>
    <t>2017-09-22 13:01</t>
  </si>
  <si>
    <t>2017-09-19 04:59</t>
  </si>
  <si>
    <t>2017-09-06 14:59</t>
  </si>
  <si>
    <t>2017-09-29 19:22</t>
  </si>
  <si>
    <t>2017-09-13 20:07</t>
  </si>
  <si>
    <t>2017-09-01 00:00</t>
  </si>
  <si>
    <t>2017-10-30 08:34</t>
  </si>
  <si>
    <t>2017-10-14 03:20</t>
  </si>
  <si>
    <t>2017-10-02 12:45</t>
  </si>
  <si>
    <t>2017-10-28 05:00</t>
  </si>
  <si>
    <t>2017-10-13 16:57</t>
  </si>
  <si>
    <t>2017-10-14 13:00</t>
  </si>
  <si>
    <t>2017-10-13 19:48</t>
  </si>
  <si>
    <t>2017-10-15 00:00</t>
  </si>
  <si>
    <t>2017-11-24 09:27</t>
  </si>
  <si>
    <t>2017-11-18 04:46</t>
  </si>
  <si>
    <t>2017-11-02 12:20</t>
  </si>
  <si>
    <t>2017-11-24 21:51</t>
  </si>
  <si>
    <t>2017-11-18 19:26</t>
  </si>
  <si>
    <t>2017-11-10 20:53</t>
  </si>
  <si>
    <t>2017-11-10 20:46</t>
  </si>
  <si>
    <t>2017-12-21 08:32</t>
  </si>
  <si>
    <t>2017-12-24 14:26</t>
  </si>
  <si>
    <t>2017-12-03 09:51</t>
  </si>
  <si>
    <t>2017-12-09 03:38</t>
  </si>
  <si>
    <t>2017-12-16 16:51</t>
  </si>
  <si>
    <t>2017-12-27 01:09</t>
  </si>
  <si>
    <t>2017-12-27 00:36</t>
  </si>
  <si>
    <t>2017-12-27 00:00</t>
  </si>
  <si>
    <t>2017-12-28 13:00</t>
  </si>
  <si>
    <t>2018-01-13 08:31</t>
  </si>
  <si>
    <t>2018-01-22 03:26</t>
  </si>
  <si>
    <t>2018-01-18 14:10</t>
  </si>
  <si>
    <t>2018-01-13 07:22</t>
  </si>
  <si>
    <t>2018-01-28 22:13</t>
  </si>
  <si>
    <t>2018-01-08 19:30</t>
  </si>
  <si>
    <t>2018-01-06 20:59</t>
  </si>
  <si>
    <t>2018-01-07 00:00</t>
  </si>
  <si>
    <t>2018-01-14 13:00</t>
  </si>
  <si>
    <t>2018-02-12 09:41</t>
  </si>
  <si>
    <t>2018-02-28 14:37</t>
  </si>
  <si>
    <t>2018-02-28 12:19</t>
  </si>
  <si>
    <t>2018-02-06 01:01</t>
  </si>
  <si>
    <t>2018-02-01 00:03</t>
  </si>
  <si>
    <t>2018-02-23 15:37</t>
  </si>
  <si>
    <t>2018-02-23 15:25</t>
  </si>
  <si>
    <t>2018-03-11 09:32</t>
  </si>
  <si>
    <t>2018-03-20 14:48</t>
  </si>
  <si>
    <t>2018-03-05 12:52</t>
  </si>
  <si>
    <t>2018-03-10 03:31</t>
  </si>
  <si>
    <t>2018-03-05 21:24</t>
  </si>
  <si>
    <t>2018-03-27 17:39</t>
  </si>
  <si>
    <t>2018-03-27 17:32</t>
  </si>
  <si>
    <t>2018-03-27 00:00</t>
  </si>
  <si>
    <t>2018-04-07 09:09</t>
  </si>
  <si>
    <t>2018-04-24 03:21</t>
  </si>
  <si>
    <t>2018-04-30 12:22</t>
  </si>
  <si>
    <t>2018-04-09 05:43</t>
  </si>
  <si>
    <t>2018-04-06 21:14</t>
  </si>
  <si>
    <t>2018-04-23 16:10</t>
  </si>
  <si>
    <t>2018-04-23 15:54</t>
  </si>
  <si>
    <t>2018-04-23 00:00</t>
  </si>
  <si>
    <t>2018-05-04 21:47</t>
  </si>
  <si>
    <t>2018-05-08 02:49</t>
  </si>
  <si>
    <t>2018-05-29 12:46</t>
  </si>
  <si>
    <t>2018-05-04 08:01</t>
  </si>
  <si>
    <t>2018-05-03 07:46</t>
  </si>
  <si>
    <t>2018-05-16 19:30</t>
  </si>
  <si>
    <t>2018-06-01 21:55</t>
  </si>
  <si>
    <t>2018-06-15 15:12</t>
  </si>
  <si>
    <t>2018-06-21 12:18</t>
  </si>
  <si>
    <t>2018-06-01 18:59</t>
  </si>
  <si>
    <t>2018-06-18 15:00</t>
  </si>
  <si>
    <t>2018-06-10 15:05</t>
  </si>
  <si>
    <t>2018-06-10 15:01</t>
  </si>
  <si>
    <t>2018-06-10 00:00</t>
  </si>
  <si>
    <t>2018-07-13 22:30</t>
  </si>
  <si>
    <t>2018-07-11 01:38</t>
  </si>
  <si>
    <t>2018-07-10 14:14</t>
  </si>
  <si>
    <t>2018-07-10 04:45</t>
  </si>
  <si>
    <t>2018-07-11 15:37</t>
  </si>
  <si>
    <t>2018-07-17 03:56</t>
  </si>
  <si>
    <t>2018-07-17 03:15</t>
  </si>
  <si>
    <t>2018-07-17 00:00</t>
  </si>
  <si>
    <t>2018-08-31 10:05</t>
  </si>
  <si>
    <t>2018-08-23 14:42</t>
  </si>
  <si>
    <t>2018-08-04 12:42</t>
  </si>
  <si>
    <t>2018-08-30 02:27</t>
  </si>
  <si>
    <t>2018-08-27 12:13</t>
  </si>
  <si>
    <t>2018-08-14 15:46</t>
  </si>
  <si>
    <t>2018-08-14 15:39</t>
  </si>
  <si>
    <t>2018-08-14 00:00</t>
  </si>
  <si>
    <t>2018-09-17 22:30</t>
  </si>
  <si>
    <t>2018-09-28 15:32</t>
  </si>
  <si>
    <t>2018-09-14 11:45</t>
  </si>
  <si>
    <t>2018-09-30 02:15</t>
  </si>
  <si>
    <t>2018-09-24 17:42</t>
  </si>
  <si>
    <t>2018-09-15 07:12</t>
  </si>
  <si>
    <t>2018-09-15 10:06</t>
  </si>
  <si>
    <t>2018-09-15 00:00</t>
  </si>
  <si>
    <t>2018-10-20 08:27</t>
  </si>
  <si>
    <t>2018-10-04 13:17</t>
  </si>
  <si>
    <t>2018-10-05 11:52</t>
  </si>
  <si>
    <t>2018-10-29 04:58</t>
  </si>
  <si>
    <t>2018-10-11 13:03</t>
  </si>
  <si>
    <t>2018-10-26 20:10</t>
  </si>
  <si>
    <t>2018-10-09 00:00</t>
  </si>
  <si>
    <t>2018-11-29 09:24</t>
  </si>
  <si>
    <t>2018-11-12 13:43</t>
  </si>
  <si>
    <t>2018-11-10 13:06</t>
  </si>
  <si>
    <t>2018-11-28 23:36</t>
  </si>
  <si>
    <t>2018-11-22 14:10</t>
  </si>
  <si>
    <t>2018-11-10 02:06</t>
  </si>
  <si>
    <t>2018-11-10 01:45</t>
  </si>
  <si>
    <t>2018-11-10 00:00</t>
  </si>
  <si>
    <t>2018-12-30 08:31</t>
  </si>
  <si>
    <t>2018-12-26 14:06</t>
  </si>
  <si>
    <t>2018-12-04 11:55</t>
  </si>
  <si>
    <t>2018-12-19 06:31</t>
  </si>
  <si>
    <t>2018-12-29 08:40</t>
  </si>
  <si>
    <t>2018-12-23 10:33</t>
  </si>
  <si>
    <t>2018-12-23 09:48</t>
  </si>
  <si>
    <t>2018-12-23 00:00</t>
  </si>
  <si>
    <t>2019-01-01 08:50</t>
  </si>
  <si>
    <t>2019-01-05 12:31</t>
  </si>
  <si>
    <t>2019-01-28 06:08</t>
  </si>
  <si>
    <t>2019-01-26 09:09</t>
  </si>
  <si>
    <t>2019-01-25 19:07</t>
  </si>
  <si>
    <t>2019-01-25 18:49</t>
  </si>
  <si>
    <t>2019-01-29 00:00</t>
  </si>
  <si>
    <t>2019-02-11 21:06</t>
  </si>
  <si>
    <t>2019-02-27 16:03</t>
  </si>
  <si>
    <t>2019-02-20 13:24</t>
  </si>
  <si>
    <t>2019-02-02 06:57</t>
  </si>
  <si>
    <t>2019-02-01 00:21</t>
  </si>
  <si>
    <t>2019-02-03 22:09</t>
  </si>
  <si>
    <t>2019-02-03 21:18</t>
  </si>
  <si>
    <t>2019-02-03 00:00</t>
  </si>
  <si>
    <t>2019-03-16 09:13</t>
  </si>
  <si>
    <t>2019-03-29 04:08</t>
  </si>
  <si>
    <t>2019-03-29 11:17</t>
  </si>
  <si>
    <t>2019-03-08 01:13</t>
  </si>
  <si>
    <t>2019-03-23 18:36</t>
  </si>
  <si>
    <t>2019-03-10 03:02</t>
  </si>
  <si>
    <t>2019-03-10 02:37</t>
  </si>
  <si>
    <t>2019-04-01 08:36</t>
  </si>
  <si>
    <t>2019-04-30 16:31</t>
  </si>
  <si>
    <t>2019-04-24 13:20</t>
  </si>
  <si>
    <t>2019-04-02 03:42</t>
  </si>
  <si>
    <t>2019-04-09 14:20</t>
  </si>
  <si>
    <t>2019-04-27 02:22</t>
  </si>
  <si>
    <t>2019-04-27 09:40</t>
  </si>
  <si>
    <t>2019-05-03 21:11</t>
  </si>
  <si>
    <t>2019-05-18 03:11</t>
  </si>
  <si>
    <t>2019-05-19 12:31</t>
  </si>
  <si>
    <t>2019-05-02 20:27</t>
  </si>
  <si>
    <t>2019-05-20 20:29</t>
  </si>
  <si>
    <t>2019-05-15 15:30</t>
  </si>
  <si>
    <t>2019-05-15 15:07</t>
  </si>
  <si>
    <t>2019-05-24 00:00</t>
  </si>
  <si>
    <t>2019-06-05 22:37</t>
  </si>
  <si>
    <t>2019-06-14 04:22</t>
  </si>
  <si>
    <t>2019-06-07 12:59</t>
  </si>
  <si>
    <t>2019-06-16 04:17</t>
  </si>
  <si>
    <t>2019-06-07 14:44</t>
  </si>
  <si>
    <t>2019-06-24 06:15</t>
  </si>
  <si>
    <t>2019-06-24 05:34</t>
  </si>
  <si>
    <t>2019-06-12 00:00</t>
  </si>
  <si>
    <t>2019-07-28 21:47</t>
  </si>
  <si>
    <t>2019-07-18 17:20</t>
  </si>
  <si>
    <t>2019-07-17 14:00</t>
  </si>
  <si>
    <t>2019-07-21 10:51</t>
  </si>
  <si>
    <t>2019-07-02 15:58</t>
  </si>
  <si>
    <t>2019-07-27 23:41</t>
  </si>
  <si>
    <t>2019-07-26 22:07</t>
  </si>
  <si>
    <t>2019-07-27 00:00</t>
  </si>
  <si>
    <t>2019-08-26 20:46</t>
  </si>
  <si>
    <t>2019-08-09 07:56</t>
  </si>
  <si>
    <t>2019-08-08 11:22</t>
  </si>
  <si>
    <t>2019-08-19 01:14</t>
  </si>
  <si>
    <t>2019-08-25 00:26</t>
  </si>
  <si>
    <t>2019-08-24 21:45</t>
  </si>
  <si>
    <t>2019-08-24 21:41</t>
  </si>
  <si>
    <t>2019-09-24 21:32</t>
  </si>
  <si>
    <t>2019-09-30 15:27</t>
  </si>
  <si>
    <t>2019-09-18 11:53</t>
  </si>
  <si>
    <t>2019-09-26 03:53</t>
  </si>
  <si>
    <t>2019-09-30 15:56</t>
  </si>
  <si>
    <t>2019-09-05 18:00</t>
  </si>
  <si>
    <t>2019-09-05 17:47</t>
  </si>
  <si>
    <t>2019-09-21 00:00</t>
  </si>
  <si>
    <t>2019-10-15 09:14</t>
  </si>
  <si>
    <t>2019-10-01 00:03</t>
  </si>
  <si>
    <t>2019-10-02 12:13</t>
  </si>
  <si>
    <t>2019-10-23 00:38</t>
  </si>
  <si>
    <t>2019-10-15 11:09</t>
  </si>
  <si>
    <t>2019-10-31 23:02</t>
  </si>
  <si>
    <t>2019-10-31 19:45</t>
  </si>
  <si>
    <t>2019-11-26 08:39</t>
  </si>
  <si>
    <t>2019-11-06 14:40</t>
  </si>
  <si>
    <t>2019-11-03 11:31</t>
  </si>
  <si>
    <t>2019-11-10 05:36</t>
  </si>
  <si>
    <t>2019-11-28 13:16</t>
  </si>
  <si>
    <t>2019-11-01 02:11</t>
  </si>
  <si>
    <t>2019-11-01 01:57</t>
  </si>
  <si>
    <t>2019-11-01 00:00</t>
  </si>
  <si>
    <t>2019-12-31 21:10</t>
  </si>
  <si>
    <t>2019-12-22 13:57</t>
  </si>
  <si>
    <t>2019-12-17 12:16</t>
  </si>
  <si>
    <t>2019-12-09 03:06</t>
  </si>
  <si>
    <t>2019-12-02 08:05</t>
  </si>
  <si>
    <t>2019-12-24 22:55</t>
  </si>
  <si>
    <t>2019-12-24 22:05</t>
  </si>
  <si>
    <t>2019-12-29 00:00</t>
  </si>
  <si>
    <t>2020-01-17 00:00</t>
  </si>
  <si>
    <t>2020-02-28 00:00</t>
  </si>
  <si>
    <t>2020-04-24 00:00</t>
  </si>
  <si>
    <t>2020-05-09 00:00</t>
  </si>
  <si>
    <t>2020-07-01 00:00</t>
  </si>
  <si>
    <t>2020-09-03 00:00</t>
  </si>
  <si>
    <t>2020-10-17 00:00</t>
  </si>
  <si>
    <t>2020-11-24 00:00</t>
  </si>
  <si>
    <t>2021-01-11 00:00</t>
  </si>
  <si>
    <t>2021-03-23 00:00</t>
  </si>
  <si>
    <t>2021-04-25 00:00</t>
  </si>
  <si>
    <t>2021-05-24 00:00</t>
  </si>
  <si>
    <t>2021-07-06 00:00</t>
  </si>
  <si>
    <t>2021-08-30 00:00</t>
  </si>
  <si>
    <t>2021-09-11 00:00</t>
  </si>
  <si>
    <t>2021-10-13 00:00</t>
  </si>
  <si>
    <t>2021-11-29 00:00</t>
  </si>
  <si>
    <t>2021-12-22 02:25</t>
  </si>
  <si>
    <t>2021-12-24 12:43</t>
  </si>
  <si>
    <t>2021-12-04 06:08</t>
  </si>
  <si>
    <t>2021-12-01 00:14</t>
  </si>
  <si>
    <t>2021-12-05 21:24</t>
  </si>
  <si>
    <t>2021-12-05 21:08</t>
  </si>
  <si>
    <t>2021-12-05 00:00</t>
  </si>
  <si>
    <t>2015-01-01 20:35</t>
  </si>
  <si>
    <t>2015-01-06 13:29</t>
  </si>
  <si>
    <t>2015-01-06 13:52</t>
  </si>
  <si>
    <t>2015-01-16 05:26</t>
  </si>
  <si>
    <t>2015-01-19 14:24</t>
  </si>
  <si>
    <t>2015-01-27 06:50</t>
  </si>
  <si>
    <t>2015-01-27 06:45</t>
  </si>
  <si>
    <t>2015-02-01 09:33</t>
  </si>
  <si>
    <t>2015-02-25 15:41</t>
  </si>
  <si>
    <t>2015-02-26 12:13</t>
  </si>
  <si>
    <t>2015-02-11 06:18</t>
  </si>
  <si>
    <t>2015-02-08 07:21</t>
  </si>
  <si>
    <t>2015-02-21 23:28</t>
  </si>
  <si>
    <t>2015-02-15 21:20</t>
  </si>
  <si>
    <t>2015-02-21 00:00</t>
  </si>
  <si>
    <t>2015-03-25 21:27</t>
  </si>
  <si>
    <t>2015-03-03 15:28</t>
  </si>
  <si>
    <t>2015-03-09 11:07</t>
  </si>
  <si>
    <t>2015-03-01 21:19</t>
  </si>
  <si>
    <t>2015-03-03 12:24</t>
  </si>
  <si>
    <t>2015-03-16 04:43</t>
  </si>
  <si>
    <t>2015-03-16 04:22</t>
  </si>
  <si>
    <t>2015-03-16 00:00</t>
  </si>
  <si>
    <t>2015-04-22 21:24</t>
  </si>
  <si>
    <t>2015-04-20 03:18</t>
  </si>
  <si>
    <t>2015-04-29 11:18</t>
  </si>
  <si>
    <t>2015-04-14 02:53</t>
  </si>
  <si>
    <t>2015-04-18 20:02</t>
  </si>
  <si>
    <t>2015-04-18 00:15</t>
  </si>
  <si>
    <t>2015-04-18 00:01</t>
  </si>
  <si>
    <t>2015-04-18 00:00</t>
  </si>
  <si>
    <t>2015-05-13 09:09</t>
  </si>
  <si>
    <t>2015-05-28 14:47</t>
  </si>
  <si>
    <t>2015-05-31 12:22</t>
  </si>
  <si>
    <t>2015-05-05 04:42</t>
  </si>
  <si>
    <t>2015-05-12 10:08</t>
  </si>
  <si>
    <t>2015-05-11 07:37</t>
  </si>
  <si>
    <t>2015-05-07 20:26</t>
  </si>
  <si>
    <t>2015-05-11 00:00</t>
  </si>
  <si>
    <t>2015-06-14 21:54</t>
  </si>
  <si>
    <t>2015-06-30 16:40</t>
  </si>
  <si>
    <t>2015-06-27 12:50</t>
  </si>
  <si>
    <t>2015-06-20 19:37</t>
  </si>
  <si>
    <t>2015-06-24 11:08</t>
  </si>
  <si>
    <t>2015-06-20 18:49</t>
  </si>
  <si>
    <t>2015-06-20 18:41</t>
  </si>
  <si>
    <t>2015-06-20 00:00</t>
  </si>
  <si>
    <t>2015-07-27 09:18</t>
  </si>
  <si>
    <t>2015-07-11 03:45</t>
  </si>
  <si>
    <t>2015-07-02 12:54</t>
  </si>
  <si>
    <t>2015-07-23 05:11</t>
  </si>
  <si>
    <t>2015-07-22 13:43</t>
  </si>
  <si>
    <t>2015-07-06 01:54</t>
  </si>
  <si>
    <t>2015-07-08 01:12</t>
  </si>
  <si>
    <t>2015-08-01 21:31</t>
  </si>
  <si>
    <t>2015-08-08 04:55</t>
  </si>
  <si>
    <t>2015-08-07 11:32</t>
  </si>
  <si>
    <t>2015-08-02 03:49</t>
  </si>
  <si>
    <t>2015-08-07 23:17</t>
  </si>
  <si>
    <t>2015-08-09 09:03</t>
  </si>
  <si>
    <t>2015-08-09 08:49</t>
  </si>
  <si>
    <t>2015-08-09 00:00</t>
  </si>
  <si>
    <t>2015-09-28 18:46</t>
  </si>
  <si>
    <t>2015-09-28 19:49</t>
  </si>
  <si>
    <t>2015-09-11 05:19</t>
  </si>
  <si>
    <t>2015-09-28 23:10</t>
  </si>
  <si>
    <t>2015-09-30 09:40</t>
  </si>
  <si>
    <t>2015-09-20 22:05</t>
  </si>
  <si>
    <t>2015-09-21 00:00</t>
  </si>
  <si>
    <t>2015-10-31 08:50</t>
  </si>
  <si>
    <t>2015-10-20 14:39</t>
  </si>
  <si>
    <t>2015-10-04 12:35</t>
  </si>
  <si>
    <t>2015-10-14 03:57</t>
  </si>
  <si>
    <t>2015-10-17 10:23</t>
  </si>
  <si>
    <t>2015-10-06 23:22</t>
  </si>
  <si>
    <t>2015-10-31 21:27</t>
  </si>
  <si>
    <t>2015-11-27 09:55</t>
  </si>
  <si>
    <t>2015-11-14 14:02</t>
  </si>
  <si>
    <t>2015-11-18 11:49</t>
  </si>
  <si>
    <t>2015-11-28 04:54</t>
  </si>
  <si>
    <t>2015-11-10 12:01</t>
  </si>
  <si>
    <t>2015-11-01 07:31</t>
  </si>
  <si>
    <t>2015-11-01 07:06</t>
  </si>
  <si>
    <t>2015-11-01 00:00</t>
  </si>
  <si>
    <t>2015-12-31 20:56</t>
  </si>
  <si>
    <t>2015-12-10 05:30</t>
  </si>
  <si>
    <t>2015-12-21 12:47</t>
  </si>
  <si>
    <t>2015-12-17 20:49</t>
  </si>
  <si>
    <t>2015-12-31 16:07</t>
  </si>
  <si>
    <t>2015-12-10 03:19</t>
  </si>
  <si>
    <t>2015-12-10 02:53</t>
  </si>
  <si>
    <t>2016-01-25 09:28</t>
  </si>
  <si>
    <t>2016-01-17 13:19</t>
  </si>
  <si>
    <t>2016-01-17 12:57</t>
  </si>
  <si>
    <t>2016-01-25 00:12</t>
  </si>
  <si>
    <t>2016-01-23 09:24</t>
  </si>
  <si>
    <t>2016-01-08 04:08</t>
  </si>
  <si>
    <t>2016-01-03 13:15</t>
  </si>
  <si>
    <t>2016-01-03 00:00</t>
  </si>
  <si>
    <t>2016-02-25 08:40</t>
  </si>
  <si>
    <t>2016-02-13 14:44</t>
  </si>
  <si>
    <t>2016-02-14 11:28</t>
  </si>
  <si>
    <t>2016-02-06 16:39</t>
  </si>
  <si>
    <t>2016-02-29 10:05</t>
  </si>
  <si>
    <t>2016-02-27 15:16</t>
  </si>
  <si>
    <t>2016-02-27 14:40</t>
  </si>
  <si>
    <t>2016-02-11 00:00</t>
  </si>
  <si>
    <t>2016-03-01 00:02</t>
  </si>
  <si>
    <t>2016-03-13 22:18</t>
  </si>
  <si>
    <t>2016-03-19 10:46</t>
  </si>
  <si>
    <t>2016-03-11 05:39</t>
  </si>
  <si>
    <t>2016-03-09 10:24</t>
  </si>
  <si>
    <t>2016-03-22 03:22</t>
  </si>
  <si>
    <t>2016-03-05 20:21</t>
  </si>
  <si>
    <t>2016-03-14 00:00</t>
  </si>
  <si>
    <t>2016-04-19 08:51</t>
  </si>
  <si>
    <t>2016-04-13 14:16</t>
  </si>
  <si>
    <t>2016-04-17 11:50</t>
  </si>
  <si>
    <t>2016-04-18 21:16</t>
  </si>
  <si>
    <t>2016-04-16 16:26</t>
  </si>
  <si>
    <t>2016-04-11 19:39</t>
  </si>
  <si>
    <t>2016-04-11 19:28</t>
  </si>
  <si>
    <t>2016-05-14 10:01</t>
  </si>
  <si>
    <t>2016-05-10 14:28</t>
  </si>
  <si>
    <t>2016-05-30 12:09</t>
  </si>
  <si>
    <t>2016-05-17 01:33</t>
  </si>
  <si>
    <t>2016-05-10 11:33</t>
  </si>
  <si>
    <t>2016-05-16 11:38</t>
  </si>
  <si>
    <t>2016-05-16 11:22</t>
  </si>
  <si>
    <t>2016-05-16 00:00</t>
  </si>
  <si>
    <t>2016-06-18 21:18</t>
  </si>
  <si>
    <t>2016-06-12 15:13</t>
  </si>
  <si>
    <t>2016-06-16 13:51</t>
  </si>
  <si>
    <t>2016-06-14 00:46</t>
  </si>
  <si>
    <t>2016-06-12 12:41</t>
  </si>
  <si>
    <t>2016-06-24 20:33</t>
  </si>
  <si>
    <t>2016-06-24 20:25</t>
  </si>
  <si>
    <t>2016-06-11 00:00</t>
  </si>
  <si>
    <t>2016-07-21 08:21</t>
  </si>
  <si>
    <t>2016-07-08 03:51</t>
  </si>
  <si>
    <t>2016-07-06 13:29</t>
  </si>
  <si>
    <t>2016-07-31 22:50</t>
  </si>
  <si>
    <t>2016-07-08 03:58</t>
  </si>
  <si>
    <t>2016-07-07 23:17</t>
  </si>
  <si>
    <t>2016-07-08 04:53</t>
  </si>
  <si>
    <t>2016-08-03 22:49</t>
  </si>
  <si>
    <t>2016-08-09 15:34</t>
  </si>
  <si>
    <t>2016-08-24 14:17</t>
  </si>
  <si>
    <t>2016-08-30 21:32</t>
  </si>
  <si>
    <t>2016-08-01 10:33</t>
  </si>
  <si>
    <t>2016-08-01 13:41</t>
  </si>
  <si>
    <t>2016-08-01 07:42</t>
  </si>
  <si>
    <t>2016-08-01 00:00</t>
  </si>
  <si>
    <t>2016-09-21 09:01</t>
  </si>
  <si>
    <t>2016-09-27 14:26</t>
  </si>
  <si>
    <t>2016-09-05 13:03</t>
  </si>
  <si>
    <t>2016-09-22 04:07</t>
  </si>
  <si>
    <t>2016-09-27 20:44</t>
  </si>
  <si>
    <t>2016-09-14 07:19</t>
  </si>
  <si>
    <t>2016-09-10 19:21</t>
  </si>
  <si>
    <t>2016-09-14 00:00</t>
  </si>
  <si>
    <t>2016-10-30 08:23</t>
  </si>
  <si>
    <t>2016-10-03 15:16</t>
  </si>
  <si>
    <t>2016-10-16 11:06</t>
  </si>
  <si>
    <t>2016-10-30 00:40</t>
  </si>
  <si>
    <t>2016-10-29 12:38</t>
  </si>
  <si>
    <t>2016-10-17 19:11</t>
  </si>
  <si>
    <t>2016-10-04 17:00</t>
  </si>
  <si>
    <t>2016-11-29 09:14</t>
  </si>
  <si>
    <t>2016-11-05 13:21</t>
  </si>
  <si>
    <t>2016-11-06 11:57</t>
  </si>
  <si>
    <t>2016-11-27 16:12</t>
  </si>
  <si>
    <t>2016-11-01 15:34</t>
  </si>
  <si>
    <t>2016-11-20 09:48</t>
  </si>
  <si>
    <t>2016-11-20 09:35</t>
  </si>
  <si>
    <t>2016-11-27 00:00</t>
  </si>
  <si>
    <t>2016-12-16 09:19</t>
  </si>
  <si>
    <t>2016-12-13 13:46</t>
  </si>
  <si>
    <t>2016-12-04 14:29</t>
  </si>
  <si>
    <t>2016-12-16 07:13</t>
  </si>
  <si>
    <t>2016-12-27 15:40</t>
  </si>
  <si>
    <t>2016-12-11 07:32</t>
  </si>
  <si>
    <t>2016-12-20 21:59</t>
  </si>
  <si>
    <t>2016-12-21 00:00</t>
  </si>
  <si>
    <t>2017-01-07 15:44</t>
  </si>
  <si>
    <t>2017-01-30 13:37</t>
  </si>
  <si>
    <t>2017-01-20 21:18</t>
  </si>
  <si>
    <t>2017-01-26 10:01</t>
  </si>
  <si>
    <t>2017-01-01 02:36</t>
  </si>
  <si>
    <t>2017-01-01 02:04</t>
  </si>
  <si>
    <t>2017-01-01 00:00</t>
  </si>
  <si>
    <t>2017-02-14 09:21</t>
  </si>
  <si>
    <t>2017-02-05 04:38</t>
  </si>
  <si>
    <t>2017-02-18 12:12</t>
  </si>
  <si>
    <t>2017-02-11 05:52</t>
  </si>
  <si>
    <t>2017-02-21 10:32</t>
  </si>
  <si>
    <t>2017-02-18 20:26</t>
  </si>
  <si>
    <t>2017-02-18 20:23</t>
  </si>
  <si>
    <t>2017-02-18 00:00</t>
  </si>
  <si>
    <t>2017-03-27 10:15</t>
  </si>
  <si>
    <t>2017-03-06 05:10</t>
  </si>
  <si>
    <t>2017-03-19 11:39</t>
  </si>
  <si>
    <t>2017-03-02 18:37</t>
  </si>
  <si>
    <t>2017-03-31 17:48</t>
  </si>
  <si>
    <t>2017-03-04 19:19</t>
  </si>
  <si>
    <t>2017-03-04 18:43</t>
  </si>
  <si>
    <t>2017-03-23 00:00</t>
  </si>
  <si>
    <t>2017-04-03 08:37</t>
  </si>
  <si>
    <t>2017-04-10 15:20</t>
  </si>
  <si>
    <t>2017-04-18 11:32</t>
  </si>
  <si>
    <t>2017-04-01 05:08</t>
  </si>
  <si>
    <t>2017-04-21 23:06</t>
  </si>
  <si>
    <t>2017-04-15 23:51</t>
  </si>
  <si>
    <t>2017-04-15 23:01</t>
  </si>
  <si>
    <t>2017-04-16 00:00</t>
  </si>
  <si>
    <t>2017-05-10 22:36</t>
  </si>
  <si>
    <t>2017-05-24 15:58</t>
  </si>
  <si>
    <t>2017-05-10 12:33</t>
  </si>
  <si>
    <t>2017-05-01 01:20</t>
  </si>
  <si>
    <t>2017-05-13 15:41</t>
  </si>
  <si>
    <t>2017-05-07 22:06</t>
  </si>
  <si>
    <t>2017-05-29 17:49</t>
  </si>
  <si>
    <t>2017-05-24 00:00</t>
  </si>
  <si>
    <t>2017-06-08 00:01</t>
  </si>
  <si>
    <t>2017-06-02 03:23</t>
  </si>
  <si>
    <t>2017-06-21 15:26</t>
  </si>
  <si>
    <t>2017-06-04 01:30</t>
  </si>
  <si>
    <t>2017-06-13 15:21</t>
  </si>
  <si>
    <t>2017-06-30 00:08</t>
  </si>
  <si>
    <t>2017-06-30 00:01</t>
  </si>
  <si>
    <t>2017-07-17 08:48</t>
  </si>
  <si>
    <t>2017-07-29 19:09</t>
  </si>
  <si>
    <t>2017-07-28 10:16</t>
  </si>
  <si>
    <t>2017-07-16 17:42</t>
  </si>
  <si>
    <t>2017-07-29 20:15</t>
  </si>
  <si>
    <t>2017-07-04 16:10</t>
  </si>
  <si>
    <t>2017-07-04 16:00</t>
  </si>
  <si>
    <t>2017-07-30 00:00</t>
  </si>
  <si>
    <t>2017-08-27 07:21</t>
  </si>
  <si>
    <t>2017-08-22 01:51</t>
  </si>
  <si>
    <t>2017-08-10 12:39</t>
  </si>
  <si>
    <t>2017-08-22 06:52</t>
  </si>
  <si>
    <t>2017-08-21 15:36</t>
  </si>
  <si>
    <t>2017-08-22 20:27</t>
  </si>
  <si>
    <t>2017-08-22 01:59</t>
  </si>
  <si>
    <t>2017-09-29 23:52</t>
  </si>
  <si>
    <t>2017-09-02 03:15</t>
  </si>
  <si>
    <t>2017-09-12 12:26</t>
  </si>
  <si>
    <t>2017-09-07 10:03</t>
  </si>
  <si>
    <t>2017-09-29 23:46</t>
  </si>
  <si>
    <t>2017-09-29 23:00</t>
  </si>
  <si>
    <t>2017-10-30 08:19</t>
  </si>
  <si>
    <t>2017-10-13 16:26</t>
  </si>
  <si>
    <t>2017-10-06 12:21</t>
  </si>
  <si>
    <t>2017-10-30 21:11</t>
  </si>
  <si>
    <t>2017-10-13 17:58</t>
  </si>
  <si>
    <t>2017-10-15 01:43</t>
  </si>
  <si>
    <t>2017-10-15 01:08</t>
  </si>
  <si>
    <t>2017-11-18 03:07</t>
  </si>
  <si>
    <t>2017-11-29 12:41</t>
  </si>
  <si>
    <t>2017-11-23 08:46</t>
  </si>
  <si>
    <t>2017-11-04 12:27</t>
  </si>
  <si>
    <t>2017-11-08 18:29</t>
  </si>
  <si>
    <t>2017-11-08 18:18</t>
  </si>
  <si>
    <t>2017-11-08 00:00</t>
  </si>
  <si>
    <t>2017-12-20 08:50</t>
  </si>
  <si>
    <t>2017-12-03 14:59</t>
  </si>
  <si>
    <t>2017-12-03 13:16</t>
  </si>
  <si>
    <t>2017-12-22 06:19</t>
  </si>
  <si>
    <t>2017-12-01 07:09</t>
  </si>
  <si>
    <t>2017-12-30 19:05</t>
  </si>
  <si>
    <t>2017-12-30 18:19</t>
  </si>
  <si>
    <t>2017-12-30 00:00</t>
  </si>
  <si>
    <t>2017-12-17 12:00</t>
  </si>
  <si>
    <t>2018-01-13 09:22</t>
  </si>
  <si>
    <t>2018-01-28 14:56</t>
  </si>
  <si>
    <t>2018-01-19 11:01</t>
  </si>
  <si>
    <t>2018-01-14 03:51</t>
  </si>
  <si>
    <t>2018-01-26 14:18</t>
  </si>
  <si>
    <t>2018-01-09 05:36</t>
  </si>
  <si>
    <t>2018-01-09 09:30</t>
  </si>
  <si>
    <t>2018-01-09 00:00</t>
  </si>
  <si>
    <t>2018-01-31 12:00</t>
  </si>
  <si>
    <t>2018-02-28 15:07</t>
  </si>
  <si>
    <t>2018-02-19 11:09</t>
  </si>
  <si>
    <t>2018-02-07 05:07</t>
  </si>
  <si>
    <t>2018-02-03 04:43</t>
  </si>
  <si>
    <t>2018-02-25 18:39</t>
  </si>
  <si>
    <t>2018-02-25 17:56</t>
  </si>
  <si>
    <t>2018-02-25 00:00</t>
  </si>
  <si>
    <t>2018-02-20 13:00</t>
  </si>
  <si>
    <t>2018-03-11 09:08</t>
  </si>
  <si>
    <t>2018-03-20 15:21</t>
  </si>
  <si>
    <t>2018-03-20 13:48</t>
  </si>
  <si>
    <t>2018-03-10 06:29</t>
  </si>
  <si>
    <t>2018-03-05 21:26</t>
  </si>
  <si>
    <t>2018-03-01 06:40</t>
  </si>
  <si>
    <t>2018-03-01 06:25</t>
  </si>
  <si>
    <t>2018-03-01 00:00</t>
  </si>
  <si>
    <t>2018-03-28 12:00</t>
  </si>
  <si>
    <t>2018-04-07 22:18</t>
  </si>
  <si>
    <t>2018-04-24 16:04</t>
  </si>
  <si>
    <t>2018-04-24 13:22</t>
  </si>
  <si>
    <t>2018-04-07 01:04</t>
  </si>
  <si>
    <t>2018-04-24 17:23</t>
  </si>
  <si>
    <t>2018-04-23 18:47</t>
  </si>
  <si>
    <t>2018-04-23 18:10</t>
  </si>
  <si>
    <t>2018-04-22 13:00</t>
  </si>
  <si>
    <t>2018-05-04 22:01</t>
  </si>
  <si>
    <t>2018-05-26 16:14</t>
  </si>
  <si>
    <t>2018-05-26 11:17</t>
  </si>
  <si>
    <t>2018-05-04 06:01</t>
  </si>
  <si>
    <t>2018-05-03 11:31</t>
  </si>
  <si>
    <t>2018-05-02 22:00</t>
  </si>
  <si>
    <t>2018-05-02 21:17</t>
  </si>
  <si>
    <t>2018-05-02 00:00</t>
  </si>
  <si>
    <t>2018-05-07 11:00</t>
  </si>
  <si>
    <t>2018-06-25 22:24</t>
  </si>
  <si>
    <t>2018-06-15 05:06</t>
  </si>
  <si>
    <t>2018-06-08 12:09</t>
  </si>
  <si>
    <t>2018-06-16 19:42</t>
  </si>
  <si>
    <t>2018-06-19 09:34</t>
  </si>
  <si>
    <t>2018-06-05 18:16</t>
  </si>
  <si>
    <t>2018-06-15 10:42</t>
  </si>
  <si>
    <t>2018-06-15 00:00</t>
  </si>
  <si>
    <t>2018-06-30 12:00</t>
  </si>
  <si>
    <t>2018-07-13 22:08</t>
  </si>
  <si>
    <t>2018-07-11 01:52</t>
  </si>
  <si>
    <t>2018-07-04 12:30</t>
  </si>
  <si>
    <t>2018-07-10 03:29</t>
  </si>
  <si>
    <t>2018-07-16 12:30</t>
  </si>
  <si>
    <t>2018-07-17 04:11</t>
  </si>
  <si>
    <t>2018-07-17 03:43</t>
  </si>
  <si>
    <t>2018-08-31 09:52</t>
  </si>
  <si>
    <t>2018-08-12 15:02</t>
  </si>
  <si>
    <t>2018-08-13 11:32</t>
  </si>
  <si>
    <t>2018-08-30 02:45</t>
  </si>
  <si>
    <t>2018-08-27 23:43</t>
  </si>
  <si>
    <t>2018-08-28 01:49</t>
  </si>
  <si>
    <t>2018-08-28 01:22</t>
  </si>
  <si>
    <t>2018-08-26 00:00</t>
  </si>
  <si>
    <t>2018-09-17 22:13</t>
  </si>
  <si>
    <t>2018-09-29 03:12</t>
  </si>
  <si>
    <t>2018-09-05 12:10</t>
  </si>
  <si>
    <t>2018-09-27 05:40</t>
  </si>
  <si>
    <t>2018-09-15 14:42</t>
  </si>
  <si>
    <t>2018-09-15 17:04</t>
  </si>
  <si>
    <t>2018-09-17 02:11</t>
  </si>
  <si>
    <t>2018-10-20 09:23</t>
  </si>
  <si>
    <t>2018-10-04 14:30</t>
  </si>
  <si>
    <t>2018-10-05 11:23</t>
  </si>
  <si>
    <t>2018-10-28 06:55</t>
  </si>
  <si>
    <t>2018-10-11 12:16</t>
  </si>
  <si>
    <t>2018-10-08 23:43</t>
  </si>
  <si>
    <t>2018-10-16 22:09</t>
  </si>
  <si>
    <t>2018-10-16 00:00</t>
  </si>
  <si>
    <t>2018-11-30 08:41</t>
  </si>
  <si>
    <t>2018-11-12 14:22</t>
  </si>
  <si>
    <t>2018-11-09 13:12</t>
  </si>
  <si>
    <t>2018-11-24 06:31</t>
  </si>
  <si>
    <t>2018-11-01 08:44</t>
  </si>
  <si>
    <t>2018-11-24 18:41</t>
  </si>
  <si>
    <t>2018-11-24 17:58</t>
  </si>
  <si>
    <t>2018-11-24 00:00</t>
  </si>
  <si>
    <t>2018-12-30 08:33</t>
  </si>
  <si>
    <t>2018-12-26 13:24</t>
  </si>
  <si>
    <t>2018-12-04 13:35</t>
  </si>
  <si>
    <t>2018-12-29 07:53</t>
  </si>
  <si>
    <t>2018-12-09 12:24</t>
  </si>
  <si>
    <t>2018-12-23 05:44</t>
  </si>
  <si>
    <t>2018-12-23 05:19</t>
  </si>
  <si>
    <t>2019-01-01 08:52</t>
  </si>
  <si>
    <t>2019-01-11 14:48</t>
  </si>
  <si>
    <t>2019-01-12 12:41</t>
  </si>
  <si>
    <t>2019-01-28 02:34</t>
  </si>
  <si>
    <t>2019-01-01 11:28</t>
  </si>
  <si>
    <t>2019-01-12 16:21</t>
  </si>
  <si>
    <t>2019-01-12 17:17</t>
  </si>
  <si>
    <t>2019-01-12 00:00</t>
  </si>
  <si>
    <t>2019-02-11 20:20</t>
  </si>
  <si>
    <t>2019-02-07 15:41</t>
  </si>
  <si>
    <t>2019-02-19 12:05</t>
  </si>
  <si>
    <t>2019-02-01 06:18</t>
  </si>
  <si>
    <t>2019-02-19 04:35</t>
  </si>
  <si>
    <t>2019-02-03 20:30</t>
  </si>
  <si>
    <t>2019-02-03 20:23</t>
  </si>
  <si>
    <t>2019-03-16 09:15</t>
  </si>
  <si>
    <t>2019-03-03 14:41</t>
  </si>
  <si>
    <t>2019-03-03 14:43</t>
  </si>
  <si>
    <t>2019-03-08 02:07</t>
  </si>
  <si>
    <t>2019-03-06 09:48</t>
  </si>
  <si>
    <t>2019-03-15 03:13</t>
  </si>
  <si>
    <t>2019-03-15 03:05</t>
  </si>
  <si>
    <t>2019-03-10 00:00</t>
  </si>
  <si>
    <t>2019-04-01 21:01</t>
  </si>
  <si>
    <t>2019-04-30 15:28</t>
  </si>
  <si>
    <t>2019-04-30 14:53</t>
  </si>
  <si>
    <t>2019-04-03 05:22</t>
  </si>
  <si>
    <t>2019-04-10 14:46</t>
  </si>
  <si>
    <t>2019-04-03 18:50</t>
  </si>
  <si>
    <t>2019-04-03 18:47</t>
  </si>
  <si>
    <t>2019-04-03 00:00</t>
  </si>
  <si>
    <t>2019-05-03 21:16</t>
  </si>
  <si>
    <t>2019-05-17 16:11</t>
  </si>
  <si>
    <t>2019-05-19 10:31</t>
  </si>
  <si>
    <t>2019-05-03 01:30</t>
  </si>
  <si>
    <t>2019-05-07 10:24</t>
  </si>
  <si>
    <t>2019-05-20 13:38</t>
  </si>
  <si>
    <t>2019-05-20 13:31</t>
  </si>
  <si>
    <t>2019-05-20 00:00</t>
  </si>
  <si>
    <t>2019-06-05 22:07</t>
  </si>
  <si>
    <t>2019-06-14 04:39</t>
  </si>
  <si>
    <t>2019-06-20 14:27</t>
  </si>
  <si>
    <t>2019-06-16 04:56</t>
  </si>
  <si>
    <t>2019-06-07 10:03</t>
  </si>
  <si>
    <t>2019-06-06 17:42</t>
  </si>
  <si>
    <t>2019-06-05 19:55</t>
  </si>
  <si>
    <t>2019-06-05 00:00</t>
  </si>
  <si>
    <t>2019-07-28 21:33</t>
  </si>
  <si>
    <t>2019-07-18 16:03</t>
  </si>
  <si>
    <t>2019-07-10 12:45</t>
  </si>
  <si>
    <t>2019-07-22 07:06</t>
  </si>
  <si>
    <t>2019-07-03 00:25</t>
  </si>
  <si>
    <t>2019-07-03 02:25</t>
  </si>
  <si>
    <t>2019-07-01 18:11</t>
  </si>
  <si>
    <t>2019-07-19 00:00</t>
  </si>
  <si>
    <t>2019-08-26 21:08</t>
  </si>
  <si>
    <t>2019-08-09 08:20</t>
  </si>
  <si>
    <t>2019-08-11 12:58</t>
  </si>
  <si>
    <t>2019-08-19 03:44</t>
  </si>
  <si>
    <t>2019-08-24 07:38</t>
  </si>
  <si>
    <t>2019-08-24 09:11</t>
  </si>
  <si>
    <t>2019-08-24 08:22</t>
  </si>
  <si>
    <t>2019-09-24 21:01</t>
  </si>
  <si>
    <t>2019-09-30 15:16</t>
  </si>
  <si>
    <t>2019-09-13 11:31</t>
  </si>
  <si>
    <t>2019-09-26 06:01</t>
  </si>
  <si>
    <t>2019-09-30 08:12</t>
  </si>
  <si>
    <t>2019-09-21 17:22</t>
  </si>
  <si>
    <t>2019-09-30 00:00</t>
  </si>
  <si>
    <t>2019-10-15 21:26</t>
  </si>
  <si>
    <t>2019-10-01 00:31</t>
  </si>
  <si>
    <t>2019-10-01 11:46</t>
  </si>
  <si>
    <t>2019-10-21 00:42</t>
  </si>
  <si>
    <t>2019-10-15 11:51</t>
  </si>
  <si>
    <t>2019-10-31 19:54</t>
  </si>
  <si>
    <t>2019-10-31 19:34</t>
  </si>
  <si>
    <t>2019-11-29 09:04</t>
  </si>
  <si>
    <t>2019-11-06 14:38</t>
  </si>
  <si>
    <t>2019-11-03 11:07</t>
  </si>
  <si>
    <t>2019-11-30 04:50</t>
  </si>
  <si>
    <t>2019-11-19 08:23</t>
  </si>
  <si>
    <t>2019-11-01 04:55</t>
  </si>
  <si>
    <t>2019-11-01 04:56</t>
  </si>
  <si>
    <t>2019-12-31 22:24</t>
  </si>
  <si>
    <t>2019-12-22 14:28</t>
  </si>
  <si>
    <t>2019-12-18 11:49</t>
  </si>
  <si>
    <t>2019-12-10 06:05</t>
  </si>
  <si>
    <t>2019-12-06 20:32</t>
  </si>
  <si>
    <t>2019-12-15 03:25</t>
  </si>
  <si>
    <t>2019-12-15 02:48</t>
  </si>
  <si>
    <t>2020-01-01 09:01</t>
  </si>
  <si>
    <t>2020-01-26 15:44</t>
  </si>
  <si>
    <t>2020-01-25 13:12</t>
  </si>
  <si>
    <t>2020-01-30 02:14</t>
  </si>
  <si>
    <t>2020-01-08 11:38</t>
  </si>
  <si>
    <t>2020-01-17 11:59</t>
  </si>
  <si>
    <t>2020-01-17 11:20</t>
  </si>
  <si>
    <t>2020-01-12 00:00</t>
  </si>
  <si>
    <t>2020-02-21 09:15</t>
  </si>
  <si>
    <t>2020-02-16 03:35</t>
  </si>
  <si>
    <t>2020-02-14 11:00</t>
  </si>
  <si>
    <t>2020-02-01 04:55</t>
  </si>
  <si>
    <t>2020-02-16 09:28</t>
  </si>
  <si>
    <t>2020-02-13 12:56</t>
  </si>
  <si>
    <t>2020-02-13 18:13</t>
  </si>
  <si>
    <t>2020-02-13 00:00</t>
  </si>
  <si>
    <t>2020-03-16 10:15</t>
  </si>
  <si>
    <t>2020-03-09 16:29</t>
  </si>
  <si>
    <t>2020-03-22 15:01</t>
  </si>
  <si>
    <t>2020-03-15 07:56</t>
  </si>
  <si>
    <t>2020-03-09 14:05</t>
  </si>
  <si>
    <t>2020-03-27 12:46</t>
  </si>
  <si>
    <t>2020-03-27 12:37</t>
  </si>
  <si>
    <t>2020-04-05 10:10</t>
  </si>
  <si>
    <t>2020-04-19 15:46</t>
  </si>
  <si>
    <t>2020-04-18 12:03</t>
  </si>
  <si>
    <t>2020-04-12 19:30</t>
  </si>
  <si>
    <t>2020-04-22 14:49</t>
  </si>
  <si>
    <t>2020-04-26 16:59</t>
  </si>
  <si>
    <t>2020-04-07 00:00</t>
  </si>
  <si>
    <t>2020-05-13 22:08</t>
  </si>
  <si>
    <t>2020-05-22 15:57</t>
  </si>
  <si>
    <t>2020-05-10 11:40</t>
  </si>
  <si>
    <t>2020-05-01 04:49</t>
  </si>
  <si>
    <t>2020-05-17 06:36</t>
  </si>
  <si>
    <t>2020-05-11 14:17</t>
  </si>
  <si>
    <t>2020-05-08 21:21</t>
  </si>
  <si>
    <t>2020-06-14 22:27</t>
  </si>
  <si>
    <t>2020-06-30 16:43</t>
  </si>
  <si>
    <t>2020-06-22 12:12</t>
  </si>
  <si>
    <t>2020-06-28 18:45</t>
  </si>
  <si>
    <t>2020-06-13 13:28</t>
  </si>
  <si>
    <t>2020-06-28 18:00</t>
  </si>
  <si>
    <t>2020-06-28 17:33</t>
  </si>
  <si>
    <t>2020-06-28 00:00</t>
  </si>
  <si>
    <t>2020-07-21 22:12</t>
  </si>
  <si>
    <t>2020-07-09 16:00</t>
  </si>
  <si>
    <t>2020-07-10 14:07</t>
  </si>
  <si>
    <t>2020-07-30 08:21</t>
  </si>
  <si>
    <t>2020-07-10 19:57</t>
  </si>
  <si>
    <t>2020-07-15 06:09</t>
  </si>
  <si>
    <t>2020-07-15 05:46</t>
  </si>
  <si>
    <t>2020-07-15 00:00</t>
  </si>
  <si>
    <t>2020-08-12 21:51</t>
  </si>
  <si>
    <t>2020-08-03 14:37</t>
  </si>
  <si>
    <t>2020-08-31 11:27</t>
  </si>
  <si>
    <t>2020-08-15 01:03</t>
  </si>
  <si>
    <t>2020-08-04 06:12</t>
  </si>
  <si>
    <t>2020-08-17 09:29</t>
  </si>
  <si>
    <t>2020-08-11 05:12</t>
  </si>
  <si>
    <t>2020-08-11 00:00</t>
  </si>
  <si>
    <t>2020-09-18 22:06</t>
  </si>
  <si>
    <t>2020-09-01 05:22</t>
  </si>
  <si>
    <t>2020-09-18 11:34</t>
  </si>
  <si>
    <t>2020-09-25 16:14</t>
  </si>
  <si>
    <t>2020-09-21 13:48</t>
  </si>
  <si>
    <t>2020-09-03 15:00</t>
  </si>
  <si>
    <t>2020-10-30 20:32</t>
  </si>
  <si>
    <t>2020-10-22 03:11</t>
  </si>
  <si>
    <t>2020-10-13 11:28</t>
  </si>
  <si>
    <t>2020-10-24 01:32</t>
  </si>
  <si>
    <t>2020-10-23 11:22</t>
  </si>
  <si>
    <t>2020-10-21 14:19</t>
  </si>
  <si>
    <t>2020-10-21 13:36</t>
  </si>
  <si>
    <t>2020-10-21 00:00</t>
  </si>
  <si>
    <t>2020-11-30 09:34</t>
  </si>
  <si>
    <t>2020-11-19 15:50</t>
  </si>
  <si>
    <t>2020-11-20 11:30</t>
  </si>
  <si>
    <t>2020-11-30 01:14</t>
  </si>
  <si>
    <t>2020-11-03 11:10</t>
  </si>
  <si>
    <t>2020-11-06 18:50</t>
  </si>
  <si>
    <t>2020-11-06 18:19</t>
  </si>
  <si>
    <t>2020-12-29 15:01</t>
  </si>
  <si>
    <t>2020-12-10 11:56</t>
  </si>
  <si>
    <t>2020-12-03 18:51</t>
  </si>
  <si>
    <t>2020-12-03 02:54</t>
  </si>
  <si>
    <t>2020-12-03 02:26</t>
  </si>
  <si>
    <t>2020-12-30 00:00</t>
  </si>
  <si>
    <t>2021-01-29 09:31</t>
  </si>
  <si>
    <t>2021-01-22 14:45</t>
  </si>
  <si>
    <t>2021-01-23 13:23</t>
  </si>
  <si>
    <t>2021-01-13 03:59</t>
  </si>
  <si>
    <t>2021-01-17 11:54</t>
  </si>
  <si>
    <t>2021-01-21 22:04</t>
  </si>
  <si>
    <t>2021-01-23 21:39</t>
  </si>
  <si>
    <t>2021-01-23 00:00</t>
  </si>
  <si>
    <t>2021-02-18 09:11</t>
  </si>
  <si>
    <t>2021-02-11 15:06</t>
  </si>
  <si>
    <t>2021-02-26 09:42</t>
  </si>
  <si>
    <t>2021-02-19 06:33</t>
  </si>
  <si>
    <t>2021-02-17 12:45</t>
  </si>
  <si>
    <t>2021-02-11 08:28</t>
  </si>
  <si>
    <t>2021-02-11 08:06</t>
  </si>
  <si>
    <t>2021-03-22 22:28</t>
  </si>
  <si>
    <t>2021-03-30 13:22</t>
  </si>
  <si>
    <t>2021-03-30 11:24</t>
  </si>
  <si>
    <t>2021-03-23 03:26</t>
  </si>
  <si>
    <t>2021-03-02 10:21</t>
  </si>
  <si>
    <t>2021-03-12 17:17</t>
  </si>
  <si>
    <t>2021-03-12 00:00</t>
  </si>
  <si>
    <t>2021-04-11 09:13</t>
  </si>
  <si>
    <t>2021-04-23 03:52</t>
  </si>
  <si>
    <t>2021-04-22 12:34</t>
  </si>
  <si>
    <t>2021-04-06 05:55</t>
  </si>
  <si>
    <t>2021-04-18 10:19</t>
  </si>
  <si>
    <t>2021-04-13 23:24</t>
  </si>
  <si>
    <t>2021-04-23 13:38</t>
  </si>
  <si>
    <t>2021-04-23 00:00</t>
  </si>
  <si>
    <t>2021-05-03 09:17</t>
  </si>
  <si>
    <t>2021-05-30 14:49</t>
  </si>
  <si>
    <t>2021-05-28 14:49</t>
  </si>
  <si>
    <t>2021-05-01 03:30</t>
  </si>
  <si>
    <t>2021-05-05 14:01</t>
  </si>
  <si>
    <t>2021-05-24 22:47</t>
  </si>
  <si>
    <t>2021-05-24 22:18</t>
  </si>
  <si>
    <t>2021-06-08 09:43</t>
  </si>
  <si>
    <t>2021-06-20 16:29</t>
  </si>
  <si>
    <t>2021-06-17 13:56</t>
  </si>
  <si>
    <t>2021-06-25 05:19</t>
  </si>
  <si>
    <t>2021-06-04 12:03</t>
  </si>
  <si>
    <t>2021-06-10 17:58</t>
  </si>
  <si>
    <t>2021-06-06 06:57</t>
  </si>
  <si>
    <t>2021-06-06 00:00</t>
  </si>
  <si>
    <t>2021-07-10 22:50</t>
  </si>
  <si>
    <t>2021-07-24 05:05</t>
  </si>
  <si>
    <t>2021-07-30 11:09</t>
  </si>
  <si>
    <t>2021-07-09 05:23</t>
  </si>
  <si>
    <t>2021-07-06 00:59</t>
  </si>
  <si>
    <t>2021-07-05 23:14</t>
  </si>
  <si>
    <t>2021-07-06 01:18</t>
  </si>
  <si>
    <t>2021-08-26 21:51</t>
  </si>
  <si>
    <t>2021-08-07 04:31</t>
  </si>
  <si>
    <t>2021-08-28 11:58</t>
  </si>
  <si>
    <t>2021-08-20 03:45</t>
  </si>
  <si>
    <t>2021-08-10 11:41</t>
  </si>
  <si>
    <t>2021-08-20 00:21</t>
  </si>
  <si>
    <t>2021-08-20 00:14</t>
  </si>
  <si>
    <t>2021-08-20 00:00</t>
  </si>
  <si>
    <t>2021-09-23 20:50</t>
  </si>
  <si>
    <t>2021-09-12 05:01</t>
  </si>
  <si>
    <t>2021-09-10 12:28</t>
  </si>
  <si>
    <t>2021-09-28 05:37</t>
  </si>
  <si>
    <t>2021-09-12 04:55</t>
  </si>
  <si>
    <t>2021-09-11 06:33</t>
  </si>
  <si>
    <t>2021-09-12 00:10</t>
  </si>
  <si>
    <t>2021-10-23 07:22</t>
  </si>
  <si>
    <t>2021-10-11 15:55</t>
  </si>
  <si>
    <t>2021-10-06 10:38</t>
  </si>
  <si>
    <t>2021-10-22 20:39</t>
  </si>
  <si>
    <t>2021-10-11 15:56</t>
  </si>
  <si>
    <t>2021-10-13 11:58</t>
  </si>
  <si>
    <t>2021-10-11 16:55</t>
  </si>
  <si>
    <t>2021-11-06 13:00</t>
  </si>
  <si>
    <t>2021-11-08 10:02</t>
  </si>
  <si>
    <t>2021-11-22 22:37</t>
  </si>
  <si>
    <t>2021-11-26 19:05</t>
  </si>
  <si>
    <t>2021-11-29 11:19</t>
  </si>
  <si>
    <t>2021-11-29 10:50</t>
  </si>
  <si>
    <t>2021-12-22 02:28</t>
  </si>
  <si>
    <t>2021-12-23 12:42</t>
  </si>
  <si>
    <t>2021-12-17 15:48</t>
  </si>
  <si>
    <t>2021-12-12 06:33</t>
  </si>
  <si>
    <t>2021-12-24 21:24</t>
  </si>
  <si>
    <t>2021-12-15 00:00</t>
  </si>
  <si>
    <t>2015-01-02 08:49</t>
  </si>
  <si>
    <t>2015-01-06 13:44</t>
  </si>
  <si>
    <t>2015-01-06 13:46</t>
  </si>
  <si>
    <t>2015-01-02 04:27</t>
  </si>
  <si>
    <t>2015-01-30 16:53</t>
  </si>
  <si>
    <t>2015-01-13 23:30</t>
  </si>
  <si>
    <t>2015-01-27 00:39</t>
  </si>
  <si>
    <t>2015-01-30 12:00</t>
  </si>
  <si>
    <t>2015-02-01 08:25</t>
  </si>
  <si>
    <t>2015-02-25 15:57</t>
  </si>
  <si>
    <t>2015-02-26 11:28</t>
  </si>
  <si>
    <t>2015-02-10 03:53</t>
  </si>
  <si>
    <t>2015-02-08 12:37</t>
  </si>
  <si>
    <t>2015-02-22 00:45</t>
  </si>
  <si>
    <t>2015-02-22 00:32</t>
  </si>
  <si>
    <t>2015-02-22 00:00</t>
  </si>
  <si>
    <t>2015-03-25 21:48</t>
  </si>
  <si>
    <t>2015-03-03 15:13</t>
  </si>
  <si>
    <t>2015-03-31 11:04</t>
  </si>
  <si>
    <t>2015-03-02 05:32</t>
  </si>
  <si>
    <t>2015-03-09 16:04</t>
  </si>
  <si>
    <t>2015-03-27 16:37</t>
  </si>
  <si>
    <t>2015-03-16 04:05</t>
  </si>
  <si>
    <t>2015-04-08 21:34</t>
  </si>
  <si>
    <t>2015-04-20 03:34</t>
  </si>
  <si>
    <t>2015-04-20 08:51</t>
  </si>
  <si>
    <t>2015-04-14 06:00</t>
  </si>
  <si>
    <t>2015-04-17 22:56</t>
  </si>
  <si>
    <t>2015-04-17 22:47</t>
  </si>
  <si>
    <t>2015-04-17 22:26</t>
  </si>
  <si>
    <t>2015-04-17 00:00</t>
  </si>
  <si>
    <t>2015-05-13 08:48</t>
  </si>
  <si>
    <t>2015-05-28 15:29</t>
  </si>
  <si>
    <t>2015-05-30 13:02</t>
  </si>
  <si>
    <t>2015-05-21 22:40</t>
  </si>
  <si>
    <t>2015-05-12 12:55</t>
  </si>
  <si>
    <t>2015-05-25 03:36</t>
  </si>
  <si>
    <t>2015-05-25 03:07</t>
  </si>
  <si>
    <t>2015-05-25 00:00</t>
  </si>
  <si>
    <t>2015-06-14 22:03</t>
  </si>
  <si>
    <t>2015-06-17 16:16</t>
  </si>
  <si>
    <t>2015-06-27 14:03</t>
  </si>
  <si>
    <t>2015-06-01 02:52</t>
  </si>
  <si>
    <t>2015-06-25 11:38</t>
  </si>
  <si>
    <t>2015-06-22 03:24</t>
  </si>
  <si>
    <t>2015-06-22 03:05</t>
  </si>
  <si>
    <t>2015-06-22 00:00</t>
  </si>
  <si>
    <t>2015-07-29 22:06</t>
  </si>
  <si>
    <t>2015-07-10 15:57</t>
  </si>
  <si>
    <t>2015-07-11 11:24</t>
  </si>
  <si>
    <t>2015-07-14 00:26</t>
  </si>
  <si>
    <t>2015-07-11 17:06</t>
  </si>
  <si>
    <t>2015-07-15 17:47</t>
  </si>
  <si>
    <t>2015-07-19 04:39</t>
  </si>
  <si>
    <t>2015-08-01 21:41</t>
  </si>
  <si>
    <t>2015-08-08 05:24</t>
  </si>
  <si>
    <t>2015-08-08 05:44</t>
  </si>
  <si>
    <t>2015-08-09 00:26</t>
  </si>
  <si>
    <t>2015-08-08 12:30</t>
  </si>
  <si>
    <t>2015-08-25 22:01</t>
  </si>
  <si>
    <t>2015-08-22 04:35</t>
  </si>
  <si>
    <t>2015-09-17 21:46</t>
  </si>
  <si>
    <t>2015-09-28 19:52</t>
  </si>
  <si>
    <t>2015-09-12 04:28</t>
  </si>
  <si>
    <t>2015-09-29 00:31</t>
  </si>
  <si>
    <t>2015-09-07 11:55</t>
  </si>
  <si>
    <t>2015-09-07 11:40</t>
  </si>
  <si>
    <t>2015-09-07 00:00</t>
  </si>
  <si>
    <t>2015-10-31 08:56</t>
  </si>
  <si>
    <t>2015-10-20 14:42</t>
  </si>
  <si>
    <t>2015-10-03 13:13</t>
  </si>
  <si>
    <t>2015-10-14 03:55</t>
  </si>
  <si>
    <t>2015-10-17 12:06</t>
  </si>
  <si>
    <t>2015-10-19 00:44</t>
  </si>
  <si>
    <t>2015-10-19 00:01</t>
  </si>
  <si>
    <t>2015-10-20 00:00</t>
  </si>
  <si>
    <t>2015-11-27 09:15</t>
  </si>
  <si>
    <t>2015-11-25 14:25</t>
  </si>
  <si>
    <t>2015-11-17 11:08</t>
  </si>
  <si>
    <t>2015-11-27 01:40</t>
  </si>
  <si>
    <t>2015-11-26 08:26</t>
  </si>
  <si>
    <t>2015-11-21 04:44</t>
  </si>
  <si>
    <t>2015-11-21 02:13</t>
  </si>
  <si>
    <t>2015-12-31 21:25</t>
  </si>
  <si>
    <t>2015-12-10 05:42</t>
  </si>
  <si>
    <t>2015-12-22 12:21</t>
  </si>
  <si>
    <t>2015-12-17 22:38</t>
  </si>
  <si>
    <t>2015-12-16 20:39</t>
  </si>
  <si>
    <t>2015-12-09 20:50</t>
  </si>
  <si>
    <t>2015-12-10 00:52</t>
  </si>
  <si>
    <t>2016-01-25 09:38</t>
  </si>
  <si>
    <t>2016-01-17 13:15</t>
  </si>
  <si>
    <t>2016-01-17 12:38</t>
  </si>
  <si>
    <t>2016-01-25 04:17</t>
  </si>
  <si>
    <t>2016-01-23 10:07</t>
  </si>
  <si>
    <t>2016-01-29 14:47</t>
  </si>
  <si>
    <t>2016-01-03 13:58</t>
  </si>
  <si>
    <t>2016-02-25 08:21</t>
  </si>
  <si>
    <t>2016-02-13 14:34</t>
  </si>
  <si>
    <t>2016-02-14 11:06</t>
  </si>
  <si>
    <t>2016-02-16 08:02</t>
  </si>
  <si>
    <t>2016-02-01 12:34</t>
  </si>
  <si>
    <t>2016-02-01 09:51</t>
  </si>
  <si>
    <t>2016-02-01 09:05</t>
  </si>
  <si>
    <t>2016-02-05 00:00</t>
  </si>
  <si>
    <t>2016-03-13 23:05</t>
  </si>
  <si>
    <t>2016-03-13 23:33</t>
  </si>
  <si>
    <t>2016-03-11 05:53</t>
  </si>
  <si>
    <t>2016-03-14 04:50</t>
  </si>
  <si>
    <t>2016-03-13 13:53</t>
  </si>
  <si>
    <t>2016-03-13 13:03</t>
  </si>
  <si>
    <t>2016-03-05 00:00</t>
  </si>
  <si>
    <t>2016-04-19 08:59</t>
  </si>
  <si>
    <t>2016-04-13 14:03</t>
  </si>
  <si>
    <t>2016-04-27 10:05</t>
  </si>
  <si>
    <t>2016-04-29 01:32</t>
  </si>
  <si>
    <t>2016-04-13 10:56</t>
  </si>
  <si>
    <t>2016-04-28 13:28</t>
  </si>
  <si>
    <t>2016-04-28 13:18</t>
  </si>
  <si>
    <t>2016-05-14 09:45</t>
  </si>
  <si>
    <t>2016-05-10 16:15</t>
  </si>
  <si>
    <t>2016-05-10 16:10</t>
  </si>
  <si>
    <t>2016-05-17 05:21</t>
  </si>
  <si>
    <t>2016-05-16 17:53</t>
  </si>
  <si>
    <t>2016-05-14 22:03</t>
  </si>
  <si>
    <t>2016-05-14 21:15</t>
  </si>
  <si>
    <t>2016-05-14 00:00</t>
  </si>
  <si>
    <t>2016-06-29 22:45</t>
  </si>
  <si>
    <t>2016-06-15 15:28</t>
  </si>
  <si>
    <t>2016-06-16 14:18</t>
  </si>
  <si>
    <t>2016-06-11 02:52</t>
  </si>
  <si>
    <t>2016-06-12 14:09</t>
  </si>
  <si>
    <t>2016-06-07 15:41</t>
  </si>
  <si>
    <t>2016-06-07 15:01</t>
  </si>
  <si>
    <t>2016-07-21 20:55</t>
  </si>
  <si>
    <t>2016-07-08 04:47</t>
  </si>
  <si>
    <t>2016-07-14 14:45</t>
  </si>
  <si>
    <t>2016-07-31 23:17</t>
  </si>
  <si>
    <t>2016-07-08 04:37</t>
  </si>
  <si>
    <t>2016-07-08 04:36</t>
  </si>
  <si>
    <t>2016-07-08 05:29</t>
  </si>
  <si>
    <t>2016-08-03 22:05</t>
  </si>
  <si>
    <t>2016-08-09 16:07</t>
  </si>
  <si>
    <t>2016-08-10 11:57</t>
  </si>
  <si>
    <t>2016-08-30 00:03</t>
  </si>
  <si>
    <t>2016-08-01 10:05</t>
  </si>
  <si>
    <t>2016-08-01 10:07</t>
  </si>
  <si>
    <t>2016-08-01 09:59</t>
  </si>
  <si>
    <t>2016-08-10 13:00</t>
  </si>
  <si>
    <t>2016-09-21 21:18</t>
  </si>
  <si>
    <t>2016-09-27 14:05</t>
  </si>
  <si>
    <t>2016-09-17 15:11</t>
  </si>
  <si>
    <t>2016-09-15 02:38</t>
  </si>
  <si>
    <t>2016-09-27 20:28</t>
  </si>
  <si>
    <t>2016-09-14 04:40</t>
  </si>
  <si>
    <t>2016-09-18 22:50</t>
  </si>
  <si>
    <t>2016-09-11 12:00</t>
  </si>
  <si>
    <t>2016-10-30 09:15</t>
  </si>
  <si>
    <t>2016-10-03 15:23</t>
  </si>
  <si>
    <t>2016-10-04 10:51</t>
  </si>
  <si>
    <t>2016-10-31 02:35</t>
  </si>
  <si>
    <t>2016-10-14 11:35</t>
  </si>
  <si>
    <t>2016-10-07 08:46</t>
  </si>
  <si>
    <t>2016-10-07 08:17</t>
  </si>
  <si>
    <t>2016-11-29 10:12</t>
  </si>
  <si>
    <t>2016-11-05 13:00</t>
  </si>
  <si>
    <t>2016-11-18 13:10</t>
  </si>
  <si>
    <t>2016-11-27 22:40</t>
  </si>
  <si>
    <t>2016-11-01 11:13</t>
  </si>
  <si>
    <t>2016-11-20 11:04</t>
  </si>
  <si>
    <t>2016-11-20 10:55</t>
  </si>
  <si>
    <t>2016-12-16 09:15</t>
  </si>
  <si>
    <t>2016-12-13 14:04</t>
  </si>
  <si>
    <t>2016-12-04 11:10</t>
  </si>
  <si>
    <t>2016-12-29 01:20</t>
  </si>
  <si>
    <t>2016-12-27 12:20</t>
  </si>
  <si>
    <t>2016-12-21 08:58</t>
  </si>
  <si>
    <t>2016-12-21 08:45</t>
  </si>
  <si>
    <t>2017-01-23 08:59</t>
  </si>
  <si>
    <t>2017-01-08 14:28</t>
  </si>
  <si>
    <t>2017-01-07 13:11</t>
  </si>
  <si>
    <t>2017-01-21 06:36</t>
  </si>
  <si>
    <t>2017-01-30 15:16</t>
  </si>
  <si>
    <t>2017-01-01 02:10</t>
  </si>
  <si>
    <t>2017-01-20 09:10</t>
  </si>
  <si>
    <t>2017-02-14 09:37</t>
  </si>
  <si>
    <t>2017-02-05 14:32</t>
  </si>
  <si>
    <t>2017-02-22 13:17</t>
  </si>
  <si>
    <t>2017-02-11 04:31</t>
  </si>
  <si>
    <t>2017-02-09 05:34</t>
  </si>
  <si>
    <t>2017-02-05 02:05</t>
  </si>
  <si>
    <t>2017-02-05 01:49</t>
  </si>
  <si>
    <t>2017-03-27 08:36</t>
  </si>
  <si>
    <t>2017-03-13 14:42</t>
  </si>
  <si>
    <t>2017-03-31 13:42</t>
  </si>
  <si>
    <t>2017-03-03 04:27</t>
  </si>
  <si>
    <t>2017-03-31 19:18</t>
  </si>
  <si>
    <t>2017-03-19 14:27</t>
  </si>
  <si>
    <t>2017-03-19 13:50</t>
  </si>
  <si>
    <t>2017-03-19 00:00</t>
  </si>
  <si>
    <t>2017-04-03 08:36</t>
  </si>
  <si>
    <t>2017-04-10 15:41</t>
  </si>
  <si>
    <t>2017-04-26 11:00</t>
  </si>
  <si>
    <t>2017-04-03 05:19</t>
  </si>
  <si>
    <t>2017-04-22 01:07</t>
  </si>
  <si>
    <t>2017-04-19 23:40</t>
  </si>
  <si>
    <t>2017-04-19 23:00</t>
  </si>
  <si>
    <t>2017-05-10 21:58</t>
  </si>
  <si>
    <t>2017-05-24 16:01</t>
  </si>
  <si>
    <t>2017-05-09 14:41</t>
  </si>
  <si>
    <t>2017-05-16 21:43</t>
  </si>
  <si>
    <t>2017-05-09 11:41</t>
  </si>
  <si>
    <t>2017-05-06 00:46</t>
  </si>
  <si>
    <t>2017-05-06 00:21</t>
  </si>
  <si>
    <t>2017-05-06 00:00</t>
  </si>
  <si>
    <t>2017-06-09 22:46</t>
  </si>
  <si>
    <t>2017-06-02 03:05</t>
  </si>
  <si>
    <t>2017-06-24 13:54</t>
  </si>
  <si>
    <t>2017-06-04 00:59</t>
  </si>
  <si>
    <t>2017-06-13 14:03</t>
  </si>
  <si>
    <t>2017-06-04 00:38</t>
  </si>
  <si>
    <t>2017-06-04 00:13</t>
  </si>
  <si>
    <t>2017-07-17 08:59</t>
  </si>
  <si>
    <t>2017-07-29 17:48</t>
  </si>
  <si>
    <t>2017-07-02 13:10</t>
  </si>
  <si>
    <t>2017-07-16 17:54</t>
  </si>
  <si>
    <t>2017-07-30 21:46</t>
  </si>
  <si>
    <t>2017-07-30 23:26</t>
  </si>
  <si>
    <t>2017-07-30 22:41</t>
  </si>
  <si>
    <t>2017-08-27 08:18</t>
  </si>
  <si>
    <t>2017-08-22 01:55</t>
  </si>
  <si>
    <t>2017-08-10 10:35</t>
  </si>
  <si>
    <t>2017-08-23 09:26</t>
  </si>
  <si>
    <t>2017-08-22 16:30</t>
  </si>
  <si>
    <t>2017-08-22 16:27</t>
  </si>
  <si>
    <t>2017-08-22 15:56</t>
  </si>
  <si>
    <t>2017-09-30 09:11</t>
  </si>
  <si>
    <t>2017-09-14 14:05</t>
  </si>
  <si>
    <t>2017-09-23 11:14</t>
  </si>
  <si>
    <t>2017-09-29 23:50</t>
  </si>
  <si>
    <t>2017-09-07 12:30</t>
  </si>
  <si>
    <t>2017-09-01 11:06</t>
  </si>
  <si>
    <t>2017-09-01 10:31</t>
  </si>
  <si>
    <t>2017-10-30 08:26</t>
  </si>
  <si>
    <t>2017-10-13 14:49</t>
  </si>
  <si>
    <t>2017-10-01 11:10</t>
  </si>
  <si>
    <t>2017-10-31 05:13</t>
  </si>
  <si>
    <t>2017-10-20 13:24</t>
  </si>
  <si>
    <t>2017-10-14 11:04</t>
  </si>
  <si>
    <t>2017-10-13 20:01</t>
  </si>
  <si>
    <t>2017-11-24 09:11</t>
  </si>
  <si>
    <t>2017-11-18 03:03</t>
  </si>
  <si>
    <t>2017-11-07 13:01</t>
  </si>
  <si>
    <t>2017-11-24 23:48</t>
  </si>
  <si>
    <t>2017-11-04 12:29</t>
  </si>
  <si>
    <t>2017-11-10 09:49</t>
  </si>
  <si>
    <t>2017-11-02 00:00</t>
  </si>
  <si>
    <t>2017-12-20 08:52</t>
  </si>
  <si>
    <t>2017-12-03 15:11</t>
  </si>
  <si>
    <t>2017-12-03 12:28</t>
  </si>
  <si>
    <t>2017-12-22 06:16</t>
  </si>
  <si>
    <t>2017-12-08 06:40</t>
  </si>
  <si>
    <t>2017-12-31 01:51</t>
  </si>
  <si>
    <t>2017-12-30 21:10</t>
  </si>
  <si>
    <t>2017-12-07 12:00</t>
  </si>
  <si>
    <t>2018-01-13 09:16</t>
  </si>
  <si>
    <t>2018-01-08 13:18</t>
  </si>
  <si>
    <t>2018-01-19 12:25</t>
  </si>
  <si>
    <t>2018-01-13 06:39</t>
  </si>
  <si>
    <t>2018-01-26 13:32</t>
  </si>
  <si>
    <t>2018-01-28 20:16</t>
  </si>
  <si>
    <t>2018-01-28 20:15</t>
  </si>
  <si>
    <t>2018-02-13 09:43</t>
  </si>
  <si>
    <t>2018-02-28 15:41</t>
  </si>
  <si>
    <t>2018-02-28 11:05</t>
  </si>
  <si>
    <t>2018-02-07 02:48</t>
  </si>
  <si>
    <t>2018-02-01 03:20</t>
  </si>
  <si>
    <t>2018-02-25 03:10</t>
  </si>
  <si>
    <t>2018-02-25 03:09</t>
  </si>
  <si>
    <t>2018-03-11 09:11</t>
  </si>
  <si>
    <t>2018-03-20 15:16</t>
  </si>
  <si>
    <t>2018-03-20 15:59</t>
  </si>
  <si>
    <t>2018-03-10 04:12</t>
  </si>
  <si>
    <t>2018-03-05 22:10</t>
  </si>
  <si>
    <t>2018-03-15 20:23</t>
  </si>
  <si>
    <t>2018-03-15 20:18</t>
  </si>
  <si>
    <t>2018-04-07 08:57</t>
  </si>
  <si>
    <t>2018-04-24 16:16</t>
  </si>
  <si>
    <t>2018-04-23 13:59</t>
  </si>
  <si>
    <t>2018-04-08 05:58</t>
  </si>
  <si>
    <t>2018-04-06 23:43</t>
  </si>
  <si>
    <t>2018-04-23 20:52</t>
  </si>
  <si>
    <t>2018-04-23 20:47</t>
  </si>
  <si>
    <t>2018-05-04 21:19</t>
  </si>
  <si>
    <t>2018-05-07 15:49</t>
  </si>
  <si>
    <t>2018-05-07 14:59</t>
  </si>
  <si>
    <t>2018-05-09 07:32</t>
  </si>
  <si>
    <t>2018-05-03 10:05</t>
  </si>
  <si>
    <t>2018-05-09 06:03</t>
  </si>
  <si>
    <t>2018-05-09 06:45</t>
  </si>
  <si>
    <t>2018-05-09 00:00</t>
  </si>
  <si>
    <t>2018-06-26 22:07</t>
  </si>
  <si>
    <t>2018-06-15 04:32</t>
  </si>
  <si>
    <t>2018-06-09 10:34</t>
  </si>
  <si>
    <t>2018-06-16 16:33</t>
  </si>
  <si>
    <t>2018-06-22 13:47</t>
  </si>
  <si>
    <t>2018-06-18 12:35</t>
  </si>
  <si>
    <t>2018-06-15 03:25</t>
  </si>
  <si>
    <t>2018-07-13 22:51</t>
  </si>
  <si>
    <t>2018-07-11 01:54</t>
  </si>
  <si>
    <t>2018-07-04 11:42</t>
  </si>
  <si>
    <t>2018-07-13 04:48</t>
  </si>
  <si>
    <t>2018-07-11 13:55</t>
  </si>
  <si>
    <t>2018-07-13 04:32</t>
  </si>
  <si>
    <t>2018-07-13 03:59</t>
  </si>
  <si>
    <t>2018-07-13 00:00</t>
  </si>
  <si>
    <t>2018-08-31 09:58</t>
  </si>
  <si>
    <t>2018-08-12 15:01</t>
  </si>
  <si>
    <t>2018-08-12 12:25</t>
  </si>
  <si>
    <t>2018-08-30 05:27</t>
  </si>
  <si>
    <t>2018-08-28 13:48</t>
  </si>
  <si>
    <t>2018-08-29 04:40</t>
  </si>
  <si>
    <t>2018-08-29 08:00</t>
  </si>
  <si>
    <t>2018-08-28 00:00</t>
  </si>
  <si>
    <t>2018-09-17 22:21</t>
  </si>
  <si>
    <t>2018-09-29 03:23</t>
  </si>
  <si>
    <t>2018-09-04 12:49</t>
  </si>
  <si>
    <t>2018-09-30 18:40</t>
  </si>
  <si>
    <t>2018-09-15 08:39</t>
  </si>
  <si>
    <t>2018-09-15 12:36</t>
  </si>
  <si>
    <t>2018-09-10 15:48</t>
  </si>
  <si>
    <t>2018-10-20 09:04</t>
  </si>
  <si>
    <t>2018-10-04 16:12</t>
  </si>
  <si>
    <t>2018-10-06 12:22</t>
  </si>
  <si>
    <t>2018-10-29 05:23</t>
  </si>
  <si>
    <t>2018-10-11 12:58</t>
  </si>
  <si>
    <t>2018-10-31 06:05</t>
  </si>
  <si>
    <t>2018-10-31 17:48</t>
  </si>
  <si>
    <t>2018-10-31 00:00</t>
  </si>
  <si>
    <t>2018-11-30 08:56</t>
  </si>
  <si>
    <t>2018-11-12 14:09</t>
  </si>
  <si>
    <t>2018-11-07 13:53</t>
  </si>
  <si>
    <t>2018-11-29 06:07</t>
  </si>
  <si>
    <t>2018-11-22 09:16</t>
  </si>
  <si>
    <t>2018-11-02 05:38</t>
  </si>
  <si>
    <t>2018-12-30 08:12</t>
  </si>
  <si>
    <t>2018-12-26 13:33</t>
  </si>
  <si>
    <t>2018-12-04 10:15</t>
  </si>
  <si>
    <t>2018-12-19 05:33</t>
  </si>
  <si>
    <t>2018-12-29 13:01</t>
  </si>
  <si>
    <t>2018-12-23 06:51</t>
  </si>
  <si>
    <t>2018-12-23 07:57</t>
  </si>
  <si>
    <t>2019-01-02 09:21</t>
  </si>
  <si>
    <t>2019-01-11 14:37</t>
  </si>
  <si>
    <t>2019-01-12 11:11</t>
  </si>
  <si>
    <t>2019-01-23 05:41</t>
  </si>
  <si>
    <t>2019-01-08 15:52</t>
  </si>
  <si>
    <t>2019-01-29 20:31</t>
  </si>
  <si>
    <t>2019-01-29 20:11</t>
  </si>
  <si>
    <t>2019-01-15 00:00</t>
  </si>
  <si>
    <t>2019-02-11 21:03</t>
  </si>
  <si>
    <t>2019-02-07 15:21</t>
  </si>
  <si>
    <t>2019-02-19 13:57</t>
  </si>
  <si>
    <t>2019-02-02 01:11</t>
  </si>
  <si>
    <t>2019-02-17 10:53</t>
  </si>
  <si>
    <t>2019-02-13 19:13</t>
  </si>
  <si>
    <t>2019-02-13 19:01</t>
  </si>
  <si>
    <t>2019-02-13 00:00</t>
  </si>
  <si>
    <t>2019-03-16 09:17</t>
  </si>
  <si>
    <t>2019-03-03 14:04</t>
  </si>
  <si>
    <t>2019-03-03 13:17</t>
  </si>
  <si>
    <t>2019-03-08 06:03</t>
  </si>
  <si>
    <t>2019-03-03 17:53</t>
  </si>
  <si>
    <t>2019-03-11 04:20</t>
  </si>
  <si>
    <t>2019-03-11 03:59</t>
  </si>
  <si>
    <t>2019-03-11 00:00</t>
  </si>
  <si>
    <t>2019-04-01 21:15</t>
  </si>
  <si>
    <t>2019-04-30 15:35</t>
  </si>
  <si>
    <t>2019-04-30 16:58</t>
  </si>
  <si>
    <t>2019-04-02 05:07</t>
  </si>
  <si>
    <t>2019-04-30 12:22</t>
  </si>
  <si>
    <t>2019-04-16 09:27</t>
  </si>
  <si>
    <t>2019-04-16 08:45</t>
  </si>
  <si>
    <t>2019-04-16 00:00</t>
  </si>
  <si>
    <t>2019-05-03 21:39</t>
  </si>
  <si>
    <t>2019-05-17 15:56</t>
  </si>
  <si>
    <t>2019-05-20 11:15</t>
  </si>
  <si>
    <t>2019-05-04 05:17</t>
  </si>
  <si>
    <t>2019-05-01 12:59</t>
  </si>
  <si>
    <t>2019-05-26 20:28</t>
  </si>
  <si>
    <t>2019-05-26 20:24</t>
  </si>
  <si>
    <t>2019-06-06 08:59</t>
  </si>
  <si>
    <t>2019-06-14 04:42</t>
  </si>
  <si>
    <t>2019-06-09 12:36</t>
  </si>
  <si>
    <t>2019-06-05 20:18</t>
  </si>
  <si>
    <t>2019-06-07 11:32</t>
  </si>
  <si>
    <t>2019-06-25 12:37</t>
  </si>
  <si>
    <t>2019-06-05 18:19</t>
  </si>
  <si>
    <t>2019-07-29 23:36</t>
  </si>
  <si>
    <t>2019-07-18 02:19</t>
  </si>
  <si>
    <t>2019-07-06 09:58</t>
  </si>
  <si>
    <t>2019-07-27 21:56</t>
  </si>
  <si>
    <t>2019-07-17 17:24</t>
  </si>
  <si>
    <t>2019-07-02 03:25</t>
  </si>
  <si>
    <t>2019-07-02 03:05</t>
  </si>
  <si>
    <t>2019-08-26 21:12</t>
  </si>
  <si>
    <t>2019-08-09 04:29</t>
  </si>
  <si>
    <t>2019-08-10 13:33</t>
  </si>
  <si>
    <t>2019-08-21 03:41</t>
  </si>
  <si>
    <t>2019-08-24 11:46</t>
  </si>
  <si>
    <t>2019-08-24 09:41</t>
  </si>
  <si>
    <t>2019-08-24 09:09</t>
  </si>
  <si>
    <t>2019-09-24 21:28</t>
  </si>
  <si>
    <t>2019-09-30 17:58</t>
  </si>
  <si>
    <t>2019-09-29 13:14</t>
  </si>
  <si>
    <t>2019-09-23 03:20</t>
  </si>
  <si>
    <t>2019-09-30 04:40</t>
  </si>
  <si>
    <t>2019-09-21 19:54</t>
  </si>
  <si>
    <t>2019-09-21 19:40</t>
  </si>
  <si>
    <t>2019-10-15 21:27</t>
  </si>
  <si>
    <t>2019-10-02 09:33</t>
  </si>
  <si>
    <t>2019-10-21 04:13</t>
  </si>
  <si>
    <t>2019-10-15 15:16</t>
  </si>
  <si>
    <t>2019-10-06 09:06</t>
  </si>
  <si>
    <t>2019-10-06 08:55</t>
  </si>
  <si>
    <t>2019-10-06 00:00</t>
  </si>
  <si>
    <t>2019-11-29 09:21</t>
  </si>
  <si>
    <t>2019-11-06 14:30</t>
  </si>
  <si>
    <t>2019-11-03 10:48</t>
  </si>
  <si>
    <t>2019-11-30 02:01</t>
  </si>
  <si>
    <t>2019-11-19 01:05</t>
  </si>
  <si>
    <t>2019-11-04 11:01</t>
  </si>
  <si>
    <t>2019-11-04 10:30</t>
  </si>
  <si>
    <t>2019-11-04 00:00</t>
  </si>
  <si>
    <t>2019-12-31 21:08</t>
  </si>
  <si>
    <t>2019-12-22 14:26</t>
  </si>
  <si>
    <t>2019-12-17 11:04</t>
  </si>
  <si>
    <t>2019-12-09 06:51</t>
  </si>
  <si>
    <t>2019-12-02 22:14</t>
  </si>
  <si>
    <t>2019-12-29 05:45</t>
  </si>
  <si>
    <t>2019-12-29 05:20</t>
  </si>
  <si>
    <t>2020-01-01 09:24</t>
  </si>
  <si>
    <t>2020-01-26 15:23</t>
  </si>
  <si>
    <t>2020-01-24 13:20</t>
  </si>
  <si>
    <t>2020-01-31 06:11</t>
  </si>
  <si>
    <t>2020-01-08 14:21</t>
  </si>
  <si>
    <t>2020-01-26 06:13</t>
  </si>
  <si>
    <t>2020-01-26 00:00</t>
  </si>
  <si>
    <t>2020-02-18 09:13</t>
  </si>
  <si>
    <t>2020-02-16 04:34</t>
  </si>
  <si>
    <t>2020-02-14 12:43</t>
  </si>
  <si>
    <t>2020-02-17 22:59</t>
  </si>
  <si>
    <t>2020-02-16 10:47</t>
  </si>
  <si>
    <t>2020-02-29 07:03</t>
  </si>
  <si>
    <t>2020-02-29 06:48</t>
  </si>
  <si>
    <t>2020-02-29 00:00</t>
  </si>
  <si>
    <t>2020-03-16 08:50</t>
  </si>
  <si>
    <t>2020-03-09 15:35</t>
  </si>
  <si>
    <t>2020-03-09 18:07</t>
  </si>
  <si>
    <t>2020-03-15 03:34</t>
  </si>
  <si>
    <t>2020-03-28 18:35</t>
  </si>
  <si>
    <t>2020-03-27 21:05</t>
  </si>
  <si>
    <t>2020-04-05 09:57</t>
  </si>
  <si>
    <t>2020-04-19 16:14</t>
  </si>
  <si>
    <t>2020-04-19 18:50</t>
  </si>
  <si>
    <t>2020-04-12 22:54</t>
  </si>
  <si>
    <t>2020-04-19 14:13</t>
  </si>
  <si>
    <t>2020-04-18 21:30</t>
  </si>
  <si>
    <t>2020-05-13 22:25</t>
  </si>
  <si>
    <t>2020-05-18 12:39</t>
  </si>
  <si>
    <t>2020-05-30 14:14</t>
  </si>
  <si>
    <t>2020-05-18 05:07</t>
  </si>
  <si>
    <t>2020-05-12 16:10</t>
  </si>
  <si>
    <t>2020-05-20 14:16</t>
  </si>
  <si>
    <t>2020-05-20 14:14</t>
  </si>
  <si>
    <t>2020-05-20 00:00</t>
  </si>
  <si>
    <t>2020-06-14 22:51</t>
  </si>
  <si>
    <t>2020-06-30 16:35</t>
  </si>
  <si>
    <t>2020-06-19 14:13</t>
  </si>
  <si>
    <t>2020-06-12 06:56</t>
  </si>
  <si>
    <t>2020-06-30 14:46</t>
  </si>
  <si>
    <t>2020-06-11 18:22</t>
  </si>
  <si>
    <t>2020-06-11 18:06</t>
  </si>
  <si>
    <t>2020-06-13 00:00</t>
  </si>
  <si>
    <t>2020-07-21 22:13</t>
  </si>
  <si>
    <t>2020-07-09 15:57</t>
  </si>
  <si>
    <t>2020-07-16 13:06</t>
  </si>
  <si>
    <t>2020-07-31 05:42</t>
  </si>
  <si>
    <t>2020-07-01 14:00</t>
  </si>
  <si>
    <t>2020-07-15 05:28</t>
  </si>
  <si>
    <t>2020-07-15 04:47</t>
  </si>
  <si>
    <t>2020-08-12 22:01</t>
  </si>
  <si>
    <t>2020-08-25 15:08</t>
  </si>
  <si>
    <t>2020-08-03 10:07</t>
  </si>
  <si>
    <t>2020-08-14 22:43</t>
  </si>
  <si>
    <t>2020-08-03 14:02</t>
  </si>
  <si>
    <t>2020-08-11 09:00</t>
  </si>
  <si>
    <t>2020-08-11 08:14</t>
  </si>
  <si>
    <t>2020-09-18 22:25</t>
  </si>
  <si>
    <t>2020-09-01 05:53</t>
  </si>
  <si>
    <t>2020-09-02 14:06</t>
  </si>
  <si>
    <t>2020-09-30 16:43</t>
  </si>
  <si>
    <t>2020-09-21 14:14</t>
  </si>
  <si>
    <t>2020-09-06 17:16</t>
  </si>
  <si>
    <t>2020-09-06 16:39</t>
  </si>
  <si>
    <t>2020-09-06 00:00</t>
  </si>
  <si>
    <t>2020-10-30 20:38</t>
  </si>
  <si>
    <t>2020-10-22 03:48</t>
  </si>
  <si>
    <t>2020-10-03 13:38</t>
  </si>
  <si>
    <t>2020-10-23 18:54</t>
  </si>
  <si>
    <t>2020-10-20 15:22</t>
  </si>
  <si>
    <t>2020-10-14 04:13</t>
  </si>
  <si>
    <t>2020-10-14 03:55</t>
  </si>
  <si>
    <t>2020-11-06 15:08</t>
  </si>
  <si>
    <t>2020-11-06 10:29</t>
  </si>
  <si>
    <t>2020-11-30 04:32</t>
  </si>
  <si>
    <t>2020-11-03 13:33</t>
  </si>
  <si>
    <t>2020-11-06 18:43</t>
  </si>
  <si>
    <t>2020-11-06 18:46</t>
  </si>
  <si>
    <t>2020-11-06 00:00</t>
  </si>
  <si>
    <t>2020-12-31 09:02</t>
  </si>
  <si>
    <t>2020-12-29 15:03</t>
  </si>
  <si>
    <t>2020-12-11 11:48</t>
  </si>
  <si>
    <t>2020-12-31 06:53</t>
  </si>
  <si>
    <t>2020-12-30 18:16</t>
  </si>
  <si>
    <t>2020-12-23 09:30</t>
  </si>
  <si>
    <t>2020-12-21 09:50</t>
  </si>
  <si>
    <t>2020-12-23 00:00</t>
  </si>
  <si>
    <t>2021-01-01 08:33</t>
  </si>
  <si>
    <t>2021-01-22 14:21</t>
  </si>
  <si>
    <t>2021-01-23 12:32</t>
  </si>
  <si>
    <t>2021-01-14 06:33</t>
  </si>
  <si>
    <t>2021-01-17 12:14</t>
  </si>
  <si>
    <t>2021-01-22 18:33</t>
  </si>
  <si>
    <t>2021-01-22 00:00</t>
  </si>
  <si>
    <t>2021-02-18 09:17</t>
  </si>
  <si>
    <t>2021-02-11 14:57</t>
  </si>
  <si>
    <t>2021-02-26 11:44</t>
  </si>
  <si>
    <t>2021-02-19 05:32</t>
  </si>
  <si>
    <t>2021-02-17 14:05</t>
  </si>
  <si>
    <t>2021-02-11 07:41</t>
  </si>
  <si>
    <t>2021-02-11 07:37</t>
  </si>
  <si>
    <t>2021-03-22 23:08</t>
  </si>
  <si>
    <t>2021-03-30 15:09</t>
  </si>
  <si>
    <t>2021-03-28 11:44</t>
  </si>
  <si>
    <t>2021-03-23 02:39</t>
  </si>
  <si>
    <t>2021-03-02 12:09</t>
  </si>
  <si>
    <t>2021-03-13 22:45</t>
  </si>
  <si>
    <t>2021-03-13 22:30</t>
  </si>
  <si>
    <t>2021-03-13 00:00</t>
  </si>
  <si>
    <t>2021-04-11 10:25</t>
  </si>
  <si>
    <t>2021-04-23 04:04</t>
  </si>
  <si>
    <t>2021-04-02 11:48</t>
  </si>
  <si>
    <t>2021-04-19 04:33</t>
  </si>
  <si>
    <t>2021-04-17 13:36</t>
  </si>
  <si>
    <t>2021-04-11 04:24</t>
  </si>
  <si>
    <t>2021-04-23 23:04</t>
  </si>
  <si>
    <t>2021-05-03 07:49</t>
  </si>
  <si>
    <t>2021-05-30 14:52</t>
  </si>
  <si>
    <t>2021-05-28 12:26</t>
  </si>
  <si>
    <t>2021-05-02 05:51</t>
  </si>
  <si>
    <t>2021-05-05 15:19</t>
  </si>
  <si>
    <t>2021-05-25 00:11</t>
  </si>
  <si>
    <t>2021-05-05 15:40</t>
  </si>
  <si>
    <t>2021-05-03 00:00</t>
  </si>
  <si>
    <t>2021-06-08 09:21</t>
  </si>
  <si>
    <t>2021-06-20 16:04</t>
  </si>
  <si>
    <t>2021-06-30 14:09</t>
  </si>
  <si>
    <t>2021-06-08 07:18</t>
  </si>
  <si>
    <t>2021-06-04 12:44</t>
  </si>
  <si>
    <t>2021-06-10 21:53</t>
  </si>
  <si>
    <t>2021-06-06 06:03</t>
  </si>
  <si>
    <t>2021-07-10 22:08</t>
  </si>
  <si>
    <t>2021-07-24 05:49</t>
  </si>
  <si>
    <t>2021-07-25 11:35</t>
  </si>
  <si>
    <t>2021-07-06 02:19</t>
  </si>
  <si>
    <t>2021-07-06 00:04</t>
  </si>
  <si>
    <t>2021-07-06 23:23</t>
  </si>
  <si>
    <t>2021-07-06 23:03</t>
  </si>
  <si>
    <t>2021-08-30 10:33</t>
  </si>
  <si>
    <t>2021-08-07 05:07</t>
  </si>
  <si>
    <t>2021-08-26 13:28</t>
  </si>
  <si>
    <t>2021-08-01 08:24</t>
  </si>
  <si>
    <t>2021-08-10 10:58</t>
  </si>
  <si>
    <t>2021-08-31 05:55</t>
  </si>
  <si>
    <t>2021-08-31 05:43</t>
  </si>
  <si>
    <t>2021-08-07 00:00</t>
  </si>
  <si>
    <t>2021-09-23 20:42</t>
  </si>
  <si>
    <t>2021-09-12 12:17</t>
  </si>
  <si>
    <t>2021-09-12 15:22</t>
  </si>
  <si>
    <t>2021-09-11 22:31</t>
  </si>
  <si>
    <t>2021-09-11 23:17</t>
  </si>
  <si>
    <t>2021-09-27 19:04</t>
  </si>
  <si>
    <t>2021-09-11 21:30</t>
  </si>
  <si>
    <t>2021-10-23 06:52</t>
  </si>
  <si>
    <t>2021-10-11 16:31</t>
  </si>
  <si>
    <t>2021-10-05 12:12</t>
  </si>
  <si>
    <t>2021-10-30 06:17</t>
  </si>
  <si>
    <t>2021-10-11 19:21</t>
  </si>
  <si>
    <t>2021-10-12 01:08</t>
  </si>
  <si>
    <t>2021-10-12 00:23</t>
  </si>
  <si>
    <t>2021-10-12 00:00</t>
  </si>
  <si>
    <t>2021-11-27 20:58</t>
  </si>
  <si>
    <t>2021-11-06 13:13</t>
  </si>
  <si>
    <t>2021-11-06 14:10</t>
  </si>
  <si>
    <t>2021-11-10 05:28</t>
  </si>
  <si>
    <t>2021-11-08 13:12</t>
  </si>
  <si>
    <t>2021-11-05 02:52</t>
  </si>
  <si>
    <t>2021-11-05 02:07</t>
  </si>
  <si>
    <t>2021-12-22 00:17</t>
  </si>
  <si>
    <t>2021-12-24 12:38</t>
  </si>
  <si>
    <t>2021-12-04 06:19</t>
  </si>
  <si>
    <t>2021-12-17 15:40</t>
  </si>
  <si>
    <t>Taitung</t>
  </si>
  <si>
    <t>2015-01-01 21:06</t>
  </si>
  <si>
    <t>2015-01-06 14:43</t>
  </si>
  <si>
    <t>2015-01-06 13:42</t>
  </si>
  <si>
    <t>2015-01-03 06:44</t>
  </si>
  <si>
    <t>2015-01-19 17:39</t>
  </si>
  <si>
    <t>2015-01-14 01:17</t>
  </si>
  <si>
    <t>2015-01-14 01:10</t>
  </si>
  <si>
    <t>2015-02-01 09:17</t>
  </si>
  <si>
    <t>2015-02-26 14:50</t>
  </si>
  <si>
    <t>2015-02-26 13:17</t>
  </si>
  <si>
    <t>2015-02-10 05:20</t>
  </si>
  <si>
    <t>2015-02-08 13:48</t>
  </si>
  <si>
    <t>2015-02-22 01:03</t>
  </si>
  <si>
    <t>2015-02-22 00:38</t>
  </si>
  <si>
    <t>2015-03-25 20:48</t>
  </si>
  <si>
    <t>2015-03-03 16:03</t>
  </si>
  <si>
    <t>2015-03-31 14:05</t>
  </si>
  <si>
    <t>2015-03-13 06:08</t>
  </si>
  <si>
    <t>2015-03-09 15:27</t>
  </si>
  <si>
    <t>2015-03-16 05:09</t>
  </si>
  <si>
    <t>2015-03-16 04:31</t>
  </si>
  <si>
    <t>2015-04-22 21:40</t>
  </si>
  <si>
    <t>2015-04-20 02:55</t>
  </si>
  <si>
    <t>2015-04-20 11:02</t>
  </si>
  <si>
    <t>2015-04-14 05:50</t>
  </si>
  <si>
    <t>2015-04-06 10:51</t>
  </si>
  <si>
    <t>2015-04-06 10:01</t>
  </si>
  <si>
    <t>2015-04-06 00:00</t>
  </si>
  <si>
    <t>2015-05-14 09:27</t>
  </si>
  <si>
    <t>2015-05-28 15:39</t>
  </si>
  <si>
    <t>2015-05-03 12:28</t>
  </si>
  <si>
    <t>2015-05-21 23:07</t>
  </si>
  <si>
    <t>2015-05-11 07:03</t>
  </si>
  <si>
    <t>2015-05-26 10:36</t>
  </si>
  <si>
    <t>2015-05-26 09:51</t>
  </si>
  <si>
    <t>2015-06-01 22:31</t>
  </si>
  <si>
    <t>2015-06-17 16:30</t>
  </si>
  <si>
    <t>2015-06-17 12:12</t>
  </si>
  <si>
    <t>2015-06-01 03:04</t>
  </si>
  <si>
    <t>2015-06-27 12:27</t>
  </si>
  <si>
    <t>2015-06-20 19:24</t>
  </si>
  <si>
    <t>2015-06-22 02:42</t>
  </si>
  <si>
    <t>2015-07-28 21:49</t>
  </si>
  <si>
    <t>2015-07-10 15:42</t>
  </si>
  <si>
    <t>2015-07-01 12:02</t>
  </si>
  <si>
    <t>2015-07-30 05:15</t>
  </si>
  <si>
    <t>2015-07-11 10:26</t>
  </si>
  <si>
    <t>2015-07-08 05:34</t>
  </si>
  <si>
    <t>2015-07-08 05:12</t>
  </si>
  <si>
    <t>2015-08-02 09:25</t>
  </si>
  <si>
    <t>2015-08-08 03:55</t>
  </si>
  <si>
    <t>2015-08-15 11:26</t>
  </si>
  <si>
    <t>2015-08-31 05:36</t>
  </si>
  <si>
    <t>2015-08-08 09:48</t>
  </si>
  <si>
    <t>2015-08-18 15:09</t>
  </si>
  <si>
    <t>2015-08-18 14:23</t>
  </si>
  <si>
    <t>2015-09-17 21:56</t>
  </si>
  <si>
    <t>2015-09-28 17:18</t>
  </si>
  <si>
    <t>2015-09-24 12:53</t>
  </si>
  <si>
    <t>2015-09-19 05:42</t>
  </si>
  <si>
    <t>2015-09-28 21:05</t>
  </si>
  <si>
    <t>2015-09-28 22:41</t>
  </si>
  <si>
    <t>2015-09-28 22:33</t>
  </si>
  <si>
    <t>2015-10-31 08:57</t>
  </si>
  <si>
    <t>2015-10-20 14:33</t>
  </si>
  <si>
    <t>2015-10-01 12:17</t>
  </si>
  <si>
    <t>2015-10-14 05:25</t>
  </si>
  <si>
    <t>2015-10-18 09:43</t>
  </si>
  <si>
    <t>2015-10-03 07:09</t>
  </si>
  <si>
    <t>2015-10-03 06:26</t>
  </si>
  <si>
    <t>2015-10-03 00:00</t>
  </si>
  <si>
    <t>2015-11-27 09:37</t>
  </si>
  <si>
    <t>2015-11-14 14:18</t>
  </si>
  <si>
    <t>2015-11-17 12:54</t>
  </si>
  <si>
    <t>2015-11-28 04:16</t>
  </si>
  <si>
    <t>2015-11-26 07:38</t>
  </si>
  <si>
    <t>2015-11-09 19:05</t>
  </si>
  <si>
    <t>2015-11-21 03:40</t>
  </si>
  <si>
    <t>2015-12-31 21:09</t>
  </si>
  <si>
    <t>2015-12-10 13:22</t>
  </si>
  <si>
    <t>2015-12-24 12:28</t>
  </si>
  <si>
    <t>2015-12-17 22:44</t>
  </si>
  <si>
    <t>2015-12-08 15:30</t>
  </si>
  <si>
    <t>2015-12-10 04:18</t>
  </si>
  <si>
    <t>2015-12-10 03:28</t>
  </si>
  <si>
    <t>2015-12-10 00:00</t>
  </si>
  <si>
    <t>2016-01-25 09:20</t>
  </si>
  <si>
    <t>2016-01-17 15:13</t>
  </si>
  <si>
    <t>2016-01-21 14:48</t>
  </si>
  <si>
    <t>2016-01-24 06:58</t>
  </si>
  <si>
    <t>2016-01-29 18:21</t>
  </si>
  <si>
    <t>2016-01-02 13:32</t>
  </si>
  <si>
    <t>2016-01-02 13:28</t>
  </si>
  <si>
    <t>2016-01-02 00:00</t>
  </si>
  <si>
    <t>2016-02-25 08:33</t>
  </si>
  <si>
    <t>2016-02-13 14:31</t>
  </si>
  <si>
    <t>2016-02-13 13:12</t>
  </si>
  <si>
    <t>2016-02-08 04:35</t>
  </si>
  <si>
    <t>2016-02-29 13:31</t>
  </si>
  <si>
    <t>2016-02-11 04:33</t>
  </si>
  <si>
    <t>2016-02-11 03:43</t>
  </si>
  <si>
    <t>2016-03-14 00:12</t>
  </si>
  <si>
    <t>2016-03-18 16:22</t>
  </si>
  <si>
    <t>2016-03-28 03:37</t>
  </si>
  <si>
    <t>2016-03-14 04:19</t>
  </si>
  <si>
    <t>2016-03-24 07:49</t>
  </si>
  <si>
    <t>2016-03-14 07:12</t>
  </si>
  <si>
    <t>2016-04-19 08:47</t>
  </si>
  <si>
    <t>2016-04-13 14:35</t>
  </si>
  <si>
    <t>2016-04-27 12:31</t>
  </si>
  <si>
    <t>2016-04-29 05:00</t>
  </si>
  <si>
    <t>2016-04-13 14:45</t>
  </si>
  <si>
    <t>2016-04-14 13:34</t>
  </si>
  <si>
    <t>2016-04-14 13:07</t>
  </si>
  <si>
    <t>2016-05-14 09:39</t>
  </si>
  <si>
    <t>2016-05-29 16:07</t>
  </si>
  <si>
    <t>2016-05-29 12:13</t>
  </si>
  <si>
    <t>2016-05-01 05:40</t>
  </si>
  <si>
    <t>2016-05-16 18:10</t>
  </si>
  <si>
    <t>2016-05-19 17:59</t>
  </si>
  <si>
    <t>2016-05-19 17:09</t>
  </si>
  <si>
    <t>2016-05-19 00:00</t>
  </si>
  <si>
    <t>2016-06-29 22:29</t>
  </si>
  <si>
    <t>2016-06-02 01:21</t>
  </si>
  <si>
    <t>2016-06-04 11:05</t>
  </si>
  <si>
    <t>2016-06-19 04:36</t>
  </si>
  <si>
    <t>2016-06-16 12:48</t>
  </si>
  <si>
    <t>2016-06-11 08:30</t>
  </si>
  <si>
    <t>2016-06-11 08:25</t>
  </si>
  <si>
    <t>2016-07-20 21:52</t>
  </si>
  <si>
    <t>2016-07-08 05:43</t>
  </si>
  <si>
    <t>2016-07-21 14:13</t>
  </si>
  <si>
    <t>2016-07-08 05:51</t>
  </si>
  <si>
    <t>2016-07-08 06:19</t>
  </si>
  <si>
    <t>2016-07-08 07:08</t>
  </si>
  <si>
    <t>2016-08-03 22:16</t>
  </si>
  <si>
    <t>2016-08-09 15:56</t>
  </si>
  <si>
    <t>2016-08-10 12:13</t>
  </si>
  <si>
    <t>2016-08-29 19:09</t>
  </si>
  <si>
    <t>2016-08-01 09:24</t>
  </si>
  <si>
    <t>2016-08-01 06:31</t>
  </si>
  <si>
    <t>2016-08-01 05:57</t>
  </si>
  <si>
    <t>2016-08-15 00:00</t>
  </si>
  <si>
    <t>2016-09-21 08:42</t>
  </si>
  <si>
    <t>2016-09-27 13:10</t>
  </si>
  <si>
    <t>2016-09-08 13:15</t>
  </si>
  <si>
    <t>2016-09-22 03:49</t>
  </si>
  <si>
    <t>2016-09-14 09:48</t>
  </si>
  <si>
    <t>2016-09-14 22:57</t>
  </si>
  <si>
    <t>2016-09-14 22:22</t>
  </si>
  <si>
    <t>2016-10-30 09:03</t>
  </si>
  <si>
    <t>2016-10-20 15:07</t>
  </si>
  <si>
    <t>2016-10-22 15:46</t>
  </si>
  <si>
    <t>2016-10-30 01:37</t>
  </si>
  <si>
    <t>2016-10-20 06:06</t>
  </si>
  <si>
    <t>2016-10-20 11:16</t>
  </si>
  <si>
    <t>2016-10-08 08:25</t>
  </si>
  <si>
    <t>2016-10-08 00:00</t>
  </si>
  <si>
    <t>2016-11-29 09:53</t>
  </si>
  <si>
    <t>2016-11-06 11:59</t>
  </si>
  <si>
    <t>2016-11-27 19:03</t>
  </si>
  <si>
    <t>2016-11-01 15:50</t>
  </si>
  <si>
    <t>2016-11-20 07:14</t>
  </si>
  <si>
    <t>2016-11-20 06:27</t>
  </si>
  <si>
    <t>2016-12-16 09:50</t>
  </si>
  <si>
    <t>2016-12-08 14:41</t>
  </si>
  <si>
    <t>2016-12-04 13:09</t>
  </si>
  <si>
    <t>2016-12-28 08:26</t>
  </si>
  <si>
    <t>2016-12-27 14:09</t>
  </si>
  <si>
    <t>2016-12-28 08:21</t>
  </si>
  <si>
    <t>2016-12-27 18:18</t>
  </si>
  <si>
    <t>2016-12-27 00:00</t>
  </si>
  <si>
    <t>2017-01-23 09:11</t>
  </si>
  <si>
    <t>2017-01-08 14:01</t>
  </si>
  <si>
    <t>2017-01-08 11:37</t>
  </si>
  <si>
    <t>2017-01-26 01:02</t>
  </si>
  <si>
    <t>2017-01-30 18:12</t>
  </si>
  <si>
    <t>2017-01-18 18:44</t>
  </si>
  <si>
    <t>2017-01-18 17:59</t>
  </si>
  <si>
    <t>2017-02-14 08:49</t>
  </si>
  <si>
    <t>2017-02-20 15:31</t>
  </si>
  <si>
    <t>2017-02-20 16:32</t>
  </si>
  <si>
    <t>2017-02-11 17:56</t>
  </si>
  <si>
    <t>2017-02-06 12:40</t>
  </si>
  <si>
    <t>2017-02-28 19:01</t>
  </si>
  <si>
    <t>2017-02-18 19:48</t>
  </si>
  <si>
    <t>2017-02-28 00:00</t>
  </si>
  <si>
    <t>2017-03-27 08:49</t>
  </si>
  <si>
    <t>2017-03-13 14:48</t>
  </si>
  <si>
    <t>2017-03-31 12:52</t>
  </si>
  <si>
    <t>2017-03-08 05:04</t>
  </si>
  <si>
    <t>2017-03-31 19:33</t>
  </si>
  <si>
    <t>2017-03-23 21:10</t>
  </si>
  <si>
    <t>2017-03-23 21:07</t>
  </si>
  <si>
    <t>2017-03-14 00:00</t>
  </si>
  <si>
    <t>2017-04-03 09:58</t>
  </si>
  <si>
    <t>2017-04-10 16:03</t>
  </si>
  <si>
    <t>2017-04-20 13:16</t>
  </si>
  <si>
    <t>2017-04-01 09:11</t>
  </si>
  <si>
    <t>2017-04-10 07:07</t>
  </si>
  <si>
    <t>2017-04-22 07:20</t>
  </si>
  <si>
    <t>2017-04-22 06:32</t>
  </si>
  <si>
    <t>2017-05-07 09:01</t>
  </si>
  <si>
    <t>2017-05-24 16:24</t>
  </si>
  <si>
    <t>2017-05-09 12:04</t>
  </si>
  <si>
    <t>2017-05-01 04:56</t>
  </si>
  <si>
    <t>2017-05-24 12:13</t>
  </si>
  <si>
    <t>2017-05-22 14:12</t>
  </si>
  <si>
    <t>2017-05-22 13:43</t>
  </si>
  <si>
    <t>2017-05-22 00:00</t>
  </si>
  <si>
    <t>2017-06-09 22:51</t>
  </si>
  <si>
    <t>2017-06-02 03:24</t>
  </si>
  <si>
    <t>2017-06-24 12:08</t>
  </si>
  <si>
    <t>2017-06-18 05:20</t>
  </si>
  <si>
    <t>2017-06-02 03:36</t>
  </si>
  <si>
    <t>2017-06-17 01:30</t>
  </si>
  <si>
    <t>2017-06-04 10:00</t>
  </si>
  <si>
    <t>2017-07-17 08:42</t>
  </si>
  <si>
    <t>2017-07-30 17:37</t>
  </si>
  <si>
    <t>2017-07-03 13:05</t>
  </si>
  <si>
    <t>2017-07-30 23:42</t>
  </si>
  <si>
    <t>2017-07-30 17:44</t>
  </si>
  <si>
    <t>2017-07-30 15:33</t>
  </si>
  <si>
    <t>2017-07-30 22:05</t>
  </si>
  <si>
    <t>2017-08-27 08:50</t>
  </si>
  <si>
    <t>2017-08-22 01:39</t>
  </si>
  <si>
    <t>2017-08-10 12:24</t>
  </si>
  <si>
    <t>2017-08-23 03:19</t>
  </si>
  <si>
    <t>2017-08-22 02:21</t>
  </si>
  <si>
    <t>2017-08-22 13:33</t>
  </si>
  <si>
    <t>2017-08-22 13:09</t>
  </si>
  <si>
    <t>2017-09-30 08:50</t>
  </si>
  <si>
    <t>2017-09-01 16:51</t>
  </si>
  <si>
    <t>2017-09-25 14:05</t>
  </si>
  <si>
    <t>2017-09-01 05:53</t>
  </si>
  <si>
    <t>2017-09-30 00:05</t>
  </si>
  <si>
    <t>2017-09-19 17:43</t>
  </si>
  <si>
    <t>2017-09-20 22:00</t>
  </si>
  <si>
    <t>2017-09-19 00:00</t>
  </si>
  <si>
    <t>2017-10-30 08:39</t>
  </si>
  <si>
    <t>2017-10-13 15:28</t>
  </si>
  <si>
    <t>2017-10-03 11:14</t>
  </si>
  <si>
    <t>2017-10-27 04:14</t>
  </si>
  <si>
    <t>2017-10-13 04:20</t>
  </si>
  <si>
    <t>2017-10-15 01:38</t>
  </si>
  <si>
    <t>2017-10-15 01:14</t>
  </si>
  <si>
    <t>2017-11-24 09:32</t>
  </si>
  <si>
    <t>2017-11-18 03:54</t>
  </si>
  <si>
    <t>2017-11-08 11:53</t>
  </si>
  <si>
    <t>2017-11-20 05:30</t>
  </si>
  <si>
    <t>2017-11-18 17:47</t>
  </si>
  <si>
    <t>2017-11-03 11:35</t>
  </si>
  <si>
    <t>2017-11-03 11:25</t>
  </si>
  <si>
    <t>2017-11-03 00:00</t>
  </si>
  <si>
    <t>2017-12-21 09:12</t>
  </si>
  <si>
    <t>2017-12-03 15:23</t>
  </si>
  <si>
    <t>2017-12-03 13:17</t>
  </si>
  <si>
    <t>2017-12-10 06:26</t>
  </si>
  <si>
    <t>2017-12-16 17:07</t>
  </si>
  <si>
    <t>2017-12-30 06:28</t>
  </si>
  <si>
    <t>2017-12-27 07:00</t>
  </si>
  <si>
    <t>2018-01-13 09:11</t>
  </si>
  <si>
    <t>2018-01-08 13:58</t>
  </si>
  <si>
    <t>2018-01-08 13:09</t>
  </si>
  <si>
    <t>2018-01-14 06:52</t>
  </si>
  <si>
    <t>2018-01-26 14:46</t>
  </si>
  <si>
    <t>2018-01-28 19:58</t>
  </si>
  <si>
    <t>2018-01-09 03:55</t>
  </si>
  <si>
    <t>2018-02-12 09:51</t>
  </si>
  <si>
    <t>2018-02-28 15:50</t>
  </si>
  <si>
    <t>2018-02-28 15:47</t>
  </si>
  <si>
    <t>2018-02-07 03:19</t>
  </si>
  <si>
    <t>2018-02-17 09:25</t>
  </si>
  <si>
    <t>2018-02-25 18:38</t>
  </si>
  <si>
    <t>2018-02-16 14:31</t>
  </si>
  <si>
    <t>2018-02-16 00:00</t>
  </si>
  <si>
    <t>2018-03-11 08:24</t>
  </si>
  <si>
    <t>2018-03-20 15:40</t>
  </si>
  <si>
    <t>2018-03-05 12:28</t>
  </si>
  <si>
    <t>2018-03-10 04:02</t>
  </si>
  <si>
    <t>2018-03-05 22:40</t>
  </si>
  <si>
    <t>2018-03-15 21:15</t>
  </si>
  <si>
    <t>2018-03-15 21:12</t>
  </si>
  <si>
    <t>2018-03-28 00:00</t>
  </si>
  <si>
    <t>2018-04-07 09:03</t>
  </si>
  <si>
    <t>2018-04-24 15:04</t>
  </si>
  <si>
    <t>2018-04-12 12:59</t>
  </si>
  <si>
    <t>2018-04-09 03:56</t>
  </si>
  <si>
    <t>2018-04-06 17:53</t>
  </si>
  <si>
    <t>2018-04-22 23:16</t>
  </si>
  <si>
    <t>2018-04-22 22:44</t>
  </si>
  <si>
    <t>2018-04-22 00:00</t>
  </si>
  <si>
    <t>2018-05-04 21:10</t>
  </si>
  <si>
    <t>2018-05-25 16:41</t>
  </si>
  <si>
    <t>2018-05-17 12:37</t>
  </si>
  <si>
    <t>2018-05-05 04:34</t>
  </si>
  <si>
    <t>2018-05-03 11:38</t>
  </si>
  <si>
    <t>2018-05-08 07:37</t>
  </si>
  <si>
    <t>2018-05-08 07:35</t>
  </si>
  <si>
    <t>2018-06-26 22:03</t>
  </si>
  <si>
    <t>2018-06-15 03:44</t>
  </si>
  <si>
    <t>2018-06-28 13:14</t>
  </si>
  <si>
    <t>2018-06-16 20:23</t>
  </si>
  <si>
    <t>2018-06-16 09:45</t>
  </si>
  <si>
    <t>2018-06-16 09:43</t>
  </si>
  <si>
    <t>2018-06-14 14:19</t>
  </si>
  <si>
    <t>2018-07-09 08:36</t>
  </si>
  <si>
    <t>2018-07-11 01:41</t>
  </si>
  <si>
    <t>2018-07-11 13:19</t>
  </si>
  <si>
    <t>2018-07-20 02:17</t>
  </si>
  <si>
    <t>2018-07-17 09:31</t>
  </si>
  <si>
    <t>2018-07-19 18:03</t>
  </si>
  <si>
    <t>2018-07-12 16:01</t>
  </si>
  <si>
    <t>2018-07-12 00:00</t>
  </si>
  <si>
    <t>2018-08-31 09:47</t>
  </si>
  <si>
    <t>2018-08-23 12:31</t>
  </si>
  <si>
    <t>2018-08-03 10:37</t>
  </si>
  <si>
    <t>2018-08-23 16:15</t>
  </si>
  <si>
    <t>2018-08-23 16:05</t>
  </si>
  <si>
    <t>2018-08-29 08:18</t>
  </si>
  <si>
    <t>2018-09-17 22:29</t>
  </si>
  <si>
    <t>2018-09-15 14:48</t>
  </si>
  <si>
    <t>2018-09-05 13:53</t>
  </si>
  <si>
    <t>2018-09-30 20:50</t>
  </si>
  <si>
    <t>2018-09-15 09:38</t>
  </si>
  <si>
    <t>2018-09-17 02:25</t>
  </si>
  <si>
    <t>2018-09-17 01:41</t>
  </si>
  <si>
    <t>2018-10-20 09:13</t>
  </si>
  <si>
    <t>2018-10-04 15:17</t>
  </si>
  <si>
    <t>2018-10-06 11:32</t>
  </si>
  <si>
    <t>2018-10-29 00:07</t>
  </si>
  <si>
    <t>2018-10-30 17:16</t>
  </si>
  <si>
    <t>2018-10-09 19:45</t>
  </si>
  <si>
    <t>2018-10-09 19:11</t>
  </si>
  <si>
    <t>2018-11-30 08:48</t>
  </si>
  <si>
    <t>2018-11-05 12:04</t>
  </si>
  <si>
    <t>2018-11-24 04:32</t>
  </si>
  <si>
    <t>2018-11-01 03:09</t>
  </si>
  <si>
    <t>2018-11-19 10:28</t>
  </si>
  <si>
    <t>2018-11-19 11:16</t>
  </si>
  <si>
    <t>2018-11-19 00:00</t>
  </si>
  <si>
    <t>2018-12-29 19:36</t>
  </si>
  <si>
    <t>2018-12-26 13:38</t>
  </si>
  <si>
    <t>2018-12-11 12:36</t>
  </si>
  <si>
    <t>2018-12-19 06:45</t>
  </si>
  <si>
    <t>2018-12-29 11:39</t>
  </si>
  <si>
    <t>2018-12-23 04:19</t>
  </si>
  <si>
    <t>2018-12-23 04:00</t>
  </si>
  <si>
    <t>2019-01-27 09:16</t>
  </si>
  <si>
    <t>2019-01-31 14:28</t>
  </si>
  <si>
    <t>2019-01-31 12:52</t>
  </si>
  <si>
    <t>2019-01-28 02:38</t>
  </si>
  <si>
    <t>2019-01-02 11:11</t>
  </si>
  <si>
    <t>2019-01-31 19:42</t>
  </si>
  <si>
    <t>2019-01-31 21:01</t>
  </si>
  <si>
    <t>2019-01-31 00:00</t>
  </si>
  <si>
    <t>2019-02-11 21:00</t>
  </si>
  <si>
    <t>2019-02-07 14:44</t>
  </si>
  <si>
    <t>2019-02-19 13:01</t>
  </si>
  <si>
    <t>2019-02-09 05:01</t>
  </si>
  <si>
    <t>2019-02-01 01:51</t>
  </si>
  <si>
    <t>2019-02-13 15:05</t>
  </si>
  <si>
    <t>2019-02-13 14:17</t>
  </si>
  <si>
    <t>2019-02-28 00:00</t>
  </si>
  <si>
    <t>2019-03-16 08:50</t>
  </si>
  <si>
    <t>2019-03-03 15:33</t>
  </si>
  <si>
    <t>2019-03-21 16:21</t>
  </si>
  <si>
    <t>2019-03-07 20:08</t>
  </si>
  <si>
    <t>2019-03-28 13:45</t>
  </si>
  <si>
    <t>2019-03-04 15:15</t>
  </si>
  <si>
    <t>2019-03-04 15:00</t>
  </si>
  <si>
    <t>2019-03-04 00:00</t>
  </si>
  <si>
    <t>2019-04-01 21:08</t>
  </si>
  <si>
    <t>2019-04-30 15:15</t>
  </si>
  <si>
    <t>2019-04-25 13:05</t>
  </si>
  <si>
    <t>2019-04-03 05:04</t>
  </si>
  <si>
    <t>2019-04-25 12:11</t>
  </si>
  <si>
    <t>2019-04-28 03:28</t>
  </si>
  <si>
    <t>2019-04-28 03:00</t>
  </si>
  <si>
    <t>2019-04-28 00:00</t>
  </si>
  <si>
    <t>2019-05-03 21:25</t>
  </si>
  <si>
    <t>2019-05-17 16:16</t>
  </si>
  <si>
    <t>2019-05-20 09:48</t>
  </si>
  <si>
    <t>2019-05-02 19:59</t>
  </si>
  <si>
    <t>2019-05-07 15:15</t>
  </si>
  <si>
    <t>2019-05-26 19:12</t>
  </si>
  <si>
    <t>2019-05-26 19:07</t>
  </si>
  <si>
    <t>2019-05-06 00:00</t>
  </si>
  <si>
    <t>2019-06-06 09:49</t>
  </si>
  <si>
    <t>2019-06-14 04:15</t>
  </si>
  <si>
    <t>2019-06-21 12:16</t>
  </si>
  <si>
    <t>2019-06-16 03:48</t>
  </si>
  <si>
    <t>2019-06-07 13:40</t>
  </si>
  <si>
    <t>2019-06-14 00:38</t>
  </si>
  <si>
    <t>2019-06-14 00:16</t>
  </si>
  <si>
    <t>2019-06-14 00:00</t>
  </si>
  <si>
    <t>2019-07-29 23:13</t>
  </si>
  <si>
    <t>2019-07-18 04:33</t>
  </si>
  <si>
    <t>2019-07-13 13:44</t>
  </si>
  <si>
    <t>2019-07-22 06:41</t>
  </si>
  <si>
    <t>2019-07-17 14:38</t>
  </si>
  <si>
    <t>2019-07-02 03:06</t>
  </si>
  <si>
    <t>2019-07-02 01:45</t>
  </si>
  <si>
    <t>2019-08-26 21:01</t>
  </si>
  <si>
    <t>2019-08-24 13:09</t>
  </si>
  <si>
    <t>2019-08-09 12:38</t>
  </si>
  <si>
    <t>2019-08-21 00:40</t>
  </si>
  <si>
    <t>2019-08-24 12:11</t>
  </si>
  <si>
    <t>2019-08-25 08:20</t>
  </si>
  <si>
    <t>2019-08-24 09:01</t>
  </si>
  <si>
    <t>2019-08-10 00:00</t>
  </si>
  <si>
    <t>2019-09-24 21:24</t>
  </si>
  <si>
    <t>2019-09-30 17:29</t>
  </si>
  <si>
    <t>2019-09-20 11:22</t>
  </si>
  <si>
    <t>2019-09-26 05:44</t>
  </si>
  <si>
    <t>2019-09-18 17:46</t>
  </si>
  <si>
    <t>2019-09-02 10:11</t>
  </si>
  <si>
    <t>2019-09-21 22:31</t>
  </si>
  <si>
    <t>2019-10-15 21:20</t>
  </si>
  <si>
    <t>2019-10-01 01:55</t>
  </si>
  <si>
    <t>2019-10-01 13:49</t>
  </si>
  <si>
    <t>2019-10-19 04:49</t>
  </si>
  <si>
    <t>2019-10-15 13:46</t>
  </si>
  <si>
    <t>2019-10-31 21:46</t>
  </si>
  <si>
    <t>2019-10-31 21:37</t>
  </si>
  <si>
    <t>2019-11-29 09:24</t>
  </si>
  <si>
    <t>2019-11-06 14:44</t>
  </si>
  <si>
    <t>2019-11-03 11:41</t>
  </si>
  <si>
    <t>2019-11-30 04:22</t>
  </si>
  <si>
    <t>2019-11-18 17:27</t>
  </si>
  <si>
    <t>2019-11-01 00:36</t>
  </si>
  <si>
    <t>2019-11-01 00:22</t>
  </si>
  <si>
    <t>2019-12-31 22:16</t>
  </si>
  <si>
    <t>2019-12-22 14:03</t>
  </si>
  <si>
    <t>2019-12-17 12:55</t>
  </si>
  <si>
    <t>2019-12-08 06:21</t>
  </si>
  <si>
    <t>2019-12-05 20:41</t>
  </si>
  <si>
    <t>2019-12-29 04:21</t>
  </si>
  <si>
    <t>2019-12-29 02:20</t>
  </si>
  <si>
    <t>2020-01-01 09:26</t>
  </si>
  <si>
    <t>2020-01-26 15:04</t>
  </si>
  <si>
    <t>2020-01-07 12:38</t>
  </si>
  <si>
    <t>2020-01-31 06:41</t>
  </si>
  <si>
    <t>2020-01-08 17:41</t>
  </si>
  <si>
    <t>2020-01-26 06:10</t>
  </si>
  <si>
    <t>2020-01-26 05:42</t>
  </si>
  <si>
    <t>2020-02-21 09:52</t>
  </si>
  <si>
    <t>2020-02-29 18:07</t>
  </si>
  <si>
    <t>2020-02-01 06:12</t>
  </si>
  <si>
    <t>2020-02-16 11:08</t>
  </si>
  <si>
    <t>2020-02-13 03:46</t>
  </si>
  <si>
    <t>2020-02-13 03:42</t>
  </si>
  <si>
    <t>2020-03-16 09:26</t>
  </si>
  <si>
    <t>2020-03-09 15:30</t>
  </si>
  <si>
    <t>2020-03-22 13:24</t>
  </si>
  <si>
    <t>2020-03-16 03:09</t>
  </si>
  <si>
    <t>2020-03-28 17:42</t>
  </si>
  <si>
    <t>2020-03-10 11:28</t>
  </si>
  <si>
    <t>2020-03-28 06:56</t>
  </si>
  <si>
    <t>2020-03-28 00:00</t>
  </si>
  <si>
    <t>2020-04-05 09:35</t>
  </si>
  <si>
    <t>2020-04-19 15:30</t>
  </si>
  <si>
    <t>2020-04-19 13:32</t>
  </si>
  <si>
    <t>2020-04-15 05:22</t>
  </si>
  <si>
    <t>2020-04-24 13:36</t>
  </si>
  <si>
    <t>2020-04-07 01:45</t>
  </si>
  <si>
    <t>2020-04-07 02:27</t>
  </si>
  <si>
    <t>2020-05-13 21:47</t>
  </si>
  <si>
    <t>2020-05-22 15:48</t>
  </si>
  <si>
    <t>2020-05-03 12:49</t>
  </si>
  <si>
    <t>2020-05-14 05:29</t>
  </si>
  <si>
    <t>2020-05-22 15:38</t>
  </si>
  <si>
    <t>2020-05-22 14:22</t>
  </si>
  <si>
    <t>2020-05-22 13:33</t>
  </si>
  <si>
    <t>2020-06-14 23:38</t>
  </si>
  <si>
    <t>2020-06-21 16:38</t>
  </si>
  <si>
    <t>2020-06-25 11:57</t>
  </si>
  <si>
    <t>2020-06-09 00:56</t>
  </si>
  <si>
    <t>2020-06-25 10:54</t>
  </si>
  <si>
    <t>2020-06-28 22:25</t>
  </si>
  <si>
    <t>2020-06-13 22:42</t>
  </si>
  <si>
    <t>2020-07-21 22:14</t>
  </si>
  <si>
    <t>2020-07-15 15:46</t>
  </si>
  <si>
    <t>2020-07-25 12:36</t>
  </si>
  <si>
    <t>2020-07-29 04:54</t>
  </si>
  <si>
    <t>2020-07-16 15:27</t>
  </si>
  <si>
    <t>2020-07-15 04:15</t>
  </si>
  <si>
    <t>2020-07-15 03:29</t>
  </si>
  <si>
    <t>2020-07-30 00:00</t>
  </si>
  <si>
    <t>2020-08-12 21:58</t>
  </si>
  <si>
    <t>2020-08-25 14:25</t>
  </si>
  <si>
    <t>2020-08-02 12:35</t>
  </si>
  <si>
    <t>2020-08-05 02:26</t>
  </si>
  <si>
    <t>2020-08-24 02:10</t>
  </si>
  <si>
    <t>2020-08-17 09:12</t>
  </si>
  <si>
    <t>2020-08-17 08:57</t>
  </si>
  <si>
    <t>2020-09-18 22:30</t>
  </si>
  <si>
    <t>2020-09-01 13:28</t>
  </si>
  <si>
    <t>2020-09-02 13:49</t>
  </si>
  <si>
    <t>2020-09-26 03:08</t>
  </si>
  <si>
    <t>2020-09-06 21:51</t>
  </si>
  <si>
    <t>2020-09-06 22:01</t>
  </si>
  <si>
    <t>2020-09-06 21:36</t>
  </si>
  <si>
    <t>2020-10-30 20:46</t>
  </si>
  <si>
    <t>2020-10-22 03:16</t>
  </si>
  <si>
    <t>2020-10-04 11:14</t>
  </si>
  <si>
    <t>2020-10-23 18:31</t>
  </si>
  <si>
    <t>2020-10-20 16:20</t>
  </si>
  <si>
    <t>2020-10-21 13:49</t>
  </si>
  <si>
    <t>2020-11-30 10:28</t>
  </si>
  <si>
    <t>2020-11-06 14:09</t>
  </si>
  <si>
    <t>2020-11-16 11:44</t>
  </si>
  <si>
    <t>2020-11-30 18:02</t>
  </si>
  <si>
    <t>2020-11-06 11:53</t>
  </si>
  <si>
    <t>2020-11-06 16:05</t>
  </si>
  <si>
    <t>2020-11-06 16:01</t>
  </si>
  <si>
    <t>2020-12-31 09:07</t>
  </si>
  <si>
    <t>2020-12-29 14:42</t>
  </si>
  <si>
    <t>2020-12-11 14:05</t>
  </si>
  <si>
    <t>2020-12-31 12:41</t>
  </si>
  <si>
    <t>2020-12-30 07:03</t>
  </si>
  <si>
    <t>2020-12-30 10:37</t>
  </si>
  <si>
    <t>2020-12-30 09:47</t>
  </si>
  <si>
    <t>2021-01-30 09:00</t>
  </si>
  <si>
    <t>2021-01-22 15:04</t>
  </si>
  <si>
    <t>2021-01-23 13:16</t>
  </si>
  <si>
    <t>2021-01-13 05:08</t>
  </si>
  <si>
    <t>2021-01-17 14:54</t>
  </si>
  <si>
    <t>2021-01-22 17:13</t>
  </si>
  <si>
    <t>2021-01-22 16:58</t>
  </si>
  <si>
    <t>2021-01-24 00:00</t>
  </si>
  <si>
    <t>2021-02-11 13:52</t>
  </si>
  <si>
    <t>2021-02-26 13:22</t>
  </si>
  <si>
    <t>2021-02-20 05:33</t>
  </si>
  <si>
    <t>2021-02-02 22:35</t>
  </si>
  <si>
    <t>2021-02-11 07:01</t>
  </si>
  <si>
    <t>2021-03-22 22:36</t>
  </si>
  <si>
    <t>2021-03-28 15:32</t>
  </si>
  <si>
    <t>2021-03-28 13:49</t>
  </si>
  <si>
    <t>2021-03-14 03:35</t>
  </si>
  <si>
    <t>2021-03-02 12:08</t>
  </si>
  <si>
    <t>2021-03-24 09:12</t>
  </si>
  <si>
    <t>2021-03-24 09:04</t>
  </si>
  <si>
    <t>2021-04-11 09:52</t>
  </si>
  <si>
    <t>2021-04-23 03:21</t>
  </si>
  <si>
    <t>2021-04-02 13:33</t>
  </si>
  <si>
    <t>2021-04-06 06:21</t>
  </si>
  <si>
    <t>2021-04-18 16:49</t>
  </si>
  <si>
    <t>2021-04-23 18:02</t>
  </si>
  <si>
    <t>2021-04-23 18:01</t>
  </si>
  <si>
    <t>2021-04-11 00:00</t>
  </si>
  <si>
    <t>2021-05-06 08:47</t>
  </si>
  <si>
    <t>2021-05-30 15:06</t>
  </si>
  <si>
    <t>2021-05-24 13:45</t>
  </si>
  <si>
    <t>2021-05-02 05:27</t>
  </si>
  <si>
    <t>2021-05-20 13:06</t>
  </si>
  <si>
    <t>2021-05-05 17:02</t>
  </si>
  <si>
    <t>2021-05-05 16:37</t>
  </si>
  <si>
    <t>2021-06-08 08:58</t>
  </si>
  <si>
    <t>2021-06-04 11:24</t>
  </si>
  <si>
    <t>2021-06-11 03:54</t>
  </si>
  <si>
    <t>2021-06-15 10:16</t>
  </si>
  <si>
    <t>2021-06-06 01:06</t>
  </si>
  <si>
    <t>2021-06-22 03:50</t>
  </si>
  <si>
    <t>2021-07-10 22:29</t>
  </si>
  <si>
    <t>2021-07-24 05:51</t>
  </si>
  <si>
    <t>2021-07-25 11:29</t>
  </si>
  <si>
    <t>2021-07-09 04:24</t>
  </si>
  <si>
    <t>2021-07-06 01:44</t>
  </si>
  <si>
    <t>2021-07-06 22:28</t>
  </si>
  <si>
    <t>2021-07-06 22:18</t>
  </si>
  <si>
    <t>2021-08-30 10:35</t>
  </si>
  <si>
    <t>2021-08-07 05:00</t>
  </si>
  <si>
    <t>2021-08-18 13:11</t>
  </si>
  <si>
    <t>2021-08-01 10:14</t>
  </si>
  <si>
    <t>2021-08-07 08:51</t>
  </si>
  <si>
    <t>2021-08-20 17:10</t>
  </si>
  <si>
    <t>2021-08-01 04:04</t>
  </si>
  <si>
    <t>2021-08-01 00:00</t>
  </si>
  <si>
    <t>2021-09-23 21:18</t>
  </si>
  <si>
    <t>2021-09-12 04:08</t>
  </si>
  <si>
    <t>2021-09-13 10:28</t>
  </si>
  <si>
    <t>2021-09-11 10:53</t>
  </si>
  <si>
    <t>2021-09-11 14:17</t>
  </si>
  <si>
    <t>2021-09-11 10:13</t>
  </si>
  <si>
    <t>2021-10-23 08:51</t>
  </si>
  <si>
    <t>2021-10-11 17:12</t>
  </si>
  <si>
    <t>2021-10-02 11:22</t>
  </si>
  <si>
    <t>2021-10-24 05:40</t>
  </si>
  <si>
    <t>2021-10-11 19:51</t>
  </si>
  <si>
    <t>2021-10-12 23:02</t>
  </si>
  <si>
    <t>2021-10-01 14:05</t>
  </si>
  <si>
    <t>2021-10-14 00:00</t>
  </si>
  <si>
    <t>2021-11-06 14:52</t>
  </si>
  <si>
    <t>2021-11-06 13:01</t>
  </si>
  <si>
    <t>2021-11-11 05:51</t>
  </si>
  <si>
    <t>2021-11-26 23:07</t>
  </si>
  <si>
    <t>2021-11-05 05:16</t>
  </si>
  <si>
    <t>2021-11-05 05:01</t>
  </si>
  <si>
    <t>2021-12-22 02:03</t>
  </si>
  <si>
    <t>2021-12-16 13:01</t>
  </si>
  <si>
    <t>2021-12-02 05:16</t>
  </si>
  <si>
    <t>2021-12-01 02:00</t>
  </si>
  <si>
    <t>2021-12-24 21:30</t>
  </si>
  <si>
    <t>2021-12-24 21:29</t>
  </si>
  <si>
    <t>2021-12-24 00:00</t>
  </si>
  <si>
    <t>2015-01-02 09:22</t>
  </si>
  <si>
    <t>2015-01-06 14:09</t>
  </si>
  <si>
    <t>2015-01-26 11:08</t>
  </si>
  <si>
    <t>2015-01-02 10:19</t>
  </si>
  <si>
    <t>2015-01-19 20:16</t>
  </si>
  <si>
    <t>2015-01-14 09:58</t>
  </si>
  <si>
    <t>2015-01-14 09:27</t>
  </si>
  <si>
    <t>2015-01-25 12:00</t>
  </si>
  <si>
    <t>2015-02-01 09:11</t>
  </si>
  <si>
    <t>2015-02-24 14:54</t>
  </si>
  <si>
    <t>2015-02-26 11:27</t>
  </si>
  <si>
    <t>2015-02-09 04:09</t>
  </si>
  <si>
    <t>2015-02-05 18:38</t>
  </si>
  <si>
    <t>2015-02-05 02:01</t>
  </si>
  <si>
    <t>2015-02-22 04:24</t>
  </si>
  <si>
    <t>2015-03-25 22:42</t>
  </si>
  <si>
    <t>2015-03-03 14:53</t>
  </si>
  <si>
    <t>2015-03-31 13:37</t>
  </si>
  <si>
    <t>2015-03-10 11:01</t>
  </si>
  <si>
    <t>2015-03-10 02:26</t>
  </si>
  <si>
    <t>2015-03-03 06:57</t>
  </si>
  <si>
    <t>2015-03-03 06:15</t>
  </si>
  <si>
    <t>2015-03-03 00:00</t>
  </si>
  <si>
    <t>2015-04-22 22:24</t>
  </si>
  <si>
    <t>2015-04-20 04:36</t>
  </si>
  <si>
    <t>2015-04-04 12:51</t>
  </si>
  <si>
    <t>2015-04-13 08:13</t>
  </si>
  <si>
    <t>2015-04-08 03:07</t>
  </si>
  <si>
    <t>2015-04-16 12:38</t>
  </si>
  <si>
    <t>2015-04-26 01:46</t>
  </si>
  <si>
    <t>2015-04-26 00:00</t>
  </si>
  <si>
    <t>2015-05-14 10:06</t>
  </si>
  <si>
    <t>2015-05-11 12:34</t>
  </si>
  <si>
    <t>2015-05-07 09:41</t>
  </si>
  <si>
    <t>2015-05-04 22:18</t>
  </si>
  <si>
    <t>2015-05-11 12:36</t>
  </si>
  <si>
    <t>2015-05-11 13:30</t>
  </si>
  <si>
    <t>2015-05-11 13:18</t>
  </si>
  <si>
    <t>2015-06-01 23:00</t>
  </si>
  <si>
    <t>2015-06-18 16:05</t>
  </si>
  <si>
    <t>2015-06-20 13:21</t>
  </si>
  <si>
    <t>2015-06-23 21:01</t>
  </si>
  <si>
    <t>2015-06-27 11:38</t>
  </si>
  <si>
    <t>2015-06-22 02:03</t>
  </si>
  <si>
    <t>2015-06-22 01:56</t>
  </si>
  <si>
    <t>2015-07-28 21:45</t>
  </si>
  <si>
    <t>2015-07-10 15:48</t>
  </si>
  <si>
    <t>2015-07-04 11:58</t>
  </si>
  <si>
    <t>2015-07-08 06:32</t>
  </si>
  <si>
    <t>2015-07-11 09:41</t>
  </si>
  <si>
    <t>2015-07-08 06:10</t>
  </si>
  <si>
    <t>2015-07-08 06:05</t>
  </si>
  <si>
    <t>2015-07-18 00:00</t>
  </si>
  <si>
    <t>2015-08-02 09:46</t>
  </si>
  <si>
    <t>2015-08-08 04:48</t>
  </si>
  <si>
    <t>2015-08-02 14:03</t>
  </si>
  <si>
    <t>2015-08-21 07:06</t>
  </si>
  <si>
    <t>2015-08-08 05:18</t>
  </si>
  <si>
    <t>2015-08-18 08:39</t>
  </si>
  <si>
    <t>2015-08-18 08:33</t>
  </si>
  <si>
    <t>2015-09-30 21:01</t>
  </si>
  <si>
    <t>2015-09-28 17:34</t>
  </si>
  <si>
    <t>2015-09-05 13:46</t>
  </si>
  <si>
    <t>2015-09-13 03:33</t>
  </si>
  <si>
    <t>2015-09-28 18:02</t>
  </si>
  <si>
    <t>2015-09-25 04:36</t>
  </si>
  <si>
    <t>2015-09-30 01:35</t>
  </si>
  <si>
    <t>2015-09-25 00:00</t>
  </si>
  <si>
    <t>2015-10-31 09:13</t>
  </si>
  <si>
    <t>2015-10-20 15:31</t>
  </si>
  <si>
    <t>2015-10-09 12:58</t>
  </si>
  <si>
    <t>2015-10-21 00:25</t>
  </si>
  <si>
    <t>2015-10-20 09:43</t>
  </si>
  <si>
    <t>2015-10-20 14:14</t>
  </si>
  <si>
    <t>2015-10-20 14:07</t>
  </si>
  <si>
    <t>2015-11-28 09:12</t>
  </si>
  <si>
    <t>2015-11-24 15:13</t>
  </si>
  <si>
    <t>2015-11-18 13:29</t>
  </si>
  <si>
    <t>2015-11-27 05:43</t>
  </si>
  <si>
    <t>2015-11-26 00:26</t>
  </si>
  <si>
    <t>2015-11-01 01:32</t>
  </si>
  <si>
    <t>2015-11-01 00:51</t>
  </si>
  <si>
    <t>2015-12-29 08:53</t>
  </si>
  <si>
    <t>2015-12-10 15:09</t>
  </si>
  <si>
    <t>2015-12-24 09:56</t>
  </si>
  <si>
    <t>2015-12-17 09:04</t>
  </si>
  <si>
    <t>2015-12-16 01:53</t>
  </si>
  <si>
    <t>2015-12-09 18:26</t>
  </si>
  <si>
    <t>2015-12-09 18:24</t>
  </si>
  <si>
    <t>2016-01-25 09:06</t>
  </si>
  <si>
    <t>2016-01-17 14:15</t>
  </si>
  <si>
    <t>2016-01-05 13:15</t>
  </si>
  <si>
    <t>2016-01-24 16:18</t>
  </si>
  <si>
    <t>2016-01-23 15:17</t>
  </si>
  <si>
    <t>2016-01-06 05:03</t>
  </si>
  <si>
    <t>2016-01-06 04:58</t>
  </si>
  <si>
    <t>2016-01-08 00:00</t>
  </si>
  <si>
    <t>2016-02-25 08:44</t>
  </si>
  <si>
    <t>2016-02-14 02:28</t>
  </si>
  <si>
    <t>2016-02-14 14:59</t>
  </si>
  <si>
    <t>2016-02-16 04:17</t>
  </si>
  <si>
    <t>2016-02-01 10:22</t>
  </si>
  <si>
    <t>2016-02-11 10:29</t>
  </si>
  <si>
    <t>2016-02-11 09:52</t>
  </si>
  <si>
    <t>2016-03-01 00:14</t>
  </si>
  <si>
    <t>2016-03-18 16:34</t>
  </si>
  <si>
    <t>2016-03-19 12:06</t>
  </si>
  <si>
    <t>2016-03-26 06:29</t>
  </si>
  <si>
    <t>2016-03-11 02:17</t>
  </si>
  <si>
    <t>2016-03-05 11:49</t>
  </si>
  <si>
    <t>2016-03-05 11:34</t>
  </si>
  <si>
    <t>2016-04-19 08:57</t>
  </si>
  <si>
    <t>2016-04-13 13:48</t>
  </si>
  <si>
    <t>2016-04-26 14:29</t>
  </si>
  <si>
    <t>2016-04-29 03:16</t>
  </si>
  <si>
    <t>2016-04-18 21:01</t>
  </si>
  <si>
    <t>2016-04-11 08:24</t>
  </si>
  <si>
    <t>2016-04-11 07:32</t>
  </si>
  <si>
    <t>2016-05-14 09:57</t>
  </si>
  <si>
    <t>2016-05-24 15:57</t>
  </si>
  <si>
    <t>2016-05-31 11:20</t>
  </si>
  <si>
    <t>2016-05-17 01:29</t>
  </si>
  <si>
    <t>2016-05-16 17:55</t>
  </si>
  <si>
    <t>2016-05-02 07:33</t>
  </si>
  <si>
    <t>2016-05-02 07:02</t>
  </si>
  <si>
    <t>2016-05-02 00:00</t>
  </si>
  <si>
    <t>2016-06-01 16:56</t>
  </si>
  <si>
    <t>2016-06-23 12:44</t>
  </si>
  <si>
    <t>2016-06-10 14:32</t>
  </si>
  <si>
    <t>2016-06-01 11:31</t>
  </si>
  <si>
    <t>2016-06-10 17:57</t>
  </si>
  <si>
    <t>2016-06-10 17:48</t>
  </si>
  <si>
    <t>2016-06-10 00:00</t>
  </si>
  <si>
    <t>2016-07-20 22:35</t>
  </si>
  <si>
    <t>2016-07-07 23:58</t>
  </si>
  <si>
    <t>2016-07-28 13:37</t>
  </si>
  <si>
    <t>2016-07-12 08:24</t>
  </si>
  <si>
    <t>2016-07-08 01:56</t>
  </si>
  <si>
    <t>2016-07-31 18:13</t>
  </si>
  <si>
    <t>2016-07-31 17:58</t>
  </si>
  <si>
    <t>2016-07-07 00:00</t>
  </si>
  <si>
    <t>2016-08-03 21:51</t>
  </si>
  <si>
    <t>2016-08-09 16:10</t>
  </si>
  <si>
    <t>2016-08-06 12:49</t>
  </si>
  <si>
    <t>2016-08-29 04:35</t>
  </si>
  <si>
    <t>2016-08-29 01:55</t>
  </si>
  <si>
    <t>2016-08-13 15:16</t>
  </si>
  <si>
    <t>2016-08-12 03:46</t>
  </si>
  <si>
    <t>2016-08-12 00:00</t>
  </si>
  <si>
    <t>2016-09-21 21:20</t>
  </si>
  <si>
    <t>2016-09-29 12:07</t>
  </si>
  <si>
    <t>2016-09-19 22:34</t>
  </si>
  <si>
    <t>2016-09-14 06:24</t>
  </si>
  <si>
    <t>2016-09-21 17:39</t>
  </si>
  <si>
    <t>2016-09-04 09:20</t>
  </si>
  <si>
    <t>2016-09-19 00:00</t>
  </si>
  <si>
    <t>2016-10-30 08:49</t>
  </si>
  <si>
    <t>2016-10-20 03:43</t>
  </si>
  <si>
    <t>2016-10-03 12:12</t>
  </si>
  <si>
    <t>2016-10-06 04:49</t>
  </si>
  <si>
    <t>2016-10-05 21:46</t>
  </si>
  <si>
    <t>2016-10-06 16:51</t>
  </si>
  <si>
    <t>2016-10-11 00:25</t>
  </si>
  <si>
    <t>2016-10-06 00:00</t>
  </si>
  <si>
    <t>2016-11-29 09:59</t>
  </si>
  <si>
    <t>2016-11-27 14:37</t>
  </si>
  <si>
    <t>2016-11-20 12:36</t>
  </si>
  <si>
    <t>2016-11-27 20:13</t>
  </si>
  <si>
    <t>2016-11-02 04:55</t>
  </si>
  <si>
    <t>2016-11-07 06:47</t>
  </si>
  <si>
    <t>2016-11-27 04:32</t>
  </si>
  <si>
    <t>2016-12-17 08:48</t>
  </si>
  <si>
    <t>2016-12-27 14:25</t>
  </si>
  <si>
    <t>2016-12-05 12:49</t>
  </si>
  <si>
    <t>2016-12-16 20:30</t>
  </si>
  <si>
    <t>2016-12-27 14:24</t>
  </si>
  <si>
    <t>2016-12-04 02:22</t>
  </si>
  <si>
    <t>2016-12-04 02:00</t>
  </si>
  <si>
    <t>2016-12-04 00:00</t>
  </si>
  <si>
    <t>2017-01-24 08:57</t>
  </si>
  <si>
    <t>2017-01-08 13:47</t>
  </si>
  <si>
    <t>2017-01-07 14:10</t>
  </si>
  <si>
    <t>2017-01-21 02:56</t>
  </si>
  <si>
    <t>2017-01-26 01:43</t>
  </si>
  <si>
    <t>2017-01-20 04:32</t>
  </si>
  <si>
    <t>2017-01-20 04:09</t>
  </si>
  <si>
    <t>2017-02-14 09:06</t>
  </si>
  <si>
    <t>2017-02-06 03:25</t>
  </si>
  <si>
    <t>2017-02-23 09:48</t>
  </si>
  <si>
    <t>2017-02-11 07:26</t>
  </si>
  <si>
    <t>2017-02-21 08:46</t>
  </si>
  <si>
    <t>2017-02-13 00:07</t>
  </si>
  <si>
    <t>2017-02-19 18:10</t>
  </si>
  <si>
    <t>2017-02-20 00:00</t>
  </si>
  <si>
    <t>2017-03-27 09:52</t>
  </si>
  <si>
    <t>2017-03-13 14:41</t>
  </si>
  <si>
    <t>2017-03-21 12:22</t>
  </si>
  <si>
    <t>2017-03-15 02:28</t>
  </si>
  <si>
    <t>2017-03-31 20:16</t>
  </si>
  <si>
    <t>2017-03-23 01:34</t>
  </si>
  <si>
    <t>2017-03-23 00:38</t>
  </si>
  <si>
    <t>2017-04-03 09:44</t>
  </si>
  <si>
    <t>2017-04-10 16:44</t>
  </si>
  <si>
    <t>2017-04-20 13:11</t>
  </si>
  <si>
    <t>2017-04-01 07:28</t>
  </si>
  <si>
    <t>2017-04-01 05:38</t>
  </si>
  <si>
    <t>2017-04-20 01:23</t>
  </si>
  <si>
    <t>2017-04-13 02:34</t>
  </si>
  <si>
    <t>2017-05-10 22:24</t>
  </si>
  <si>
    <t>2017-05-24 16:14</t>
  </si>
  <si>
    <t>2017-05-10 14:01</t>
  </si>
  <si>
    <t>2017-05-19 21:53</t>
  </si>
  <si>
    <t>2017-05-28 07:17</t>
  </si>
  <si>
    <t>2017-05-07 01:39</t>
  </si>
  <si>
    <t>2017-05-07 01:32</t>
  </si>
  <si>
    <t>2017-05-07 00:00</t>
  </si>
  <si>
    <t>2017-06-02 03:43</t>
  </si>
  <si>
    <t>2017-06-08 11:58</t>
  </si>
  <si>
    <t>2017-06-30 15:39</t>
  </si>
  <si>
    <t>2017-06-01 09:46</t>
  </si>
  <si>
    <t>2017-06-30 15:23</t>
  </si>
  <si>
    <t>2017-06-30 15:12</t>
  </si>
  <si>
    <t>2017-06-30 00:00</t>
  </si>
  <si>
    <t>2017-07-17 22:16</t>
  </si>
  <si>
    <t>2017-07-30 17:09</t>
  </si>
  <si>
    <t>2017-07-01 13:59</t>
  </si>
  <si>
    <t>2017-07-17 04:41</t>
  </si>
  <si>
    <t>2017-07-30 16:20</t>
  </si>
  <si>
    <t>2017-07-07 06:50</t>
  </si>
  <si>
    <t>2017-07-29 08:45</t>
  </si>
  <si>
    <t>2017-08-27 21:17</t>
  </si>
  <si>
    <t>2017-08-21 23:31</t>
  </si>
  <si>
    <t>2017-08-03 14:12</t>
  </si>
  <si>
    <t>2017-08-30 16:54</t>
  </si>
  <si>
    <t>2017-08-21 16:34</t>
  </si>
  <si>
    <t>2017-08-25 23:34</t>
  </si>
  <si>
    <t>2017-08-24 00:01</t>
  </si>
  <si>
    <t>2017-08-31 00:00</t>
  </si>
  <si>
    <t>2017-09-30 08:39</t>
  </si>
  <si>
    <t>2017-09-01 16:44</t>
  </si>
  <si>
    <t>2017-09-09 12:40</t>
  </si>
  <si>
    <t>2017-09-20 19:34</t>
  </si>
  <si>
    <t>2017-09-15 09:03</t>
  </si>
  <si>
    <t>2017-09-19 01:46</t>
  </si>
  <si>
    <t>2017-09-19 01:19</t>
  </si>
  <si>
    <t>2017-10-30 09:36</t>
  </si>
  <si>
    <t>2017-10-13 14:43</t>
  </si>
  <si>
    <t>2017-10-03 10:43</t>
  </si>
  <si>
    <t>2017-10-30 06:32</t>
  </si>
  <si>
    <t>2017-10-20 01:55</t>
  </si>
  <si>
    <t>2017-10-14 07:50</t>
  </si>
  <si>
    <t>2017-10-13 14:50</t>
  </si>
  <si>
    <t>2017-10-13 00:00</t>
  </si>
  <si>
    <t>2017-11-24 09:36</t>
  </si>
  <si>
    <t>2017-11-18 03:17</t>
  </si>
  <si>
    <t>2017-11-18 11:32</t>
  </si>
  <si>
    <t>2017-11-24 12:27</t>
  </si>
  <si>
    <t>2017-11-04 17:26</t>
  </si>
  <si>
    <t>2017-11-16 20:18</t>
  </si>
  <si>
    <t>2017-11-02 08:20</t>
  </si>
  <si>
    <t>2017-12-20 10:22</t>
  </si>
  <si>
    <t>2017-12-03 15:55</t>
  </si>
  <si>
    <t>2017-12-09 00:58</t>
  </si>
  <si>
    <t>2017-12-17 07:46</t>
  </si>
  <si>
    <t>2017-12-14 06:03</t>
  </si>
  <si>
    <t>2017-12-14 00:50</t>
  </si>
  <si>
    <t>2017-12-14 00:00</t>
  </si>
  <si>
    <t>2017-12-28 12:00</t>
  </si>
  <si>
    <t>2018-01-13 09:33</t>
  </si>
  <si>
    <t>2018-01-22 13:38</t>
  </si>
  <si>
    <t>2018-01-22 10:51</t>
  </si>
  <si>
    <t>2018-01-12 03:41</t>
  </si>
  <si>
    <t>2018-01-24 09:57</t>
  </si>
  <si>
    <t>2018-01-28 19:38</t>
  </si>
  <si>
    <t>2018-01-28 11:42</t>
  </si>
  <si>
    <t>2018-01-28 00:00</t>
  </si>
  <si>
    <t>2018-02-13 09:40</t>
  </si>
  <si>
    <t>2018-02-28 18:12</t>
  </si>
  <si>
    <t>2018-02-15 13:43</t>
  </si>
  <si>
    <t>2018-02-06 04:24</t>
  </si>
  <si>
    <t>2018-02-06 02:44</t>
  </si>
  <si>
    <t>2018-02-16 17:12</t>
  </si>
  <si>
    <t>2018-02-16 17:01</t>
  </si>
  <si>
    <t>2018-02-21 00:00</t>
  </si>
  <si>
    <t>2018-02-15 14:00</t>
  </si>
  <si>
    <t>2018-03-11 08:45</t>
  </si>
  <si>
    <t>2018-03-04 10:14</t>
  </si>
  <si>
    <t>2018-03-09 04:07</t>
  </si>
  <si>
    <t>2018-03-06 01:11</t>
  </si>
  <si>
    <t>2018-03-16 01:01</t>
  </si>
  <si>
    <t>2018-03-16 00:44</t>
  </si>
  <si>
    <t>2018-03-03 00:00</t>
  </si>
  <si>
    <t>2018-04-07 22:01</t>
  </si>
  <si>
    <t>2018-04-27 11:49</t>
  </si>
  <si>
    <t>2018-04-23 11:46</t>
  </si>
  <si>
    <t>2018-04-07 23:29</t>
  </si>
  <si>
    <t>2018-04-07 01:54</t>
  </si>
  <si>
    <t>2018-04-11 20:43</t>
  </si>
  <si>
    <t>2018-04-11 20:29</t>
  </si>
  <si>
    <t>2018-04-11 00:00</t>
  </si>
  <si>
    <t>2018-05-04 22:12</t>
  </si>
  <si>
    <t>2018-05-26 15:23</t>
  </si>
  <si>
    <t>2018-05-27 14:14</t>
  </si>
  <si>
    <t>2018-05-11 05:51</t>
  </si>
  <si>
    <t>2018-05-26 12:39</t>
  </si>
  <si>
    <t>2018-05-18 06:01</t>
  </si>
  <si>
    <t>2018-05-18 05:22</t>
  </si>
  <si>
    <t>2018-05-18 00:00</t>
  </si>
  <si>
    <t>2018-05-15 12:00</t>
  </si>
  <si>
    <t>2018-06-26 10:50</t>
  </si>
  <si>
    <t>2018-06-15 04:23</t>
  </si>
  <si>
    <t>2018-06-09 13:59</t>
  </si>
  <si>
    <t>2018-06-12 01:54</t>
  </si>
  <si>
    <t>2018-06-14 23:24</t>
  </si>
  <si>
    <t>2018-06-12 00:54</t>
  </si>
  <si>
    <t>2018-06-12 00:19</t>
  </si>
  <si>
    <t>2018-06-12 00:00</t>
  </si>
  <si>
    <t>2018-07-09 08:39</t>
  </si>
  <si>
    <t>2018-07-11 01:39</t>
  </si>
  <si>
    <t>2018-07-01 11:39</t>
  </si>
  <si>
    <t>2018-07-14 03:44</t>
  </si>
  <si>
    <t>2018-07-02 12:20</t>
  </si>
  <si>
    <t>2018-07-18 21:52</t>
  </si>
  <si>
    <t>2018-07-13 02:55</t>
  </si>
  <si>
    <t>2018-07-16 00:00</t>
  </si>
  <si>
    <t>2018-08-31 10:02</t>
  </si>
  <si>
    <t>2018-08-12 14:26</t>
  </si>
  <si>
    <t>2018-08-11 11:06</t>
  </si>
  <si>
    <t>2018-08-28 15:04</t>
  </si>
  <si>
    <t>2018-08-23 10:32</t>
  </si>
  <si>
    <t>2018-08-18 01:12</t>
  </si>
  <si>
    <t>2018-08-18 00:49</t>
  </si>
  <si>
    <t>2018-08-25 00:00</t>
  </si>
  <si>
    <t>2018-09-17 22:18</t>
  </si>
  <si>
    <t>2018-09-15 14:34</t>
  </si>
  <si>
    <t>2018-09-05 10:36</t>
  </si>
  <si>
    <t>2018-09-30 22:31</t>
  </si>
  <si>
    <t>2018-09-10 05:46</t>
  </si>
  <si>
    <t>2018-09-15 09:02</t>
  </si>
  <si>
    <t>2018-09-15 08:35</t>
  </si>
  <si>
    <t>2018-10-20 09:25</t>
  </si>
  <si>
    <t>2018-10-05 03:39</t>
  </si>
  <si>
    <t>2018-10-16 11:53</t>
  </si>
  <si>
    <t>2018-10-31 23:55</t>
  </si>
  <si>
    <t>2018-10-31 23:52</t>
  </si>
  <si>
    <t>2018-10-14 21:12</t>
  </si>
  <si>
    <t>2018-10-14 20:42</t>
  </si>
  <si>
    <t>2018-11-30 09:00</t>
  </si>
  <si>
    <t>2018-11-01 03:47</t>
  </si>
  <si>
    <t>2018-11-18 12:41</t>
  </si>
  <si>
    <t>2018-11-22 19:35</t>
  </si>
  <si>
    <t>2018-11-01 00:02</t>
  </si>
  <si>
    <t>2018-11-25 21:21</t>
  </si>
  <si>
    <t>2018-11-01 07:36</t>
  </si>
  <si>
    <t>2018-12-26 14:30</t>
  </si>
  <si>
    <t>2018-12-03 12:19</t>
  </si>
  <si>
    <t>2018-12-29 17:38</t>
  </si>
  <si>
    <t>2018-12-24 05:59</t>
  </si>
  <si>
    <t>2018-12-05 05:30</t>
  </si>
  <si>
    <t>2018-12-05 05:10</t>
  </si>
  <si>
    <t>2018-12-05 00:00</t>
  </si>
  <si>
    <t>2019-01-04 09:03</t>
  </si>
  <si>
    <t>2019-01-16 13:13</t>
  </si>
  <si>
    <t>2019-01-11 12:56</t>
  </si>
  <si>
    <t>2019-01-27 00:20</t>
  </si>
  <si>
    <t>2019-01-01 03:13</t>
  </si>
  <si>
    <t>2019-01-13 00:40</t>
  </si>
  <si>
    <t>2019-01-13 00:30</t>
  </si>
  <si>
    <t>2019-01-13 00:00</t>
  </si>
  <si>
    <t>2019-02-12 10:32</t>
  </si>
  <si>
    <t>2019-02-07 15:54</t>
  </si>
  <si>
    <t>2019-02-16 12:42</t>
  </si>
  <si>
    <t>2019-02-01 08:15</t>
  </si>
  <si>
    <t>2019-02-17 10:26</t>
  </si>
  <si>
    <t>2019-02-28 19:59</t>
  </si>
  <si>
    <t>2019-02-13 11:48</t>
  </si>
  <si>
    <t>2019-02-11 00:00</t>
  </si>
  <si>
    <t>2019-03-14 08:34</t>
  </si>
  <si>
    <t>2019-03-29 02:51</t>
  </si>
  <si>
    <t>2019-03-09 13:17</t>
  </si>
  <si>
    <t>2019-03-08 00:05</t>
  </si>
  <si>
    <t>2019-03-31 23:40</t>
  </si>
  <si>
    <t>2019-03-10 20:10</t>
  </si>
  <si>
    <t>2019-04-01 21:58</t>
  </si>
  <si>
    <t>2019-04-30 16:04</t>
  </si>
  <si>
    <t>2019-04-29 12:59</t>
  </si>
  <si>
    <t>2019-04-01 20:41</t>
  </si>
  <si>
    <t>2019-04-01 01:57</t>
  </si>
  <si>
    <t>2019-04-19 16:49</t>
  </si>
  <si>
    <t>2019-04-19 16:20</t>
  </si>
  <si>
    <t>2019-04-04 00:00</t>
  </si>
  <si>
    <t>2019-05-03 22:02</t>
  </si>
  <si>
    <t>2019-05-18 01:28</t>
  </si>
  <si>
    <t>2019-05-31 12:21</t>
  </si>
  <si>
    <t>2019-05-07 00:30</t>
  </si>
  <si>
    <t>2019-05-17 13:34</t>
  </si>
  <si>
    <t>2019-05-20 17:59</t>
  </si>
  <si>
    <t>2019-05-20 17:15</t>
  </si>
  <si>
    <t>2019-06-30 13:27</t>
  </si>
  <si>
    <t>2019-06-25 13:02</t>
  </si>
  <si>
    <t>2019-06-22 04:11</t>
  </si>
  <si>
    <t>2019-06-27 05:15</t>
  </si>
  <si>
    <t>2019-06-27 00:00</t>
  </si>
  <si>
    <t>2019-07-11 22:37</t>
  </si>
  <si>
    <t>2019-07-17 16:28</t>
  </si>
  <si>
    <t>2019-07-15 12:23</t>
  </si>
  <si>
    <t>2019-07-22 05:28</t>
  </si>
  <si>
    <t>2019-07-17 02:30</t>
  </si>
  <si>
    <t>2019-07-18 07:45</t>
  </si>
  <si>
    <t>2019-07-18 07:33</t>
  </si>
  <si>
    <t>2019-07-18 00:00</t>
  </si>
  <si>
    <t>2019-08-26 21:22</t>
  </si>
  <si>
    <t>2019-08-24 11:26</t>
  </si>
  <si>
    <t>2019-08-30 11:58</t>
  </si>
  <si>
    <t>2019-08-16 10:11</t>
  </si>
  <si>
    <t>2019-08-24 06:59</t>
  </si>
  <si>
    <t>2019-08-16 09:48</t>
  </si>
  <si>
    <t>2019-08-24 05:57</t>
  </si>
  <si>
    <t>2019-09-24 20:58</t>
  </si>
  <si>
    <t>2019-09-30 03:55</t>
  </si>
  <si>
    <t>2019-09-21 13:01</t>
  </si>
  <si>
    <t>2019-09-23 05:05</t>
  </si>
  <si>
    <t>2019-09-30 03:05</t>
  </si>
  <si>
    <t>2019-09-27 08:45</t>
  </si>
  <si>
    <t>2019-09-27 08:26</t>
  </si>
  <si>
    <t>2019-10-25 21:39</t>
  </si>
  <si>
    <t>2019-10-01 02:37</t>
  </si>
  <si>
    <t>2019-10-01 13:15</t>
  </si>
  <si>
    <t>2019-10-26 23:57</t>
  </si>
  <si>
    <t>2019-10-01 03:50</t>
  </si>
  <si>
    <t>2019-10-06 07:15</t>
  </si>
  <si>
    <t>2019-10-05 20:02</t>
  </si>
  <si>
    <t>2019-11-26 09:13</t>
  </si>
  <si>
    <t>2019-11-05 14:18</t>
  </si>
  <si>
    <t>2019-11-03 11:23</t>
  </si>
  <si>
    <t>2019-11-29 00:34</t>
  </si>
  <si>
    <t>2019-11-18 23:13</t>
  </si>
  <si>
    <t>2019-11-30 04:30</t>
  </si>
  <si>
    <t>2019-11-04 00:12</t>
  </si>
  <si>
    <t>2019-12-31 21:53</t>
  </si>
  <si>
    <t>2019-12-06 16:32</t>
  </si>
  <si>
    <t>2019-12-22 11:57</t>
  </si>
  <si>
    <t>2019-12-07 08:00</t>
  </si>
  <si>
    <t>2019-12-29 14:01</t>
  </si>
  <si>
    <t>2019-12-29 13:58</t>
  </si>
  <si>
    <t>2020-01-01 10:00</t>
  </si>
  <si>
    <t>2020-01-23 12:54</t>
  </si>
  <si>
    <t>2020-01-31 04:23</t>
  </si>
  <si>
    <t>2020-01-29 03:37</t>
  </si>
  <si>
    <t>2020-01-26 10:37</t>
  </si>
  <si>
    <t>2020-01-26 09:58</t>
  </si>
  <si>
    <t>2020-02-21 09:24</t>
  </si>
  <si>
    <t>2020-02-29 15:48</t>
  </si>
  <si>
    <t>2020-02-16 12:27</t>
  </si>
  <si>
    <t>2020-02-17 20:50</t>
  </si>
  <si>
    <t>2020-02-17 20:04</t>
  </si>
  <si>
    <t>2020-02-13 20:39</t>
  </si>
  <si>
    <t>2020-02-29 21:20</t>
  </si>
  <si>
    <t>2020-02-27 00:00</t>
  </si>
  <si>
    <t>2020-03-16 09:09</t>
  </si>
  <si>
    <t>2020-03-09 15:18</t>
  </si>
  <si>
    <t>2020-03-31 14:20</t>
  </si>
  <si>
    <t>2020-03-15 04:11</t>
  </si>
  <si>
    <t>2020-03-05 03:05</t>
  </si>
  <si>
    <t>2020-03-28 09:25</t>
  </si>
  <si>
    <t>2020-03-28 08:37</t>
  </si>
  <si>
    <t>2020-04-02 10:06</t>
  </si>
  <si>
    <t>2020-04-12 03:23</t>
  </si>
  <si>
    <t>2020-04-18 13:02</t>
  </si>
  <si>
    <t>2020-04-12 18:16</t>
  </si>
  <si>
    <t>2020-04-24 14:42</t>
  </si>
  <si>
    <t>2020-04-07 21:33</t>
  </si>
  <si>
    <t>2020-04-07 03:10</t>
  </si>
  <si>
    <t>2020-05-01 09:31</t>
  </si>
  <si>
    <t>2020-05-22 16:24</t>
  </si>
  <si>
    <t>2020-05-06 12:13</t>
  </si>
  <si>
    <t>2020-05-20 14:58</t>
  </si>
  <si>
    <t>2020-05-22 20:50</t>
  </si>
  <si>
    <t>2020-05-27 01:34</t>
  </si>
  <si>
    <t>2020-05-17 03:13</t>
  </si>
  <si>
    <t>2020-05-24 00:00</t>
  </si>
  <si>
    <t>2020-06-14 22:52</t>
  </si>
  <si>
    <t>2020-06-21 15:27</t>
  </si>
  <si>
    <t>2020-06-27 14:16</t>
  </si>
  <si>
    <t>2020-06-08 16:21</t>
  </si>
  <si>
    <t>2020-06-22 11:37</t>
  </si>
  <si>
    <t>2020-06-14 05:29</t>
  </si>
  <si>
    <t>2020-06-14 05:10</t>
  </si>
  <si>
    <t>2020-06-14 00:00</t>
  </si>
  <si>
    <t>2020-07-21 22:08</t>
  </si>
  <si>
    <t>2020-07-09 13:56</t>
  </si>
  <si>
    <t>2020-07-23 13:38</t>
  </si>
  <si>
    <t>2020-07-30 04:37</t>
  </si>
  <si>
    <t>2020-07-29 23:22</t>
  </si>
  <si>
    <t>2020-07-29 22:53</t>
  </si>
  <si>
    <t>2020-07-29 00:00</t>
  </si>
  <si>
    <t>2020-08-12 22:10</t>
  </si>
  <si>
    <t>2020-08-09 12:39</t>
  </si>
  <si>
    <t>2020-08-14 00:42</t>
  </si>
  <si>
    <t>2020-08-26 09:19</t>
  </si>
  <si>
    <t>2020-08-13 23:07</t>
  </si>
  <si>
    <t>2020-08-13 22:59</t>
  </si>
  <si>
    <t>2020-08-14 00:00</t>
  </si>
  <si>
    <t>2020-09-18 21:26</t>
  </si>
  <si>
    <t>2020-09-01 13:18</t>
  </si>
  <si>
    <t>2020-09-12 11:32</t>
  </si>
  <si>
    <t>2020-09-30 00:26</t>
  </si>
  <si>
    <t>2020-09-02 15:47</t>
  </si>
  <si>
    <t>2020-09-21 00:07</t>
  </si>
  <si>
    <t>2020-09-28 20:38</t>
  </si>
  <si>
    <t>2020-09-30 00:00</t>
  </si>
  <si>
    <t>2020-10-29 08:02</t>
  </si>
  <si>
    <t>2020-10-22 14:51</t>
  </si>
  <si>
    <t>2020-10-04 12:44</t>
  </si>
  <si>
    <t>2020-10-23 02:10</t>
  </si>
  <si>
    <t>2020-10-19 02:09</t>
  </si>
  <si>
    <t>2020-10-11 03:26</t>
  </si>
  <si>
    <t>2020-10-19 02:53</t>
  </si>
  <si>
    <t>2020-11-30 09:02</t>
  </si>
  <si>
    <t>2020-11-06 10:34</t>
  </si>
  <si>
    <t>2020-11-20 12:20</t>
  </si>
  <si>
    <t>2020-11-30 19:02</t>
  </si>
  <si>
    <t>2020-11-06 00:56</t>
  </si>
  <si>
    <t>2020-11-06 15:57</t>
  </si>
  <si>
    <t>2020-11-21 00:12</t>
  </si>
  <si>
    <t>2020-12-31 09:06</t>
  </si>
  <si>
    <t>2020-12-29 14:58</t>
  </si>
  <si>
    <t>2020-12-14 11:55</t>
  </si>
  <si>
    <t>2020-12-31 03:22</t>
  </si>
  <si>
    <t>2020-12-27 10:54</t>
  </si>
  <si>
    <t>2020-12-27 10:17</t>
  </si>
  <si>
    <t>2020-12-27 00:00</t>
  </si>
  <si>
    <t>2021-01-30 09:21</t>
  </si>
  <si>
    <t>2021-01-22 15:15</t>
  </si>
  <si>
    <t>2021-01-23 14:03</t>
  </si>
  <si>
    <t>2021-01-08 22:35</t>
  </si>
  <si>
    <t>2021-01-17 04:55</t>
  </si>
  <si>
    <t>2021-01-28 03:30</t>
  </si>
  <si>
    <t>2021-01-28 03:02</t>
  </si>
  <si>
    <t>2021-01-21 00:00</t>
  </si>
  <si>
    <t>2021-02-18 21:28</t>
  </si>
  <si>
    <t>2021-02-11 15:18</t>
  </si>
  <si>
    <t>2021-02-26 12:21</t>
  </si>
  <si>
    <t>2021-02-19 05:43</t>
  </si>
  <si>
    <t>2021-02-17 18:02</t>
  </si>
  <si>
    <t>2021-02-23 08:26</t>
  </si>
  <si>
    <t>2021-02-23 08:13</t>
  </si>
  <si>
    <t>2021-02-23 00:00</t>
  </si>
  <si>
    <t>2021-03-22 23:05</t>
  </si>
  <si>
    <t>2021-03-30 15:12</t>
  </si>
  <si>
    <t>2021-03-31 13:46</t>
  </si>
  <si>
    <t>2021-03-23 00:37</t>
  </si>
  <si>
    <t>2021-03-21 21:44</t>
  </si>
  <si>
    <t>2021-03-17 03:09</t>
  </si>
  <si>
    <t>2021-03-05 10:51</t>
  </si>
  <si>
    <t>2021-03-05 00:00</t>
  </si>
  <si>
    <t>2021-04-11 09:40</t>
  </si>
  <si>
    <t>2021-04-22 14:35</t>
  </si>
  <si>
    <t>2021-04-05 06:59</t>
  </si>
  <si>
    <t>2021-04-09 15:28</t>
  </si>
  <si>
    <t>2021-04-24 04:32</t>
  </si>
  <si>
    <t>2021-04-15 23:03</t>
  </si>
  <si>
    <t>2021-04-10 00:00</t>
  </si>
  <si>
    <t>2021-05-06 08:46</t>
  </si>
  <si>
    <t>2021-05-30 15:13</t>
  </si>
  <si>
    <t>2021-05-25 13:53</t>
  </si>
  <si>
    <t>2021-05-01 00:01</t>
  </si>
  <si>
    <t>2021-05-30 16:33</t>
  </si>
  <si>
    <t>2021-05-05 21:20</t>
  </si>
  <si>
    <t>2021-05-05 00:00</t>
  </si>
  <si>
    <t>2021-06-12 23:03</t>
  </si>
  <si>
    <t>2021-06-20 16:43</t>
  </si>
  <si>
    <t>2021-06-03 12:46</t>
  </si>
  <si>
    <t>2021-06-08 04:52</t>
  </si>
  <si>
    <t>2021-06-16 17:32</t>
  </si>
  <si>
    <t>2021-06-09 23:52</t>
  </si>
  <si>
    <t>2021-06-27 12:16</t>
  </si>
  <si>
    <t>2021-06-27 00:00</t>
  </si>
  <si>
    <t>2021-07-10 22:14</t>
  </si>
  <si>
    <t>2021-07-24 06:05</t>
  </si>
  <si>
    <t>2021-07-21 13:30</t>
  </si>
  <si>
    <t>2021-07-16 05:36</t>
  </si>
  <si>
    <t>2021-07-24 11:40</t>
  </si>
  <si>
    <t>2021-07-19 22:41</t>
  </si>
  <si>
    <t>2021-07-19 22:04</t>
  </si>
  <si>
    <t>2021-07-15 00:00</t>
  </si>
  <si>
    <t>2021-08-07 04:46</t>
  </si>
  <si>
    <t>2021-08-16 13:12</t>
  </si>
  <si>
    <t>2021-08-08 07:32</t>
  </si>
  <si>
    <t>2021-08-10 07:36</t>
  </si>
  <si>
    <t>2021-08-30 08:36</t>
  </si>
  <si>
    <t>2021-09-23 20:53</t>
  </si>
  <si>
    <t>2021-09-11 20:21</t>
  </si>
  <si>
    <t>2021-09-21 12:50</t>
  </si>
  <si>
    <t>2021-09-11 08:35</t>
  </si>
  <si>
    <t>2021-09-04 03:40</t>
  </si>
  <si>
    <t>2021-09-11 12:25</t>
  </si>
  <si>
    <t>2021-10-30 08:32</t>
  </si>
  <si>
    <t>2021-10-11 13:23</t>
  </si>
  <si>
    <t>2021-10-01 13:10</t>
  </si>
  <si>
    <t>2021-10-30 06:44</t>
  </si>
  <si>
    <t>2021-10-11 09:34</t>
  </si>
  <si>
    <t>2021-10-06 03:29</t>
  </si>
  <si>
    <t>2021-10-14 02:10</t>
  </si>
  <si>
    <t>2021-11-12 09:35</t>
  </si>
  <si>
    <t>2021-11-06 14:38</t>
  </si>
  <si>
    <t>2021-11-05 14:13</t>
  </si>
  <si>
    <t>2021-11-23 07:55</t>
  </si>
  <si>
    <t>2021-11-27 00:36</t>
  </si>
  <si>
    <t>2021-11-21 01:54</t>
  </si>
  <si>
    <t>2021-11-21 01:11</t>
  </si>
  <si>
    <t>2021-11-21 00:00</t>
  </si>
  <si>
    <t>2021-12-22 03:50</t>
  </si>
  <si>
    <t>2021-12-24 13:11</t>
  </si>
  <si>
    <t>2021-12-17 21:06</t>
  </si>
  <si>
    <t>2021-12-06 02:01</t>
  </si>
  <si>
    <t>2021-12-06 00:00</t>
  </si>
  <si>
    <t>澎湖</t>
    <phoneticPr fontId="3" type="noConversion"/>
  </si>
  <si>
    <t>PengHu</t>
  </si>
  <si>
    <t>PengHu</t>
    <phoneticPr fontId="3" type="noConversion"/>
  </si>
  <si>
    <t>1896/01/01 ~</t>
    <phoneticPr fontId="3" type="noConversion"/>
  </si>
  <si>
    <t>澎湖縣馬公市新興路2號</t>
  </si>
  <si>
    <t>金門</t>
    <phoneticPr fontId="3" type="noConversion"/>
  </si>
  <si>
    <t>KinMen</t>
  </si>
  <si>
    <t>KinMen</t>
    <phoneticPr fontId="3" type="noConversion"/>
  </si>
  <si>
    <t>2004/01/01 ~</t>
    <phoneticPr fontId="3" type="noConversion"/>
  </si>
  <si>
    <t>金門縣金城鎮金水里西海路一段250號</t>
  </si>
  <si>
    <t>馬祖</t>
    <phoneticPr fontId="3" type="noConversion"/>
  </si>
  <si>
    <t>MaTsu</t>
  </si>
  <si>
    <t>MaTsu</t>
    <phoneticPr fontId="3" type="noConversion"/>
  </si>
  <si>
    <t>連江縣南竿鄉四維村6鄰88號</t>
    <phoneticPr fontId="3" type="noConversion"/>
  </si>
  <si>
    <t>2015-01-31 09:35</t>
  </si>
  <si>
    <t>2015-01-06 14:38</t>
  </si>
  <si>
    <t>2015-01-05 12:18</t>
  </si>
  <si>
    <t>2015-01-23 06:53</t>
  </si>
  <si>
    <t>2015-01-19 12:05</t>
  </si>
  <si>
    <t>2015-01-13 20:38</t>
  </si>
  <si>
    <t>2015-01-13 21:51</t>
  </si>
  <si>
    <t>2015-01-13 00:00</t>
  </si>
  <si>
    <t>2015-01-23 13:00</t>
  </si>
  <si>
    <t>2015-02-01 09:06</t>
  </si>
  <si>
    <t>2015-02-25 15:28</t>
  </si>
  <si>
    <t>2015-02-26 10:59</t>
  </si>
  <si>
    <t>2015-02-09 07:02</t>
  </si>
  <si>
    <t>2015-02-08 17:59</t>
  </si>
  <si>
    <t>2015-02-21 16:36</t>
  </si>
  <si>
    <t>2015-02-16 01:37</t>
  </si>
  <si>
    <t>2015-03-25 21:17</t>
  </si>
  <si>
    <t>2015-03-03 15:24</t>
  </si>
  <si>
    <t>2015-03-16 13:57</t>
  </si>
  <si>
    <t>2015-03-12 04:42</t>
  </si>
  <si>
    <t>2015-03-10 08:54</t>
  </si>
  <si>
    <t>2015-03-16 03:59</t>
  </si>
  <si>
    <t>2015-03-16 03:24</t>
  </si>
  <si>
    <t>2015-04-11 10:01</t>
  </si>
  <si>
    <t>2015-04-03 02:54</t>
  </si>
  <si>
    <t>2015-04-06 11:26</t>
  </si>
  <si>
    <t>2015-04-15 05:24</t>
  </si>
  <si>
    <t>2015-04-08 04:01</t>
  </si>
  <si>
    <t>2015-04-21 03:25</t>
  </si>
  <si>
    <t>2015-04-21 02:54</t>
  </si>
  <si>
    <t>2015-04-21 00:00</t>
  </si>
  <si>
    <t>2015-05-15 09:09</t>
  </si>
  <si>
    <t>2015-05-24 16:39</t>
  </si>
  <si>
    <t>2015-05-19 12:55</t>
  </si>
  <si>
    <t>2015-05-05 02:06</t>
  </si>
  <si>
    <t>2015-05-20 14:14</t>
  </si>
  <si>
    <t>2015-05-31 10:15</t>
  </si>
  <si>
    <t>2015-05-24 19:02</t>
  </si>
  <si>
    <t>2015-05-24 00:00</t>
  </si>
  <si>
    <t>2015-06-03 09:24</t>
  </si>
  <si>
    <t>2015-06-30 18:52</t>
  </si>
  <si>
    <t>2015-06-19 12:09</t>
  </si>
  <si>
    <t>2015-06-05 08:08</t>
  </si>
  <si>
    <t>2015-06-23 11:42</t>
  </si>
  <si>
    <t>2015-06-21 20:21</t>
  </si>
  <si>
    <t>2015-06-21 20:20</t>
  </si>
  <si>
    <t>2015-07-28 23:03</t>
  </si>
  <si>
    <t>2015-07-11 03:46</t>
  </si>
  <si>
    <t>2015-07-03 11:58</t>
  </si>
  <si>
    <t>2015-07-22 06:33</t>
  </si>
  <si>
    <t>2015-07-20 01:10</t>
  </si>
  <si>
    <t>2015-07-20 01:05</t>
  </si>
  <si>
    <t>2015-08-02 08:08</t>
  </si>
  <si>
    <t>2015-08-08 12:28</t>
  </si>
  <si>
    <t>2015-08-02 13:56</t>
  </si>
  <si>
    <t>2015-08-30 02:24</t>
  </si>
  <si>
    <t>2015-08-08 13:42</t>
  </si>
  <si>
    <t>2015-08-30 00:49</t>
  </si>
  <si>
    <t>2015-08-28 09:08</t>
  </si>
  <si>
    <t>2015-09-18 08:54</t>
  </si>
  <si>
    <t>2015-09-29 00:58</t>
  </si>
  <si>
    <t>2015-09-04 12:30</t>
  </si>
  <si>
    <t>2015-09-29 07:08</t>
  </si>
  <si>
    <t>2015-09-29 01:03</t>
  </si>
  <si>
    <t>2015-09-29 00:01</t>
  </si>
  <si>
    <t>2015-09-29 00:00</t>
  </si>
  <si>
    <t>2015-10-31 09:31</t>
  </si>
  <si>
    <t>2015-10-20 04:14</t>
  </si>
  <si>
    <t>2015-10-01 11:29</t>
  </si>
  <si>
    <t>2015-10-11 19:02</t>
  </si>
  <si>
    <t>2015-10-17 20:12</t>
  </si>
  <si>
    <t>2015-10-09 01:27</t>
  </si>
  <si>
    <t>2015-10-09 00:52</t>
  </si>
  <si>
    <t>2015-11-28 09:14</t>
  </si>
  <si>
    <t>2015-11-14 03:04</t>
  </si>
  <si>
    <t>2015-11-08 11:46</t>
  </si>
  <si>
    <t>2015-11-27 04:23</t>
  </si>
  <si>
    <t>2015-11-26 08:33</t>
  </si>
  <si>
    <t>2015-11-01 15:49</t>
  </si>
  <si>
    <t>2015-12-29 09:50</t>
  </si>
  <si>
    <t>2015-12-10 03:09</t>
  </si>
  <si>
    <t>2015-12-23 13:39</t>
  </si>
  <si>
    <t>2015-12-17 18:08</t>
  </si>
  <si>
    <t>2015-12-17 13:29</t>
  </si>
  <si>
    <t>2015-12-09 22:06</t>
  </si>
  <si>
    <t>2015-12-09 21:20</t>
  </si>
  <si>
    <t>2016-01-24 21:13</t>
  </si>
  <si>
    <t>2016-01-17 14:40</t>
  </si>
  <si>
    <t>2016-01-05 11:13</t>
  </si>
  <si>
    <t>2016-01-24 17:11</t>
  </si>
  <si>
    <t>2016-01-24 02:08</t>
  </si>
  <si>
    <t>2016-01-29 10:05</t>
  </si>
  <si>
    <t>2016-01-29 09:58</t>
  </si>
  <si>
    <t>2016-02-25 08:18</t>
  </si>
  <si>
    <t>2016-02-13 14:37</t>
  </si>
  <si>
    <t>2016-02-13 13:02</t>
  </si>
  <si>
    <t>2016-02-09 02:13</t>
  </si>
  <si>
    <t>2016-02-15 04:13</t>
  </si>
  <si>
    <t>2016-02-11 14:00</t>
  </si>
  <si>
    <t>2016-02-11 13:46</t>
  </si>
  <si>
    <t>2016-02-13 13:00</t>
  </si>
  <si>
    <t>2016-03-01 09:25</t>
  </si>
  <si>
    <t>2016-03-08 16:52</t>
  </si>
  <si>
    <t>2016-03-18 12:22</t>
  </si>
  <si>
    <t>2016-03-11 02:58</t>
  </si>
  <si>
    <t>2016-03-24 19:24</t>
  </si>
  <si>
    <t>2016-03-13 19:28</t>
  </si>
  <si>
    <t>2016-03-13 18:54</t>
  </si>
  <si>
    <t>2016-04-19 08:40</t>
  </si>
  <si>
    <t>2016-04-13 14:07</t>
  </si>
  <si>
    <t>2016-04-16 13:37</t>
  </si>
  <si>
    <t>2016-04-11 18:19</t>
  </si>
  <si>
    <t>2016-04-10 15:53</t>
  </si>
  <si>
    <t>2016-04-14 16:00</t>
  </si>
  <si>
    <t>2016-04-14 15:11</t>
  </si>
  <si>
    <t>2016-04-16 13:00</t>
  </si>
  <si>
    <t>2016-05-14 09:32</t>
  </si>
  <si>
    <t>2016-05-24 16:06</t>
  </si>
  <si>
    <t>2016-05-30 11:43</t>
  </si>
  <si>
    <t>2016-05-01 08:25</t>
  </si>
  <si>
    <t>2016-05-16 17:40</t>
  </si>
  <si>
    <t>2016-05-22 10:57</t>
  </si>
  <si>
    <t>2016-05-22 10:30</t>
  </si>
  <si>
    <t>2016-05-21 00:00</t>
  </si>
  <si>
    <t>2016-06-14 02:17</t>
  </si>
  <si>
    <t>2016-06-30 12:47</t>
  </si>
  <si>
    <t>2016-06-10 13:35</t>
  </si>
  <si>
    <t>2016-06-13 11:48</t>
  </si>
  <si>
    <t>2016-06-12 11:44</t>
  </si>
  <si>
    <t>2016-06-10 12:34</t>
  </si>
  <si>
    <t>2016-07-21 10:10</t>
  </si>
  <si>
    <t>2016-07-09 02:41</t>
  </si>
  <si>
    <t>2016-07-04 12:24</t>
  </si>
  <si>
    <t>2016-07-11 16:31</t>
  </si>
  <si>
    <t>2016-07-08 09:05</t>
  </si>
  <si>
    <t>2016-07-11 12:40</t>
  </si>
  <si>
    <t>2016-07-11 12:29</t>
  </si>
  <si>
    <t>2016-07-11 00:00</t>
  </si>
  <si>
    <t>2016-08-03 21:11</t>
  </si>
  <si>
    <t>2016-08-17 15:38</t>
  </si>
  <si>
    <t>2016-08-04 12:42</t>
  </si>
  <si>
    <t>2016-08-30 13:46</t>
  </si>
  <si>
    <t>2016-08-02 00:15</t>
  </si>
  <si>
    <t>2016-08-11 08:03</t>
  </si>
  <si>
    <t>2016-09-21 21:47</t>
  </si>
  <si>
    <t>2016-09-27 18:15</t>
  </si>
  <si>
    <t>2016-09-01 12:05</t>
  </si>
  <si>
    <t>2016-09-08 09:20</t>
  </si>
  <si>
    <t>2016-09-14 19:24</t>
  </si>
  <si>
    <t>2016-09-27 21:09</t>
  </si>
  <si>
    <t>2016-09-27 20:57</t>
  </si>
  <si>
    <t>2016-10-30 08:31</t>
  </si>
  <si>
    <t>2016-10-20 13:18</t>
  </si>
  <si>
    <t>2016-10-07 11:48</t>
  </si>
  <si>
    <t>2016-10-09 22:33</t>
  </si>
  <si>
    <t>2016-10-10 02:24</t>
  </si>
  <si>
    <t>2016-10-08 10:53</t>
  </si>
  <si>
    <t>2016-10-08 10:16</t>
  </si>
  <si>
    <t>2016-10-09 00:00</t>
  </si>
  <si>
    <t>2016-11-29 10:43</t>
  </si>
  <si>
    <t>2016-11-22 00:09</t>
  </si>
  <si>
    <t>2016-11-19 11:46</t>
  </si>
  <si>
    <t>2016-11-28 03:34</t>
  </si>
  <si>
    <t>2016-11-09 07:09</t>
  </si>
  <si>
    <t>2016-11-23 08:26</t>
  </si>
  <si>
    <t>2016-11-23 08:22</t>
  </si>
  <si>
    <t>2016-12-16 09:16</t>
  </si>
  <si>
    <t>2016-12-13 14:39</t>
  </si>
  <si>
    <t>2016-12-22 13:06</t>
  </si>
  <si>
    <t>2016-12-28 02:30</t>
  </si>
  <si>
    <t>2016-12-27 16:41</t>
  </si>
  <si>
    <t>2016-12-28 13:13</t>
  </si>
  <si>
    <t>2016-12-28 12:43</t>
  </si>
  <si>
    <t>2016-12-28 00:00</t>
  </si>
  <si>
    <t>2017-01-24 09:21</t>
  </si>
  <si>
    <t>2017-01-08 14:44</t>
  </si>
  <si>
    <t>2017-01-07 13:32</t>
  </si>
  <si>
    <t>2017-01-21 03:04</t>
  </si>
  <si>
    <t>2017-01-31 02:28</t>
  </si>
  <si>
    <t>2017-01-14 01:10</t>
  </si>
  <si>
    <t>2017-01-14 01:00</t>
  </si>
  <si>
    <t>2017-01-14 00:00</t>
  </si>
  <si>
    <t>2017-02-14 10:03</t>
  </si>
  <si>
    <t>2017-02-05 15:27</t>
  </si>
  <si>
    <t>2017-02-20 11:10</t>
  </si>
  <si>
    <t>2017-02-10 06:21</t>
  </si>
  <si>
    <t>2017-02-01 22:42</t>
  </si>
  <si>
    <t>2017-02-22 16:01</t>
  </si>
  <si>
    <t>2017-02-22 15:59</t>
  </si>
  <si>
    <t>2017-02-22 00:00</t>
  </si>
  <si>
    <t>2017-03-27 09:02</t>
  </si>
  <si>
    <t>2017-03-13 12:09</t>
  </si>
  <si>
    <t>2017-03-03 03:47</t>
  </si>
  <si>
    <t>2017-03-31 22:09</t>
  </si>
  <si>
    <t>2017-03-31 16:33</t>
  </si>
  <si>
    <t>2017-03-31 16:30</t>
  </si>
  <si>
    <t>2017-03-31 00:00</t>
  </si>
  <si>
    <t>2017-04-02 09:59</t>
  </si>
  <si>
    <t>2017-04-10 17:42</t>
  </si>
  <si>
    <t>2017-04-17 12:20</t>
  </si>
  <si>
    <t>2017-04-01 00:02</t>
  </si>
  <si>
    <t>2017-04-27 14:48</t>
  </si>
  <si>
    <t>2017-04-11 21:05</t>
  </si>
  <si>
    <t>2017-04-12 21:05</t>
  </si>
  <si>
    <t>2017-04-12 00:00</t>
  </si>
  <si>
    <t>2017-05-06 09:28</t>
  </si>
  <si>
    <t>2017-05-31 18:07</t>
  </si>
  <si>
    <t>2017-05-12 12:09</t>
  </si>
  <si>
    <t>2017-05-20 00:57</t>
  </si>
  <si>
    <t>2017-05-16 15:12</t>
  </si>
  <si>
    <t>2017-05-30 09:15</t>
  </si>
  <si>
    <t>2017-05-30 08:43</t>
  </si>
  <si>
    <t>2017-05-16 00:00</t>
  </si>
  <si>
    <t>2017-06-08 09:02</t>
  </si>
  <si>
    <t>2017-06-02 03:33</t>
  </si>
  <si>
    <t>2017-06-12 11:33</t>
  </si>
  <si>
    <t>2017-06-02 19:46</t>
  </si>
  <si>
    <t>2017-06-13 13:04</t>
  </si>
  <si>
    <t>2017-06-18 02:56</t>
  </si>
  <si>
    <t>2017-06-18 02:29</t>
  </si>
  <si>
    <t>2017-06-18 00:00</t>
  </si>
  <si>
    <t>2017-07-07 22:35</t>
  </si>
  <si>
    <t>2017-07-30 17:28</t>
  </si>
  <si>
    <t>2017-07-23 12:46</t>
  </si>
  <si>
    <t>2017-07-31 12:02</t>
  </si>
  <si>
    <t>2017-07-31 11:05</t>
  </si>
  <si>
    <t>2017-07-31 01:51</t>
  </si>
  <si>
    <t>2017-07-30 20:33</t>
  </si>
  <si>
    <t>2017-07-31 00:00</t>
  </si>
  <si>
    <t>2017-08-27 22:19</t>
  </si>
  <si>
    <t>2017-08-22 03:27</t>
  </si>
  <si>
    <t>2017-08-26 11:36</t>
  </si>
  <si>
    <t>2017-08-02 05:33</t>
  </si>
  <si>
    <t>2017-08-21 20:15</t>
  </si>
  <si>
    <t>2017-08-02 05:02</t>
  </si>
  <si>
    <t>2017-08-02 04:53</t>
  </si>
  <si>
    <t>2017-08-02 00:00</t>
  </si>
  <si>
    <t>2017-09-29 21:36</t>
  </si>
  <si>
    <t>2017-09-01 05:23</t>
  </si>
  <si>
    <t>2017-09-24 12:02</t>
  </si>
  <si>
    <t>2017-09-19 01:06</t>
  </si>
  <si>
    <t>2017-09-13 13:38</t>
  </si>
  <si>
    <t>2017-09-03 03:18</t>
  </si>
  <si>
    <t>2017-09-03 02:44</t>
  </si>
  <si>
    <t>2017-09-03 00:00</t>
  </si>
  <si>
    <t>2017-10-30 09:09</t>
  </si>
  <si>
    <t>2017-10-14 14:42</t>
  </si>
  <si>
    <t>2017-10-02 11:41</t>
  </si>
  <si>
    <t>2017-10-30 17:21</t>
  </si>
  <si>
    <t>2017-10-13 07:46</t>
  </si>
  <si>
    <t>2017-10-15 05:14</t>
  </si>
  <si>
    <t>2017-10-15 04:24</t>
  </si>
  <si>
    <t>2017-11-24 09:20</t>
  </si>
  <si>
    <t>2017-11-17 14:42</t>
  </si>
  <si>
    <t>2017-11-17 12:33</t>
  </si>
  <si>
    <t>2017-11-24 18:17</t>
  </si>
  <si>
    <t>2017-11-04 07:17</t>
  </si>
  <si>
    <t>2017-11-12 04:19</t>
  </si>
  <si>
    <t>2017-11-02 19:00</t>
  </si>
  <si>
    <t>2017-12-20 10:07</t>
  </si>
  <si>
    <t>2017-12-28 12:26</t>
  </si>
  <si>
    <t>2017-12-17 16:42</t>
  </si>
  <si>
    <t>2017-12-16 21:44</t>
  </si>
  <si>
    <t>2017-12-07 07:17</t>
  </si>
  <si>
    <t>2017-12-07 10:01</t>
  </si>
  <si>
    <t>2017-12-07 00:00</t>
  </si>
  <si>
    <t>2017-12-23 13:00</t>
  </si>
  <si>
    <t>2018-01-12 09:59</t>
  </si>
  <si>
    <t>2018-01-22 13:51</t>
  </si>
  <si>
    <t>2018-01-22 11:49</t>
  </si>
  <si>
    <t>2018-01-31 19:50</t>
  </si>
  <si>
    <t>2018-01-26 16:29</t>
  </si>
  <si>
    <t>2018-01-06 19:53</t>
  </si>
  <si>
    <t>2018-01-06 19:50</t>
  </si>
  <si>
    <t>2018-02-05 09:32</t>
  </si>
  <si>
    <t>2018-02-28 17:46</t>
  </si>
  <si>
    <t>2018-02-15 11:14</t>
  </si>
  <si>
    <t>2018-02-05 13:33</t>
  </si>
  <si>
    <t>2018-02-02 18:08</t>
  </si>
  <si>
    <t>2018-02-22 16:12</t>
  </si>
  <si>
    <t>2018-02-22 15:30</t>
  </si>
  <si>
    <t>2018-03-11 09:55</t>
  </si>
  <si>
    <t>2018-03-19 16:20</t>
  </si>
  <si>
    <t>2018-03-05 10:26</t>
  </si>
  <si>
    <t>2018-03-09 06:08</t>
  </si>
  <si>
    <t>2018-03-09 04:29</t>
  </si>
  <si>
    <t>2018-03-20 16:14</t>
  </si>
  <si>
    <t>2018-03-15 14:20</t>
  </si>
  <si>
    <t>2018-04-07 09:28</t>
  </si>
  <si>
    <t>2018-04-23 16:36</t>
  </si>
  <si>
    <t>2018-04-23 12:17</t>
  </si>
  <si>
    <t>2018-04-09 01:53</t>
  </si>
  <si>
    <t>2018-04-06 23:24</t>
  </si>
  <si>
    <t>2018-04-15 18:15</t>
  </si>
  <si>
    <t>2018-04-15 18:05</t>
  </si>
  <si>
    <t>2018-04-15 00:00</t>
  </si>
  <si>
    <t>2018-05-05 08:22</t>
  </si>
  <si>
    <t>2018-05-18 18:30</t>
  </si>
  <si>
    <t>2018-05-31 11:59</t>
  </si>
  <si>
    <t>2018-05-08 03:12</t>
  </si>
  <si>
    <t>2018-05-08 02:42</t>
  </si>
  <si>
    <t>2018-06-26 10:32</t>
  </si>
  <si>
    <t>2018-06-15 02:45</t>
  </si>
  <si>
    <t>2018-06-05 13:04</t>
  </si>
  <si>
    <t>2018-06-19 12:57</t>
  </si>
  <si>
    <t>2018-06-18 09:11</t>
  </si>
  <si>
    <t>2018-06-19 12:44</t>
  </si>
  <si>
    <t>2018-06-19 11:58</t>
  </si>
  <si>
    <t>2018-06-19 00:00</t>
  </si>
  <si>
    <t>2018-07-27 22:24</t>
  </si>
  <si>
    <t>2018-07-11 05:38</t>
  </si>
  <si>
    <t>2018-07-25 13:17</t>
  </si>
  <si>
    <t>2018-07-02 10:40</t>
  </si>
  <si>
    <t>2018-07-10 17:43</t>
  </si>
  <si>
    <t>2018-07-02 07:19</t>
  </si>
  <si>
    <t>2018-07-02 07:22</t>
  </si>
  <si>
    <t>2018-07-02 00:00</t>
  </si>
  <si>
    <t>2018-07-22 13:00</t>
  </si>
  <si>
    <t>2018-08-31 08:52</t>
  </si>
  <si>
    <t>2018-08-12 15:21</t>
  </si>
  <si>
    <t>2018-08-02 12:41</t>
  </si>
  <si>
    <t>2018-08-30 04:34</t>
  </si>
  <si>
    <t>2018-08-29 01:41</t>
  </si>
  <si>
    <t>2018-08-23 09:53</t>
  </si>
  <si>
    <t>2018-08-23 09:01</t>
  </si>
  <si>
    <t>2018-08-23 00:00</t>
  </si>
  <si>
    <t>2018-09-17 22:24</t>
  </si>
  <si>
    <t>2018-09-15 15:45</t>
  </si>
  <si>
    <t>2018-09-17 11:35</t>
  </si>
  <si>
    <t>2018-09-30 21:28</t>
  </si>
  <si>
    <t>2018-09-15 05:48</t>
  </si>
  <si>
    <t>2018-09-08 03:10</t>
  </si>
  <si>
    <t>2018-09-08 02:50</t>
  </si>
  <si>
    <t>2018-09-08 00:00</t>
  </si>
  <si>
    <t>2018-10-20 09:08</t>
  </si>
  <si>
    <t>2018-10-05 03:41</t>
  </si>
  <si>
    <t>2018-10-01 11:58</t>
  </si>
  <si>
    <t>2018-10-28 06:22</t>
  </si>
  <si>
    <t>2018-10-31 21:11</t>
  </si>
  <si>
    <t>2018-10-18 03:06</t>
  </si>
  <si>
    <t>2018-10-18 03:01</t>
  </si>
  <si>
    <t>2018-10-18 00:00</t>
  </si>
  <si>
    <t>2018-11-29 09:41</t>
  </si>
  <si>
    <t>2018-11-02 02:23</t>
  </si>
  <si>
    <t>2018-11-08 12:03</t>
  </si>
  <si>
    <t>2018-11-25 22:04</t>
  </si>
  <si>
    <t>2018-11-01 17:09</t>
  </si>
  <si>
    <t>2018-11-26 12:41</t>
  </si>
  <si>
    <t>2018-11-26 10:42</t>
  </si>
  <si>
    <t>2018-11-26 00:00</t>
  </si>
  <si>
    <t>2018-12-31 09:02</t>
  </si>
  <si>
    <t>2018-12-26 14:18</t>
  </si>
  <si>
    <t>2018-12-04 13:09</t>
  </si>
  <si>
    <t>2018-12-29 06:38</t>
  </si>
  <si>
    <t>2018-12-29 04:46</t>
  </si>
  <si>
    <t>2018-12-23 19:13</t>
  </si>
  <si>
    <t>2018-12-23 18:48</t>
  </si>
  <si>
    <t>2019-01-01 09:39</t>
  </si>
  <si>
    <t>2019-01-14 14:31</t>
  </si>
  <si>
    <t>2019-01-31 13:10</t>
  </si>
  <si>
    <t>2019-01-22 04:27</t>
  </si>
  <si>
    <t>2019-01-21 00:48</t>
  </si>
  <si>
    <t>2019-01-05 15:20</t>
  </si>
  <si>
    <t>2019-01-05 20:37</t>
  </si>
  <si>
    <t>2019-01-05 00:00</t>
  </si>
  <si>
    <t>2019-02-12 09:26</t>
  </si>
  <si>
    <t>2019-02-27 15:40</t>
  </si>
  <si>
    <t>2019-02-19 12:39</t>
  </si>
  <si>
    <t>2019-02-24 10:26</t>
  </si>
  <si>
    <t>2019-02-01 10:47</t>
  </si>
  <si>
    <t>2019-02-18 23:35</t>
  </si>
  <si>
    <t>2019-02-03 10:43</t>
  </si>
  <si>
    <t>2019-02-18 00:00</t>
  </si>
  <si>
    <t>2019-03-15 10:19</t>
  </si>
  <si>
    <t>2019-03-03 05:44</t>
  </si>
  <si>
    <t>2019-03-28 12:35</t>
  </si>
  <si>
    <t>2019-03-08 01:11</t>
  </si>
  <si>
    <t>2019-03-23 21:36</t>
  </si>
  <si>
    <t>2019-03-09 10:28</t>
  </si>
  <si>
    <t>2019-03-05 17:46</t>
  </si>
  <si>
    <t>2019-03-05 00:00</t>
  </si>
  <si>
    <t>2019-04-01 10:11</t>
  </si>
  <si>
    <t>2019-04-30 15:59</t>
  </si>
  <si>
    <t>2019-04-29 11:29</t>
  </si>
  <si>
    <t>2019-04-16 04:24</t>
  </si>
  <si>
    <t>2019-04-19 02:59</t>
  </si>
  <si>
    <t>2019-04-19 02:56</t>
  </si>
  <si>
    <t>2019-04-19 02:17</t>
  </si>
  <si>
    <t>2019-04-19 00:00</t>
  </si>
  <si>
    <t>2019-05-03 10:59</t>
  </si>
  <si>
    <t>2019-05-18 15:22</t>
  </si>
  <si>
    <t>2019-05-19 12:22</t>
  </si>
  <si>
    <t>2019-05-06 20:40</t>
  </si>
  <si>
    <t>2019-05-07 08:01</t>
  </si>
  <si>
    <t>2019-05-20 13:37</t>
  </si>
  <si>
    <t>2019-05-20 13:29</t>
  </si>
  <si>
    <t>2019-06-06 09:48</t>
  </si>
  <si>
    <t>2019-06-14 01:26</t>
  </si>
  <si>
    <t>2019-06-06 11:39</t>
  </si>
  <si>
    <t>2019-06-26 06:23</t>
  </si>
  <si>
    <t>2019-06-14 02:26</t>
  </si>
  <si>
    <t>2019-06-17 23:01</t>
  </si>
  <si>
    <t>2019-06-17 22:43</t>
  </si>
  <si>
    <t>2019-06-24 00:00</t>
  </si>
  <si>
    <t>2019-06-21 13:00</t>
  </si>
  <si>
    <t>2019-07-11 22:50</t>
  </si>
  <si>
    <t>2019-07-17 16:58</t>
  </si>
  <si>
    <t>2019-07-30 11:33</t>
  </si>
  <si>
    <t>2019-07-21 14:00</t>
  </si>
  <si>
    <t>2019-07-17 15:39</t>
  </si>
  <si>
    <t>2019-07-21 13:24</t>
  </si>
  <si>
    <t>2019-07-21 13:10</t>
  </si>
  <si>
    <t>2019-07-21 00:00</t>
  </si>
  <si>
    <t>2019-08-26 21:31</t>
  </si>
  <si>
    <t>2019-08-24 16:05</t>
  </si>
  <si>
    <t>2019-08-06 11:14</t>
  </si>
  <si>
    <t>2019-08-15 05:55</t>
  </si>
  <si>
    <t>2019-08-25 02:11</t>
  </si>
  <si>
    <t>2019-08-18 05:32</t>
  </si>
  <si>
    <t>2019-08-18 05:24</t>
  </si>
  <si>
    <t>2019-08-18 00:00</t>
  </si>
  <si>
    <t>2019-09-24 09:15</t>
  </si>
  <si>
    <t>2019-09-30 14:56</t>
  </si>
  <si>
    <t>2019-09-11 12:36</t>
  </si>
  <si>
    <t>2019-09-22 03:29</t>
  </si>
  <si>
    <t>2019-09-19 11:37</t>
  </si>
  <si>
    <t>2019-09-29 05:00</t>
  </si>
  <si>
    <t>2019-09-10 16:12</t>
  </si>
  <si>
    <t>2019-09-10 00:00</t>
  </si>
  <si>
    <t>2019-10-15 09:34</t>
  </si>
  <si>
    <t>2019-10-01 00:02</t>
  </si>
  <si>
    <t>2019-10-04 12:12</t>
  </si>
  <si>
    <t>2019-10-22 02:08</t>
  </si>
  <si>
    <t>2019-10-15 13:58</t>
  </si>
  <si>
    <t>2019-11-29 09:22</t>
  </si>
  <si>
    <t>2019-11-06 14:50</t>
  </si>
  <si>
    <t>2019-11-17 11:55</t>
  </si>
  <si>
    <t>2019-11-30 22:06</t>
  </si>
  <si>
    <t>2019-11-19 06:35</t>
  </si>
  <si>
    <t>2019-11-21 20:36</t>
  </si>
  <si>
    <t>2019-11-21 00:00</t>
  </si>
  <si>
    <t>2019-12-31 09:58</t>
  </si>
  <si>
    <t>2019-12-26 14:34</t>
  </si>
  <si>
    <t>2019-12-17 11:35</t>
  </si>
  <si>
    <t>2019-12-06 21:00</t>
  </si>
  <si>
    <t>2019-12-03 07:23</t>
  </si>
  <si>
    <t>2019-12-29 12:11</t>
  </si>
  <si>
    <t>2019-12-29 11:57</t>
  </si>
  <si>
    <t>2020-01-01 09:12</t>
  </si>
  <si>
    <t>2020-01-26 13:57</t>
  </si>
  <si>
    <t>2020-01-23 13:31</t>
  </si>
  <si>
    <t>2020-01-31 03:15</t>
  </si>
  <si>
    <t>2020-01-08 15:59</t>
  </si>
  <si>
    <t>2020-01-26 00:18</t>
  </si>
  <si>
    <t>2020-02-21 09:26</t>
  </si>
  <si>
    <t>2020-02-15 15:09</t>
  </si>
  <si>
    <t>2020-02-29 11:56</t>
  </si>
  <si>
    <t>2020-02-18 02:09</t>
  </si>
  <si>
    <t>2020-02-16 11:00</t>
  </si>
  <si>
    <t>2020-02-15 18:33</t>
  </si>
  <si>
    <t>2020-02-15 17:49</t>
  </si>
  <si>
    <t>2020-02-15 00:00</t>
  </si>
  <si>
    <t>2020-03-16 09:34</t>
  </si>
  <si>
    <t>2020-03-09 14:57</t>
  </si>
  <si>
    <t>2020-03-27 13:59</t>
  </si>
  <si>
    <t>2020-03-05 02:26</t>
  </si>
  <si>
    <t>2020-03-05 02:23</t>
  </si>
  <si>
    <t>2020-03-10 06:03</t>
  </si>
  <si>
    <t>2020-03-10 06:01</t>
  </si>
  <si>
    <t>2020-03-10 00:00</t>
  </si>
  <si>
    <t>2020-04-02 09:15</t>
  </si>
  <si>
    <t>2020-04-19 15:40</t>
  </si>
  <si>
    <t>2020-04-18 12:35</t>
  </si>
  <si>
    <t>2020-04-07 06:34</t>
  </si>
  <si>
    <t>2020-04-22 15:27</t>
  </si>
  <si>
    <t>2020-04-22 23:11</t>
  </si>
  <si>
    <t>2020-04-22 22:55</t>
  </si>
  <si>
    <t>2020-04-06 00:00</t>
  </si>
  <si>
    <t>2020-05-01 09:02</t>
  </si>
  <si>
    <t>2020-05-18 03:47</t>
  </si>
  <si>
    <t>2020-05-01 00:42</t>
  </si>
  <si>
    <t>2020-05-13 09:20</t>
  </si>
  <si>
    <t>2020-05-30 07:11</t>
  </si>
  <si>
    <t>2020-05-30 06:29</t>
  </si>
  <si>
    <t>2020-05-19 00:00</t>
  </si>
  <si>
    <t>2020-06-14 22:05</t>
  </si>
  <si>
    <t>2020-06-12 16:50</t>
  </si>
  <si>
    <t>2020-06-30 12:33</t>
  </si>
  <si>
    <t>2020-06-08 15:30</t>
  </si>
  <si>
    <t>2020-06-07 11:44</t>
  </si>
  <si>
    <t>2020-06-08 15:09</t>
  </si>
  <si>
    <t>2020-06-08 15:05</t>
  </si>
  <si>
    <t>2020-07-21 09:06</t>
  </si>
  <si>
    <t>2020-07-14 16:41</t>
  </si>
  <si>
    <t>2020-07-24 13:17</t>
  </si>
  <si>
    <t>2020-07-05 04:15</t>
  </si>
  <si>
    <t>2020-07-02 13:19</t>
  </si>
  <si>
    <t>2020-07-28 19:34</t>
  </si>
  <si>
    <t>2020-07-28 18:58</t>
  </si>
  <si>
    <t>2020-07-28 00:00</t>
  </si>
  <si>
    <t>2020-08-12 20:54</t>
  </si>
  <si>
    <t>2020-08-27 14:11</t>
  </si>
  <si>
    <t>2020-08-02 13:44</t>
  </si>
  <si>
    <t>2020-08-11 05:24</t>
  </si>
  <si>
    <t>2020-08-11 05:21</t>
  </si>
  <si>
    <t>2020-08-11 12:46</t>
  </si>
  <si>
    <t>2020-08-11 04:44</t>
  </si>
  <si>
    <t>2020-09-18 22:34</t>
  </si>
  <si>
    <t>2020-09-01 03:36</t>
  </si>
  <si>
    <t>2020-09-18 11:48</t>
  </si>
  <si>
    <t>2020-09-27 05:32</t>
  </si>
  <si>
    <t>2020-09-30 14:43</t>
  </si>
  <si>
    <t>2020-09-18 21:20</t>
  </si>
  <si>
    <t>2020-09-18 21:19</t>
  </si>
  <si>
    <t>2020-09-18 00:00</t>
  </si>
  <si>
    <t>2020-10-31 09:58</t>
  </si>
  <si>
    <t>2020-10-22 02:42</t>
  </si>
  <si>
    <t>2020-10-04 11:35</t>
  </si>
  <si>
    <t>2020-10-22 19:42</t>
  </si>
  <si>
    <t>2020-10-22 21:16</t>
  </si>
  <si>
    <t>2020-10-21 16:55</t>
  </si>
  <si>
    <t>2020-10-01 00:00</t>
  </si>
  <si>
    <t>2020-11-28 09:07</t>
  </si>
  <si>
    <t>2020-11-06 16:34</t>
  </si>
  <si>
    <t>2020-11-19 11:55</t>
  </si>
  <si>
    <t>2020-11-29 04:09</t>
  </si>
  <si>
    <t>2020-11-09 00:36</t>
  </si>
  <si>
    <t>2020-11-07 13:18</t>
  </si>
  <si>
    <t>2020-11-07 00:00</t>
  </si>
  <si>
    <t>2020-12-31 09:14</t>
  </si>
  <si>
    <t>2020-12-29 14:44</t>
  </si>
  <si>
    <t>2020-12-13 11:43</t>
  </si>
  <si>
    <t>2020-12-31 06:30</t>
  </si>
  <si>
    <t>2020-12-30 08:10</t>
  </si>
  <si>
    <t>2020-12-23 22:51</t>
  </si>
  <si>
    <t>2020-12-23 22:44</t>
  </si>
  <si>
    <t>2021-01-01 08:35</t>
  </si>
  <si>
    <t>2021-01-22 15:10</t>
  </si>
  <si>
    <t>2021-01-21 12:48</t>
  </si>
  <si>
    <t>2021-01-08 17:22</t>
  </si>
  <si>
    <t>2021-01-17 10:49</t>
  </si>
  <si>
    <t>2021-01-11 04:53</t>
  </si>
  <si>
    <t>2021-02-18 09:50</t>
  </si>
  <si>
    <t>2021-02-26 14:31</t>
  </si>
  <si>
    <t>2021-02-22 12:40</t>
  </si>
  <si>
    <t>2021-02-20 04:59</t>
  </si>
  <si>
    <t>2021-02-11 01:43</t>
  </si>
  <si>
    <t>2021-02-11 02:18</t>
  </si>
  <si>
    <t>2021-02-11 02:54</t>
  </si>
  <si>
    <t>2021-03-22 10:32</t>
  </si>
  <si>
    <t>2021-03-29 15:50</t>
  </si>
  <si>
    <t>2021-03-30 12:35</t>
  </si>
  <si>
    <t>2021-03-22 16:15</t>
  </si>
  <si>
    <t>2021-03-02 14:04</t>
  </si>
  <si>
    <t>2021-03-24 05:16</t>
  </si>
  <si>
    <t>2021-03-24 03:20</t>
  </si>
  <si>
    <t>2021-03-24 00:00</t>
  </si>
  <si>
    <t>2021-04-11 08:29</t>
  </si>
  <si>
    <t>2021-04-22 17:25</t>
  </si>
  <si>
    <t>2021-04-09 01:31</t>
  </si>
  <si>
    <t>2021-04-05 06:33</t>
  </si>
  <si>
    <t>2021-04-29 04:30</t>
  </si>
  <si>
    <t>2021-04-29 03:58</t>
  </si>
  <si>
    <t>2021-04-29 00:00</t>
  </si>
  <si>
    <t>2021-05-06 09:14</t>
  </si>
  <si>
    <t>2021-05-30 14:45</t>
  </si>
  <si>
    <t>2021-05-23 13:50</t>
  </si>
  <si>
    <t>2021-05-02 04:55</t>
  </si>
  <si>
    <t>2021-05-05 16:56</t>
  </si>
  <si>
    <t>2021-05-30 06:41</t>
  </si>
  <si>
    <t>2021-05-30 06:13</t>
  </si>
  <si>
    <t>2021-06-12 22:31</t>
  </si>
  <si>
    <t>2021-06-20 16:48</t>
  </si>
  <si>
    <t>2021-06-12 13:44</t>
  </si>
  <si>
    <t>2021-06-24 04:45</t>
  </si>
  <si>
    <t>2021-06-05 15:21</t>
  </si>
  <si>
    <t>2021-06-05 04:43</t>
  </si>
  <si>
    <t>2021-06-05 04:17</t>
  </si>
  <si>
    <t>2021-06-05 00:00</t>
  </si>
  <si>
    <t>2021-07-07 22:49</t>
  </si>
  <si>
    <t>2021-07-23 16:34</t>
  </si>
  <si>
    <t>2021-07-27 12:31</t>
  </si>
  <si>
    <t>2021-07-31 23:19</t>
  </si>
  <si>
    <t>2021-07-22 15:50</t>
  </si>
  <si>
    <t>2021-07-30 06:29</t>
  </si>
  <si>
    <t>2021-07-31 04:59</t>
  </si>
  <si>
    <t>2021-07-31 00:00</t>
  </si>
  <si>
    <t>2021-08-16 08:07</t>
  </si>
  <si>
    <t>2021-08-06 15:10</t>
  </si>
  <si>
    <t>2021-08-24 13:31</t>
  </si>
  <si>
    <t>2021-08-09 10:52</t>
  </si>
  <si>
    <t>2021-08-07 01:26</t>
  </si>
  <si>
    <t>2021-08-07 01:24</t>
  </si>
  <si>
    <t>2021-08-07 01:03</t>
  </si>
  <si>
    <t>2021-08-06 00:00</t>
  </si>
  <si>
    <t>2021-09-23 21:31</t>
  </si>
  <si>
    <t>2021-09-12 04:30</t>
  </si>
  <si>
    <t>2021-09-18 12:25</t>
  </si>
  <si>
    <t>2021-09-30 03:53</t>
  </si>
  <si>
    <t>2021-09-12 08:03</t>
  </si>
  <si>
    <t>2021-09-05 22:58</t>
  </si>
  <si>
    <t>2021-09-05 00:00</t>
  </si>
  <si>
    <t>2021-10-29 09:12</t>
  </si>
  <si>
    <t>2021-10-12 06:07</t>
  </si>
  <si>
    <t>2021-10-05 12:29</t>
  </si>
  <si>
    <t>2021-10-22 07:10</t>
  </si>
  <si>
    <t>2021-10-11 20:08</t>
  </si>
  <si>
    <t>2021-10-12 06:03</t>
  </si>
  <si>
    <t>2021-11-23 22:25</t>
  </si>
  <si>
    <t>2021-11-06 13:58</t>
  </si>
  <si>
    <t>2021-11-05 12:28</t>
  </si>
  <si>
    <t>2021-11-23 05:04</t>
  </si>
  <si>
    <t>2021-11-27 02:49</t>
  </si>
  <si>
    <t>2021-11-13 05:33</t>
  </si>
  <si>
    <t>2021-11-13 05:52</t>
  </si>
  <si>
    <t>2021-11-13 00:00</t>
  </si>
  <si>
    <t>2021-12-21 14:25</t>
  </si>
  <si>
    <t>2021-12-16 13:47</t>
  </si>
  <si>
    <t>2021-12-17 23:44</t>
  </si>
  <si>
    <t>2021-12-21 07:07</t>
  </si>
  <si>
    <t>2021-12-21 13:49</t>
  </si>
  <si>
    <t>2021-12-21 00:00</t>
  </si>
  <si>
    <t>2015-01-31 09:45</t>
  </si>
  <si>
    <t>2015-01-06 14:11</t>
  </si>
  <si>
    <t>2015-01-06 15:47</t>
  </si>
  <si>
    <t>2015-01-02 06:03</t>
  </si>
  <si>
    <t>2015-01-12 17:50</t>
  </si>
  <si>
    <t>2015-01-13 14:16</t>
  </si>
  <si>
    <t>2015-01-13 16:36</t>
  </si>
  <si>
    <t>2015-02-01 09:41</t>
  </si>
  <si>
    <t>2015-02-25 16:33</t>
  </si>
  <si>
    <t>2015-02-17 13:19</t>
  </si>
  <si>
    <t>2015-02-10 05:41</t>
  </si>
  <si>
    <t>2015-02-08 16:25</t>
  </si>
  <si>
    <t>2015-02-15 21:05</t>
  </si>
  <si>
    <t>2015-02-15 00:00</t>
  </si>
  <si>
    <t>2015-03-25 21:26</t>
  </si>
  <si>
    <t>2015-03-18 17:15</t>
  </si>
  <si>
    <t>2015-03-14 13:37</t>
  </si>
  <si>
    <t>2015-03-05 06:05</t>
  </si>
  <si>
    <t>2015-03-09 17:07</t>
  </si>
  <si>
    <t>2015-03-27 04:27</t>
  </si>
  <si>
    <t>2015-03-27 03:46</t>
  </si>
  <si>
    <t>2015-03-27 00:00</t>
  </si>
  <si>
    <t>2015-04-11 09:21</t>
  </si>
  <si>
    <t>2015-04-20 02:59</t>
  </si>
  <si>
    <t>2015-04-05 13:43</t>
  </si>
  <si>
    <t>2015-04-09 01:32</t>
  </si>
  <si>
    <t>2015-04-21 02:05</t>
  </si>
  <si>
    <t>2015-04-28 19:57</t>
  </si>
  <si>
    <t>2015-04-28 19:48</t>
  </si>
  <si>
    <t>2015-04-28 00:00</t>
  </si>
  <si>
    <t>2015-04-02 13:00</t>
  </si>
  <si>
    <t>2015-05-13 09:07</t>
  </si>
  <si>
    <t>2015-05-28 17:03</t>
  </si>
  <si>
    <t>2015-05-31 12:34</t>
  </si>
  <si>
    <t>2015-05-05 05:31</t>
  </si>
  <si>
    <t>2015-05-21 06:23</t>
  </si>
  <si>
    <t>2015-05-30 16:53</t>
  </si>
  <si>
    <t>2015-05-30 16:40</t>
  </si>
  <si>
    <t>2015-05-30 00:00</t>
  </si>
  <si>
    <t>2015-06-07 09:11</t>
  </si>
  <si>
    <t>2015-06-30 17:04</t>
  </si>
  <si>
    <t>2015-06-28 13:02</t>
  </si>
  <si>
    <t>2015-06-07 03:17</t>
  </si>
  <si>
    <t>2015-06-17 18:25</t>
  </si>
  <si>
    <t>2015-06-22 12:44</t>
  </si>
  <si>
    <t>2015-06-22 12:22</t>
  </si>
  <si>
    <t>2015-07-28 21:15</t>
  </si>
  <si>
    <t>2015-07-11 02:52</t>
  </si>
  <si>
    <t>2015-07-10 12:39</t>
  </si>
  <si>
    <t>2015-07-05 04:28</t>
  </si>
  <si>
    <t>2015-07-23 07:10</t>
  </si>
  <si>
    <t>2015-07-20 05:30</t>
  </si>
  <si>
    <t>2015-07-20 05:20</t>
  </si>
  <si>
    <t>2015-07-20 00:00</t>
  </si>
  <si>
    <t>2015-08-02 08:55</t>
  </si>
  <si>
    <t>2015-08-08 17:35</t>
  </si>
  <si>
    <t>2015-08-23 14:29</t>
  </si>
  <si>
    <t>2015-08-31 03:10</t>
  </si>
  <si>
    <t>2015-08-08 08:16</t>
  </si>
  <si>
    <t>2015-08-28 22:58</t>
  </si>
  <si>
    <t>2015-08-28 11:53</t>
  </si>
  <si>
    <t>2015-08-28 00:00</t>
  </si>
  <si>
    <t>2015-09-17 09:43</t>
  </si>
  <si>
    <t>2015-09-29 05:17</t>
  </si>
  <si>
    <t>2015-09-28 12:07</t>
  </si>
  <si>
    <t>2015-09-12 04:09</t>
  </si>
  <si>
    <t>2015-09-06 18:09</t>
  </si>
  <si>
    <t>2015-09-01 13:17</t>
  </si>
  <si>
    <t>2015-09-30 09:09</t>
  </si>
  <si>
    <t>2015-10-31 09:26</t>
  </si>
  <si>
    <t>2015-10-20 02:50</t>
  </si>
  <si>
    <t>2015-10-05 13:31</t>
  </si>
  <si>
    <t>2015-10-15 03:15</t>
  </si>
  <si>
    <t>2015-10-22 13:45</t>
  </si>
  <si>
    <t>2015-10-08 19:38</t>
  </si>
  <si>
    <t>2015-10-08 19:20</t>
  </si>
  <si>
    <t>2015-10-08 00:00</t>
  </si>
  <si>
    <t>2015-11-28 08:15</t>
  </si>
  <si>
    <t>2015-11-16 15:31</t>
  </si>
  <si>
    <t>2015-11-06 12:27</t>
  </si>
  <si>
    <t>2015-11-27 23:40</t>
  </si>
  <si>
    <t>2015-11-09 20:45</t>
  </si>
  <si>
    <t>2015-11-30 00:00</t>
  </si>
  <si>
    <t>2015-12-29 09:14</t>
  </si>
  <si>
    <t>2015-12-10 04:54</t>
  </si>
  <si>
    <t>2015-12-01 13:37</t>
  </si>
  <si>
    <t>2015-12-18 04:35</t>
  </si>
  <si>
    <t>2015-12-31 21:37</t>
  </si>
  <si>
    <t>2015-12-09 16:35</t>
  </si>
  <si>
    <t>2016-01-25 09:29</t>
  </si>
  <si>
    <t>2016-01-17 13:45</t>
  </si>
  <si>
    <t>2016-01-04 13:38</t>
  </si>
  <si>
    <t>2016-01-25 05:48</t>
  </si>
  <si>
    <t>2016-01-20 09:56</t>
  </si>
  <si>
    <t>2016-01-06 00:37</t>
  </si>
  <si>
    <t>2016-01-28 13:10</t>
  </si>
  <si>
    <t>2016-01-28 00:00</t>
  </si>
  <si>
    <t>2016-02-25 08:02</t>
  </si>
  <si>
    <t>2016-02-13 15:32</t>
  </si>
  <si>
    <t>2016-02-28 14:10</t>
  </si>
  <si>
    <t>2016-02-08 07:09</t>
  </si>
  <si>
    <t>2016-02-14 13:04</t>
  </si>
  <si>
    <t>2016-02-12 13:26</t>
  </si>
  <si>
    <t>2016-02-12 12:38</t>
  </si>
  <si>
    <t>2016-02-12 00:00</t>
  </si>
  <si>
    <t>2016-03-08 18:54</t>
  </si>
  <si>
    <t>2016-03-05 13:50</t>
  </si>
  <si>
    <t>2016-03-11 01:50</t>
  </si>
  <si>
    <t>2016-03-09 10:42</t>
  </si>
  <si>
    <t>2016-03-19 06:59</t>
  </si>
  <si>
    <t>2016-03-18 12:41</t>
  </si>
  <si>
    <t>2016-03-23 00:00</t>
  </si>
  <si>
    <t>2016-04-19 10:02</t>
  </si>
  <si>
    <t>2016-04-13 12:39</t>
  </si>
  <si>
    <t>2016-04-29 11:42</t>
  </si>
  <si>
    <t>2016-04-19 05:49</t>
  </si>
  <si>
    <t>2016-04-29 15:04</t>
  </si>
  <si>
    <t>2016-04-23 05:02</t>
  </si>
  <si>
    <t>2016-04-10 10:53</t>
  </si>
  <si>
    <t>2016-04-13 00:00</t>
  </si>
  <si>
    <t>2016-04-19 13:00</t>
  </si>
  <si>
    <t>2016-05-14 10:53</t>
  </si>
  <si>
    <t>2016-05-10 14:56</t>
  </si>
  <si>
    <t>2016-05-27 11:24</t>
  </si>
  <si>
    <t>2016-05-01 00:10</t>
  </si>
  <si>
    <t>2016-05-16 19:13</t>
  </si>
  <si>
    <t>2016-05-10 15:11</t>
  </si>
  <si>
    <t>2016-05-22 02:24</t>
  </si>
  <si>
    <t>2016-05-22 00:00</t>
  </si>
  <si>
    <t>2016-06-29 21:34</t>
  </si>
  <si>
    <t>2016-06-13 16:21</t>
  </si>
  <si>
    <t>2016-06-27 14:16</t>
  </si>
  <si>
    <t>2016-06-03 00:36</t>
  </si>
  <si>
    <t>2016-06-04 14:40</t>
  </si>
  <si>
    <t>2016-06-05 15:51</t>
  </si>
  <si>
    <t>2016-06-12 08:59</t>
  </si>
  <si>
    <t>2016-06-12 00:00</t>
  </si>
  <si>
    <t>2016-07-21 08:29</t>
  </si>
  <si>
    <t>2016-07-09 15:11</t>
  </si>
  <si>
    <t>2016-07-07 14:04</t>
  </si>
  <si>
    <t>2016-07-11 02:25</t>
  </si>
  <si>
    <t>2016-07-08 09:55</t>
  </si>
  <si>
    <t>2016-07-09 08:39</t>
  </si>
  <si>
    <t>2016-07-09 07:56</t>
  </si>
  <si>
    <t>2016-07-09 00:00</t>
  </si>
  <si>
    <t>2016-08-03 22:17</t>
  </si>
  <si>
    <t>2016-08-17 16:16</t>
  </si>
  <si>
    <t>2016-08-23 12:33</t>
  </si>
  <si>
    <t>2016-08-30 04:39</t>
  </si>
  <si>
    <t>2016-08-01 15:16</t>
  </si>
  <si>
    <t>2016-08-13 17:58</t>
  </si>
  <si>
    <t>2016-08-13 17:43</t>
  </si>
  <si>
    <t>2016-09-21 08:08</t>
  </si>
  <si>
    <t>2016-09-15 02:30</t>
  </si>
  <si>
    <t>2016-09-21 05:47</t>
  </si>
  <si>
    <t>2016-09-15 02:57</t>
  </si>
  <si>
    <t>2016-09-17 19:43</t>
  </si>
  <si>
    <t>2016-09-09 01:29</t>
  </si>
  <si>
    <t>2016-09-15 00:00</t>
  </si>
  <si>
    <t>2016-10-30 08:41</t>
  </si>
  <si>
    <t>2016-10-20 14:30</t>
  </si>
  <si>
    <t>2016-10-01 13:36</t>
  </si>
  <si>
    <t>2016-10-10 06:29</t>
  </si>
  <si>
    <t>2016-10-09 16:33</t>
  </si>
  <si>
    <t>2016-10-08 00:23</t>
  </si>
  <si>
    <t>2016-10-08 00:16</t>
  </si>
  <si>
    <t>2016-11-29 09:40</t>
  </si>
  <si>
    <t>2016-11-05 13:58</t>
  </si>
  <si>
    <t>2016-11-07 11:40</t>
  </si>
  <si>
    <t>2016-11-28 05:57</t>
  </si>
  <si>
    <t>2016-11-27 20:38</t>
  </si>
  <si>
    <t>2016-11-21 01:05</t>
  </si>
  <si>
    <t>2016-11-21 00:57</t>
  </si>
  <si>
    <t>2016-11-21 00:00</t>
  </si>
  <si>
    <t>2016-12-16 08:59</t>
  </si>
  <si>
    <t>2016-12-13 14:49</t>
  </si>
  <si>
    <t>2016-12-20 13:47</t>
  </si>
  <si>
    <t>2016-12-28 06:07</t>
  </si>
  <si>
    <t>2016-12-29 21:51</t>
  </si>
  <si>
    <t>2016-12-22 01:22</t>
  </si>
  <si>
    <t>2016-12-22 03:25</t>
  </si>
  <si>
    <t>2016-12-22 00:00</t>
  </si>
  <si>
    <t>2017-01-24 09:26</t>
  </si>
  <si>
    <t>2017-01-08 15:40</t>
  </si>
  <si>
    <t>2017-01-05 14:21</t>
  </si>
  <si>
    <t>2017-01-15 06:25</t>
  </si>
  <si>
    <t>2017-01-30 12:42</t>
  </si>
  <si>
    <t>2017-01-12 23:15</t>
  </si>
  <si>
    <t>2017-01-30 04:05</t>
  </si>
  <si>
    <t>2017-02-22 16:07</t>
  </si>
  <si>
    <t>2017-02-17 14:18</t>
  </si>
  <si>
    <t>2017-02-10 07:05</t>
  </si>
  <si>
    <t>2017-02-21 00:24</t>
  </si>
  <si>
    <t>2017-02-22 10:35</t>
  </si>
  <si>
    <t>2017-02-22 09:15</t>
  </si>
  <si>
    <t>2017-03-27 08:31</t>
  </si>
  <si>
    <t>2017-03-13 14:50</t>
  </si>
  <si>
    <t>2017-03-29 15:02</t>
  </si>
  <si>
    <t>2017-03-07 20:43</t>
  </si>
  <si>
    <t>2017-03-31 18:40</t>
  </si>
  <si>
    <t>2017-03-10 06:35</t>
  </si>
  <si>
    <t>2017-03-10 06:00</t>
  </si>
  <si>
    <t>2017-04-02 09:37</t>
  </si>
  <si>
    <t>2017-04-10 16:29</t>
  </si>
  <si>
    <t>2017-04-17 12:36</t>
  </si>
  <si>
    <t>2017-04-01 03:04</t>
  </si>
  <si>
    <t>2017-04-22 02:26</t>
  </si>
  <si>
    <t>2017-04-20 08:02</t>
  </si>
  <si>
    <t>2017-04-20 07:12</t>
  </si>
  <si>
    <t>2017-04-26 00:00</t>
  </si>
  <si>
    <t>2017-05-06 09:08</t>
  </si>
  <si>
    <t>2017-05-31 16:18</t>
  </si>
  <si>
    <t>2017-05-29 12:30</t>
  </si>
  <si>
    <t>2017-05-16 04:10</t>
  </si>
  <si>
    <t>2017-05-24 22:50</t>
  </si>
  <si>
    <t>2017-05-13 17:42</t>
  </si>
  <si>
    <t>2017-05-16 03:44</t>
  </si>
  <si>
    <t>2017-06-08 10:03</t>
  </si>
  <si>
    <t>2017-06-01 16:06</t>
  </si>
  <si>
    <t>2017-06-27 12:16</t>
  </si>
  <si>
    <t>2017-06-15 22:04</t>
  </si>
  <si>
    <t>2017-06-13 14:10</t>
  </si>
  <si>
    <t>2017-06-13 14:06</t>
  </si>
  <si>
    <t>2017-06-03 15:47</t>
  </si>
  <si>
    <t>2017-06-17 00:00</t>
  </si>
  <si>
    <t>2017-07-17 21:26</t>
  </si>
  <si>
    <t>2017-07-30 04:50</t>
  </si>
  <si>
    <t>2017-07-29 13:18</t>
  </si>
  <si>
    <t>2017-07-07 21:34</t>
  </si>
  <si>
    <t>2017-07-31 13:51</t>
  </si>
  <si>
    <t>2017-07-07 20:54</t>
  </si>
  <si>
    <t>2017-07-07 20:52</t>
  </si>
  <si>
    <t>2017-08-27 23:09</t>
  </si>
  <si>
    <t>2017-08-22 04:05</t>
  </si>
  <si>
    <t>2017-08-21 13:03</t>
  </si>
  <si>
    <t>2017-08-27 05:50</t>
  </si>
  <si>
    <t>2017-08-27 05:31</t>
  </si>
  <si>
    <t>2017-08-27 05:30</t>
  </si>
  <si>
    <t>2017-08-27 05:12</t>
  </si>
  <si>
    <t>2017-08-27 00:00</t>
  </si>
  <si>
    <t>2017-09-30 09:13</t>
  </si>
  <si>
    <t>2017-09-01 15:57</t>
  </si>
  <si>
    <t>2017-09-27 13:56</t>
  </si>
  <si>
    <t>2017-09-19 06:04</t>
  </si>
  <si>
    <t>2017-09-13 18:39</t>
  </si>
  <si>
    <t>2017-09-03 19:39</t>
  </si>
  <si>
    <t>2017-09-03 19:18</t>
  </si>
  <si>
    <t>2017-10-30 08:55</t>
  </si>
  <si>
    <t>2017-10-14 15:14</t>
  </si>
  <si>
    <t>2017-10-10 13:01</t>
  </si>
  <si>
    <t>2017-10-31 04:17</t>
  </si>
  <si>
    <t>2017-10-14 08:41</t>
  </si>
  <si>
    <t>2017-10-15 09:40</t>
  </si>
  <si>
    <t>2017-10-15 13:40</t>
  </si>
  <si>
    <t>2017-11-24 09:48</t>
  </si>
  <si>
    <t>2017-11-17 16:06</t>
  </si>
  <si>
    <t>2017-11-10 12:24</t>
  </si>
  <si>
    <t>2017-11-25 00:05</t>
  </si>
  <si>
    <t>2017-11-18 12:45</t>
  </si>
  <si>
    <t>2017-11-12 23:39</t>
  </si>
  <si>
    <t>2017-11-25 06:07</t>
  </si>
  <si>
    <t>2017-11-25 00:00</t>
  </si>
  <si>
    <t>2017-12-20 09:40</t>
  </si>
  <si>
    <t>2017-12-23 14:30</t>
  </si>
  <si>
    <t>2017-12-24 12:44</t>
  </si>
  <si>
    <t>2017-12-20 06:21</t>
  </si>
  <si>
    <t>2017-12-13 20:53</t>
  </si>
  <si>
    <t>2017-12-12 08:50</t>
  </si>
  <si>
    <t>2017-12-12 00:00</t>
  </si>
  <si>
    <t>2017-12-03 12:00</t>
  </si>
  <si>
    <t>2018-01-12 10:15</t>
  </si>
  <si>
    <t>2018-01-08 04:41</t>
  </si>
  <si>
    <t>2018-01-03 12:31</t>
  </si>
  <si>
    <t>2018-01-13 05:00</t>
  </si>
  <si>
    <t>2018-01-26 22:18</t>
  </si>
  <si>
    <t>2018-01-08 09:26</t>
  </si>
  <si>
    <t>2018-01-08 09:10</t>
  </si>
  <si>
    <t>2018-01-08 00:00</t>
  </si>
  <si>
    <t>2018-01-26 13:00</t>
  </si>
  <si>
    <t>2018-02-05 10:20</t>
  </si>
  <si>
    <t>2018-02-28 16:01</t>
  </si>
  <si>
    <t>2018-02-19 13:48</t>
  </si>
  <si>
    <t>2018-02-06 06:43</t>
  </si>
  <si>
    <t>2018-02-11 02:34</t>
  </si>
  <si>
    <t>2018-02-22 15:41</t>
  </si>
  <si>
    <t>2018-02-22 15:20</t>
  </si>
  <si>
    <t>2018-02-26 13:00</t>
  </si>
  <si>
    <t>2018-03-10 08:46</t>
  </si>
  <si>
    <t>2018-03-19 16:21</t>
  </si>
  <si>
    <t>2018-03-30 12:16</t>
  </si>
  <si>
    <t>2018-03-10 04:44</t>
  </si>
  <si>
    <t>2018-03-05 22:07</t>
  </si>
  <si>
    <t>2018-03-20 06:01</t>
  </si>
  <si>
    <t>2018-03-20 05:31</t>
  </si>
  <si>
    <t>2018-03-20 00:00</t>
  </si>
  <si>
    <t>2018-04-07 08:59</t>
  </si>
  <si>
    <t>2018-04-23 17:44</t>
  </si>
  <si>
    <t>2018-04-30 13:17</t>
  </si>
  <si>
    <t>2018-04-08 03:50</t>
  </si>
  <si>
    <t>2018-04-06 14:46</t>
  </si>
  <si>
    <t>2018-04-24 14:51</t>
  </si>
  <si>
    <t>2018-04-24 14:08</t>
  </si>
  <si>
    <t>2018-04-24 00:00</t>
  </si>
  <si>
    <t>2018-05-10 08:39</t>
  </si>
  <si>
    <t>2018-05-18 16:43</t>
  </si>
  <si>
    <t>2018-05-28 12:46</t>
  </si>
  <si>
    <t>2018-05-11 04:14</t>
  </si>
  <si>
    <t>2018-05-07 16:00</t>
  </si>
  <si>
    <t>2018-05-07 15:41</t>
  </si>
  <si>
    <t>2018-05-07 15:11</t>
  </si>
  <si>
    <t>2018-05-07 00:00</t>
  </si>
  <si>
    <t>2018-06-01 22:12</t>
  </si>
  <si>
    <t>2018-06-14 16:09</t>
  </si>
  <si>
    <t>2018-06-15 12:30</t>
  </si>
  <si>
    <t>2018-06-02 01:28</t>
  </si>
  <si>
    <t>2018-06-18 23:27</t>
  </si>
  <si>
    <t>2018-06-18 22:00</t>
  </si>
  <si>
    <t>2018-06-18 20:42</t>
  </si>
  <si>
    <t>2018-06-18 00:00</t>
  </si>
  <si>
    <t>2018-07-11 09:24</t>
  </si>
  <si>
    <t>2018-07-27 13:06</t>
  </si>
  <si>
    <t>2018-07-21 02:09</t>
  </si>
  <si>
    <t>2018-07-17 00:40</t>
  </si>
  <si>
    <t>2018-07-03 14:09</t>
  </si>
  <si>
    <t>2018-07-03 13:27</t>
  </si>
  <si>
    <t>2018-07-03 00:00</t>
  </si>
  <si>
    <t>2018-08-31 09:07</t>
  </si>
  <si>
    <t>2018-08-12 16:13</t>
  </si>
  <si>
    <t>2018-08-23 12:34</t>
  </si>
  <si>
    <t>2018-08-29 11:25</t>
  </si>
  <si>
    <t>2018-08-02 15:03</t>
  </si>
  <si>
    <t>2018-08-27 23:47</t>
  </si>
  <si>
    <t>2018-08-29 10:05</t>
  </si>
  <si>
    <t>2018-08-29 00:00</t>
  </si>
  <si>
    <t>2018-09-18 09:42</t>
  </si>
  <si>
    <t>2018-09-15 16:49</t>
  </si>
  <si>
    <t>2018-09-19 13:26</t>
  </si>
  <si>
    <t>2018-09-30 01:38</t>
  </si>
  <si>
    <t>2018-09-15 15:11</t>
  </si>
  <si>
    <t>2018-09-08 11:03</t>
  </si>
  <si>
    <t>2018-09-08 10:33</t>
  </si>
  <si>
    <t>2018-10-20 09:28</t>
  </si>
  <si>
    <t>2018-10-05 14:42</t>
  </si>
  <si>
    <t>2018-10-06 12:29</t>
  </si>
  <si>
    <t>2018-10-29 05:06</t>
  </si>
  <si>
    <t>2018-10-30 11:42</t>
  </si>
  <si>
    <t>2018-10-17 02:15</t>
  </si>
  <si>
    <t>2018-10-17 00:00</t>
  </si>
  <si>
    <t>2018-11-29 09:15</t>
  </si>
  <si>
    <t>2018-11-12 15:04</t>
  </si>
  <si>
    <t>2018-11-07 11:47</t>
  </si>
  <si>
    <t>2018-11-02 00:02</t>
  </si>
  <si>
    <t>2018-11-01 05:40</t>
  </si>
  <si>
    <t>2018-11-02 11:47</t>
  </si>
  <si>
    <t>2018-11-02 12:34</t>
  </si>
  <si>
    <t>2018-12-29 20:43</t>
  </si>
  <si>
    <t>2018-12-26 14:23</t>
  </si>
  <si>
    <t>2018-12-04 11:06</t>
  </si>
  <si>
    <t>2018-12-29 02:42</t>
  </si>
  <si>
    <t>2018-12-07 07:31</t>
  </si>
  <si>
    <t>2018-12-24 02:04</t>
  </si>
  <si>
    <t>2018-12-24 01:20</t>
  </si>
  <si>
    <t>2018-12-24 00:00</t>
  </si>
  <si>
    <t>2019-01-01 09:17</t>
  </si>
  <si>
    <t>2019-01-11 15:14</t>
  </si>
  <si>
    <t>2019-01-31 14:50</t>
  </si>
  <si>
    <t>2019-01-23 05:14</t>
  </si>
  <si>
    <t>2019-01-31 22:01</t>
  </si>
  <si>
    <t>2019-01-03 08:59</t>
  </si>
  <si>
    <t>2019-01-03 08:29</t>
  </si>
  <si>
    <t>2019-01-03 00:00</t>
  </si>
  <si>
    <t>2019-02-11 10:19</t>
  </si>
  <si>
    <t>2019-02-06 16:16</t>
  </si>
  <si>
    <t>2019-02-03 12:59</t>
  </si>
  <si>
    <t>2019-02-23 21:08</t>
  </si>
  <si>
    <t>2019-02-04 09:15</t>
  </si>
  <si>
    <t>2019-02-24 06:22</t>
  </si>
  <si>
    <t>2019-02-18 20:47</t>
  </si>
  <si>
    <t>2019-03-15 09:37</t>
  </si>
  <si>
    <t>2019-03-13 12:02</t>
  </si>
  <si>
    <t>2019-03-07 22:22</t>
  </si>
  <si>
    <t>2019-03-31 18:22</t>
  </si>
  <si>
    <t>2019-03-29 19:05</t>
  </si>
  <si>
    <t>2019-03-05 15:19</t>
  </si>
  <si>
    <t>2019-03-09 00:00</t>
  </si>
  <si>
    <t>2019-04-01 09:51</t>
  </si>
  <si>
    <t>2019-04-30 15:57</t>
  </si>
  <si>
    <t>2019-04-30 12:36</t>
  </si>
  <si>
    <t>2019-04-01 07:24</t>
  </si>
  <si>
    <t>2019-04-22 18:58</t>
  </si>
  <si>
    <t>2019-04-22 18:56</t>
  </si>
  <si>
    <t>2019-04-22 18:50</t>
  </si>
  <si>
    <t>2019-05-03 23:04</t>
  </si>
  <si>
    <t>2019-05-17 15:45</t>
  </si>
  <si>
    <t>2019-05-18 12:47</t>
  </si>
  <si>
    <t>2019-05-03 03:07</t>
  </si>
  <si>
    <t>2019-05-20 14:46</t>
  </si>
  <si>
    <t>2019-05-28 06:08</t>
  </si>
  <si>
    <t>2019-05-27 01:20</t>
  </si>
  <si>
    <t>2019-05-26 00:00</t>
  </si>
  <si>
    <t>2019-06-06 08:45</t>
  </si>
  <si>
    <t>2019-06-27 15:37</t>
  </si>
  <si>
    <t>2019-06-29 13:18</t>
  </si>
  <si>
    <t>2019-06-16 05:03</t>
  </si>
  <si>
    <t>2019-06-03 11:37</t>
  </si>
  <si>
    <t>2019-06-25 10:51</t>
  </si>
  <si>
    <t>2019-06-25 10:14</t>
  </si>
  <si>
    <t>2019-06-25 00:00</t>
  </si>
  <si>
    <t>2019-07-11 22:00</t>
  </si>
  <si>
    <t>2019-07-18 16:57</t>
  </si>
  <si>
    <t>2019-07-17 12:47</t>
  </si>
  <si>
    <t>2019-07-22 14:18</t>
  </si>
  <si>
    <t>2019-07-22 12:34</t>
  </si>
  <si>
    <t>2019-07-04 12:20</t>
  </si>
  <si>
    <t>2019-07-10 06:46</t>
  </si>
  <si>
    <t>2019-07-04 00:00</t>
  </si>
  <si>
    <t>2019-08-26 21:57</t>
  </si>
  <si>
    <t>2019-08-09 17:34</t>
  </si>
  <si>
    <t>2019-08-08 13:16</t>
  </si>
  <si>
    <t>2019-08-19 18:49</t>
  </si>
  <si>
    <t>2019-08-24 14:47</t>
  </si>
  <si>
    <t>2019-08-25 01:03</t>
  </si>
  <si>
    <t>2019-08-25 00:47</t>
  </si>
  <si>
    <t>2019-08-25 00:00</t>
  </si>
  <si>
    <t>2019-09-24 09:05</t>
  </si>
  <si>
    <t>2019-09-06 15:59</t>
  </si>
  <si>
    <t>2019-09-12 13:55</t>
  </si>
  <si>
    <t>2019-09-26 05:00</t>
  </si>
  <si>
    <t>2019-09-30 15:25</t>
  </si>
  <si>
    <t>2019-09-06 23:50</t>
  </si>
  <si>
    <t>2019-09-04 21:42</t>
  </si>
  <si>
    <t>2019-09-04 00:00</t>
  </si>
  <si>
    <t>2019-10-15 23:01</t>
  </si>
  <si>
    <t>2019-10-01 15:15</t>
  </si>
  <si>
    <t>2019-10-03 11:00</t>
  </si>
  <si>
    <t>2019-10-22 00:29</t>
  </si>
  <si>
    <t>2019-10-15 10:34</t>
  </si>
  <si>
    <t>2019-10-13 02:40</t>
  </si>
  <si>
    <t>2019-10-13 00:00</t>
  </si>
  <si>
    <t>2019-11-29 09:13</t>
  </si>
  <si>
    <t>2019-11-06 15:28</t>
  </si>
  <si>
    <t>2019-11-03 12:54</t>
  </si>
  <si>
    <t>2019-11-29 03:02</t>
  </si>
  <si>
    <t>2019-11-19 17:21</t>
  </si>
  <si>
    <t>2019-12-01 00:00</t>
  </si>
  <si>
    <t>2019-12-31 09:56</t>
  </si>
  <si>
    <t>2019-12-22 15:08</t>
  </si>
  <si>
    <t>2019-12-16 14:15</t>
  </si>
  <si>
    <t>2019-12-08 06:36</t>
  </si>
  <si>
    <t>2019-12-31 08:41</t>
  </si>
  <si>
    <t>2019-12-29 09:01</t>
  </si>
  <si>
    <t>2019-12-29 11:52</t>
  </si>
  <si>
    <t>2020-01-01 09:29</t>
  </si>
  <si>
    <t>2020-01-26 17:25</t>
  </si>
  <si>
    <t>2020-01-31 06:51</t>
  </si>
  <si>
    <t>2020-01-26 03:03</t>
  </si>
  <si>
    <t>2020-01-26 02:14</t>
  </si>
  <si>
    <t>2020-01-26 01:55</t>
  </si>
  <si>
    <t>2020-02-18 09:03</t>
  </si>
  <si>
    <t>2020-02-29 17:22</t>
  </si>
  <si>
    <t>2020-02-26 13:34</t>
  </si>
  <si>
    <t>2020-02-19 03:21</t>
  </si>
  <si>
    <t>2020-02-15 23:58</t>
  </si>
  <si>
    <t>2020-02-15 23:50</t>
  </si>
  <si>
    <t>2020-02-15 23:00</t>
  </si>
  <si>
    <t>2020-02-16 00:00</t>
  </si>
  <si>
    <t>2020-03-05 10:00</t>
  </si>
  <si>
    <t>2020-03-09 15:22</t>
  </si>
  <si>
    <t>2020-03-10 12:56</t>
  </si>
  <si>
    <t>2020-03-05 04:29</t>
  </si>
  <si>
    <t>2020-03-28 18:29</t>
  </si>
  <si>
    <t>2020-03-23 19:03</t>
  </si>
  <si>
    <t>2020-03-23 19:01</t>
  </si>
  <si>
    <t>2020-03-13 00:00</t>
  </si>
  <si>
    <t>2020-04-05 10:34</t>
  </si>
  <si>
    <t>2020-04-19 15:53</t>
  </si>
  <si>
    <t>2020-04-27 13:21</t>
  </si>
  <si>
    <t>2020-04-08 03:29</t>
  </si>
  <si>
    <t>2020-04-28 17:20</t>
  </si>
  <si>
    <t>2020-04-02 05:36</t>
  </si>
  <si>
    <t>2020-04-02 05:31</t>
  </si>
  <si>
    <t>2020-05-01 09:25</t>
  </si>
  <si>
    <t>2020-05-17 16:16</t>
  </si>
  <si>
    <t>2020-05-17 12:49</t>
  </si>
  <si>
    <t>2020-05-01 00:04</t>
  </si>
  <si>
    <t>2020-05-13 13:20</t>
  </si>
  <si>
    <t>2020-05-18 13:33</t>
  </si>
  <si>
    <t>2020-05-18 13:05</t>
  </si>
  <si>
    <t>2020-06-14 23:06</t>
  </si>
  <si>
    <t>2020-06-21 16:46</t>
  </si>
  <si>
    <t>2020-06-30 12:58</t>
  </si>
  <si>
    <t>2020-06-09 06:52</t>
  </si>
  <si>
    <t>2020-06-03 19:03</t>
  </si>
  <si>
    <t>2020-06-01 11:30</t>
  </si>
  <si>
    <t>2020-06-10 04:29</t>
  </si>
  <si>
    <t>2020-06-09 00:00</t>
  </si>
  <si>
    <t>2020-07-21 09:58</t>
  </si>
  <si>
    <t>2020-07-09 06:31</t>
  </si>
  <si>
    <t>2020-07-31 12:45</t>
  </si>
  <si>
    <t>2020-07-15 20:36</t>
  </si>
  <si>
    <t>2020-07-30 16:03</t>
  </si>
  <si>
    <t>2020-07-15 19:59</t>
  </si>
  <si>
    <t>2020-07-15 19:36</t>
  </si>
  <si>
    <t>2020-08-26 15:25</t>
  </si>
  <si>
    <t>2020-08-31 12:36</t>
  </si>
  <si>
    <t>2020-08-11 08:39</t>
  </si>
  <si>
    <t>2020-08-11 08:36</t>
  </si>
  <si>
    <t>2020-08-11 04:08</t>
  </si>
  <si>
    <t>2020-08-11 04:02</t>
  </si>
  <si>
    <t>2020-09-19 08:56</t>
  </si>
  <si>
    <t>2020-09-01 15:27</t>
  </si>
  <si>
    <t>2020-09-03 13:25</t>
  </si>
  <si>
    <t>2020-09-27 03:32</t>
  </si>
  <si>
    <t>2020-09-20 17:41</t>
  </si>
  <si>
    <t>2020-09-07 22:07</t>
  </si>
  <si>
    <t>2020-09-07 21:43</t>
  </si>
  <si>
    <t>2020-09-07 00:00</t>
  </si>
  <si>
    <t>2020-10-30 09:51</t>
  </si>
  <si>
    <t>2020-10-04 16:05</t>
  </si>
  <si>
    <t>2020-10-04 11:38</t>
  </si>
  <si>
    <t>2020-10-31 05:34</t>
  </si>
  <si>
    <t>2020-10-23 10:27</t>
  </si>
  <si>
    <t>2020-10-22 01:05</t>
  </si>
  <si>
    <t>2020-10-22 00:55</t>
  </si>
  <si>
    <t>2020-10-22 00:00</t>
  </si>
  <si>
    <t>2020-11-28 08:51</t>
  </si>
  <si>
    <t>2020-11-19 15:31</t>
  </si>
  <si>
    <t>2020-11-01 12:19</t>
  </si>
  <si>
    <t>2020-11-29 03:32</t>
  </si>
  <si>
    <t>2020-11-03 15:48</t>
  </si>
  <si>
    <t>2020-11-07 18:37</t>
  </si>
  <si>
    <t>2020-11-07 17:52</t>
  </si>
  <si>
    <t>2020-12-31 09:16</t>
  </si>
  <si>
    <t>2020-12-29 14:52</t>
  </si>
  <si>
    <t>2020-12-31 06:04</t>
  </si>
  <si>
    <t>2020-12-16 23:47</t>
  </si>
  <si>
    <t>2020-12-08 21:31</t>
  </si>
  <si>
    <t>2020-12-08 20:41</t>
  </si>
  <si>
    <t>2021-01-01 00:08</t>
  </si>
  <si>
    <t>2021-01-22 16:00</t>
  </si>
  <si>
    <t>2021-01-13 06:02</t>
  </si>
  <si>
    <t>2021-01-17 17:17</t>
  </si>
  <si>
    <t>2021-01-10 22:45</t>
  </si>
  <si>
    <t>2021-01-01 00:00</t>
  </si>
  <si>
    <t>2021-02-18 09:40</t>
  </si>
  <si>
    <t>2021-02-26 15:44</t>
  </si>
  <si>
    <t>2021-02-15 12:18</t>
  </si>
  <si>
    <t>2021-02-08 15:22</t>
  </si>
  <si>
    <t>2021-02-10 17:25</t>
  </si>
  <si>
    <t>2021-02-10 21:57</t>
  </si>
  <si>
    <t>2021-02-10 00:00</t>
  </si>
  <si>
    <t>2021-03-22 10:11</t>
  </si>
  <si>
    <t>2021-03-30 17:08</t>
  </si>
  <si>
    <t>2021-03-12 12:50</t>
  </si>
  <si>
    <t>2021-03-22 12:55</t>
  </si>
  <si>
    <t>2021-03-02 08:34</t>
  </si>
  <si>
    <t>2021-03-05 16:46</t>
  </si>
  <si>
    <t>2021-03-06 00:00</t>
  </si>
  <si>
    <t>2021-04-10 08:28</t>
  </si>
  <si>
    <t>2021-04-01 17:00</t>
  </si>
  <si>
    <t>2021-04-24 13:30</t>
  </si>
  <si>
    <t>2021-04-09 00:16</t>
  </si>
  <si>
    <t>2021-04-21 18:49</t>
  </si>
  <si>
    <t>2021-04-29 01:02</t>
  </si>
  <si>
    <t>2021-04-29 00:16</t>
  </si>
  <si>
    <t>2021-04-28 00:00</t>
  </si>
  <si>
    <t>2021-05-05 21:50</t>
  </si>
  <si>
    <t>2021-05-30 13:34</t>
  </si>
  <si>
    <t>2021-05-28 12:45</t>
  </si>
  <si>
    <t>2021-05-06 04:10</t>
  </si>
  <si>
    <t>2021-05-05 15:47</t>
  </si>
  <si>
    <t>2021-05-23 06:43</t>
  </si>
  <si>
    <t>2021-05-23 06:40</t>
  </si>
  <si>
    <t>2021-05-29 00:00</t>
  </si>
  <si>
    <t>2021-06-12 22:24</t>
  </si>
  <si>
    <t>2021-06-20 16:37</t>
  </si>
  <si>
    <t>2021-06-19 13:05</t>
  </si>
  <si>
    <t>2021-06-07 11:19</t>
  </si>
  <si>
    <t>2021-06-29 12:10</t>
  </si>
  <si>
    <t>2021-06-08 19:01</t>
  </si>
  <si>
    <t>2021-06-08 18:50</t>
  </si>
  <si>
    <t>2021-06-08 00:00</t>
  </si>
  <si>
    <t>2021-07-27 16:19</t>
  </si>
  <si>
    <t>2021-07-22 11:07</t>
  </si>
  <si>
    <t>2021-07-19 03:02</t>
  </si>
  <si>
    <t>2021-07-21 18:20</t>
  </si>
  <si>
    <t>2021-07-23 16:25</t>
  </si>
  <si>
    <t>2021-08-16 08:05</t>
  </si>
  <si>
    <t>2021-08-06 08:11</t>
  </si>
  <si>
    <t>2021-08-29 12:11</t>
  </si>
  <si>
    <t>2021-08-06 20:52</t>
  </si>
  <si>
    <t>2021-08-05 01:37</t>
  </si>
  <si>
    <t>2021-08-11 07:50</t>
  </si>
  <si>
    <t>2021-08-06 20:16</t>
  </si>
  <si>
    <t>2021-08-05 00:00</t>
  </si>
  <si>
    <t>2021-09-23 21:22</t>
  </si>
  <si>
    <t>2021-09-12 03:43</t>
  </si>
  <si>
    <t>2021-09-11 13:12</t>
  </si>
  <si>
    <t>2021-09-28 01:58</t>
  </si>
  <si>
    <t>2021-09-13 18:46</t>
  </si>
  <si>
    <t>2021-09-13 18:44</t>
  </si>
  <si>
    <t>2021-09-13 00:00</t>
  </si>
  <si>
    <t>2021-10-23 08:54</t>
  </si>
  <si>
    <t>2021-10-12 04:42</t>
  </si>
  <si>
    <t>2021-10-10 12:15</t>
  </si>
  <si>
    <t>2021-10-22 06:45</t>
  </si>
  <si>
    <t>2021-10-12 06:52</t>
  </si>
  <si>
    <t>2021-10-21 17:57</t>
  </si>
  <si>
    <t>2021-10-21 00:00</t>
  </si>
  <si>
    <t>2021-10-09 12:00</t>
  </si>
  <si>
    <t>2021-11-23 09:02</t>
  </si>
  <si>
    <t>2021-11-06 14:12</t>
  </si>
  <si>
    <t>2021-11-07 13:22</t>
  </si>
  <si>
    <t>2021-11-10 04:56</t>
  </si>
  <si>
    <t>2021-11-27 11:34</t>
  </si>
  <si>
    <t>2021-11-08 05:39</t>
  </si>
  <si>
    <t>2021-11-08 00:00</t>
  </si>
  <si>
    <t>2021-12-21 13:29</t>
  </si>
  <si>
    <t>2021-12-10 13:09</t>
  </si>
  <si>
    <t>2021-12-17 18:23</t>
  </si>
  <si>
    <t>2021-12-21 10:25</t>
  </si>
  <si>
    <t>2021-12-21 13:07</t>
  </si>
  <si>
    <t>2015-01-31 09:25</t>
  </si>
  <si>
    <t>2015-01-05 14:48</t>
  </si>
  <si>
    <t>2015-01-21 12:49</t>
  </si>
  <si>
    <t>2015-01-31 06:58</t>
  </si>
  <si>
    <t>2015-01-12 20:03</t>
  </si>
  <si>
    <t>2015-01-25 07:46</t>
  </si>
  <si>
    <t>2015-01-13 16:26</t>
  </si>
  <si>
    <t>2015-01-24 13:00</t>
  </si>
  <si>
    <t>2015-02-09 08:49</t>
  </si>
  <si>
    <t>2015-02-25 15:05</t>
  </si>
  <si>
    <t>2015-02-16 12:55</t>
  </si>
  <si>
    <t>2015-02-10 06:00</t>
  </si>
  <si>
    <t>2015-02-08 13:40</t>
  </si>
  <si>
    <t>2015-02-21 14:13</t>
  </si>
  <si>
    <t>2015-02-28 22:45</t>
  </si>
  <si>
    <t>2015-03-25 10:12</t>
  </si>
  <si>
    <t>2015-03-18 16:30</t>
  </si>
  <si>
    <t>2015-03-31 12:25</t>
  </si>
  <si>
    <t>2015-03-05 02:27</t>
  </si>
  <si>
    <t>2015-03-18 18:04</t>
  </si>
  <si>
    <t>2015-03-23 05:59</t>
  </si>
  <si>
    <t>2015-03-23 10:35</t>
  </si>
  <si>
    <t>2015-04-08 09:42</t>
  </si>
  <si>
    <t>2015-04-02 16:08</t>
  </si>
  <si>
    <t>2015-04-29 13:20</t>
  </si>
  <si>
    <t>2015-04-08 04:56</t>
  </si>
  <si>
    <t>2015-04-02 19:07</t>
  </si>
  <si>
    <t>2015-04-08 04:40</t>
  </si>
  <si>
    <t>2015-04-08 04:37</t>
  </si>
  <si>
    <t>2015-04-09 00:00</t>
  </si>
  <si>
    <t>2015-05-21 08:28</t>
  </si>
  <si>
    <t>2015-05-28 15:46</t>
  </si>
  <si>
    <t>2015-05-03 12:47</t>
  </si>
  <si>
    <t>2015-05-05 08:21</t>
  </si>
  <si>
    <t>2015-05-15 17:19</t>
  </si>
  <si>
    <t>2015-05-19 10:16</t>
  </si>
  <si>
    <t>2015-05-19 10:01</t>
  </si>
  <si>
    <t>2015-05-19 00:00</t>
  </si>
  <si>
    <t>2015-06-06 22:35</t>
  </si>
  <si>
    <t>2015-06-30 16:42</t>
  </si>
  <si>
    <t>2015-06-23 12:04</t>
  </si>
  <si>
    <t>2015-06-04 08:03</t>
  </si>
  <si>
    <t>2015-06-18 18:07</t>
  </si>
  <si>
    <t>2015-06-05 19:48</t>
  </si>
  <si>
    <t>2015-06-05 19:30</t>
  </si>
  <si>
    <t>2015-06-04 00:00</t>
  </si>
  <si>
    <t>2015-06-23 12:00</t>
  </si>
  <si>
    <t>2015-07-30 09:42</t>
  </si>
  <si>
    <t>2015-07-11 02:20</t>
  </si>
  <si>
    <t>2015-07-12 14:19</t>
  </si>
  <si>
    <t>2015-07-04 17:39</t>
  </si>
  <si>
    <t>2015-07-22 17:05</t>
  </si>
  <si>
    <t>2015-07-21 05:29</t>
  </si>
  <si>
    <t>2015-07-21 05:16</t>
  </si>
  <si>
    <t>2015-07-21 00:00</t>
  </si>
  <si>
    <t>2015-08-02 08:34</t>
  </si>
  <si>
    <t>2015-08-08 17:32</t>
  </si>
  <si>
    <t>2015-08-01 12:44</t>
  </si>
  <si>
    <t>2015-08-31 07:42</t>
  </si>
  <si>
    <t>2015-08-08 14:16</t>
  </si>
  <si>
    <t>2015-08-10 01:34</t>
  </si>
  <si>
    <t>2015-08-08 14:59</t>
  </si>
  <si>
    <t>2015-08-07 13:00</t>
  </si>
  <si>
    <t>2015-09-17 21:14</t>
  </si>
  <si>
    <t>2015-09-29 04:33</t>
  </si>
  <si>
    <t>2015-09-03 14:18</t>
  </si>
  <si>
    <t>2015-09-20 06:03</t>
  </si>
  <si>
    <t>2015-09-29 03:12</t>
  </si>
  <si>
    <t>2015-09-06 15:34</t>
  </si>
  <si>
    <t>2015-09-06 15:10</t>
  </si>
  <si>
    <t>2015-10-31 09:40</t>
  </si>
  <si>
    <t>2015-10-08 13:57</t>
  </si>
  <si>
    <t>2015-10-01 13:14</t>
  </si>
  <si>
    <t>2015-10-31 13:00</t>
  </si>
  <si>
    <t>2015-10-18 13:03</t>
  </si>
  <si>
    <t>2015-10-30 12:35</t>
  </si>
  <si>
    <t>2015-10-30 11:54</t>
  </si>
  <si>
    <t>2015-10-30 00:00</t>
  </si>
  <si>
    <t>2015-11-27 09:53</t>
  </si>
  <si>
    <t>2015-11-17 15:10</t>
  </si>
  <si>
    <t>2015-11-18 13:49</t>
  </si>
  <si>
    <t>2015-11-27 06:13</t>
  </si>
  <si>
    <t>2015-11-11 21:21</t>
  </si>
  <si>
    <t>2015-11-11 08:22</t>
  </si>
  <si>
    <t>2015-11-09 05:32</t>
  </si>
  <si>
    <t>2015-11-11 00:00</t>
  </si>
  <si>
    <t>2015-12-28 08:54</t>
  </si>
  <si>
    <t>2015-12-10 14:51</t>
  </si>
  <si>
    <t>2015-12-02 12:12</t>
  </si>
  <si>
    <t>2015-12-18 05:02</t>
  </si>
  <si>
    <t>2015-12-18 23:42</t>
  </si>
  <si>
    <t>2015-12-10 00:33</t>
  </si>
  <si>
    <t>2015-12-10 00:12</t>
  </si>
  <si>
    <t>2015-12-10 12:00</t>
  </si>
  <si>
    <t>2016-01-25 09:22</t>
  </si>
  <si>
    <t>2016-01-17 13:03</t>
  </si>
  <si>
    <t>2016-01-04 14:26</t>
  </si>
  <si>
    <t>2016-01-22 02:24</t>
  </si>
  <si>
    <t>2016-01-06 03:16</t>
  </si>
  <si>
    <t>2016-01-06 02:32</t>
  </si>
  <si>
    <t>2016-01-25 13:00</t>
  </si>
  <si>
    <t>2016-02-25 10:10</t>
  </si>
  <si>
    <t>2016-02-13 15:47</t>
  </si>
  <si>
    <t>2016-02-13 14:25</t>
  </si>
  <si>
    <t>2016-02-02 11:20</t>
  </si>
  <si>
    <t>2016-02-13 16:13</t>
  </si>
  <si>
    <t>2016-02-11 04:16</t>
  </si>
  <si>
    <t>2016-02-11 03:28</t>
  </si>
  <si>
    <t>2016-03-01 00:03</t>
  </si>
  <si>
    <t>2016-03-18 16:25</t>
  </si>
  <si>
    <t>2016-03-06 12:44</t>
  </si>
  <si>
    <t>2016-03-11 04:42</t>
  </si>
  <si>
    <t>2016-03-09 08:08</t>
  </si>
  <si>
    <t>2016-03-18 06:56</t>
  </si>
  <si>
    <t>2016-03-18 06:50</t>
  </si>
  <si>
    <t>2016-03-13 00:00</t>
  </si>
  <si>
    <t>2016-03-25 13:00</t>
  </si>
  <si>
    <t>2016-04-19 09:53</t>
  </si>
  <si>
    <t>2016-04-13 13:58</t>
  </si>
  <si>
    <t>2016-04-27 12:54</t>
  </si>
  <si>
    <t>2016-04-18 09:26</t>
  </si>
  <si>
    <t>2016-04-16 13:39</t>
  </si>
  <si>
    <t>2016-04-18 00:44</t>
  </si>
  <si>
    <t>2016-04-24 22:37</t>
  </si>
  <si>
    <t>2016-04-24 00:00</t>
  </si>
  <si>
    <t>2016-05-13 22:03</t>
  </si>
  <si>
    <t>2016-05-29 14:10</t>
  </si>
  <si>
    <t>2016-05-27 12:23</t>
  </si>
  <si>
    <t>2016-05-16 15:07</t>
  </si>
  <si>
    <t>2016-05-02 23:41</t>
  </si>
  <si>
    <t>2016-05-16 03:07</t>
  </si>
  <si>
    <t>2016-05-16 03:00</t>
  </si>
  <si>
    <t>2016-05-28 12:00</t>
  </si>
  <si>
    <t>2016-06-29 22:51</t>
  </si>
  <si>
    <t>2016-06-01 16:04</t>
  </si>
  <si>
    <t>2016-06-28 13:16</t>
  </si>
  <si>
    <t>2016-06-02 20:29</t>
  </si>
  <si>
    <t>2016-06-15 23:16</t>
  </si>
  <si>
    <t>2016-06-12 02:13</t>
  </si>
  <si>
    <t>2016-06-12 01:51</t>
  </si>
  <si>
    <t>2016-06-14 00:00</t>
  </si>
  <si>
    <t>2016-06-20 12:00</t>
  </si>
  <si>
    <t>2016-07-05 22:38</t>
  </si>
  <si>
    <t>2016-07-09 11:48</t>
  </si>
  <si>
    <t>2016-07-28 13:45</t>
  </si>
  <si>
    <t>2016-07-17 16:06</t>
  </si>
  <si>
    <t>2016-07-15 18:19</t>
  </si>
  <si>
    <t>2016-07-16 20:32</t>
  </si>
  <si>
    <t>2016-07-16 20:15</t>
  </si>
  <si>
    <t>2016-07-16 00:00</t>
  </si>
  <si>
    <t>2016-07-05 13:00</t>
  </si>
  <si>
    <t>2016-08-29 08:09</t>
  </si>
  <si>
    <t>2016-08-09 16:08</t>
  </si>
  <si>
    <t>2016-08-04 12:48</t>
  </si>
  <si>
    <t>2016-08-28 09:53</t>
  </si>
  <si>
    <t>2016-08-01 17:49</t>
  </si>
  <si>
    <t>2016-08-28 02:41</t>
  </si>
  <si>
    <t>2016-08-28 02:25</t>
  </si>
  <si>
    <t>2016-08-28 00:00</t>
  </si>
  <si>
    <t>2016-08-04 13:00</t>
  </si>
  <si>
    <t>2016-09-21 09:11</t>
  </si>
  <si>
    <t>2016-09-28 01:38</t>
  </si>
  <si>
    <t>2016-09-16 11:56</t>
  </si>
  <si>
    <t>2016-09-12 00:25</t>
  </si>
  <si>
    <t>2016-09-28 01:56</t>
  </si>
  <si>
    <t>2016-09-11 01:18</t>
  </si>
  <si>
    <t>2016-09-11 01:03</t>
  </si>
  <si>
    <t>2016-09-11 00:00</t>
  </si>
  <si>
    <t>2016-10-30 08:52</t>
  </si>
  <si>
    <t>2016-10-21 03:59</t>
  </si>
  <si>
    <t>2016-10-01 12:24</t>
  </si>
  <si>
    <t>2016-10-10 10:03</t>
  </si>
  <si>
    <t>2016-10-06 17:56</t>
  </si>
  <si>
    <t>2016-10-22 01:05</t>
  </si>
  <si>
    <t>2016-10-22 00:00</t>
  </si>
  <si>
    <t>2016-11-28 08:43</t>
  </si>
  <si>
    <t>2016-11-21 15:54</t>
  </si>
  <si>
    <t>2016-11-14 13:52</t>
  </si>
  <si>
    <t>2016-11-24 08:06</t>
  </si>
  <si>
    <t>2016-11-23 02:49</t>
  </si>
  <si>
    <t>2016-11-20 06:55</t>
  </si>
  <si>
    <t>2016-11-20 06:17</t>
  </si>
  <si>
    <t>2016-11-20 00:00</t>
  </si>
  <si>
    <t>2016-12-16 09:25</t>
  </si>
  <si>
    <t>2016-12-13 14:51</t>
  </si>
  <si>
    <t>2016-12-26 14:19</t>
  </si>
  <si>
    <t>2016-12-28 05:22</t>
  </si>
  <si>
    <t>2016-12-29 16:17</t>
  </si>
  <si>
    <t>2016-12-21 21:53</t>
  </si>
  <si>
    <t>2016-12-21 21:10</t>
  </si>
  <si>
    <t>2017-01-23 10:11</t>
  </si>
  <si>
    <t>2017-01-07 15:28</t>
  </si>
  <si>
    <t>2017-01-02 11:10</t>
  </si>
  <si>
    <t>2017-01-21 05:16</t>
  </si>
  <si>
    <t>2017-01-30 15:34</t>
  </si>
  <si>
    <t>2017-01-20 03:27</t>
  </si>
  <si>
    <t>2017-01-13 05:32</t>
  </si>
  <si>
    <t>2017-01-13 00:00</t>
  </si>
  <si>
    <t>2017-02-14 09:51</t>
  </si>
  <si>
    <t>2017-02-22 16:09</t>
  </si>
  <si>
    <t>2017-02-17 14:01</t>
  </si>
  <si>
    <t>2017-02-24 10:46</t>
  </si>
  <si>
    <t>2017-02-20 23:18</t>
  </si>
  <si>
    <t>2017-02-24 07:39</t>
  </si>
  <si>
    <t>2017-02-20 08:26</t>
  </si>
  <si>
    <t>2017-03-27 08:57</t>
  </si>
  <si>
    <t>2017-03-05 17:34</t>
  </si>
  <si>
    <t>2017-03-29 13:15</t>
  </si>
  <si>
    <t>2017-03-03 06:03</t>
  </si>
  <si>
    <t>2017-03-06 08:03</t>
  </si>
  <si>
    <t>2017-03-05 22:00</t>
  </si>
  <si>
    <t>2017-03-05 21:54</t>
  </si>
  <si>
    <t>2017-04-03 10:00</t>
  </si>
  <si>
    <t>2017-04-10 17:45</t>
  </si>
  <si>
    <t>2017-04-17 12:08</t>
  </si>
  <si>
    <t>2017-04-01 05:22</t>
  </si>
  <si>
    <t>2017-04-09 17:52</t>
  </si>
  <si>
    <t>2017-04-19 15:13</t>
  </si>
  <si>
    <t>2017-04-19 14:42</t>
  </si>
  <si>
    <t>2017-04-19 00:00</t>
  </si>
  <si>
    <t>2017-05-06 09:10</t>
  </si>
  <si>
    <t>2017-05-31 16:29</t>
  </si>
  <si>
    <t>2017-05-23 12:46</t>
  </si>
  <si>
    <t>2017-05-16 05:24</t>
  </si>
  <si>
    <t>2017-05-31 17:39</t>
  </si>
  <si>
    <t>2017-05-12 14:01</t>
  </si>
  <si>
    <t>2017-05-24 13:52</t>
  </si>
  <si>
    <t>2017-06-08 10:57</t>
  </si>
  <si>
    <t>2017-06-01 16:59</t>
  </si>
  <si>
    <t>2017-06-07 12:31</t>
  </si>
  <si>
    <t>2017-06-16 01:34</t>
  </si>
  <si>
    <t>2017-06-13 16:55</t>
  </si>
  <si>
    <t>2017-06-28 19:30</t>
  </si>
  <si>
    <t>2017-06-28 19:10</t>
  </si>
  <si>
    <t>2017-06-16 00:00</t>
  </si>
  <si>
    <t>2017-07-17 10:19</t>
  </si>
  <si>
    <t>2017-07-30 04:44</t>
  </si>
  <si>
    <t>2017-07-19 13:04</t>
  </si>
  <si>
    <t>2017-07-30 08:05</t>
  </si>
  <si>
    <t>2017-07-30 01:52</t>
  </si>
  <si>
    <t>2017-07-31 16:55</t>
  </si>
  <si>
    <t>2017-07-31 16:36</t>
  </si>
  <si>
    <t>2017-08-27 21:00</t>
  </si>
  <si>
    <t>2017-08-03 17:04</t>
  </si>
  <si>
    <t>2017-08-28 12:15</t>
  </si>
  <si>
    <t>2017-08-10 17:00</t>
  </si>
  <si>
    <t>2017-08-10 21:01</t>
  </si>
  <si>
    <t>2017-08-10 20:55</t>
  </si>
  <si>
    <t>2017-08-01 03:34</t>
  </si>
  <si>
    <t>2017-08-01 00:00</t>
  </si>
  <si>
    <t>2017-09-29 22:06</t>
  </si>
  <si>
    <t>2017-09-06 17:16</t>
  </si>
  <si>
    <t>2017-09-26 13:09</t>
  </si>
  <si>
    <t>2017-09-29 06:57</t>
  </si>
  <si>
    <t>2017-09-28 19:43</t>
  </si>
  <si>
    <t>2017-09-28 19:39</t>
  </si>
  <si>
    <t>2017-09-28 19:28</t>
  </si>
  <si>
    <t>2017-09-28 00:00</t>
  </si>
  <si>
    <t>2017-10-30 08:51</t>
  </si>
  <si>
    <t>2017-10-14 14:06</t>
  </si>
  <si>
    <t>2017-10-02 12:30</t>
  </si>
  <si>
    <t>2017-10-31 04:27</t>
  </si>
  <si>
    <t>2017-10-14 10:45</t>
  </si>
  <si>
    <t>2017-10-14 19:25</t>
  </si>
  <si>
    <t>2017-10-14 18:35</t>
  </si>
  <si>
    <t>2017-11-24 09:29</t>
  </si>
  <si>
    <t>2017-11-17 15:00</t>
  </si>
  <si>
    <t>2017-11-17 12:08</t>
  </si>
  <si>
    <t>2017-11-25 05:02</t>
  </si>
  <si>
    <t>2017-11-18 08:08</t>
  </si>
  <si>
    <t>2017-11-18 05:43</t>
  </si>
  <si>
    <t>2017-11-18 06:54</t>
  </si>
  <si>
    <t>2017-12-20 09:54</t>
  </si>
  <si>
    <t>2017-12-23 15:47</t>
  </si>
  <si>
    <t>2017-12-24 13:54</t>
  </si>
  <si>
    <t>2017-12-17 07:10</t>
  </si>
  <si>
    <t>2017-12-13 18:33</t>
  </si>
  <si>
    <t>2017-12-15 18:22</t>
  </si>
  <si>
    <t>2017-12-15 20:14</t>
  </si>
  <si>
    <t>2017-12-15 00:00</t>
  </si>
  <si>
    <t>2017-12-19 12:00</t>
  </si>
  <si>
    <t>2018-01-08 05:18</t>
  </si>
  <si>
    <t>2018-01-16 12:44</t>
  </si>
  <si>
    <t>2018-01-30 22:56</t>
  </si>
  <si>
    <t>2018-01-26 03:37</t>
  </si>
  <si>
    <t>2018-01-08 06:30</t>
  </si>
  <si>
    <t>2018-01-08 06:13</t>
  </si>
  <si>
    <t>2018-02-12 09:38</t>
  </si>
  <si>
    <t>2018-02-28 05:37</t>
  </si>
  <si>
    <t>2018-02-28 18:55</t>
  </si>
  <si>
    <t>2018-02-04 10:42</t>
  </si>
  <si>
    <t>2018-02-21 09:28</t>
  </si>
  <si>
    <t>2018-02-28 10:39</t>
  </si>
  <si>
    <t>2018-02-28 10:12</t>
  </si>
  <si>
    <t>2018-02-28 00:00</t>
  </si>
  <si>
    <t>2018-03-09 09:32</t>
  </si>
  <si>
    <t>2018-03-03 15:29</t>
  </si>
  <si>
    <t>2018-03-05 13:25</t>
  </si>
  <si>
    <t>2018-03-10 06:16</t>
  </si>
  <si>
    <t>2018-03-05 18:06</t>
  </si>
  <si>
    <t>2018-03-20 05:57</t>
  </si>
  <si>
    <t>2018-03-20 05:06</t>
  </si>
  <si>
    <t>2018-04-07 08:41</t>
  </si>
  <si>
    <t>2018-04-23 16:02</t>
  </si>
  <si>
    <t>2018-04-11 12:26</t>
  </si>
  <si>
    <t>2018-04-06 20:33</t>
  </si>
  <si>
    <t>2018-04-23 15:56</t>
  </si>
  <si>
    <t>2018-04-12 22:55</t>
  </si>
  <si>
    <t>2018-04-12 22:49</t>
  </si>
  <si>
    <t>2018-04-12 00:00</t>
  </si>
  <si>
    <t>2018-05-03 10:41</t>
  </si>
  <si>
    <t>2018-05-25 16:08</t>
  </si>
  <si>
    <t>2018-05-30 12:35</t>
  </si>
  <si>
    <t>2018-05-03 11:27</t>
  </si>
  <si>
    <t>2018-05-16 17:06</t>
  </si>
  <si>
    <t>2018-05-20 17:27</t>
  </si>
  <si>
    <t>2018-05-31 18:23</t>
  </si>
  <si>
    <t>2018-05-31 00:00</t>
  </si>
  <si>
    <t>2018-06-01 11:43</t>
  </si>
  <si>
    <t>2018-06-10 16:21</t>
  </si>
  <si>
    <t>2018-06-27 11:51</t>
  </si>
  <si>
    <t>2018-06-01 17:16</t>
  </si>
  <si>
    <t>2018-06-19 19:30</t>
  </si>
  <si>
    <t>2018-06-20 19:03</t>
  </si>
  <si>
    <t>2018-06-20 18:33</t>
  </si>
  <si>
    <t>2018-06-20 00:00</t>
  </si>
  <si>
    <t>2018-07-09 22:18</t>
  </si>
  <si>
    <t>2018-07-11 07:58</t>
  </si>
  <si>
    <t>2018-07-29 13:40</t>
  </si>
  <si>
    <t>2018-07-11 08:59</t>
  </si>
  <si>
    <t>2018-07-11 06:17</t>
  </si>
  <si>
    <t>2018-07-01 20:48</t>
  </si>
  <si>
    <t>2018-07-11 08:31</t>
  </si>
  <si>
    <t>2018-08-12 15:20</t>
  </si>
  <si>
    <t>2018-08-12 12:28</t>
  </si>
  <si>
    <t>2018-08-31 01:15</t>
  </si>
  <si>
    <t>2018-08-24 01:37</t>
  </si>
  <si>
    <t>2018-08-15 09:15</t>
  </si>
  <si>
    <t>2018-08-15 08:43</t>
  </si>
  <si>
    <t>2018-08-24 00:00</t>
  </si>
  <si>
    <t>2018-09-18 09:30</t>
  </si>
  <si>
    <t>2018-09-04 14:44</t>
  </si>
  <si>
    <t>2018-09-20 12:59</t>
  </si>
  <si>
    <t>2018-09-09 07:02</t>
  </si>
  <si>
    <t>2018-09-16 00:21</t>
  </si>
  <si>
    <t>2018-09-23 21:44</t>
  </si>
  <si>
    <t>2018-09-23 21:04</t>
  </si>
  <si>
    <t>2018-09-23 00:00</t>
  </si>
  <si>
    <t>2018-10-20 08:26</t>
  </si>
  <si>
    <t>2018-10-05 14:09</t>
  </si>
  <si>
    <t>2018-10-05 13:00</t>
  </si>
  <si>
    <t>2018-10-28 06:05</t>
  </si>
  <si>
    <t>2018-10-19 08:24</t>
  </si>
  <si>
    <t>2018-10-16 21:50</t>
  </si>
  <si>
    <t>2018-10-16 21:49</t>
  </si>
  <si>
    <t>2018-10-11 00:00</t>
  </si>
  <si>
    <t>2018-11-29 09:21</t>
  </si>
  <si>
    <t>2018-11-12 14:37</t>
  </si>
  <si>
    <t>2018-11-08 13:01</t>
  </si>
  <si>
    <t>2018-11-23 05:22</t>
  </si>
  <si>
    <t>2018-11-01 10:23</t>
  </si>
  <si>
    <t>2018-11-18 18:41</t>
  </si>
  <si>
    <t>2018-11-18 18:26</t>
  </si>
  <si>
    <t>2018-12-26 13:49</t>
  </si>
  <si>
    <t>2018-12-04 14:11</t>
  </si>
  <si>
    <t>2018-12-29 14:03</t>
  </si>
  <si>
    <t>2018-12-30 05:06</t>
  </si>
  <si>
    <t>2018-12-24 00:55</t>
  </si>
  <si>
    <t>2018-12-23 22:08</t>
  </si>
  <si>
    <t>2018-12-09 00:00</t>
  </si>
  <si>
    <t>2019-01-01 09:35</t>
  </si>
  <si>
    <t>2019-01-31 03:15</t>
  </si>
  <si>
    <t>2019-01-31 14:40</t>
  </si>
  <si>
    <t>2019-01-27 05:20</t>
  </si>
  <si>
    <t>2019-01-01 19:29</t>
  </si>
  <si>
    <t>2019-01-05 08:52</t>
  </si>
  <si>
    <t>2019-01-05 08:40</t>
  </si>
  <si>
    <t>2019-02-11 10:13</t>
  </si>
  <si>
    <t>2019-02-07 14:17</t>
  </si>
  <si>
    <t>2019-02-07 14:34</t>
  </si>
  <si>
    <t>2019-02-17 05:07</t>
  </si>
  <si>
    <t>2019-02-07 19:43</t>
  </si>
  <si>
    <t>2019-02-28 16:53</t>
  </si>
  <si>
    <t>2019-02-18 22:47</t>
  </si>
  <si>
    <t>2019-02-22 00:00</t>
  </si>
  <si>
    <t>2019-03-15 09:27</t>
  </si>
  <si>
    <t>2019-03-21 15:06</t>
  </si>
  <si>
    <t>2019-03-28 12:31</t>
  </si>
  <si>
    <t>2019-03-08 02:48</t>
  </si>
  <si>
    <t>2019-03-20 20:50</t>
  </si>
  <si>
    <t>2019-03-29 18:29</t>
  </si>
  <si>
    <t>2019-03-29 18:24</t>
  </si>
  <si>
    <t>2019-03-29 00:00</t>
  </si>
  <si>
    <t>2019-04-01 10:02</t>
  </si>
  <si>
    <t>2019-04-09 16:29</t>
  </si>
  <si>
    <t>2019-04-24 10:55</t>
  </si>
  <si>
    <t>2019-04-01 02:51</t>
  </si>
  <si>
    <t>2019-04-09 17:27</t>
  </si>
  <si>
    <t>2019-04-25 14:14</t>
  </si>
  <si>
    <t>2019-04-20 22:57</t>
  </si>
  <si>
    <t>2019-04-30 00:00</t>
  </si>
  <si>
    <t>2019-05-03 10:23</t>
  </si>
  <si>
    <t>2019-05-17 17:51</t>
  </si>
  <si>
    <t>2019-05-27 11:35</t>
  </si>
  <si>
    <t>2019-05-08 06:41</t>
  </si>
  <si>
    <t>2019-05-20 10:10</t>
  </si>
  <si>
    <t>2019-05-20 01:58</t>
  </si>
  <si>
    <t>2019-05-20 01:40</t>
  </si>
  <si>
    <t>2019-05-27 00:00</t>
  </si>
  <si>
    <t>2019-06-17 21:35</t>
  </si>
  <si>
    <t>2019-06-29 16:35</t>
  </si>
  <si>
    <t>2019-06-27 13:35</t>
  </si>
  <si>
    <t>2019-06-13 05:45</t>
  </si>
  <si>
    <t>2019-06-09 19:13</t>
  </si>
  <si>
    <t>2019-06-25 12:16</t>
  </si>
  <si>
    <t>2019-06-25 11:58</t>
  </si>
  <si>
    <t>2019-07-29 10:28</t>
  </si>
  <si>
    <t>2019-07-19 02:17</t>
  </si>
  <si>
    <t>2019-07-19 14:37</t>
  </si>
  <si>
    <t>2019-07-11 06:26</t>
  </si>
  <si>
    <t>2019-07-09 18:47</t>
  </si>
  <si>
    <t>2019-07-14 15:41</t>
  </si>
  <si>
    <t>2019-07-10 12:47</t>
  </si>
  <si>
    <t>2019-07-05 00:00</t>
  </si>
  <si>
    <t>2019-08-30 21:34</t>
  </si>
  <si>
    <t>2019-08-10 00:24</t>
  </si>
  <si>
    <t>2019-08-29 13:55</t>
  </si>
  <si>
    <t>2019-08-22 04:13</t>
  </si>
  <si>
    <t>2019-08-25 00:34</t>
  </si>
  <si>
    <t>2019-08-20 01:11</t>
  </si>
  <si>
    <t>2019-08-20 00:40</t>
  </si>
  <si>
    <t>2019-08-20 00:00</t>
  </si>
  <si>
    <t>2019-09-24 08:31</t>
  </si>
  <si>
    <t>2019-09-06 15:41</t>
  </si>
  <si>
    <t>2019-09-06 12:54</t>
  </si>
  <si>
    <t>2019-09-30 19:16</t>
  </si>
  <si>
    <t>2019-09-30 10:21</t>
  </si>
  <si>
    <t>2019-09-30 09:59</t>
  </si>
  <si>
    <t>2019-10-15 09:31</t>
  </si>
  <si>
    <t>2019-10-01 03:23</t>
  </si>
  <si>
    <t>2019-10-02 13:50</t>
  </si>
  <si>
    <t>2019-10-28 02:12</t>
  </si>
  <si>
    <t>2019-10-15 08:40</t>
  </si>
  <si>
    <t>2019-10-28 00:13</t>
  </si>
  <si>
    <t>2019-10-28 00:12</t>
  </si>
  <si>
    <t>2019-10-28 00:00</t>
  </si>
  <si>
    <t>2019-11-29 09:33</t>
  </si>
  <si>
    <t>2019-11-06 14:48</t>
  </si>
  <si>
    <t>2019-11-24 11:47</t>
  </si>
  <si>
    <t>2019-11-29 01:51</t>
  </si>
  <si>
    <t>2019-11-20 16:54</t>
  </si>
  <si>
    <t>2019-11-30 12:10</t>
  </si>
  <si>
    <t>2019-11-30 00:00</t>
  </si>
  <si>
    <t>2019-12-31 10:20</t>
  </si>
  <si>
    <t>2019-12-22 14:31</t>
  </si>
  <si>
    <t>2019-12-01 11:53</t>
  </si>
  <si>
    <t>2019-12-08 05:54</t>
  </si>
  <si>
    <t>2019-12-06 15:26</t>
  </si>
  <si>
    <t>2019-12-30 03:47</t>
  </si>
  <si>
    <t>2019-12-30 05:17</t>
  </si>
  <si>
    <t>2020-01-01 09:30</t>
  </si>
  <si>
    <t>2020-01-26 20:01</t>
  </si>
  <si>
    <t>2020-01-30 05:55</t>
  </si>
  <si>
    <t>2020-01-15 05:19</t>
  </si>
  <si>
    <t>2020-01-26 03:47</t>
  </si>
  <si>
    <t>2020-01-26 03:43</t>
  </si>
  <si>
    <t>2020-02-18 08:40</t>
  </si>
  <si>
    <t>2020-02-29 15:32</t>
  </si>
  <si>
    <t>2020-02-25 13:38</t>
  </si>
  <si>
    <t>2020-02-18 05:42</t>
  </si>
  <si>
    <t>2020-02-06 00:23</t>
  </si>
  <si>
    <t>2020-02-12 21:05</t>
  </si>
  <si>
    <t>2020-02-12 20:12</t>
  </si>
  <si>
    <t>2020-02-12 00:00</t>
  </si>
  <si>
    <t>2020-03-05 09:14</t>
  </si>
  <si>
    <t>2020-03-09 15:59</t>
  </si>
  <si>
    <t>2020-03-27 11:59</t>
  </si>
  <si>
    <t>2020-03-05 00:35</t>
  </si>
  <si>
    <t>2020-03-27 22:48</t>
  </si>
  <si>
    <t>2020-03-28 05:01</t>
  </si>
  <si>
    <t>2020-03-28 04:53</t>
  </si>
  <si>
    <t>2020-03-12 00:00</t>
  </si>
  <si>
    <t>2020-04-05 10:37</t>
  </si>
  <si>
    <t>2020-04-19 15:13</t>
  </si>
  <si>
    <t>2020-04-30 12:38</t>
  </si>
  <si>
    <t>2020-04-06 22:21</t>
  </si>
  <si>
    <t>2020-04-22 00:02</t>
  </si>
  <si>
    <t>2020-04-22 03:48</t>
  </si>
  <si>
    <t>2020-04-03 18:07</t>
  </si>
  <si>
    <t>2020-04-03 00:00</t>
  </si>
  <si>
    <t>2020-05-13 09:13</t>
  </si>
  <si>
    <t>2020-05-18 03:09</t>
  </si>
  <si>
    <t>2020-05-16 12:54</t>
  </si>
  <si>
    <t>2020-05-21 20:37</t>
  </si>
  <si>
    <t>2020-05-09 18:00</t>
  </si>
  <si>
    <t>2020-05-03 13:27</t>
  </si>
  <si>
    <t>2020-05-03 13:20</t>
  </si>
  <si>
    <t>2020-06-01 22:31</t>
  </si>
  <si>
    <t>2020-06-21 16:58</t>
  </si>
  <si>
    <t>2020-06-13 12:01</t>
  </si>
  <si>
    <t>2020-06-02 02:01</t>
  </si>
  <si>
    <t>2020-06-17 19:49</t>
  </si>
  <si>
    <t>2020-06-10 15:20</t>
  </si>
  <si>
    <t>2020-06-07 16:57</t>
  </si>
  <si>
    <t>2020-07-21 08:58</t>
  </si>
  <si>
    <t>2020-07-09 13:20</t>
  </si>
  <si>
    <t>2020-07-23 12:40</t>
  </si>
  <si>
    <t>2020-07-25 11:10</t>
  </si>
  <si>
    <t>2020-07-10 03:40</t>
  </si>
  <si>
    <t>2020-07-25 10:00</t>
  </si>
  <si>
    <t>2020-07-25 09:45</t>
  </si>
  <si>
    <t>2020-07-25 00:00</t>
  </si>
  <si>
    <t>2020-08-12 21:43</t>
  </si>
  <si>
    <t>2020-08-26 15:33</t>
  </si>
  <si>
    <t>2020-08-23 12:18</t>
  </si>
  <si>
    <t>2020-08-11 11:21</t>
  </si>
  <si>
    <t>2020-08-11 11:06</t>
  </si>
  <si>
    <t>2020-08-28 02:42</t>
  </si>
  <si>
    <t>2020-08-28 01:54</t>
  </si>
  <si>
    <t>2020-08-28 00:00</t>
  </si>
  <si>
    <t>2020-09-18 20:29</t>
  </si>
  <si>
    <t>2020-09-01 16:04</t>
  </si>
  <si>
    <t>2020-09-01 13:15</t>
  </si>
  <si>
    <t>2020-09-26 21:20</t>
  </si>
  <si>
    <t>2020-09-10 22:54</t>
  </si>
  <si>
    <t>2020-09-08 18:24</t>
  </si>
  <si>
    <t>2020-09-08 18:14</t>
  </si>
  <si>
    <t>2020-09-08 00:00</t>
  </si>
  <si>
    <t>2020-10-30 08:50</t>
  </si>
  <si>
    <t>2020-10-04 15:14</t>
  </si>
  <si>
    <t>2020-10-04 13:37</t>
  </si>
  <si>
    <t>2020-10-22 14:33</t>
  </si>
  <si>
    <t>2020-10-15 13:14</t>
  </si>
  <si>
    <t>2020-10-22 08:10</t>
  </si>
  <si>
    <t>2020-11-30 21:24</t>
  </si>
  <si>
    <t>2020-11-19 15:33</t>
  </si>
  <si>
    <t>2020-11-19 14:01</t>
  </si>
  <si>
    <t>2020-11-30 07:25</t>
  </si>
  <si>
    <t>2020-11-30 22:48</t>
  </si>
  <si>
    <t>2020-11-07 00:01</t>
  </si>
  <si>
    <t>2020-12-31 09:38</t>
  </si>
  <si>
    <t>2020-12-29 15:18</t>
  </si>
  <si>
    <t>2020-12-29 12:37</t>
  </si>
  <si>
    <t>2020-12-31 06:51</t>
  </si>
  <si>
    <t>2020-12-04 22:49</t>
  </si>
  <si>
    <t>2020-12-08 12:41</t>
  </si>
  <si>
    <t>2020-12-23 07:35</t>
  </si>
  <si>
    <t>2020-12-08 00:00</t>
  </si>
  <si>
    <t>2021-01-17 09:44</t>
  </si>
  <si>
    <t>2021-01-22 15:32</t>
  </si>
  <si>
    <t>2021-01-22 11:57</t>
  </si>
  <si>
    <t>2021-01-09 06:41</t>
  </si>
  <si>
    <t>2021-01-16 23:41</t>
  </si>
  <si>
    <t>2021-01-07 05:01</t>
  </si>
  <si>
    <t>2021-01-07 00:00</t>
  </si>
  <si>
    <t>2021-02-18 10:40</t>
  </si>
  <si>
    <t>2021-02-25 19:17</t>
  </si>
  <si>
    <t>2021-02-22 12:35</t>
  </si>
  <si>
    <t>2021-02-19 06:36</t>
  </si>
  <si>
    <t>2021-02-10 22:04</t>
  </si>
  <si>
    <t>2021-02-10 18:50</t>
  </si>
  <si>
    <t>2021-02-10 18:31</t>
  </si>
  <si>
    <t>2021-03-22 09:40</t>
  </si>
  <si>
    <t>2021-03-30 04:26</t>
  </si>
  <si>
    <t>2021-03-15 13:31</t>
  </si>
  <si>
    <t>2021-03-21 22:08</t>
  </si>
  <si>
    <t>2021-03-27 20:54</t>
  </si>
  <si>
    <t>2021-03-20 22:50</t>
  </si>
  <si>
    <t>2021-03-20 22:48</t>
  </si>
  <si>
    <t>2021-03-21 00:00</t>
  </si>
  <si>
    <t>2021-04-10 09:45</t>
  </si>
  <si>
    <t>2021-04-01 15:58</t>
  </si>
  <si>
    <t>2021-04-30 12:13</t>
  </si>
  <si>
    <t>2021-04-08 18:44</t>
  </si>
  <si>
    <t>2021-04-30 17:39</t>
  </si>
  <si>
    <t>2021-04-29 01:07</t>
  </si>
  <si>
    <t>2021-04-29 00:56</t>
  </si>
  <si>
    <t>2021-05-05 21:31</t>
  </si>
  <si>
    <t>2021-05-11 15:53</t>
  </si>
  <si>
    <t>2021-05-14 11:49</t>
  </si>
  <si>
    <t>2021-05-05 08:25</t>
  </si>
  <si>
    <t>2021-05-08 03:15</t>
  </si>
  <si>
    <t>2021-05-08 03:01</t>
  </si>
  <si>
    <t>2021-05-08 00:00</t>
  </si>
  <si>
    <t>2021-06-08 08:40</t>
  </si>
  <si>
    <t>2021-06-19 16:07</t>
  </si>
  <si>
    <t>2021-06-13 12:46</t>
  </si>
  <si>
    <t>2021-06-05 04:57</t>
  </si>
  <si>
    <t>2021-06-16 22:34</t>
  </si>
  <si>
    <t>2021-06-21 15:50</t>
  </si>
  <si>
    <t>2021-06-21 15:35</t>
  </si>
  <si>
    <t>2021-07-11 09:58</t>
  </si>
  <si>
    <t>2021-07-25 15:36</t>
  </si>
  <si>
    <t>2021-07-26 13:38</t>
  </si>
  <si>
    <t>2021-07-22 21:36</t>
  </si>
  <si>
    <t>2021-07-02 18:45</t>
  </si>
  <si>
    <t>2021-07-22 22:59</t>
  </si>
  <si>
    <t>2021-07-22 00:00</t>
  </si>
  <si>
    <t>2021-08-30 10:22</t>
  </si>
  <si>
    <t>2021-08-07 02:24</t>
  </si>
  <si>
    <t>2021-08-02 12:53</t>
  </si>
  <si>
    <t>2021-08-06 18:41</t>
  </si>
  <si>
    <t>2021-08-24 21:17</t>
  </si>
  <si>
    <t>2021-08-07 06:13</t>
  </si>
  <si>
    <t>2021-08-07 05:40</t>
  </si>
  <si>
    <t>2021-09-23 20:57</t>
  </si>
  <si>
    <t>2021-09-12 15:10</t>
  </si>
  <si>
    <t>2021-09-21 12:57</t>
  </si>
  <si>
    <t>2021-09-23 22:33</t>
  </si>
  <si>
    <t>2021-09-12 09:54</t>
  </si>
  <si>
    <t>2021-09-23 20:01</t>
  </si>
  <si>
    <t>2021-09-23 00:00</t>
  </si>
  <si>
    <t>2021-10-17 09:09</t>
  </si>
  <si>
    <t>2021-10-02 12:09</t>
  </si>
  <si>
    <t>2021-10-22 03:02</t>
  </si>
  <si>
    <t>2021-10-11 21:43</t>
  </si>
  <si>
    <t>2021-10-08 15:20</t>
  </si>
  <si>
    <t>2021-10-06 20:05</t>
  </si>
  <si>
    <t>2021-11-06 05:03</t>
  </si>
  <si>
    <t>2021-11-05 12:46</t>
  </si>
  <si>
    <t>2021-11-22 18:35</t>
  </si>
  <si>
    <t>2021-11-27 21:40</t>
  </si>
  <si>
    <t>2021-11-08 06:52</t>
  </si>
  <si>
    <t>2021-11-08 04:50</t>
  </si>
  <si>
    <t>2021-12-21 14:16</t>
  </si>
  <si>
    <t>2021-12-16 12:07</t>
  </si>
  <si>
    <t>2021-12-25 21:14</t>
  </si>
  <si>
    <t>2021-12-21 14:41</t>
  </si>
  <si>
    <t>2021-12-21 14:06</t>
  </si>
  <si>
    <t>PrecpDay</t>
  </si>
  <si>
    <t>Precp1DayMax</t>
  </si>
  <si>
    <t>Precp1DayMaxTime</t>
  </si>
  <si>
    <t>UVI Max Mean</t>
  </si>
  <si>
    <t>最大十分鐘降水量(mm)</t>
  </si>
  <si>
    <t>最大十分鐘降水量起始時間(LST)</t>
  </si>
  <si>
    <t>平均日最高紫外線指數</t>
  </si>
  <si>
    <t>月最高紫外線指數時間</t>
    <phoneticPr fontId="3" type="noConversion"/>
  </si>
  <si>
    <t>月最高紫外線指數</t>
    <phoneticPr fontId="3" type="noConversion"/>
  </si>
  <si>
    <t>GloblRad</t>
    <phoneticPr fontId="3" type="noConversion"/>
  </si>
  <si>
    <t>最大日降水量時間</t>
    <phoneticPr fontId="3" type="noConversion"/>
  </si>
  <si>
    <t>最大日降水量</t>
    <phoneticPr fontId="3" type="noConversion"/>
  </si>
  <si>
    <t>最大六十分鐘降水量起始時間</t>
    <phoneticPr fontId="3" type="noConversion"/>
  </si>
  <si>
    <t>最大六十分鐘降水量</t>
    <phoneticPr fontId="3" type="noConversion"/>
  </si>
  <si>
    <t>降水日數</t>
    <phoneticPr fontId="3" type="noConversion"/>
  </si>
  <si>
    <t>彭佳嶼</t>
    <phoneticPr fontId="3" type="noConversion"/>
  </si>
  <si>
    <t>PengJiaYu</t>
  </si>
  <si>
    <t>PengJiaYu</t>
    <phoneticPr fontId="3" type="noConversion"/>
  </si>
  <si>
    <t>1910/01/01 ~</t>
    <phoneticPr fontId="3" type="noConversion"/>
  </si>
  <si>
    <t>基隆市中正區彭佳嶼</t>
  </si>
  <si>
    <t>基隆</t>
    <phoneticPr fontId="3" type="noConversion"/>
  </si>
  <si>
    <t>KeeLung</t>
  </si>
  <si>
    <t>KeeLung</t>
    <phoneticPr fontId="3" type="noConversion"/>
  </si>
  <si>
    <t>1946/01/01 ~</t>
    <phoneticPr fontId="3" type="noConversion"/>
  </si>
  <si>
    <t>基隆市仁愛區港西街6號6樓(海港大樓6樓)</t>
  </si>
  <si>
    <t>鞍部</t>
    <phoneticPr fontId="3" type="noConversion"/>
  </si>
  <si>
    <t>AnBu</t>
  </si>
  <si>
    <t>AnBu</t>
    <phoneticPr fontId="3" type="noConversion"/>
  </si>
  <si>
    <t>1937/01/01 ~</t>
    <phoneticPr fontId="3" type="noConversion"/>
  </si>
  <si>
    <t>竹子湖</t>
    <phoneticPr fontId="3" type="noConversion"/>
  </si>
  <si>
    <t>臺北市北投區陽明山竹子湖路111號</t>
    <phoneticPr fontId="3" type="noConversion"/>
  </si>
  <si>
    <t>臺北市北投區陽明山竹子湖路2號</t>
    <phoneticPr fontId="3" type="noConversion"/>
  </si>
  <si>
    <t>1943/01/01 ~</t>
    <phoneticPr fontId="3" type="noConversion"/>
  </si>
  <si>
    <t>ZhuZiHu</t>
  </si>
  <si>
    <t>ZhuZiHu</t>
    <phoneticPr fontId="3" type="noConversion"/>
  </si>
  <si>
    <t>2015-01-01 08:57</t>
  </si>
  <si>
    <t>2015-01-06 02:41</t>
  </si>
  <si>
    <t>2015-01-06 10:39</t>
  </si>
  <si>
    <t>2015-01-01 16:00</t>
  </si>
  <si>
    <t>2015-01-13 09:15</t>
  </si>
  <si>
    <t>2015-01-13 23:07</t>
  </si>
  <si>
    <t>2015-01-13 22:53</t>
  </si>
  <si>
    <t>2015-02-25 15:22</t>
  </si>
  <si>
    <t>2015-02-21 10:08</t>
  </si>
  <si>
    <t>2015-02-09 02:28</t>
  </si>
  <si>
    <t>2015-02-14 11:39</t>
  </si>
  <si>
    <t>2015-02-24 08:19</t>
  </si>
  <si>
    <t>2015-02-24 07:57</t>
  </si>
  <si>
    <t>2015-02-24 00:00</t>
  </si>
  <si>
    <t>2015-03-25 19:57</t>
  </si>
  <si>
    <t>2015-03-18 16:02</t>
  </si>
  <si>
    <t>2015-03-31 13:10</t>
  </si>
  <si>
    <t>2015-03-01 14:42</t>
  </si>
  <si>
    <t>2015-03-01 03:18</t>
  </si>
  <si>
    <t>2015-03-23 12:14</t>
  </si>
  <si>
    <t>2015-03-11 00:00</t>
  </si>
  <si>
    <t>2015-04-08 10:12</t>
  </si>
  <si>
    <t>2015-04-20 04:04</t>
  </si>
  <si>
    <t>2015-04-06 10:39</t>
  </si>
  <si>
    <t>2015-04-14 21:12</t>
  </si>
  <si>
    <t>2015-04-20 04:53</t>
  </si>
  <si>
    <t>2015-04-21 03:07</t>
  </si>
  <si>
    <t>2015-04-10 02:43</t>
  </si>
  <si>
    <t>2015-04-20 00:00</t>
  </si>
  <si>
    <t>2015-05-21 10:08</t>
  </si>
  <si>
    <t>2015-05-28 14:01</t>
  </si>
  <si>
    <t>2015-05-29 14:37</t>
  </si>
  <si>
    <t>2015-05-12 06:06</t>
  </si>
  <si>
    <t>2015-05-28 13:50</t>
  </si>
  <si>
    <t>2015-05-09 18:37</t>
  </si>
  <si>
    <t>2015-05-09 18:35</t>
  </si>
  <si>
    <t>2015-05-23 00:00</t>
  </si>
  <si>
    <t>2015-06-01 21:45</t>
  </si>
  <si>
    <t>2015-06-30 17:11</t>
  </si>
  <si>
    <t>2015-06-25 12:14</t>
  </si>
  <si>
    <t>2015-06-05 21:32</t>
  </si>
  <si>
    <t>2015-06-28 08:32</t>
  </si>
  <si>
    <t>2015-06-24 00:42</t>
  </si>
  <si>
    <t>2015-06-24 00:12</t>
  </si>
  <si>
    <t>2015-06-06 00:00</t>
  </si>
  <si>
    <t>2015-07-27 08:47</t>
  </si>
  <si>
    <t>2015-07-10 17:36</t>
  </si>
  <si>
    <t>2015-07-27 11:34</t>
  </si>
  <si>
    <t>2015-07-14 00:04</t>
  </si>
  <si>
    <t>2015-07-11 00:07</t>
  </si>
  <si>
    <t>2015-07-10 13:47</t>
  </si>
  <si>
    <t>2015-07-10 13:16</t>
  </si>
  <si>
    <t>2015-08-02 08:48</t>
  </si>
  <si>
    <t>2015-08-08 11:31</t>
  </si>
  <si>
    <t>2015-08-14 11:50</t>
  </si>
  <si>
    <t>2015-08-27 06:42</t>
  </si>
  <si>
    <t>2015-08-08 09:34</t>
  </si>
  <si>
    <t>2015-08-08 11:07</t>
  </si>
  <si>
    <t>2015-09-28 15:20</t>
  </si>
  <si>
    <t>2015-09-06 12:52</t>
  </si>
  <si>
    <t>2015-09-20 22:27</t>
  </si>
  <si>
    <t>2015-09-29 00:57</t>
  </si>
  <si>
    <t>2015-09-24 06:44</t>
  </si>
  <si>
    <t>2015-09-24 06:09</t>
  </si>
  <si>
    <t>2015-09-24 00:00</t>
  </si>
  <si>
    <t>2015-10-31 08:46</t>
  </si>
  <si>
    <t>2015-10-20 13:50</t>
  </si>
  <si>
    <t>2015-10-01 10:46</t>
  </si>
  <si>
    <t>2015-10-30 20:30</t>
  </si>
  <si>
    <t>2015-10-20 13:35</t>
  </si>
  <si>
    <t>2015-10-08 22:19</t>
  </si>
  <si>
    <t>2015-10-08 19:23</t>
  </si>
  <si>
    <t>2015-11-27 08:16</t>
  </si>
  <si>
    <t>2015-11-16 14:47</t>
  </si>
  <si>
    <t>2015-11-18 11:11</t>
  </si>
  <si>
    <t>2015-11-27 05:49</t>
  </si>
  <si>
    <t>2015-11-25 19:21</t>
  </si>
  <si>
    <t>2015-11-01 23:42</t>
  </si>
  <si>
    <t>2015-11-12 20:20</t>
  </si>
  <si>
    <t>2015-11-12 00:00</t>
  </si>
  <si>
    <t>2015-12-31 21:22</t>
  </si>
  <si>
    <t>2015-12-10 05:19</t>
  </si>
  <si>
    <t>2015-12-22 10:42</t>
  </si>
  <si>
    <t>2015-12-17 14:14</t>
  </si>
  <si>
    <t>2015-12-10 05:59</t>
  </si>
  <si>
    <t>2015-12-14 10:20</t>
  </si>
  <si>
    <t>2015-12-09 21:38</t>
  </si>
  <si>
    <t>2016-01-17 14:12</t>
  </si>
  <si>
    <t>2016-01-04 10:00</t>
  </si>
  <si>
    <t>2016-01-25 02:05</t>
  </si>
  <si>
    <t>2016-01-23 06:06</t>
  </si>
  <si>
    <t>2016-01-06 06:55</t>
  </si>
  <si>
    <t>2016-01-06 06:05</t>
  </si>
  <si>
    <t>2016-01-22 00:00</t>
  </si>
  <si>
    <t>2016-02-25 08:47</t>
  </si>
  <si>
    <t>2016-02-13 14:05</t>
  </si>
  <si>
    <t>2016-02-13 11:31</t>
  </si>
  <si>
    <t>2016-02-07 22:49</t>
  </si>
  <si>
    <t>2016-02-01 05:53</t>
  </si>
  <si>
    <t>2016-02-19 05:01</t>
  </si>
  <si>
    <t>2016-02-19 04:10</t>
  </si>
  <si>
    <t>2016-02-01 00:00</t>
  </si>
  <si>
    <t>2016-03-08 17:15</t>
  </si>
  <si>
    <t>2016-03-08 12:12</t>
  </si>
  <si>
    <t>2016-03-25 04:29</t>
  </si>
  <si>
    <t>2016-03-10 15:54</t>
  </si>
  <si>
    <t>2016-03-13 19:20</t>
  </si>
  <si>
    <t>2016-03-13 20:32</t>
  </si>
  <si>
    <t>2016-04-19 09:10</t>
  </si>
  <si>
    <t>2016-04-13 16:19</t>
  </si>
  <si>
    <t>2016-04-07 10:52</t>
  </si>
  <si>
    <t>2016-04-18 11:46</t>
  </si>
  <si>
    <t>2016-04-18 05:25</t>
  </si>
  <si>
    <t>2016-04-27 02:29</t>
  </si>
  <si>
    <t>2016-04-27 00:00</t>
  </si>
  <si>
    <t>2016-05-13 21:50</t>
  </si>
  <si>
    <t>2016-05-29 16:21</t>
  </si>
  <si>
    <t>2016-05-28 12:24</t>
  </si>
  <si>
    <t>2016-05-16 20:40</t>
  </si>
  <si>
    <t>2016-05-03 06:47</t>
  </si>
  <si>
    <t>2016-05-05 16:36</t>
  </si>
  <si>
    <t>2016-05-10 20:39</t>
  </si>
  <si>
    <t>2016-05-10 00:00</t>
  </si>
  <si>
    <t>2016-06-29 21:58</t>
  </si>
  <si>
    <t>2016-06-13 00:40</t>
  </si>
  <si>
    <t>2016-06-29 11:59</t>
  </si>
  <si>
    <t>2016-06-05 09:33</t>
  </si>
  <si>
    <t>2016-06-01 12:45</t>
  </si>
  <si>
    <t>2016-06-05 04:49</t>
  </si>
  <si>
    <t>2016-06-02 08:11</t>
  </si>
  <si>
    <t>2016-06-30 15:00</t>
  </si>
  <si>
    <t>2016-07-21 08:35</t>
  </si>
  <si>
    <t>2016-07-09 03:32</t>
  </si>
  <si>
    <t>2016-07-28 11:47</t>
  </si>
  <si>
    <t>2016-07-08 07:34</t>
  </si>
  <si>
    <t>2016-07-08 18:27</t>
  </si>
  <si>
    <t>2016-07-31 05:27</t>
  </si>
  <si>
    <t>2016-07-31 05:05</t>
  </si>
  <si>
    <t>2016-08-03 21:17</t>
  </si>
  <si>
    <t>2016-08-09 02:50</t>
  </si>
  <si>
    <t>2016-08-10 11:20</t>
  </si>
  <si>
    <t>2016-08-30 05:57</t>
  </si>
  <si>
    <t>2016-08-01 10:14</t>
  </si>
  <si>
    <t>2016-08-10 14:46</t>
  </si>
  <si>
    <t>2016-08-10 14:40</t>
  </si>
  <si>
    <t>2016-08-10 00:00</t>
  </si>
  <si>
    <t>2016-08-31 15:00</t>
  </si>
  <si>
    <t>2016-09-21 09:07</t>
  </si>
  <si>
    <t>2016-09-27 18:26</t>
  </si>
  <si>
    <t>2016-09-07 12:46</t>
  </si>
  <si>
    <t>2016-09-17 08:56</t>
  </si>
  <si>
    <t>2016-09-27 22:58</t>
  </si>
  <si>
    <t>2016-09-07 21:48</t>
  </si>
  <si>
    <t>2016-09-17 19:09</t>
  </si>
  <si>
    <t>2016-09-17 00:00</t>
  </si>
  <si>
    <t>2016-10-30 09:07</t>
  </si>
  <si>
    <t>2016-10-21 03:56</t>
  </si>
  <si>
    <t>2016-10-02 13:22</t>
  </si>
  <si>
    <t>2016-10-09 19:12</t>
  </si>
  <si>
    <t>2016-10-20 22:27</t>
  </si>
  <si>
    <t>2016-10-15 08:19</t>
  </si>
  <si>
    <t>2016-10-15 07:46</t>
  </si>
  <si>
    <t>2016-10-15 00:00</t>
  </si>
  <si>
    <t>2016-11-28 22:11</t>
  </si>
  <si>
    <t>2016-11-05 15:33</t>
  </si>
  <si>
    <t>2016-11-06 11:28</t>
  </si>
  <si>
    <t>2016-11-24 04:46</t>
  </si>
  <si>
    <t>2016-11-26 06:36</t>
  </si>
  <si>
    <t>2016-11-21 02:38</t>
  </si>
  <si>
    <t>2016-11-21 02:08</t>
  </si>
  <si>
    <t>2016-12-16 09:36</t>
  </si>
  <si>
    <t>2016-12-13 14:13</t>
  </si>
  <si>
    <t>2016-12-20 14:01</t>
  </si>
  <si>
    <t>2016-12-27 16:47</t>
  </si>
  <si>
    <t>2016-12-27 09:06</t>
  </si>
  <si>
    <t>2016-12-25 06:25</t>
  </si>
  <si>
    <t>2016-12-25 06:03</t>
  </si>
  <si>
    <t>2016-12-25 00:00</t>
  </si>
  <si>
    <t>2017-01-23 10:48</t>
  </si>
  <si>
    <t>2017-01-07 14:40</t>
  </si>
  <si>
    <t>2017-01-05 10:52</t>
  </si>
  <si>
    <t>2017-01-20 13:13</t>
  </si>
  <si>
    <t>2017-01-30 10:42</t>
  </si>
  <si>
    <t>2017-01-28 04:24</t>
  </si>
  <si>
    <t>2017-01-13 03:02</t>
  </si>
  <si>
    <t>2017-02-14 09:19</t>
  </si>
  <si>
    <t>2017-02-22 17:18</t>
  </si>
  <si>
    <t>2017-02-17 11:18</t>
  </si>
  <si>
    <t>2017-02-10 05:35</t>
  </si>
  <si>
    <t>2017-02-20 22:48</t>
  </si>
  <si>
    <t>2017-02-22 06:47</t>
  </si>
  <si>
    <t>2017-02-22 06:46</t>
  </si>
  <si>
    <t>2017-02-24 00:00</t>
  </si>
  <si>
    <t>2017-03-27 10:11</t>
  </si>
  <si>
    <t>2017-03-06 00:53</t>
  </si>
  <si>
    <t>2017-03-30 13:32</t>
  </si>
  <si>
    <t>2017-03-02 18:21</t>
  </si>
  <si>
    <t>2017-03-10 13:33</t>
  </si>
  <si>
    <t>2017-03-06 01:10</t>
  </si>
  <si>
    <t>2017-03-10 14:14</t>
  </si>
  <si>
    <t>2017-03-31 15:00</t>
  </si>
  <si>
    <t>2017-04-02 10:01</t>
  </si>
  <si>
    <t>2017-04-10 15:34</t>
  </si>
  <si>
    <t>2017-04-17 12:41</t>
  </si>
  <si>
    <t>2017-04-01 02:26</t>
  </si>
  <si>
    <t>2017-04-21 18:35</t>
  </si>
  <si>
    <t>2017-04-19 10:55</t>
  </si>
  <si>
    <t>2017-04-19 10:28</t>
  </si>
  <si>
    <t>2017-05-07 09:44</t>
  </si>
  <si>
    <t>2017-05-31 15:41</t>
  </si>
  <si>
    <t>2017-05-11 12:19</t>
  </si>
  <si>
    <t>2017-05-27 16:06</t>
  </si>
  <si>
    <t>2017-05-12 02:35</t>
  </si>
  <si>
    <t>2017-05-12 22:19</t>
  </si>
  <si>
    <t>2017-05-12 21:39</t>
  </si>
  <si>
    <t>2017-05-12 00:00</t>
  </si>
  <si>
    <t>2017-05-31 15:00</t>
  </si>
  <si>
    <t>2017-06-08 08:27</t>
  </si>
  <si>
    <t>2017-06-18 12:37</t>
  </si>
  <si>
    <t>2017-06-26 11:50</t>
  </si>
  <si>
    <t>2017-06-15 02:51</t>
  </si>
  <si>
    <t>2017-06-14 09:44</t>
  </si>
  <si>
    <t>2017-06-02 00:57</t>
  </si>
  <si>
    <t>2017-06-02 00:59</t>
  </si>
  <si>
    <t>2017-06-02 00:00</t>
  </si>
  <si>
    <t>2017-06-30 15:00</t>
  </si>
  <si>
    <t>2017-07-18 08:45</t>
  </si>
  <si>
    <t>2017-07-30 01:09</t>
  </si>
  <si>
    <t>2017-07-19 13:53</t>
  </si>
  <si>
    <t>2017-07-29 15:23</t>
  </si>
  <si>
    <t>2017-07-30 00:51</t>
  </si>
  <si>
    <t>2017-07-29 14:59</t>
  </si>
  <si>
    <t>2017-07-29 14:53</t>
  </si>
  <si>
    <t>2017-08-27 21:30</t>
  </si>
  <si>
    <t>2017-08-03 15:38</t>
  </si>
  <si>
    <t>2017-08-08 11:23</t>
  </si>
  <si>
    <t>2017-08-23 03:12</t>
  </si>
  <si>
    <t>2017-08-10 10:17</t>
  </si>
  <si>
    <t>2017-08-21 22:10</t>
  </si>
  <si>
    <t>2017-08-21 22:08</t>
  </si>
  <si>
    <t>2017-09-29 22:14</t>
  </si>
  <si>
    <t>2017-09-14 03:05</t>
  </si>
  <si>
    <t>2017-09-27 13:04</t>
  </si>
  <si>
    <t>2017-09-18 01:04</t>
  </si>
  <si>
    <t>2017-09-14 00:29</t>
  </si>
  <si>
    <t>2017-09-03 11:49</t>
  </si>
  <si>
    <t>2017-09-03 11:36</t>
  </si>
  <si>
    <t>2017-09-30 15:00</t>
  </si>
  <si>
    <t>2017-10-30 08:40</t>
  </si>
  <si>
    <t>2017-10-14 03:31</t>
  </si>
  <si>
    <t>2017-10-02 11:46</t>
  </si>
  <si>
    <t>2017-10-30 22:17</t>
  </si>
  <si>
    <t>2017-10-13 19:22</t>
  </si>
  <si>
    <t>2017-10-15 04:58</t>
  </si>
  <si>
    <t>2017-10-15 07:21</t>
  </si>
  <si>
    <t>2017-11-24 08:53</t>
  </si>
  <si>
    <t>2017-11-18 02:39</t>
  </si>
  <si>
    <t>2017-11-10 14:00</t>
  </si>
  <si>
    <t>2017-11-23 07:14</t>
  </si>
  <si>
    <t>2017-11-18 15:23</t>
  </si>
  <si>
    <t>2017-11-16 06:14</t>
  </si>
  <si>
    <t>2017-11-16 06:11</t>
  </si>
  <si>
    <t>2017-11-16 00:00</t>
  </si>
  <si>
    <t>2017-12-20 09:39</t>
  </si>
  <si>
    <t>2017-12-23 14:09</t>
  </si>
  <si>
    <t>2017-12-23 12:19</t>
  </si>
  <si>
    <t>2017-12-17 07:01</t>
  </si>
  <si>
    <t>2017-12-16 14:24</t>
  </si>
  <si>
    <t>2017-12-16 02:30</t>
  </si>
  <si>
    <t>2017-12-16 01:59</t>
  </si>
  <si>
    <t>2017-12-16 00:00</t>
  </si>
  <si>
    <t>2018-01-12 09:21</t>
  </si>
  <si>
    <t>2018-01-08 07:04</t>
  </si>
  <si>
    <t>2018-01-03 11:52</t>
  </si>
  <si>
    <t>2018-01-12 20:16</t>
  </si>
  <si>
    <t>2018-01-07 17:22</t>
  </si>
  <si>
    <t>2018-01-08 01:29</t>
  </si>
  <si>
    <t>2018-01-08 01:17</t>
  </si>
  <si>
    <t>2018-02-12 08:45</t>
  </si>
  <si>
    <t>2018-02-28 16:27</t>
  </si>
  <si>
    <t>2018-02-15 11:47</t>
  </si>
  <si>
    <t>2018-02-05 04:29</t>
  </si>
  <si>
    <t>2018-02-01 01:32</t>
  </si>
  <si>
    <t>2018-02-09 08:17</t>
  </si>
  <si>
    <t>2018-02-09 08:19</t>
  </si>
  <si>
    <t>2018-02-09 00:00</t>
  </si>
  <si>
    <t>2018-03-09 09:40</t>
  </si>
  <si>
    <t>2018-03-04 21:44</t>
  </si>
  <si>
    <t>2018-03-19 13:44</t>
  </si>
  <si>
    <t>2018-03-09 09:12</t>
  </si>
  <si>
    <t>2018-03-20 10:01</t>
  </si>
  <si>
    <t>2018-03-20 09:43</t>
  </si>
  <si>
    <t>2018-03-20 09:32</t>
  </si>
  <si>
    <t>2018-04-07 08:48</t>
  </si>
  <si>
    <t>2018-04-24 03:03</t>
  </si>
  <si>
    <t>2018-04-30 11:52</t>
  </si>
  <si>
    <t>2018-04-06 17:44</t>
  </si>
  <si>
    <t>2018-04-06 08:36</t>
  </si>
  <si>
    <t>2018-04-14 10:13</t>
  </si>
  <si>
    <t>2018-04-14 11:50</t>
  </si>
  <si>
    <t>2018-05-10 08:51</t>
  </si>
  <si>
    <t>2018-05-31 12:32</t>
  </si>
  <si>
    <t>2018-05-03 11:01</t>
  </si>
  <si>
    <t>2018-05-08 03:32</t>
  </si>
  <si>
    <t>2018-05-08 03:41</t>
  </si>
  <si>
    <t>2018-06-01 22:05</t>
  </si>
  <si>
    <t>2018-06-15 03:15</t>
  </si>
  <si>
    <t>2018-06-24 13:48</t>
  </si>
  <si>
    <t>2018-06-01 17:48</t>
  </si>
  <si>
    <t>2018-06-14 16:16</t>
  </si>
  <si>
    <t>2018-06-05 20:19</t>
  </si>
  <si>
    <t>2018-06-05 20:11</t>
  </si>
  <si>
    <t>2018-06-05 00:00</t>
  </si>
  <si>
    <t>2018-07-09 08:20</t>
  </si>
  <si>
    <t>2018-07-11 01:35</t>
  </si>
  <si>
    <t>2018-07-06 13:19</t>
  </si>
  <si>
    <t>2018-07-11 05:09</t>
  </si>
  <si>
    <t>2018-07-11 04:01</t>
  </si>
  <si>
    <t>2018-07-11 03:50</t>
  </si>
  <si>
    <t>2018-07-11 04:47</t>
  </si>
  <si>
    <t>2018-08-31 09:42</t>
  </si>
  <si>
    <t>2018-08-12 15:35</t>
  </si>
  <si>
    <t>2018-08-06 12:14</t>
  </si>
  <si>
    <t>2018-08-01 12:59</t>
  </si>
  <si>
    <t>2018-08-01 12:49</t>
  </si>
  <si>
    <t>2018-08-19 02:32</t>
  </si>
  <si>
    <t>2018-08-19 02:04</t>
  </si>
  <si>
    <t>2018-08-19 00:00</t>
  </si>
  <si>
    <t>2018-09-18 09:08</t>
  </si>
  <si>
    <t>2018-09-29 03:54</t>
  </si>
  <si>
    <t>2018-09-04 12:38</t>
  </si>
  <si>
    <t>2018-09-10 18:55</t>
  </si>
  <si>
    <t>2018-09-29 07:11</t>
  </si>
  <si>
    <t>2018-09-09 00:25</t>
  </si>
  <si>
    <t>2018-09-08 10:00</t>
  </si>
  <si>
    <t>2018-10-20 08:45</t>
  </si>
  <si>
    <t>2018-10-05 03:20</t>
  </si>
  <si>
    <t>2018-10-01 11:43</t>
  </si>
  <si>
    <t>2018-10-31 19:50</t>
  </si>
  <si>
    <t>2018-10-04 19:02</t>
  </si>
  <si>
    <t>2018-10-17 06:08</t>
  </si>
  <si>
    <t>2018-10-17 03:50</t>
  </si>
  <si>
    <t>2018-11-29 09:47</t>
  </si>
  <si>
    <t>2018-11-12 12:19</t>
  </si>
  <si>
    <t>2018-11-18 11:54</t>
  </si>
  <si>
    <t>2018-11-22 08:15</t>
  </si>
  <si>
    <t>2018-11-02 17:18</t>
  </si>
  <si>
    <t>2018-11-11 03:39</t>
  </si>
  <si>
    <t>2018-11-07 00:03</t>
  </si>
  <si>
    <t>2018-12-26 12:53</t>
  </si>
  <si>
    <t>2018-12-04 11:47</t>
  </si>
  <si>
    <t>2018-12-29 05:55</t>
  </si>
  <si>
    <t>2018-12-28 16:37</t>
  </si>
  <si>
    <t>2018-12-21 19:16</t>
  </si>
  <si>
    <t>2018-12-23 13:19</t>
  </si>
  <si>
    <t>2019-01-01 09:05</t>
  </si>
  <si>
    <t>2019-01-31 04:13</t>
  </si>
  <si>
    <t>2019-01-11 12:07</t>
  </si>
  <si>
    <t>2019-01-26 16:43</t>
  </si>
  <si>
    <t>2019-01-31 21:40</t>
  </si>
  <si>
    <t>2019-01-15 13:43</t>
  </si>
  <si>
    <t>2019-02-11 09:28</t>
  </si>
  <si>
    <t>2019-02-18 14:57</t>
  </si>
  <si>
    <t>2019-02-07 12:16</t>
  </si>
  <si>
    <t>2019-02-23 05:12</t>
  </si>
  <si>
    <t>2019-02-03 00:26</t>
  </si>
  <si>
    <t>2019-02-18 12:30</t>
  </si>
  <si>
    <t>2019-02-18 11:43</t>
  </si>
  <si>
    <t>2019-03-15 09:33</t>
  </si>
  <si>
    <t>2019-03-29 03:02</t>
  </si>
  <si>
    <t>2019-03-28 13:07</t>
  </si>
  <si>
    <t>2019-03-07 18:49</t>
  </si>
  <si>
    <t>2019-03-14 09:35</t>
  </si>
  <si>
    <t>2019-03-29 22:28</t>
  </si>
  <si>
    <t>2019-03-25 12:06</t>
  </si>
  <si>
    <t>2019-04-01 10:10</t>
  </si>
  <si>
    <t>2019-04-30 16:16</t>
  </si>
  <si>
    <t>2019-04-30 10:59</t>
  </si>
  <si>
    <t>2019-04-01 03:58</t>
  </si>
  <si>
    <t>2019-04-03 17:07</t>
  </si>
  <si>
    <t>2019-04-21 00:20</t>
  </si>
  <si>
    <t>2019-04-21 00:01</t>
  </si>
  <si>
    <t>2019-04-11 00:00</t>
  </si>
  <si>
    <t>2019-05-18 02:36</t>
  </si>
  <si>
    <t>2019-05-19 14:30</t>
  </si>
  <si>
    <t>2019-05-07 06:58</t>
  </si>
  <si>
    <t>2019-05-01 06:10</t>
  </si>
  <si>
    <t>2019-05-19 06:15</t>
  </si>
  <si>
    <t>2019-05-17 09:04</t>
  </si>
  <si>
    <t>2019-05-01 00:00</t>
  </si>
  <si>
    <t>2019-06-06 10:31</t>
  </si>
  <si>
    <t>2019-06-14 01:33</t>
  </si>
  <si>
    <t>2019-06-30 11:15</t>
  </si>
  <si>
    <t>2019-06-13 05:49</t>
  </si>
  <si>
    <t>2019-06-09 12:46</t>
  </si>
  <si>
    <t>2019-06-14 02:11</t>
  </si>
  <si>
    <t>2019-06-14 01:23</t>
  </si>
  <si>
    <t>2019-07-11 12:23</t>
  </si>
  <si>
    <t>2019-07-18 16:41</t>
  </si>
  <si>
    <t>2019-07-09 13:06</t>
  </si>
  <si>
    <t>2019-07-11 12:41</t>
  </si>
  <si>
    <t>2019-07-05 14:29</t>
  </si>
  <si>
    <t>2019-07-11 12:32</t>
  </si>
  <si>
    <t>2019-07-11 11:42</t>
  </si>
  <si>
    <t>2019-07-11 00:00</t>
  </si>
  <si>
    <t>2019-08-26 20:40</t>
  </si>
  <si>
    <t>2019-08-09 10:11</t>
  </si>
  <si>
    <t>2019-08-15 12:50</t>
  </si>
  <si>
    <t>2019-08-19 12:46</t>
  </si>
  <si>
    <t>2019-08-09 18:03</t>
  </si>
  <si>
    <t>2019-08-19 12:35</t>
  </si>
  <si>
    <t>2019-08-19 12:45</t>
  </si>
  <si>
    <t>2019-08-09 00:00</t>
  </si>
  <si>
    <t>2019-09-24 09:23</t>
  </si>
  <si>
    <t>2019-09-30 23:57</t>
  </si>
  <si>
    <t>2019-09-07 12:08</t>
  </si>
  <si>
    <t>2019-09-21 12:52</t>
  </si>
  <si>
    <t>2019-09-30 23:53</t>
  </si>
  <si>
    <t>2019-09-30 22:09</t>
  </si>
  <si>
    <t>2019-09-30 21:35</t>
  </si>
  <si>
    <t>2019-10-15 10:07</t>
  </si>
  <si>
    <t>2019-10-01 00:34</t>
  </si>
  <si>
    <t>2019-10-04 11:58</t>
  </si>
  <si>
    <t>2019-10-29 06:59</t>
  </si>
  <si>
    <t>2019-10-06 18:01</t>
  </si>
  <si>
    <t>2019-10-06 17:36</t>
  </si>
  <si>
    <t>2019-11-28 21:03</t>
  </si>
  <si>
    <t>2019-11-07 02:25</t>
  </si>
  <si>
    <t>2019-11-13 11:47</t>
  </si>
  <si>
    <t>2019-11-28 18:44</t>
  </si>
  <si>
    <t>2019-11-18 18:17</t>
  </si>
  <si>
    <t>2019-11-21 23:23</t>
  </si>
  <si>
    <t>2019-11-21 22:32</t>
  </si>
  <si>
    <t>2019-12-31 10:00</t>
  </si>
  <si>
    <t>2019-12-26 03:37</t>
  </si>
  <si>
    <t>2019-12-17 13:58</t>
  </si>
  <si>
    <t>2019-12-07 01:19</t>
  </si>
  <si>
    <t>2019-12-06 16:34</t>
  </si>
  <si>
    <t>2019-12-20 23:26</t>
  </si>
  <si>
    <t>2019-12-30 16:18</t>
  </si>
  <si>
    <t>2020-01-01 09:48</t>
  </si>
  <si>
    <t>2020-01-26 14:45</t>
  </si>
  <si>
    <t>2020-01-22 14:23</t>
  </si>
  <si>
    <t>2020-01-29 20:02</t>
  </si>
  <si>
    <t>2020-01-26 18:52</t>
  </si>
  <si>
    <t>2020-01-25 12:18</t>
  </si>
  <si>
    <t>2020-01-25 12:11</t>
  </si>
  <si>
    <t>2020-01-25 00:00</t>
  </si>
  <si>
    <t>2020-02-18 09:17</t>
  </si>
  <si>
    <t>2020-02-12 13:02</t>
  </si>
  <si>
    <t>2020-02-16 14:05</t>
  </si>
  <si>
    <t>2020-02-16 05:58</t>
  </si>
  <si>
    <t>2020-02-16 02:32</t>
  </si>
  <si>
    <t>2020-02-16 02:18</t>
  </si>
  <si>
    <t>2020-03-05 09:50</t>
  </si>
  <si>
    <t>2020-03-09 14:38</t>
  </si>
  <si>
    <t>2020-03-22 13:09</t>
  </si>
  <si>
    <t>2020-03-05 06:29</t>
  </si>
  <si>
    <t>2020-03-10 00:07</t>
  </si>
  <si>
    <t>2020-03-28 10:29</t>
  </si>
  <si>
    <t>2020-03-28 10:26</t>
  </si>
  <si>
    <t>2020-04-05 10:04</t>
  </si>
  <si>
    <t>2020-04-19 11:23</t>
  </si>
  <si>
    <t>2020-04-23 23:37</t>
  </si>
  <si>
    <t>2020-04-12 05:11</t>
  </si>
  <si>
    <t>2020-04-22 04:03</t>
  </si>
  <si>
    <t>2020-04-02 06:35</t>
  </si>
  <si>
    <t>2020-04-11 00:00</t>
  </si>
  <si>
    <t>2020-05-13 09:17</t>
  </si>
  <si>
    <t>2020-05-18 05:13</t>
  </si>
  <si>
    <t>2020-05-30 13:44</t>
  </si>
  <si>
    <t>2020-05-19 11:20</t>
  </si>
  <si>
    <t>2020-05-18 10:54</t>
  </si>
  <si>
    <t>2020-05-19 06:44</t>
  </si>
  <si>
    <t>2020-05-19 06:23</t>
  </si>
  <si>
    <t>2020-06-14 22:23</t>
  </si>
  <si>
    <t>2020-06-21 16:08</t>
  </si>
  <si>
    <t>2020-06-28 12:12</t>
  </si>
  <si>
    <t>2020-06-09 18:35</t>
  </si>
  <si>
    <t>2020-06-04 12:53</t>
  </si>
  <si>
    <t>2020-06-01 04:28</t>
  </si>
  <si>
    <t>2020-06-09 18:15</t>
  </si>
  <si>
    <t>2020-07-09 14:25</t>
  </si>
  <si>
    <t>2020-07-23 12:42</t>
  </si>
  <si>
    <t>2020-07-02 19:11</t>
  </si>
  <si>
    <t>2020-07-02 18:51</t>
  </si>
  <si>
    <t>2020-07-02 18:52</t>
  </si>
  <si>
    <t>2020-07-02 18:22</t>
  </si>
  <si>
    <t>2020-08-12 21:45</t>
  </si>
  <si>
    <t>2020-08-03 14:49</t>
  </si>
  <si>
    <t>2020-08-27 12:07</t>
  </si>
  <si>
    <t>2020-08-23 02:52</t>
  </si>
  <si>
    <t>2020-08-03 16:05</t>
  </si>
  <si>
    <t>2020-08-23 02:31</t>
  </si>
  <si>
    <t>2020-08-23 02:19</t>
  </si>
  <si>
    <t>2020-08-23 00:00</t>
  </si>
  <si>
    <t>2020-09-19 09:36</t>
  </si>
  <si>
    <t>2020-09-01 03:33</t>
  </si>
  <si>
    <t>2020-09-02 12:22</t>
  </si>
  <si>
    <t>2020-09-27 07:09</t>
  </si>
  <si>
    <t>2020-09-03 02:42</t>
  </si>
  <si>
    <t>2020-09-03 02:41</t>
  </si>
  <si>
    <t>2020-09-03 02:07</t>
  </si>
  <si>
    <t>2020-09-13 00:00</t>
  </si>
  <si>
    <t>2020-10-30 09:47</t>
  </si>
  <si>
    <t>2020-10-22 03:32</t>
  </si>
  <si>
    <t>2020-10-03 12:35</t>
  </si>
  <si>
    <t>2020-10-22 16:50</t>
  </si>
  <si>
    <t>2020-10-22 13:40</t>
  </si>
  <si>
    <t>2020-10-21 21:03</t>
  </si>
  <si>
    <t>2020-10-21 20:38</t>
  </si>
  <si>
    <t>2020-11-19 15:20</t>
  </si>
  <si>
    <t>2020-11-19 12:03</t>
  </si>
  <si>
    <t>2020-11-30 01:00</t>
  </si>
  <si>
    <t>2020-11-13 18:58</t>
  </si>
  <si>
    <t>2020-11-07 12:35</t>
  </si>
  <si>
    <t>2020-11-07 11:56</t>
  </si>
  <si>
    <t>2020-12-31 09:17</t>
  </si>
  <si>
    <t>2020-12-29 14:47</t>
  </si>
  <si>
    <t>2020-12-29 13:37</t>
  </si>
  <si>
    <t>2020-12-31 04:39</t>
  </si>
  <si>
    <t>2020-12-30 02:58</t>
  </si>
  <si>
    <t>2020-12-23 22:16</t>
  </si>
  <si>
    <t>2020-12-23 22:09</t>
  </si>
  <si>
    <t>2021-01-22 14:51</t>
  </si>
  <si>
    <t>2021-01-21 11:29</t>
  </si>
  <si>
    <t>2021-01-08 01:16</t>
  </si>
  <si>
    <t>2021-01-07 21:59</t>
  </si>
  <si>
    <t>2021-01-04 21:52</t>
  </si>
  <si>
    <t>2021-01-04 21:32</t>
  </si>
  <si>
    <t>2021-01-04 00:00</t>
  </si>
  <si>
    <t>2021-02-18 08:57</t>
  </si>
  <si>
    <t>2021-02-11 12:31</t>
  </si>
  <si>
    <t>2021-02-22 11:49</t>
  </si>
  <si>
    <t>2021-02-20 06:24</t>
  </si>
  <si>
    <t>2021-02-11 10:34</t>
  </si>
  <si>
    <t>2021-02-11 05:19</t>
  </si>
  <si>
    <t>2021-02-11 05:07</t>
  </si>
  <si>
    <t>2021-03-22 10:13</t>
  </si>
  <si>
    <t>2021-03-30 04:39</t>
  </si>
  <si>
    <t>2021-03-28 11:11</t>
  </si>
  <si>
    <t>2021-03-22 03:02</t>
  </si>
  <si>
    <t>2021-03-06 03:22</t>
  </si>
  <si>
    <t>2021-03-06 02:51</t>
  </si>
  <si>
    <t>2021-04-05 07:44</t>
  </si>
  <si>
    <t>2021-04-23 02:01</t>
  </si>
  <si>
    <t>2021-04-01 11:30</t>
  </si>
  <si>
    <t>2021-04-09 03:52</t>
  </si>
  <si>
    <t>2021-04-11 06:55</t>
  </si>
  <si>
    <t>2021-04-23 02:15</t>
  </si>
  <si>
    <t>2021-04-29 03:13</t>
  </si>
  <si>
    <t>2021-05-05 20:32</t>
  </si>
  <si>
    <t>2021-05-30 15:34</t>
  </si>
  <si>
    <t>2021-05-27 12:34</t>
  </si>
  <si>
    <t>2021-05-05 16:41</t>
  </si>
  <si>
    <t>2021-05-20 02:37</t>
  </si>
  <si>
    <t>2021-05-21 18:38</t>
  </si>
  <si>
    <t>2021-05-21 18:01</t>
  </si>
  <si>
    <t>2021-06-08 08:25</t>
  </si>
  <si>
    <t>2021-06-20 15:25</t>
  </si>
  <si>
    <t>2021-06-13 12:08</t>
  </si>
  <si>
    <t>2021-06-05 22:49</t>
  </si>
  <si>
    <t>2021-06-17 09:06</t>
  </si>
  <si>
    <t>2021-06-22 12:16</t>
  </si>
  <si>
    <t>2021-06-22 11:42</t>
  </si>
  <si>
    <t>2021-07-07 22:42</t>
  </si>
  <si>
    <t>2021-07-24 04:26</t>
  </si>
  <si>
    <t>2021-07-26 11:53</t>
  </si>
  <si>
    <t>2021-07-24 02:01</t>
  </si>
  <si>
    <t>2021-07-24 14:53</t>
  </si>
  <si>
    <t>2021-07-21 18:47</t>
  </si>
  <si>
    <t>2021-07-21 18:06</t>
  </si>
  <si>
    <t>2021-08-16 09:52</t>
  </si>
  <si>
    <t>2021-08-07 04:19</t>
  </si>
  <si>
    <t>2021-08-17 10:50</t>
  </si>
  <si>
    <t>2021-08-18 05:46</t>
  </si>
  <si>
    <t>2021-08-07 21:33</t>
  </si>
  <si>
    <t>2021-08-03 02:30</t>
  </si>
  <si>
    <t>2021-08-03 02:10</t>
  </si>
  <si>
    <t>2021-09-24 09:55</t>
  </si>
  <si>
    <t>2021-09-12 15:30</t>
  </si>
  <si>
    <t>2021-09-03 11:43</t>
  </si>
  <si>
    <t>2021-09-12 05:27</t>
  </si>
  <si>
    <t>2021-09-12 15:40</t>
  </si>
  <si>
    <t>2021-09-12 15:03</t>
  </si>
  <si>
    <t>2021-09-12 14:42</t>
  </si>
  <si>
    <t>2021-10-23 08:42</t>
  </si>
  <si>
    <t>2021-10-12 01:16</t>
  </si>
  <si>
    <t>2021-10-04 11:48</t>
  </si>
  <si>
    <t>2021-10-22 03:35</t>
  </si>
  <si>
    <t>2021-10-11 22:55</t>
  </si>
  <si>
    <t>2021-10-12 18:36</t>
  </si>
  <si>
    <t>2021-10-12 18:28</t>
  </si>
  <si>
    <t>2021-11-06 03:17</t>
  </si>
  <si>
    <t>2021-11-07 12:18</t>
  </si>
  <si>
    <t>2021-11-22 17:40</t>
  </si>
  <si>
    <t>2021-11-27 18:35</t>
  </si>
  <si>
    <t>2021-11-28 06:05</t>
  </si>
  <si>
    <t>2021-11-28 05:33</t>
  </si>
  <si>
    <t>2021-11-28 00:00</t>
  </si>
  <si>
    <t>2021-12-21 15:34</t>
  </si>
  <si>
    <t>2021-12-16 11:06</t>
  </si>
  <si>
    <t>2021-12-25 03:42</t>
  </si>
  <si>
    <t>2021-12-11 17:57</t>
  </si>
  <si>
    <t>2021-12-12 04:14</t>
  </si>
  <si>
    <t>2015-01-01 09:19</t>
  </si>
  <si>
    <t>2015-01-06 03:12</t>
  </si>
  <si>
    <t>2015-01-06 12:07</t>
  </si>
  <si>
    <t>2015-01-23 04:36</t>
  </si>
  <si>
    <t>2015-01-30 10:22</t>
  </si>
  <si>
    <t>2015-01-30 01:40</t>
  </si>
  <si>
    <t>2015-01-27 16:09</t>
  </si>
  <si>
    <t>2015-02-01 08:23</t>
  </si>
  <si>
    <t>2015-02-25 15:20</t>
  </si>
  <si>
    <t>2015-02-21 14:15</t>
  </si>
  <si>
    <t>2015-02-13 04:55</t>
  </si>
  <si>
    <t>2015-02-08 04:58</t>
  </si>
  <si>
    <t>2015-02-07 19:29</t>
  </si>
  <si>
    <t>2015-02-24 03:34</t>
  </si>
  <si>
    <t>2015-03-25 19:41</t>
  </si>
  <si>
    <t>2015-03-18 14:36</t>
  </si>
  <si>
    <t>2015-03-19 09:29</t>
  </si>
  <si>
    <t>2015-03-01 17:22</t>
  </si>
  <si>
    <t>2015-03-25 15:09</t>
  </si>
  <si>
    <t>2015-03-23 12:23</t>
  </si>
  <si>
    <t>2015-03-23 12:17</t>
  </si>
  <si>
    <t>2015-04-07 22:05</t>
  </si>
  <si>
    <t>2015-04-19 11:43</t>
  </si>
  <si>
    <t>2015-04-15 06:10</t>
  </si>
  <si>
    <t>2015-04-20 08:09</t>
  </si>
  <si>
    <t>2015-04-21 03:03</t>
  </si>
  <si>
    <t>2015-04-20 19:10</t>
  </si>
  <si>
    <t>2015-05-21 10:17</t>
  </si>
  <si>
    <t>2015-05-28 15:59</t>
  </si>
  <si>
    <t>2015-05-30 13:38</t>
  </si>
  <si>
    <t>2015-05-05 06:08</t>
  </si>
  <si>
    <t>2015-05-28 14:56</t>
  </si>
  <si>
    <t>2015-05-01 16:23</t>
  </si>
  <si>
    <t>2015-05-12 03:48</t>
  </si>
  <si>
    <t>2015-05-12 00:00</t>
  </si>
  <si>
    <t>2015-06-01 22:35</t>
  </si>
  <si>
    <t>2015-06-30 17:22</t>
  </si>
  <si>
    <t>2015-06-28 14:04</t>
  </si>
  <si>
    <t>2015-06-06 01:23</t>
  </si>
  <si>
    <t>2015-06-28 09:42</t>
  </si>
  <si>
    <t>2015-06-07 14:42</t>
  </si>
  <si>
    <t>2015-06-07 14:38</t>
  </si>
  <si>
    <t>2015-06-07 00:00</t>
  </si>
  <si>
    <t>2015-07-30 10:47</t>
  </si>
  <si>
    <t>2015-07-11 01:48</t>
  </si>
  <si>
    <t>2015-07-02 11:38</t>
  </si>
  <si>
    <t>2015-07-15 05:23</t>
  </si>
  <si>
    <t>2015-07-11 00:52</t>
  </si>
  <si>
    <t>2015-07-19 15:06</t>
  </si>
  <si>
    <t>2015-07-19 14:47</t>
  </si>
  <si>
    <t>2015-08-02 08:01</t>
  </si>
  <si>
    <t>2015-08-08 14:45</t>
  </si>
  <si>
    <t>2015-08-15 10:58</t>
  </si>
  <si>
    <t>2015-08-27 02:17</t>
  </si>
  <si>
    <t>2015-08-08 04:30</t>
  </si>
  <si>
    <t>2015-08-28 14:00</t>
  </si>
  <si>
    <t>2015-08-08 08:30</t>
  </si>
  <si>
    <t>2015-09-17 22:05</t>
  </si>
  <si>
    <t>2015-09-28 17:04</t>
  </si>
  <si>
    <t>2015-09-06 12:37</t>
  </si>
  <si>
    <t>2015-09-11 04:11</t>
  </si>
  <si>
    <t>2015-09-28 17:23</t>
  </si>
  <si>
    <t>2015-09-16 05:38</t>
  </si>
  <si>
    <t>2015-09-28 19:26</t>
  </si>
  <si>
    <t>2015-10-20 14:38</t>
  </si>
  <si>
    <t>2015-10-01 11:05</t>
  </si>
  <si>
    <t>2015-10-31 15:29</t>
  </si>
  <si>
    <t>2015-10-31 10:25</t>
  </si>
  <si>
    <t>2015-10-09 00:09</t>
  </si>
  <si>
    <t>2015-10-09 03:07</t>
  </si>
  <si>
    <t>2015-11-27 08:39</t>
  </si>
  <si>
    <t>2015-11-16 15:01</t>
  </si>
  <si>
    <t>2015-11-18 11:51</t>
  </si>
  <si>
    <t>2015-11-27 08:08</t>
  </si>
  <si>
    <t>2015-11-25 20:36</t>
  </si>
  <si>
    <t>2015-11-03 20:53</t>
  </si>
  <si>
    <t>2015-11-20 21:05</t>
  </si>
  <si>
    <t>2015-11-20 00:00</t>
  </si>
  <si>
    <t>2015-12-31 09:51</t>
  </si>
  <si>
    <t>2015-12-10 03:26</t>
  </si>
  <si>
    <t>2015-12-22 14:12</t>
  </si>
  <si>
    <t>2015-12-17 15:03</t>
  </si>
  <si>
    <t>2015-12-17 04:33</t>
  </si>
  <si>
    <t>2015-12-01 07:44</t>
  </si>
  <si>
    <t>2015-12-10 04:01</t>
  </si>
  <si>
    <t>2015-12-25 00:00</t>
  </si>
  <si>
    <t>2016-01-24 22:59</t>
  </si>
  <si>
    <t>2016-01-27 14:25</t>
  </si>
  <si>
    <t>2016-01-24 14:27</t>
  </si>
  <si>
    <t>2016-01-23 05:37</t>
  </si>
  <si>
    <t>2016-01-06 07:26</t>
  </si>
  <si>
    <t>2016-01-06 07:11</t>
  </si>
  <si>
    <t>2016-02-25 07:18</t>
  </si>
  <si>
    <t>2016-02-13 13:53</t>
  </si>
  <si>
    <t>2016-02-13 10:15</t>
  </si>
  <si>
    <t>2016-02-08 05:59</t>
  </si>
  <si>
    <t>2016-02-14 19:17</t>
  </si>
  <si>
    <t>2016-02-14 11:05</t>
  </si>
  <si>
    <t>2016-02-14 11:08</t>
  </si>
  <si>
    <t>2016-02-27 00:00</t>
  </si>
  <si>
    <t>2016-03-18 16:14</t>
  </si>
  <si>
    <t>2016-03-05 15:19</t>
  </si>
  <si>
    <t>2016-03-28 05:25</t>
  </si>
  <si>
    <t>2016-03-09 05:46</t>
  </si>
  <si>
    <t>2016-03-13 19:51</t>
  </si>
  <si>
    <t>2016-03-13 20:30</t>
  </si>
  <si>
    <t>2016-04-19 09:22</t>
  </si>
  <si>
    <t>2016-04-13 15:33</t>
  </si>
  <si>
    <t>2016-04-20 14:20</t>
  </si>
  <si>
    <t>2016-04-18 14:49</t>
  </si>
  <si>
    <t>2016-04-18 04:51</t>
  </si>
  <si>
    <t>2016-04-27 03:17</t>
  </si>
  <si>
    <t>2016-04-27 02:49</t>
  </si>
  <si>
    <t>2016-05-13 22:18</t>
  </si>
  <si>
    <t>2016-05-29 15:59</t>
  </si>
  <si>
    <t>2016-05-29 12:19</t>
  </si>
  <si>
    <t>2016-05-16 19:36</t>
  </si>
  <si>
    <t>2016-05-10 21:06</t>
  </si>
  <si>
    <t>2016-05-05 18:37</t>
  </si>
  <si>
    <t>2016-05-10 23:00</t>
  </si>
  <si>
    <t>2016-05-05 00:00</t>
  </si>
  <si>
    <t>2016-06-29 23:40</t>
  </si>
  <si>
    <t>2016-06-01 16:45</t>
  </si>
  <si>
    <t>2016-06-01 16:39</t>
  </si>
  <si>
    <t>2016-06-05 18:00</t>
  </si>
  <si>
    <t>2016-06-01 10:09</t>
  </si>
  <si>
    <t>2016-06-17 15:54</t>
  </si>
  <si>
    <t>2016-06-17 15:40</t>
  </si>
  <si>
    <t>2016-07-21 08:08</t>
  </si>
  <si>
    <t>2016-07-09 04:19</t>
  </si>
  <si>
    <t>2016-07-16 13:18</t>
  </si>
  <si>
    <t>2016-07-18 13:52</t>
  </si>
  <si>
    <t>2016-07-08 21:56</t>
  </si>
  <si>
    <t>2016-07-20 16:13</t>
  </si>
  <si>
    <t>2016-07-20 16:06</t>
  </si>
  <si>
    <t>2016-08-03 21:09</t>
  </si>
  <si>
    <t>2016-08-11 04:34</t>
  </si>
  <si>
    <t>2016-08-05 12:30</t>
  </si>
  <si>
    <t>2016-08-31 04:52</t>
  </si>
  <si>
    <t>2016-08-01 09:41</t>
  </si>
  <si>
    <t>2016-08-27 09:54</t>
  </si>
  <si>
    <t>2016-08-10 20:03</t>
  </si>
  <si>
    <t>2016-09-21 08:58</t>
  </si>
  <si>
    <t>2016-09-27 19:12</t>
  </si>
  <si>
    <t>2016-09-16 12:45</t>
  </si>
  <si>
    <t>2016-09-20 01:04</t>
  </si>
  <si>
    <t>2016-09-27 23:46</t>
  </si>
  <si>
    <t>2016-09-27 14:10</t>
  </si>
  <si>
    <t>2016-09-27 13:51</t>
  </si>
  <si>
    <t>2016-10-21 04:01</t>
  </si>
  <si>
    <t>2016-10-23 11:53</t>
  </si>
  <si>
    <t>2016-10-29 19:57</t>
  </si>
  <si>
    <t>2016-10-21 04:27</t>
  </si>
  <si>
    <t>2016-10-08 17:33</t>
  </si>
  <si>
    <t>2016-10-08 17:09</t>
  </si>
  <si>
    <t>2016-11-29 09:43</t>
  </si>
  <si>
    <t>2016-11-05 13:25</t>
  </si>
  <si>
    <t>2016-11-13 14:41</t>
  </si>
  <si>
    <t>2016-11-24 01:53</t>
  </si>
  <si>
    <t>2016-11-08 19:33</t>
  </si>
  <si>
    <t>2016-11-22 23:15</t>
  </si>
  <si>
    <t>2016-11-22 22:55</t>
  </si>
  <si>
    <t>2016-12-13 13:58</t>
  </si>
  <si>
    <t>2016-12-21 13:28</t>
  </si>
  <si>
    <t>2016-12-27 22:26</t>
  </si>
  <si>
    <t>2016-12-27 17:41</t>
  </si>
  <si>
    <t>2016-12-01 04:08</t>
  </si>
  <si>
    <t>2016-12-01 03:24</t>
  </si>
  <si>
    <t>2016-12-01 00:00</t>
  </si>
  <si>
    <t>2017-01-23 09:57</t>
  </si>
  <si>
    <t>2017-01-07 14:17</t>
  </si>
  <si>
    <t>2017-01-04 14:34</t>
  </si>
  <si>
    <t>2017-01-20 13:37</t>
  </si>
  <si>
    <t>2017-01-20 12:48</t>
  </si>
  <si>
    <t>2017-01-28 01:42</t>
  </si>
  <si>
    <t>2017-01-28 00:55</t>
  </si>
  <si>
    <t>2017-02-14 09:09</t>
  </si>
  <si>
    <t>2017-02-22 18:10</t>
  </si>
  <si>
    <t>2017-02-19 12:28</t>
  </si>
  <si>
    <t>2017-02-10 07:20</t>
  </si>
  <si>
    <t>2017-02-08 23:58</t>
  </si>
  <si>
    <t>2017-02-18 03:42</t>
  </si>
  <si>
    <t>2017-02-18 03:10</t>
  </si>
  <si>
    <t>2017-03-27 09:38</t>
  </si>
  <si>
    <t>2017-03-06 01:15</t>
  </si>
  <si>
    <t>2017-03-12 11:59</t>
  </si>
  <si>
    <t>2017-03-27 04:55</t>
  </si>
  <si>
    <t>2017-03-31 20:01</t>
  </si>
  <si>
    <t>2017-03-10 19:50</t>
  </si>
  <si>
    <t>2017-03-10 19:51</t>
  </si>
  <si>
    <t>2017-04-02 09:43</t>
  </si>
  <si>
    <t>2017-04-10 16:25</t>
  </si>
  <si>
    <t>2017-04-10 10:46</t>
  </si>
  <si>
    <t>2017-04-02 05:17</t>
  </si>
  <si>
    <t>2017-04-01 00:36</t>
  </si>
  <si>
    <t>2017-04-21 18:50</t>
  </si>
  <si>
    <t>2017-04-21 18:51</t>
  </si>
  <si>
    <t>2017-05-06 22:22</t>
  </si>
  <si>
    <t>2017-05-31 15:27</t>
  </si>
  <si>
    <t>2017-05-31 15:09</t>
  </si>
  <si>
    <t>2017-05-01 04:54</t>
  </si>
  <si>
    <t>2017-05-15 20:59</t>
  </si>
  <si>
    <t>2017-05-06 04:18</t>
  </si>
  <si>
    <t>2017-05-13 00:01</t>
  </si>
  <si>
    <t>2017-06-08 09:34</t>
  </si>
  <si>
    <t>2017-06-02 01:27</t>
  </si>
  <si>
    <t>2017-06-25 12:52</t>
  </si>
  <si>
    <t>2017-06-15 06:16</t>
  </si>
  <si>
    <t>2017-06-14 09:16</t>
  </si>
  <si>
    <t>2017-06-02 11:30</t>
  </si>
  <si>
    <t>2017-06-02 10:42</t>
  </si>
  <si>
    <t>2017-07-18 08:39</t>
  </si>
  <si>
    <t>2017-07-29 23:47</t>
  </si>
  <si>
    <t>2017-07-21 14:27</t>
  </si>
  <si>
    <t>2017-07-07 18:32</t>
  </si>
  <si>
    <t>2017-07-29 22:17</t>
  </si>
  <si>
    <t>2017-07-29 19:27</t>
  </si>
  <si>
    <t>2017-07-29 19:20</t>
  </si>
  <si>
    <t>2017-08-28 00:02</t>
  </si>
  <si>
    <t>2017-08-22 03:43</t>
  </si>
  <si>
    <t>2017-08-09 13:40</t>
  </si>
  <si>
    <t>2017-08-01 03:08</t>
  </si>
  <si>
    <t>2017-08-10 10:52</t>
  </si>
  <si>
    <t>2017-08-31 11:24</t>
  </si>
  <si>
    <t>2017-08-31 10:42</t>
  </si>
  <si>
    <t>2017-09-29 21:44</t>
  </si>
  <si>
    <t>2017-09-06 14:39</t>
  </si>
  <si>
    <t>2017-09-27 11:29</t>
  </si>
  <si>
    <t>2017-09-18 03:41</t>
  </si>
  <si>
    <t>2017-09-13 09:01</t>
  </si>
  <si>
    <t>2017-09-29 07:53</t>
  </si>
  <si>
    <t>2017-09-29 07:49</t>
  </si>
  <si>
    <t>2017-10-30 08:54</t>
  </si>
  <si>
    <t>2017-10-14 14:28</t>
  </si>
  <si>
    <t>2017-10-01 12:12</t>
  </si>
  <si>
    <t>2017-10-23 02:56</t>
  </si>
  <si>
    <t>2017-10-13 19:50</t>
  </si>
  <si>
    <t>2017-10-11 18:08</t>
  </si>
  <si>
    <t>2017-10-11 17:19</t>
  </si>
  <si>
    <t>2017-11-24 09:09</t>
  </si>
  <si>
    <t>2017-11-17 15:37</t>
  </si>
  <si>
    <t>2017-11-07 13:10</t>
  </si>
  <si>
    <t>2017-11-23 05:47</t>
  </si>
  <si>
    <t>2017-11-18 11:19</t>
  </si>
  <si>
    <t>2017-11-01 05:49</t>
  </si>
  <si>
    <t>2017-11-02 04:12</t>
  </si>
  <si>
    <t>2017-11-30 00:00</t>
  </si>
  <si>
    <t>2017-12-20 09:04</t>
  </si>
  <si>
    <t>2017-12-23 14:47</t>
  </si>
  <si>
    <t>2017-12-23 12:42</t>
  </si>
  <si>
    <t>2017-12-17 01:49</t>
  </si>
  <si>
    <t>2017-12-16 14:15</t>
  </si>
  <si>
    <t>2017-12-02 20:45</t>
  </si>
  <si>
    <t>2017-12-16 09:01</t>
  </si>
  <si>
    <t>2018-01-12 09:18</t>
  </si>
  <si>
    <t>2018-01-08 01:26</t>
  </si>
  <si>
    <t>2018-01-04 12:22</t>
  </si>
  <si>
    <t>2018-01-13 06:14</t>
  </si>
  <si>
    <t>2018-01-28 18:12</t>
  </si>
  <si>
    <t>2018-01-26 05:53</t>
  </si>
  <si>
    <t>2018-01-26 05:49</t>
  </si>
  <si>
    <t>2018-01-17 13:00</t>
  </si>
  <si>
    <t>2018-02-12 09:34</t>
  </si>
  <si>
    <t>2018-02-28 15:39</t>
  </si>
  <si>
    <t>2018-02-18 13:45</t>
  </si>
  <si>
    <t>2018-02-05 05:23</t>
  </si>
  <si>
    <t>2018-02-02 17:03</t>
  </si>
  <si>
    <t>2018-02-22 12:59</t>
  </si>
  <si>
    <t>2018-02-22 12:49</t>
  </si>
  <si>
    <t>2018-03-09 10:36</t>
  </si>
  <si>
    <t>2018-03-03 15:04</t>
  </si>
  <si>
    <t>2018-03-05 11:08</t>
  </si>
  <si>
    <t>2018-03-23 04:57</t>
  </si>
  <si>
    <t>2018-03-20 09:59</t>
  </si>
  <si>
    <t>2018-03-28 01:15</t>
  </si>
  <si>
    <t>2018-03-28 01:05</t>
  </si>
  <si>
    <t>2018-03-08 00:00</t>
  </si>
  <si>
    <t>2018-04-07 10:09</t>
  </si>
  <si>
    <t>2018-04-23 17:02</t>
  </si>
  <si>
    <t>2018-04-23 09:43</t>
  </si>
  <si>
    <t>2018-04-08 05:09</t>
  </si>
  <si>
    <t>2018-04-06 09:17</t>
  </si>
  <si>
    <t>2018-04-24 10:34</t>
  </si>
  <si>
    <t>2018-04-24 11:49</t>
  </si>
  <si>
    <t>2018-05-10 08:38</t>
  </si>
  <si>
    <t>2018-05-26 04:12</t>
  </si>
  <si>
    <t>2018-05-27 10:36</t>
  </si>
  <si>
    <t>2018-05-03 13:44</t>
  </si>
  <si>
    <t>2018-05-08 03:17</t>
  </si>
  <si>
    <t>2018-05-02 22:47</t>
  </si>
  <si>
    <t>2018-05-02 22:35</t>
  </si>
  <si>
    <t>2018-06-01 21:45</t>
  </si>
  <si>
    <t>2018-06-28 11:57</t>
  </si>
  <si>
    <t>2018-06-12 04:27</t>
  </si>
  <si>
    <t>2018-06-22 13:43</t>
  </si>
  <si>
    <t>2018-06-22 13:33</t>
  </si>
  <si>
    <t>2018-06-22 00:00</t>
  </si>
  <si>
    <t>2018-07-09 08:40</t>
  </si>
  <si>
    <t>2018-07-11 02:39</t>
  </si>
  <si>
    <t>2018-07-30 13:42</t>
  </si>
  <si>
    <t>2018-07-11 06:07</t>
  </si>
  <si>
    <t>2018-07-11 03:54</t>
  </si>
  <si>
    <t>2018-07-11 03:05</t>
  </si>
  <si>
    <t>2018-07-11 02:56</t>
  </si>
  <si>
    <t>2018-08-31 07:13</t>
  </si>
  <si>
    <t>2018-08-12 16:42</t>
  </si>
  <si>
    <t>2018-08-01 12:26</t>
  </si>
  <si>
    <t>2018-08-31 05:40</t>
  </si>
  <si>
    <t>2018-08-12 10:20</t>
  </si>
  <si>
    <t>2018-08-31 15:01</t>
  </si>
  <si>
    <t>2018-08-14 05:31</t>
  </si>
  <si>
    <t>2018-09-18 08:41</t>
  </si>
  <si>
    <t>2018-09-04 03:21</t>
  </si>
  <si>
    <t>2018-09-04 12:28</t>
  </si>
  <si>
    <t>2018-09-30 00:26</t>
  </si>
  <si>
    <t>2018-09-15 23:48</t>
  </si>
  <si>
    <t>2018-09-09 07:13</t>
  </si>
  <si>
    <t>2018-09-08 19:06</t>
  </si>
  <si>
    <t>2018-09-09 00:00</t>
  </si>
  <si>
    <t>2018-10-20 08:59</t>
  </si>
  <si>
    <t>2018-10-22 12:36</t>
  </si>
  <si>
    <t>2018-10-29 05:00</t>
  </si>
  <si>
    <t>2018-10-04 16:56</t>
  </si>
  <si>
    <t>2018-10-09 21:40</t>
  </si>
  <si>
    <t>2018-10-09 21:22</t>
  </si>
  <si>
    <t>2018-11-29 09:10</t>
  </si>
  <si>
    <t>2018-11-12 14:19</t>
  </si>
  <si>
    <t>2018-11-07 12:05</t>
  </si>
  <si>
    <t>2018-11-23 02:48</t>
  </si>
  <si>
    <t>2018-11-22 09:27</t>
  </si>
  <si>
    <t>2018-11-16 21:25</t>
  </si>
  <si>
    <t>2018-11-05 00:01</t>
  </si>
  <si>
    <t>2018-12-29 08:24</t>
  </si>
  <si>
    <t>2018-12-26 12:54</t>
  </si>
  <si>
    <t>2018-12-04 12:48</t>
  </si>
  <si>
    <t>2018-12-18 06:23</t>
  </si>
  <si>
    <t>2018-12-27 08:12</t>
  </si>
  <si>
    <t>2018-12-06 17:14</t>
  </si>
  <si>
    <t>2018-12-23 12:03</t>
  </si>
  <si>
    <t>2018-12-31 00:00</t>
  </si>
  <si>
    <t>2019-01-01 09:07</t>
  </si>
  <si>
    <t>2019-01-31 04:27</t>
  </si>
  <si>
    <t>2019-01-04 13:22</t>
  </si>
  <si>
    <t>2019-01-28 03:55</t>
  </si>
  <si>
    <t>2019-01-31 16:03</t>
  </si>
  <si>
    <t>2019-01-15 20:27</t>
  </si>
  <si>
    <t>2019-01-21 22:49</t>
  </si>
  <si>
    <t>2019-01-16 00:00</t>
  </si>
  <si>
    <t>2019-01-28 13:00</t>
  </si>
  <si>
    <t>2019-02-11 09:34</t>
  </si>
  <si>
    <t>2019-02-06 14:51</t>
  </si>
  <si>
    <t>2019-02-07 13:19</t>
  </si>
  <si>
    <t>2019-02-23 04:09</t>
  </si>
  <si>
    <t>2019-02-16 22:38</t>
  </si>
  <si>
    <t>2019-02-24 05:33</t>
  </si>
  <si>
    <t>2019-02-18 05:15</t>
  </si>
  <si>
    <t>2019-03-15 09:23</t>
  </si>
  <si>
    <t>2019-03-28 17:01</t>
  </si>
  <si>
    <t>2019-03-28 11:49</t>
  </si>
  <si>
    <t>2019-03-07 19:55</t>
  </si>
  <si>
    <t>2019-03-29 23:17</t>
  </si>
  <si>
    <t>2019-03-29 22:40</t>
  </si>
  <si>
    <t>2019-03-29 22:27</t>
  </si>
  <si>
    <t>2019-03-08 00:00</t>
  </si>
  <si>
    <t>2019-04-01 10:35</t>
  </si>
  <si>
    <t>2019-04-30 14:25</t>
  </si>
  <si>
    <t>2019-04-10 12:30</t>
  </si>
  <si>
    <t>2019-04-01 05:49</t>
  </si>
  <si>
    <t>2019-04-10 12:38</t>
  </si>
  <si>
    <t>2019-04-30 14:33</t>
  </si>
  <si>
    <t>2019-04-30 14:29</t>
  </si>
  <si>
    <t>2019-04-21 00:00</t>
  </si>
  <si>
    <t>2019-05-03 09:55</t>
  </si>
  <si>
    <t>2019-05-17 16:34</t>
  </si>
  <si>
    <t>2019-05-19 09:43</t>
  </si>
  <si>
    <t>2019-05-07 05:26</t>
  </si>
  <si>
    <t>2019-05-06 23:00</t>
  </si>
  <si>
    <t>2019-05-19 11:25</t>
  </si>
  <si>
    <t>2019-05-20 09:16</t>
  </si>
  <si>
    <t>2019-06-17 21:41</t>
  </si>
  <si>
    <t>2019-06-14 01:21</t>
  </si>
  <si>
    <t>2019-06-21 12:47</t>
  </si>
  <si>
    <t>2019-06-15 04:29</t>
  </si>
  <si>
    <t>2019-06-07 15:20</t>
  </si>
  <si>
    <t>2019-06-07 15:17</t>
  </si>
  <si>
    <t>2019-06-11 11:23</t>
  </si>
  <si>
    <t>2019-07-11 12:20</t>
  </si>
  <si>
    <t>2019-07-18 14:20</t>
  </si>
  <si>
    <t>2019-07-14 14:19</t>
  </si>
  <si>
    <t>2019-07-23 05:15</t>
  </si>
  <si>
    <t>2019-07-05 14:09</t>
  </si>
  <si>
    <t>2019-07-03 00:06</t>
  </si>
  <si>
    <t>2019-07-03 00:01</t>
  </si>
  <si>
    <t>2019-07-20 12:00</t>
  </si>
  <si>
    <t>2019-08-26 20:34</t>
  </si>
  <si>
    <t>2019-08-10 14:40</t>
  </si>
  <si>
    <t>2019-08-18 14:12</t>
  </si>
  <si>
    <t>2019-08-09 17:57</t>
  </si>
  <si>
    <t>2019-08-18 13:24</t>
  </si>
  <si>
    <t>2019-08-18 13:18</t>
  </si>
  <si>
    <t>2019-09-24 20:54</t>
  </si>
  <si>
    <t>2019-09-06 14:23</t>
  </si>
  <si>
    <t>2019-09-21 00:52</t>
  </si>
  <si>
    <t>2019-09-30 20:18</t>
  </si>
  <si>
    <t>2019-09-26 12:33</t>
  </si>
  <si>
    <t>2019-09-26 12:31</t>
  </si>
  <si>
    <t>2019-10-15 09:55</t>
  </si>
  <si>
    <t>2019-10-01 16:10</t>
  </si>
  <si>
    <t>2019-10-22 04:49</t>
  </si>
  <si>
    <t>2019-10-01 00:07</t>
  </si>
  <si>
    <t>2019-10-31 15:42</t>
  </si>
  <si>
    <t>2019-11-28 20:35</t>
  </si>
  <si>
    <t>2019-11-06 13:53</t>
  </si>
  <si>
    <t>2019-11-16 12:22</t>
  </si>
  <si>
    <t>2019-11-28 16:30</t>
  </si>
  <si>
    <t>2019-11-28 14:30</t>
  </si>
  <si>
    <t>2019-11-22 04:01</t>
  </si>
  <si>
    <t>2019-11-22 03:44</t>
  </si>
  <si>
    <t>2019-12-31 09:47</t>
  </si>
  <si>
    <t>2019-12-25 14:35</t>
  </si>
  <si>
    <t>2019-12-17 13:10</t>
  </si>
  <si>
    <t>2019-12-05 18:35</t>
  </si>
  <si>
    <t>2019-12-05 17:43</t>
  </si>
  <si>
    <t>2020-01-01 09:34</t>
  </si>
  <si>
    <t>2020-01-26 15:06</t>
  </si>
  <si>
    <t>2020-01-07 14:40</t>
  </si>
  <si>
    <t>2020-01-31 00:04</t>
  </si>
  <si>
    <t>2020-01-12 06:25</t>
  </si>
  <si>
    <t>2020-01-24 22:29</t>
  </si>
  <si>
    <t>2020-01-24 21:43</t>
  </si>
  <si>
    <t>2020-02-18 09:18</t>
  </si>
  <si>
    <t>2020-02-15 15:44</t>
  </si>
  <si>
    <t>2020-02-21 14:03</t>
  </si>
  <si>
    <t>2020-02-01 04:33</t>
  </si>
  <si>
    <t>2020-02-16 13:48</t>
  </si>
  <si>
    <t>2020-02-03 13:09</t>
  </si>
  <si>
    <t>2020-02-03 12:49</t>
  </si>
  <si>
    <t>2020-02-03 00:00</t>
  </si>
  <si>
    <t>2020-03-05 09:56</t>
  </si>
  <si>
    <t>2020-03-09 14:53</t>
  </si>
  <si>
    <t>2020-03-26 14:34</t>
  </si>
  <si>
    <t>2020-03-15 05:59</t>
  </si>
  <si>
    <t>2020-03-28 11:38</t>
  </si>
  <si>
    <t>2020-03-28 08:43</t>
  </si>
  <si>
    <t>2020-04-05 09:43</t>
  </si>
  <si>
    <t>2020-04-19 16:43</t>
  </si>
  <si>
    <t>2020-04-30 14:11</t>
  </si>
  <si>
    <t>2020-04-13 02:55</t>
  </si>
  <si>
    <t>2020-04-22 12:09</t>
  </si>
  <si>
    <t>2020-04-22 05:22</t>
  </si>
  <si>
    <t>2020-04-22 04:32</t>
  </si>
  <si>
    <t>2020-04-22 00:00</t>
  </si>
  <si>
    <t>2020-05-13 08:48</t>
  </si>
  <si>
    <t>2020-05-18 03:46</t>
  </si>
  <si>
    <t>2020-05-09 11:21</t>
  </si>
  <si>
    <t>2020-05-12 13:22</t>
  </si>
  <si>
    <t>2020-05-21 19:14</t>
  </si>
  <si>
    <t>2020-05-16 13:26</t>
  </si>
  <si>
    <t>2020-05-16 13:27</t>
  </si>
  <si>
    <t>2020-05-28 00:00</t>
  </si>
  <si>
    <t>2020-06-14 22:07</t>
  </si>
  <si>
    <t>2020-06-21 16:57</t>
  </si>
  <si>
    <t>2020-06-23 12:15</t>
  </si>
  <si>
    <t>2020-06-09 04:57</t>
  </si>
  <si>
    <t>2020-06-22 08:48</t>
  </si>
  <si>
    <t>2020-06-01 01:05</t>
  </si>
  <si>
    <t>2020-06-30 15:18</t>
  </si>
  <si>
    <t>2020-06-30 00:00</t>
  </si>
  <si>
    <t>2020-07-21 09:08</t>
  </si>
  <si>
    <t>2020-07-09 16:05</t>
  </si>
  <si>
    <t>2020-07-17 12:33</t>
  </si>
  <si>
    <t>2020-07-25 15:16</t>
  </si>
  <si>
    <t>2020-07-10 15:36</t>
  </si>
  <si>
    <t>2020-07-10 15:27</t>
  </si>
  <si>
    <t>2020-07-10 14:47</t>
  </si>
  <si>
    <t>2020-08-25 14:47</t>
  </si>
  <si>
    <t>2020-08-25 14:27</t>
  </si>
  <si>
    <t>2020-08-23 03:53</t>
  </si>
  <si>
    <t>2020-08-03 15:32</t>
  </si>
  <si>
    <t>2020-08-03 04:57</t>
  </si>
  <si>
    <t>2020-08-27 16:11</t>
  </si>
  <si>
    <t>2020-09-27 09:11</t>
  </si>
  <si>
    <t>2020-09-01 03:00</t>
  </si>
  <si>
    <t>2020-09-02 13:12</t>
  </si>
  <si>
    <t>2020-09-27 04:07</t>
  </si>
  <si>
    <t>2020-09-02 03:23</t>
  </si>
  <si>
    <t>2020-09-12 14:17</t>
  </si>
  <si>
    <t>2020-09-13 09:08</t>
  </si>
  <si>
    <t>2020-10-30 09:26</t>
  </si>
  <si>
    <t>2020-10-04 14:06</t>
  </si>
  <si>
    <t>2020-10-03 12:06</t>
  </si>
  <si>
    <t>2020-10-22 19:46</t>
  </si>
  <si>
    <t>2020-10-05 16:14</t>
  </si>
  <si>
    <t>2020-10-12 19:58</t>
  </si>
  <si>
    <t>2020-10-20 19:29</t>
  </si>
  <si>
    <t>2020-10-20 00:00</t>
  </si>
  <si>
    <t>2020-11-30 09:24</t>
  </si>
  <si>
    <t>2020-11-19 14:57</t>
  </si>
  <si>
    <t>2020-11-18 12:38</t>
  </si>
  <si>
    <t>2020-11-29 21:58</t>
  </si>
  <si>
    <t>2020-11-27 22:58</t>
  </si>
  <si>
    <t>2020-11-13 17:58</t>
  </si>
  <si>
    <t>2020-11-13 17:56</t>
  </si>
  <si>
    <t>2020-11-08 00:00</t>
  </si>
  <si>
    <t>2020-12-31 08:58</t>
  </si>
  <si>
    <t>2020-12-29 11:52</t>
  </si>
  <si>
    <t>2020-12-31 05:04</t>
  </si>
  <si>
    <t>2020-12-30 02:10</t>
  </si>
  <si>
    <t>2020-12-10 05:18</t>
  </si>
  <si>
    <t>2020-12-10 05:12</t>
  </si>
  <si>
    <t>2020-12-10 00:00</t>
  </si>
  <si>
    <t>2021-01-17 09:36</t>
  </si>
  <si>
    <t>2021-01-22 14:53</t>
  </si>
  <si>
    <t>2021-01-21 14:01</t>
  </si>
  <si>
    <t>2021-01-13 06:24</t>
  </si>
  <si>
    <t>2021-01-08 03:02</t>
  </si>
  <si>
    <t>2021-01-04 21:21</t>
  </si>
  <si>
    <t>2021-01-04 20:56</t>
  </si>
  <si>
    <t>2021-02-18 09:10</t>
  </si>
  <si>
    <t>2021-02-26 03:19</t>
  </si>
  <si>
    <t>2021-02-05 13:37</t>
  </si>
  <si>
    <t>2021-02-20 06:13</t>
  </si>
  <si>
    <t>2021-02-11 23:53</t>
  </si>
  <si>
    <t>2021-02-17 02:02</t>
  </si>
  <si>
    <t>2021-02-17 01:34</t>
  </si>
  <si>
    <t>2021-03-22 09:00</t>
  </si>
  <si>
    <t>2021-03-30 04:49</t>
  </si>
  <si>
    <t>2021-03-28 10:58</t>
  </si>
  <si>
    <t>2021-03-22 11:51</t>
  </si>
  <si>
    <t>2021-03-02 06:57</t>
  </si>
  <si>
    <t>2021-03-02 04:51</t>
  </si>
  <si>
    <t>2021-03-02 04:45</t>
  </si>
  <si>
    <t>2021-03-07 00:00</t>
  </si>
  <si>
    <t>2021-04-05 07:48</t>
  </si>
  <si>
    <t>2021-04-22 15:14</t>
  </si>
  <si>
    <t>2021-04-22 11:52</t>
  </si>
  <si>
    <t>2021-04-09 14:17</t>
  </si>
  <si>
    <t>2021-04-08 19:24</t>
  </si>
  <si>
    <t>2021-04-29 03:38</t>
  </si>
  <si>
    <t>2021-05-30 15:55</t>
  </si>
  <si>
    <t>2021-05-27 10:57</t>
  </si>
  <si>
    <t>2021-05-05 19:26</t>
  </si>
  <si>
    <t>2021-05-28 15:50</t>
  </si>
  <si>
    <t>2021-05-30 14:01</t>
  </si>
  <si>
    <t>2021-05-30 13:28</t>
  </si>
  <si>
    <t>2021-06-08 07:31</t>
  </si>
  <si>
    <t>2021-06-20 15:29</t>
  </si>
  <si>
    <t>2021-06-19 15:11</t>
  </si>
  <si>
    <t>2021-06-05 19:49</t>
  </si>
  <si>
    <t>2021-06-16 12:15</t>
  </si>
  <si>
    <t>2021-06-22 15:44</t>
  </si>
  <si>
    <t>2021-06-04 13:20</t>
  </si>
  <si>
    <t>2021-06-04 00:00</t>
  </si>
  <si>
    <t>2021-07-07 22:00</t>
  </si>
  <si>
    <t>2021-07-24 04:04</t>
  </si>
  <si>
    <t>2021-07-25 13:37</t>
  </si>
  <si>
    <t>2021-07-21 19:57</t>
  </si>
  <si>
    <t>2021-07-06 09:26</t>
  </si>
  <si>
    <t>2021-07-23 18:09</t>
  </si>
  <si>
    <t>2021-07-24 03:15</t>
  </si>
  <si>
    <t>2021-08-07 05:24</t>
  </si>
  <si>
    <t>2021-08-27 13:19</t>
  </si>
  <si>
    <t>2021-08-20 05:09</t>
  </si>
  <si>
    <t>2021-08-28 11:35</t>
  </si>
  <si>
    <t>2021-08-12 16:38</t>
  </si>
  <si>
    <t>2021-08-12 16:27</t>
  </si>
  <si>
    <t>2021-09-24 09:40</t>
  </si>
  <si>
    <t>2021-09-12 13:44</t>
  </si>
  <si>
    <t>2021-09-08 13:55</t>
  </si>
  <si>
    <t>2021-09-29 04:14</t>
  </si>
  <si>
    <t>2021-09-12 14:05</t>
  </si>
  <si>
    <t>2021-09-24 19:22</t>
  </si>
  <si>
    <t>2021-09-24 19:26</t>
  </si>
  <si>
    <t>2021-10-17 08:22</t>
  </si>
  <si>
    <t>2021-10-12 03:23</t>
  </si>
  <si>
    <t>2021-10-04 12:52</t>
  </si>
  <si>
    <t>2021-10-22 13:21</t>
  </si>
  <si>
    <t>2021-10-16 23:45</t>
  </si>
  <si>
    <t>2021-10-11 22:46</t>
  </si>
  <si>
    <t>2021-10-11 22:41</t>
  </si>
  <si>
    <t>2021-10-24 00:00</t>
  </si>
  <si>
    <t>2021-11-06 13:47</t>
  </si>
  <si>
    <t>2021-11-06 10:22</t>
  </si>
  <si>
    <t>2021-11-11 04:20</t>
  </si>
  <si>
    <t>2021-11-22 09:46</t>
  </si>
  <si>
    <t>2021-11-08 06:10</t>
  </si>
  <si>
    <t>2021-11-08 05:44</t>
  </si>
  <si>
    <t>2021-12-15 14:22</t>
  </si>
  <si>
    <t>2021-12-25 03:45</t>
  </si>
  <si>
    <t>2021-12-12 07:22</t>
  </si>
  <si>
    <t>2021-12-06 04:52</t>
  </si>
  <si>
    <t>2021-12-12 00:00</t>
  </si>
  <si>
    <t>Country：</t>
    <phoneticPr fontId="3" type="noConversion"/>
  </si>
  <si>
    <t>No.：</t>
  </si>
  <si>
    <t>Longitude：</t>
  </si>
  <si>
    <t>Latitude：</t>
  </si>
  <si>
    <t>Elevation：</t>
  </si>
  <si>
    <t>TEMPERATURE</t>
  </si>
  <si>
    <t>RAIN FALL</t>
  </si>
  <si>
    <t>SUNSHINE DURATION</t>
  </si>
  <si>
    <t>Value</t>
  </si>
  <si>
    <t>Max.</t>
  </si>
  <si>
    <t>Min.</t>
  </si>
  <si>
    <t>2015-01-01 09:03</t>
  </si>
  <si>
    <t>2015-01-06 13:23</t>
  </si>
  <si>
    <t>2015-01-24 14:47</t>
  </si>
  <si>
    <t>2015-01-19 09:10</t>
  </si>
  <si>
    <t>2015-01-27 02:19</t>
  </si>
  <si>
    <t>2015-01-14 02:10</t>
  </si>
  <si>
    <t>2015-01-16 13:00</t>
  </si>
  <si>
    <t>2015-02-09 09:32</t>
  </si>
  <si>
    <t>2015-02-25 16:27</t>
  </si>
  <si>
    <t>2015-02-15 11:54</t>
  </si>
  <si>
    <t>2015-02-09 06:03</t>
  </si>
  <si>
    <t>2015-02-27 13:08</t>
  </si>
  <si>
    <t>2015-02-24 06:22</t>
  </si>
  <si>
    <t>2015-02-24 03:24</t>
  </si>
  <si>
    <t>2015-03-25 20:11</t>
  </si>
  <si>
    <t>2015-03-18 14:34</t>
  </si>
  <si>
    <t>2015-03-31 11:56</t>
  </si>
  <si>
    <t>2015-03-11 01:18</t>
  </si>
  <si>
    <t>2015-03-24 18:21</t>
  </si>
  <si>
    <t>2015-03-23 12:12</t>
  </si>
  <si>
    <t>2015-03-23 12:08</t>
  </si>
  <si>
    <t>2015-04-08 09:50</t>
  </si>
  <si>
    <t>2015-04-20 04:08</t>
  </si>
  <si>
    <t>2015-04-06 14:56</t>
  </si>
  <si>
    <t>2015-04-15 05:55</t>
  </si>
  <si>
    <t>2015-04-20 19:49</t>
  </si>
  <si>
    <t>2015-04-20 21:31</t>
  </si>
  <si>
    <t>2015-04-20 20:45</t>
  </si>
  <si>
    <t>2015-05-21 10:03</t>
  </si>
  <si>
    <t>2015-05-28 16:03</t>
  </si>
  <si>
    <t>2015-05-30 13:45</t>
  </si>
  <si>
    <t>2015-05-05 04:11</t>
  </si>
  <si>
    <t>2015-05-10 12:31</t>
  </si>
  <si>
    <t>2015-05-12 04:37</t>
  </si>
  <si>
    <t>2015-06-14 22:30</t>
  </si>
  <si>
    <t>2015-06-30 16:45</t>
  </si>
  <si>
    <t>2015-06-19 12:54</t>
  </si>
  <si>
    <t>2015-06-21 17:22</t>
  </si>
  <si>
    <t>2015-06-13 14:57</t>
  </si>
  <si>
    <t>2015-06-21 16:53</t>
  </si>
  <si>
    <t>2015-06-14 14:42</t>
  </si>
  <si>
    <t>2015-06-14 00:00</t>
  </si>
  <si>
    <t>2015-06-19 13:00</t>
  </si>
  <si>
    <t>2015-07-31 07:43</t>
  </si>
  <si>
    <t>2015-07-11 02:08</t>
  </si>
  <si>
    <t>2015-07-02 15:02</t>
  </si>
  <si>
    <t>2015-07-28 19:18</t>
  </si>
  <si>
    <t>2015-07-10 13:42</t>
  </si>
  <si>
    <t>2015-07-23 13:33</t>
  </si>
  <si>
    <t>2015-07-23 13:19</t>
  </si>
  <si>
    <t>2015-08-02 07:59</t>
  </si>
  <si>
    <t>2015-08-08 08:33</t>
  </si>
  <si>
    <t>2015-08-13 11:39</t>
  </si>
  <si>
    <t>2015-08-08 05:27</t>
  </si>
  <si>
    <t>2015-08-08 05:25</t>
  </si>
  <si>
    <t>2015-08-18 15:59</t>
  </si>
  <si>
    <t>2015-08-08 03:33</t>
  </si>
  <si>
    <t>2015-09-06 14:05</t>
  </si>
  <si>
    <t>2015-09-19 05:24</t>
  </si>
  <si>
    <t>2015-09-28 16:56</t>
  </si>
  <si>
    <t>2015-09-28 19:44</t>
  </si>
  <si>
    <t>2015-09-28 17:39</t>
  </si>
  <si>
    <t>2015-10-20 14:12</t>
  </si>
  <si>
    <t>2015-10-03 12:09</t>
  </si>
  <si>
    <t>2015-10-11 05:12</t>
  </si>
  <si>
    <t>2015-10-25 13:35</t>
  </si>
  <si>
    <t>2015-10-02 02:47</t>
  </si>
  <si>
    <t>2015-10-02 02:21</t>
  </si>
  <si>
    <t>2015-10-02 00:00</t>
  </si>
  <si>
    <t>2015-11-27 08:42</t>
  </si>
  <si>
    <t>2015-11-16 15:06</t>
  </si>
  <si>
    <t>2015-11-17 13:54</t>
  </si>
  <si>
    <t>2015-11-26 22:32</t>
  </si>
  <si>
    <t>2015-11-22 12:57</t>
  </si>
  <si>
    <t>2015-11-11 13:20</t>
  </si>
  <si>
    <t>2015-11-11 13:04</t>
  </si>
  <si>
    <t>2015-12-28 10:24</t>
  </si>
  <si>
    <t>2015-12-22 14:01</t>
  </si>
  <si>
    <t>2015-12-17 16:29</t>
  </si>
  <si>
    <t>2015-12-19 12:07</t>
  </si>
  <si>
    <t>2015-12-10 04:12</t>
  </si>
  <si>
    <t>2015-12-10 03:57</t>
  </si>
  <si>
    <t>Taipei</t>
  </si>
  <si>
    <t>Taipei</t>
    <phoneticPr fontId="3" type="noConversion"/>
  </si>
  <si>
    <t>臺北市中正區公園路64號</t>
    <phoneticPr fontId="3" type="noConversion"/>
  </si>
  <si>
    <t>1896/08/11 ~</t>
    <phoneticPr fontId="3" type="noConversion"/>
  </si>
  <si>
    <t>臺北</t>
    <phoneticPr fontId="3" type="noConversion"/>
  </si>
  <si>
    <t>2016-01-24 09:01</t>
  </si>
  <si>
    <t>2016-01-17 14:04</t>
  </si>
  <si>
    <t>2016-01-05 12:15</t>
  </si>
  <si>
    <t>2016-01-24 05:19</t>
  </si>
  <si>
    <t>2016-01-31 13:05</t>
  </si>
  <si>
    <t>2016-01-06 07:17</t>
  </si>
  <si>
    <t>2016-01-06 07:04</t>
  </si>
  <si>
    <t>2016-02-25 08:49</t>
  </si>
  <si>
    <t>2016-02-13 14:01</t>
  </si>
  <si>
    <t>2016-02-13 13:38</t>
  </si>
  <si>
    <t>2016-02-08 05:35</t>
  </si>
  <si>
    <t>2016-02-29 11:35</t>
  </si>
  <si>
    <t>2016-02-02 03:30</t>
  </si>
  <si>
    <t>2016-02-02 03:25</t>
  </si>
  <si>
    <t>2016-03-08 18:08</t>
  </si>
  <si>
    <t>2016-03-05 13:46</t>
  </si>
  <si>
    <t>2016-03-28 05:53</t>
  </si>
  <si>
    <t>2016-03-01 12:04</t>
  </si>
  <si>
    <t>2016-03-19 09:22</t>
  </si>
  <si>
    <t>2016-03-19 09:21</t>
  </si>
  <si>
    <t>2016-04-19 08:35</t>
  </si>
  <si>
    <t>2016-04-13 13:15</t>
  </si>
  <si>
    <t>2016-04-23 11:12</t>
  </si>
  <si>
    <t>2016-04-18 16:23</t>
  </si>
  <si>
    <t>2016-04-18 04:47</t>
  </si>
  <si>
    <t>2016-04-27 02:25</t>
  </si>
  <si>
    <t>2016-05-13 22:07</t>
  </si>
  <si>
    <t>2016-05-29 15:26</t>
  </si>
  <si>
    <t>2016-05-31 15:14</t>
  </si>
  <si>
    <t>2016-05-17 00:47</t>
  </si>
  <si>
    <t>2016-05-13 14:38</t>
  </si>
  <si>
    <t>2016-05-16 06:10</t>
  </si>
  <si>
    <t>2016-05-16 05:43</t>
  </si>
  <si>
    <t>2016-06-29 23:22</t>
  </si>
  <si>
    <t>2016-06-01 16:25</t>
  </si>
  <si>
    <t>2016-06-01 14:46</t>
  </si>
  <si>
    <t>2016-06-15 02:31</t>
  </si>
  <si>
    <t>2016-06-13 14:47</t>
  </si>
  <si>
    <t>2016-06-28 13:52</t>
  </si>
  <si>
    <t>2016-06-28 13:35</t>
  </si>
  <si>
    <t>2016-07-21 08:09</t>
  </si>
  <si>
    <t>2016-07-09 04:31</t>
  </si>
  <si>
    <t>2016-07-28 12:22</t>
  </si>
  <si>
    <t>2016-07-18 15:21</t>
  </si>
  <si>
    <t>2016-07-08 22:05</t>
  </si>
  <si>
    <t>2016-07-10 12:33</t>
  </si>
  <si>
    <t>2016-07-10 12:17</t>
  </si>
  <si>
    <t>2016-07-10 00:00</t>
  </si>
  <si>
    <t>2016-08-03 21:55</t>
  </si>
  <si>
    <t>2016-08-15 15:42</t>
  </si>
  <si>
    <t>2016-08-04 13:10</t>
  </si>
  <si>
    <t>2016-08-31 05:31</t>
  </si>
  <si>
    <t>2016-08-01 10:22</t>
  </si>
  <si>
    <t>2016-08-07 10:22</t>
  </si>
  <si>
    <t>2016-08-27 14:32</t>
  </si>
  <si>
    <t>2016-08-27 00:00</t>
  </si>
  <si>
    <t>2016-09-21 08:20</t>
  </si>
  <si>
    <t>2016-09-27 13:57</t>
  </si>
  <si>
    <t>2016-09-16 12:06</t>
  </si>
  <si>
    <t>2016-09-20 06:58</t>
  </si>
  <si>
    <t>2016-09-10 15:17</t>
  </si>
  <si>
    <t>2016-09-27 13:23</t>
  </si>
  <si>
    <t>2016-10-30 09:08</t>
  </si>
  <si>
    <t>2016-10-21 00:25</t>
  </si>
  <si>
    <t>2016-10-02 12:24</t>
  </si>
  <si>
    <t>2016-10-30 03:36</t>
  </si>
  <si>
    <t>2016-10-20 19:36</t>
  </si>
  <si>
    <t>2016-10-06 04:29</t>
  </si>
  <si>
    <t>2016-10-22 16:37</t>
  </si>
  <si>
    <t>2016-11-28 09:03</t>
  </si>
  <si>
    <t>2016-11-05 13:10</t>
  </si>
  <si>
    <t>2016-11-13 14:03</t>
  </si>
  <si>
    <t>2016-11-24 05:22</t>
  </si>
  <si>
    <t>2016-11-01 22:55</t>
  </si>
  <si>
    <t>2016-11-21 02:12</t>
  </si>
  <si>
    <t>2016-11-23 05:23</t>
  </si>
  <si>
    <t>2016-12-16 08:51</t>
  </si>
  <si>
    <t>2016-12-13 13:59</t>
  </si>
  <si>
    <t>2016-12-21 13:13</t>
  </si>
  <si>
    <t>2016-12-28 00:01</t>
  </si>
  <si>
    <t>2016-12-23 13:07</t>
  </si>
  <si>
    <t>2016-12-22 09:14</t>
  </si>
  <si>
    <t>2016-12-22 08:30</t>
  </si>
  <si>
    <t>2017-01-22 09:28</t>
  </si>
  <si>
    <t>2017-01-07 14:39</t>
  </si>
  <si>
    <t>2017-01-04 14:43</t>
  </si>
  <si>
    <t>2017-01-20 15:19</t>
  </si>
  <si>
    <t>2017-01-11 15:53</t>
  </si>
  <si>
    <t>2017-01-20 02:03</t>
  </si>
  <si>
    <t>2017-01-14 07:30</t>
  </si>
  <si>
    <t>2017-02-14 09:05</t>
  </si>
  <si>
    <t>2017-02-04 14:54</t>
  </si>
  <si>
    <t>2017-02-19 13:53</t>
  </si>
  <si>
    <t>2017-02-10 03:30</t>
  </si>
  <si>
    <t>2017-02-06 15:47</t>
  </si>
  <si>
    <t>2017-02-24 02:01</t>
  </si>
  <si>
    <t>2017-02-22 12:07</t>
  </si>
  <si>
    <t>2017-03-26 23:26</t>
  </si>
  <si>
    <t>2017-03-06 01:26</t>
  </si>
  <si>
    <t>2017-03-30 12:46</t>
  </si>
  <si>
    <t>2017-03-07 19:03</t>
  </si>
  <si>
    <t>2017-03-21 12:29</t>
  </si>
  <si>
    <t>2017-03-06 01:35</t>
  </si>
  <si>
    <t>2017-03-06 00:57</t>
  </si>
  <si>
    <t>2017-04-02 09:32</t>
  </si>
  <si>
    <t>2017-04-10 15:01</t>
  </si>
  <si>
    <t>2017-04-10 13:28</t>
  </si>
  <si>
    <t>2017-04-02 04:53</t>
  </si>
  <si>
    <t>2017-04-11 21:19</t>
  </si>
  <si>
    <t>2017-04-19 12:30</t>
  </si>
  <si>
    <t>2017-04-21 19:13</t>
  </si>
  <si>
    <t>2017-05-31 15:22</t>
  </si>
  <si>
    <t>2017-05-11 11:36</t>
  </si>
  <si>
    <t>2017-05-27 15:18</t>
  </si>
  <si>
    <t>2017-05-07 16:16</t>
  </si>
  <si>
    <t>2017-05-15 14:55</t>
  </si>
  <si>
    <t>2017-05-15 14:45</t>
  </si>
  <si>
    <t>2017-06-28 22:28</t>
  </si>
  <si>
    <t>2017-06-02 01:43</t>
  </si>
  <si>
    <t>2017-06-28 13:54</t>
  </si>
  <si>
    <t>2017-06-15 07:58</t>
  </si>
  <si>
    <t>2017-06-01 14:29</t>
  </si>
  <si>
    <t>2017-06-02 11:12</t>
  </si>
  <si>
    <t>2017-07-18 06:41</t>
  </si>
  <si>
    <t>2017-07-29 21:27</t>
  </si>
  <si>
    <t>2017-07-19 12:04</t>
  </si>
  <si>
    <t>2017-07-03 14:44</t>
  </si>
  <si>
    <t>2017-07-29 22:05</t>
  </si>
  <si>
    <t>2017-07-03 14:30</t>
  </si>
  <si>
    <t>2017-07-09 15:03</t>
  </si>
  <si>
    <t>2017-08-22 03:50</t>
  </si>
  <si>
    <t>2017-08-07 13:57</t>
  </si>
  <si>
    <t>2017-08-02 15:26</t>
  </si>
  <si>
    <t>2017-08-22 08:52</t>
  </si>
  <si>
    <t>2017-08-02 14:52</t>
  </si>
  <si>
    <t>2017-08-02 14:21</t>
  </si>
  <si>
    <t>2017-09-29 21:46</t>
  </si>
  <si>
    <t>2017-09-06 13:54</t>
  </si>
  <si>
    <t>2017-09-27 13:18</t>
  </si>
  <si>
    <t>2017-09-18 05:17</t>
  </si>
  <si>
    <t>2017-09-12 15:30</t>
  </si>
  <si>
    <t>2017-09-08 14:20</t>
  </si>
  <si>
    <t>2017-09-08 13:48</t>
  </si>
  <si>
    <t>2017-10-30 07:58</t>
  </si>
  <si>
    <t>2017-10-14 15:43</t>
  </si>
  <si>
    <t>2017-10-01 12:23</t>
  </si>
  <si>
    <t>2017-10-30 21:50</t>
  </si>
  <si>
    <t>2017-10-13 18:55</t>
  </si>
  <si>
    <t>2017-10-12 10:33</t>
  </si>
  <si>
    <t>2017-10-12 10:25</t>
  </si>
  <si>
    <t>2017-10-12 00:00</t>
  </si>
  <si>
    <t>2017-11-24 08:56</t>
  </si>
  <si>
    <t>2017-11-17 13:36</t>
  </si>
  <si>
    <t>2017-11-07 13:23</t>
  </si>
  <si>
    <t>2017-11-23 05:04</t>
  </si>
  <si>
    <t>2017-11-27 11:06</t>
  </si>
  <si>
    <t>2017-11-03 00:38</t>
  </si>
  <si>
    <t>2017-11-13 03:35</t>
  </si>
  <si>
    <t>2017-11-13 00:00</t>
  </si>
  <si>
    <t>2017-12-20 08:59</t>
  </si>
  <si>
    <t>2017-12-23 13:56</t>
  </si>
  <si>
    <t>2017-12-23 13:18</t>
  </si>
  <si>
    <t>2017-12-10 04:41</t>
  </si>
  <si>
    <t>2017-12-21 12:04</t>
  </si>
  <si>
    <t>2017-12-02 06:36</t>
  </si>
  <si>
    <t>2017-12-07 12:40</t>
  </si>
  <si>
    <t>2018-01-08 14:25</t>
  </si>
  <si>
    <t>2018-01-16 13:47</t>
  </si>
  <si>
    <t>2018-01-12 04:01</t>
  </si>
  <si>
    <t>2018-01-26 14:01</t>
  </si>
  <si>
    <t>2018-01-08 09:43</t>
  </si>
  <si>
    <t>2018-02-12 09:30</t>
  </si>
  <si>
    <t>2018-02-28 15:35</t>
  </si>
  <si>
    <t>2018-02-05 05:07</t>
  </si>
  <si>
    <t>2018-02-17 12:28</t>
  </si>
  <si>
    <t>2018-02-28 13:44</t>
  </si>
  <si>
    <t>2018-02-28 13:24</t>
  </si>
  <si>
    <t>2018-02-04 00:00</t>
  </si>
  <si>
    <t>2018-03-09 09:23</t>
  </si>
  <si>
    <t>2018-03-19 15:23</t>
  </si>
  <si>
    <t>2018-03-29 13:23</t>
  </si>
  <si>
    <t>2018-03-10 05:27</t>
  </si>
  <si>
    <t>2018-03-30 15:37</t>
  </si>
  <si>
    <t>2018-03-20 09:20</t>
  </si>
  <si>
    <t>2018-03-08 03:33</t>
  </si>
  <si>
    <t>2018-04-07 09:55</t>
  </si>
  <si>
    <t>2018-04-23 16:45</t>
  </si>
  <si>
    <t>2018-04-23 12:11</t>
  </si>
  <si>
    <t>2018-04-07 07:04</t>
  </si>
  <si>
    <t>2018-04-16 11:05</t>
  </si>
  <si>
    <t>2018-04-12 17:24</t>
  </si>
  <si>
    <t>2018-04-12 17:19</t>
  </si>
  <si>
    <t>2018-05-10 08:34</t>
  </si>
  <si>
    <t>2018-05-18 15:59</t>
  </si>
  <si>
    <t>2018-05-27 11:17</t>
  </si>
  <si>
    <t>2018-05-03 13:38</t>
  </si>
  <si>
    <t>2018-05-23 13:58</t>
  </si>
  <si>
    <t>2018-05-08 02:18</t>
  </si>
  <si>
    <t>2018-06-01 21:48</t>
  </si>
  <si>
    <t>2018-06-14 03:27</t>
  </si>
  <si>
    <t>2018-06-28 13:26</t>
  </si>
  <si>
    <t>2018-06-01 21:01</t>
  </si>
  <si>
    <t>2018-06-01 15:07</t>
  </si>
  <si>
    <t>2018-06-30 14:10</t>
  </si>
  <si>
    <t>2018-06-30 13:50</t>
  </si>
  <si>
    <t>2018-06-30 00:00</t>
  </si>
  <si>
    <t>2018-07-09 08:16</t>
  </si>
  <si>
    <t>2018-07-11 02:46</t>
  </si>
  <si>
    <t>2018-07-06 13:34</t>
  </si>
  <si>
    <t>2018-07-11 04:50</t>
  </si>
  <si>
    <t>2018-07-10 23:39</t>
  </si>
  <si>
    <t>2018-07-21 07:18</t>
  </si>
  <si>
    <t>2018-07-21 06:52</t>
  </si>
  <si>
    <t>2018-08-31 06:57</t>
  </si>
  <si>
    <t>2018-08-23 15:38</t>
  </si>
  <si>
    <t>2018-08-02 13:44</t>
  </si>
  <si>
    <t>2018-08-31 01:00</t>
  </si>
  <si>
    <t>2018-08-03 15:08</t>
  </si>
  <si>
    <t>2018-08-17 16:25</t>
  </si>
  <si>
    <t>2018-08-17 16:05</t>
  </si>
  <si>
    <t>2018-08-17 00:00</t>
  </si>
  <si>
    <t>2018-09-18 08:03</t>
  </si>
  <si>
    <t>2018-09-04 14:56</t>
  </si>
  <si>
    <t>2018-09-17 13:18</t>
  </si>
  <si>
    <t>2018-09-30 04:45</t>
  </si>
  <si>
    <t>2018-09-15 17:44</t>
  </si>
  <si>
    <t>2018-09-08 17:39</t>
  </si>
  <si>
    <t>2018-09-08 17:35</t>
  </si>
  <si>
    <t>2018-10-20 09:10</t>
  </si>
  <si>
    <t>2018-10-05 13:42</t>
  </si>
  <si>
    <t>2018-10-01 12:03</t>
  </si>
  <si>
    <t>2018-10-29 04:41</t>
  </si>
  <si>
    <t>2018-10-30 10:20</t>
  </si>
  <si>
    <t>2018-10-10 17:57</t>
  </si>
  <si>
    <t>2018-11-29 09:43</t>
  </si>
  <si>
    <t>2018-11-12 14:35</t>
  </si>
  <si>
    <t>2018-11-07 12:19</t>
  </si>
  <si>
    <t>2018-11-23 04:00</t>
  </si>
  <si>
    <t>2018-11-14 11:00</t>
  </si>
  <si>
    <t>2018-11-23 07:42</t>
  </si>
  <si>
    <t>2018-11-02 16:51</t>
  </si>
  <si>
    <t>2018-12-29 08:07</t>
  </si>
  <si>
    <t>2018-12-02 13:27</t>
  </si>
  <si>
    <t>2018-12-18 02:33</t>
  </si>
  <si>
    <t>2018-12-29 14:53</t>
  </si>
  <si>
    <t>2018-12-23 09:51</t>
  </si>
  <si>
    <t>2018-12-23 17:30</t>
  </si>
  <si>
    <t>2019-01-01 09:02</t>
  </si>
  <si>
    <t>2019-01-11 14:57</t>
  </si>
  <si>
    <t>2019-01-04 11:39</t>
  </si>
  <si>
    <t>2019-01-23 01:13</t>
  </si>
  <si>
    <t>2019-01-31 21:19</t>
  </si>
  <si>
    <t>2019-01-16 08:33</t>
  </si>
  <si>
    <t>2019-01-16 08:12</t>
  </si>
  <si>
    <t>2019-02-11 08:50</t>
  </si>
  <si>
    <t>2019-02-06 14:46</t>
  </si>
  <si>
    <t>2019-02-07 13:47</t>
  </si>
  <si>
    <t>2019-02-23 05:44</t>
  </si>
  <si>
    <t>2019-02-26 16:42</t>
  </si>
  <si>
    <t>2019-02-24 00:22</t>
  </si>
  <si>
    <t>2019-02-24 13:38</t>
  </si>
  <si>
    <t>2019-03-15 09:11</t>
  </si>
  <si>
    <t>2019-03-28 16:57</t>
  </si>
  <si>
    <t>2019-03-28 13:31</t>
  </si>
  <si>
    <t>2019-03-07 20:35</t>
  </si>
  <si>
    <t>2019-03-31 11:50</t>
  </si>
  <si>
    <t>2019-03-29 22:31</t>
  </si>
  <si>
    <t>2019-03-29 22:16</t>
  </si>
  <si>
    <t>2019-04-01 10:22</t>
  </si>
  <si>
    <t>2019-04-25 13:20</t>
  </si>
  <si>
    <t>2019-04-01 05:58</t>
  </si>
  <si>
    <t>2019-04-27 12:16</t>
  </si>
  <si>
    <t>2019-04-21 04:34</t>
  </si>
  <si>
    <t>2019-04-21 03:51</t>
  </si>
  <si>
    <t>2019-05-03 09:41</t>
  </si>
  <si>
    <t>2019-05-17 16:54</t>
  </si>
  <si>
    <t>2019-05-19 13:31</t>
  </si>
  <si>
    <t>2019-05-07 06:14</t>
  </si>
  <si>
    <t>2019-05-03 16:17</t>
  </si>
  <si>
    <t>2019-05-27 13:18</t>
  </si>
  <si>
    <t>2019-05-20 09:57</t>
  </si>
  <si>
    <t>2019-05-30 12:00</t>
  </si>
  <si>
    <t>2019-06-17 21:12</t>
  </si>
  <si>
    <t>2019-06-14 03:25</t>
  </si>
  <si>
    <t>2019-06-20 14:09</t>
  </si>
  <si>
    <t>2019-06-15 03:33</t>
  </si>
  <si>
    <t>2019-06-09 12:37</t>
  </si>
  <si>
    <t>2019-06-27 13:43</t>
  </si>
  <si>
    <t>2019-06-14 03:44</t>
  </si>
  <si>
    <t>2019-07-11 23:15</t>
  </si>
  <si>
    <t>2019-07-18 13:19</t>
  </si>
  <si>
    <t>2019-07-13 13:41</t>
  </si>
  <si>
    <t>2019-07-23 04:34</t>
  </si>
  <si>
    <t>2019-07-05 15:08</t>
  </si>
  <si>
    <t>2019-07-22 15:17</t>
  </si>
  <si>
    <t>2019-07-22 15:16</t>
  </si>
  <si>
    <t>2019-07-22 00:00</t>
  </si>
  <si>
    <t>2019-08-09 16:41</t>
  </si>
  <si>
    <t>2019-08-10 14:00</t>
  </si>
  <si>
    <t>2019-08-20 04:15</t>
  </si>
  <si>
    <t>2019-08-09 18:52</t>
  </si>
  <si>
    <t>2019-08-21 14:13</t>
  </si>
  <si>
    <t>2019-08-21 14:11</t>
  </si>
  <si>
    <t>2019-08-21 00:00</t>
  </si>
  <si>
    <t>2019-09-24 08:50</t>
  </si>
  <si>
    <t>2019-09-30 22:57</t>
  </si>
  <si>
    <t>2019-09-11 12:08</t>
  </si>
  <si>
    <t>2019-09-21 00:01</t>
  </si>
  <si>
    <t>2019-09-30 23:17</t>
  </si>
  <si>
    <t>2019-09-29 01:55</t>
  </si>
  <si>
    <t>2019-09-28 07:50</t>
  </si>
  <si>
    <t>2019-09-28 00:00</t>
  </si>
  <si>
    <t>2019-10-15 09:03</t>
  </si>
  <si>
    <t>2019-10-02 11:12</t>
  </si>
  <si>
    <t>2019-10-22 05:50</t>
  </si>
  <si>
    <t>2019-10-01 00:08</t>
  </si>
  <si>
    <t>2019-10-01 00:26</t>
  </si>
  <si>
    <t>2019-10-01 00:10</t>
  </si>
  <si>
    <t>2019-10-01 00:00</t>
  </si>
  <si>
    <t>2019-11-28 21:08</t>
  </si>
  <si>
    <t>2019-11-06 13:46</t>
  </si>
  <si>
    <t>2019-11-17 13:50</t>
  </si>
  <si>
    <t>2019-11-29 02:08</t>
  </si>
  <si>
    <t>2019-11-07 15:51</t>
  </si>
  <si>
    <t>2019-11-25 14:20</t>
  </si>
  <si>
    <t>2019-11-25 14:50</t>
  </si>
  <si>
    <t>2019-12-31 09:41</t>
  </si>
  <si>
    <t>2019-12-25 14:33</t>
  </si>
  <si>
    <t>2019-12-17 13:07</t>
  </si>
  <si>
    <t>2019-12-08 04:18</t>
  </si>
  <si>
    <t>2019-12-12 14:33</t>
  </si>
  <si>
    <t>2019-12-20 21:57</t>
  </si>
  <si>
    <t>2019-12-06 01:39</t>
  </si>
  <si>
    <t>2020-01-01 09:37</t>
  </si>
  <si>
    <t>2020-01-26 15:02</t>
  </si>
  <si>
    <t>2020-01-23 14:01</t>
  </si>
  <si>
    <t>2020-01-31 05:08</t>
  </si>
  <si>
    <t>2020-01-08 14:25</t>
  </si>
  <si>
    <t>2020-01-26 07:39</t>
  </si>
  <si>
    <t>2020-01-26 08:21</t>
  </si>
  <si>
    <t>2020-02-17 20:29</t>
  </si>
  <si>
    <t>2020-02-15 14:50</t>
  </si>
  <si>
    <t>2020-02-26 12:26</t>
  </si>
  <si>
    <t>2020-02-01 05:35</t>
  </si>
  <si>
    <t>2020-02-22 12:28</t>
  </si>
  <si>
    <t>2020-02-05 00:38</t>
  </si>
  <si>
    <t>2020-02-04 00:00</t>
  </si>
  <si>
    <t>2020-03-05 09:46</t>
  </si>
  <si>
    <t>2020-03-09 15:12</t>
  </si>
  <si>
    <t>2020-03-26 12:58</t>
  </si>
  <si>
    <t>2020-03-15 05:53</t>
  </si>
  <si>
    <t>2020-03-16 12:43</t>
  </si>
  <si>
    <t>2020-03-28 08:16</t>
  </si>
  <si>
    <t>2020-03-10 02:31</t>
  </si>
  <si>
    <t>2020-04-04 21:13</t>
  </si>
  <si>
    <t>2020-04-19 15:45</t>
  </si>
  <si>
    <t>2020-04-30 11:46</t>
  </si>
  <si>
    <t>2020-04-13 05:24</t>
  </si>
  <si>
    <t>2020-04-22 13:43</t>
  </si>
  <si>
    <t>2020-04-02 04:27</t>
  </si>
  <si>
    <t>2020-05-13 08:36</t>
  </si>
  <si>
    <t>2020-05-18 03:11</t>
  </si>
  <si>
    <t>2020-05-09 12:43</t>
  </si>
  <si>
    <t>2020-05-19 11:31</t>
  </si>
  <si>
    <t>2020-05-18 11:06</t>
  </si>
  <si>
    <t>2020-05-29 15:40</t>
  </si>
  <si>
    <t>2020-05-21 18:26</t>
  </si>
  <si>
    <t>2020-06-14 21:51</t>
  </si>
  <si>
    <t>2020-06-21 17:02</t>
  </si>
  <si>
    <t>2020-06-29 13:15</t>
  </si>
  <si>
    <t>2020-06-02 03:52</t>
  </si>
  <si>
    <t>2020-06-26 14:00</t>
  </si>
  <si>
    <t>2020-06-14 16:33</t>
  </si>
  <si>
    <t>2020-06-14 16:25</t>
  </si>
  <si>
    <t>2020-07-09 14:42</t>
  </si>
  <si>
    <t>2020-07-24 14:19</t>
  </si>
  <si>
    <t>2020-07-02 17:50</t>
  </si>
  <si>
    <t>2020-07-29 17:33</t>
  </si>
  <si>
    <t>2020-07-19 14:27</t>
  </si>
  <si>
    <t>2020-08-12 21:03</t>
  </si>
  <si>
    <t>2020-08-25 14:54</t>
  </si>
  <si>
    <t>2020-08-25 13:40</t>
  </si>
  <si>
    <t>2020-08-04 03:17</t>
  </si>
  <si>
    <t>2020-08-21 15:04</t>
  </si>
  <si>
    <t>2020-08-27 14:45</t>
  </si>
  <si>
    <t>2020-08-27 14:32</t>
  </si>
  <si>
    <t>2020-09-01 03:24</t>
  </si>
  <si>
    <t>2020-09-02 12:44</t>
  </si>
  <si>
    <t>2020-09-30 05:36</t>
  </si>
  <si>
    <t>2020-09-04 16:53</t>
  </si>
  <si>
    <t>2020-09-01 05:10</t>
  </si>
  <si>
    <t>2020-09-24 21:32</t>
  </si>
  <si>
    <t>2020-09-27 00:00</t>
  </si>
  <si>
    <t>2020-10-30 09:27</t>
  </si>
  <si>
    <t>2020-10-04 14:38</t>
  </si>
  <si>
    <t>2020-10-04 12:45</t>
  </si>
  <si>
    <t>2020-10-23 08:06</t>
  </si>
  <si>
    <t>2020-10-24 11:44</t>
  </si>
  <si>
    <t>2020-10-11 23:47</t>
  </si>
  <si>
    <t>2020-10-12 00:02</t>
  </si>
  <si>
    <t>2020-11-30 09:06</t>
  </si>
  <si>
    <t>2020-11-06 15:26</t>
  </si>
  <si>
    <t>2020-11-18 13:23</t>
  </si>
  <si>
    <t>2020-11-29 22:27</t>
  </si>
  <si>
    <t>2020-11-07 00:37</t>
  </si>
  <si>
    <t>2020-11-13 20:22</t>
  </si>
  <si>
    <t>2020-11-13 19:38</t>
  </si>
  <si>
    <t>2020-12-31 08:37</t>
  </si>
  <si>
    <t>2020-12-29 14:22</t>
  </si>
  <si>
    <t>2020-12-31 06:10</t>
  </si>
  <si>
    <t>2020-12-28 13:50</t>
  </si>
  <si>
    <t>2020-12-09 07:50</t>
  </si>
  <si>
    <t>2020-12-11 11:03</t>
  </si>
  <si>
    <t>2020-12-09 00:00</t>
  </si>
  <si>
    <t>2021-01-17 09:28</t>
  </si>
  <si>
    <t>2021-01-22 14:43</t>
  </si>
  <si>
    <t>2021-01-21 14:37</t>
  </si>
  <si>
    <t>2021-01-13 04:20</t>
  </si>
  <si>
    <t>2021-01-29 13:32</t>
  </si>
  <si>
    <t>2021-01-28 14:19</t>
  </si>
  <si>
    <t>2021-02-18 09:02</t>
  </si>
  <si>
    <t>2021-02-11 02:29</t>
  </si>
  <si>
    <t>2021-02-25 10:56</t>
  </si>
  <si>
    <t>2021-02-20 06:14</t>
  </si>
  <si>
    <t>2021-02-09 12:25</t>
  </si>
  <si>
    <t>2021-02-11 04:45</t>
  </si>
  <si>
    <t>2021-02-11 04:27</t>
  </si>
  <si>
    <t>2021-03-22 10:17</t>
  </si>
  <si>
    <t>2021-03-29 15:59</t>
  </si>
  <si>
    <t>2021-03-30 12:26</t>
  </si>
  <si>
    <t>2021-03-22 12:45</t>
  </si>
  <si>
    <t>2021-03-06 08:35</t>
  </si>
  <si>
    <t>2021-03-06 13:41</t>
  </si>
  <si>
    <t>2021-03-06 13:36</t>
  </si>
  <si>
    <t>2021-04-05 07:29</t>
  </si>
  <si>
    <t>2021-04-22 15:32</t>
  </si>
  <si>
    <t>2021-04-02 12:13</t>
  </si>
  <si>
    <t>2021-04-30 02:44</t>
  </si>
  <si>
    <t>2021-04-18 09:40</t>
  </si>
  <si>
    <t>2021-05-05 20:37</t>
  </si>
  <si>
    <t>2021-05-30 13:02</t>
  </si>
  <si>
    <t>2021-05-28 12:25</t>
  </si>
  <si>
    <t>2021-05-05 20:21</t>
  </si>
  <si>
    <t>2021-05-05 08:21</t>
  </si>
  <si>
    <t>2021-05-30 14:33</t>
  </si>
  <si>
    <t>2021-05-30 13:49</t>
  </si>
  <si>
    <t>2021-05-31 00:00</t>
  </si>
  <si>
    <t>2021-06-12 22:54</t>
  </si>
  <si>
    <t>2021-06-20 16:45</t>
  </si>
  <si>
    <t>2021-06-18 14:54</t>
  </si>
  <si>
    <t>2021-06-05 20:59</t>
  </si>
  <si>
    <t>2021-06-16 11:44</t>
  </si>
  <si>
    <t>2021-06-04 14:11</t>
  </si>
  <si>
    <t>2021-06-04 13:25</t>
  </si>
  <si>
    <t>2021-07-08 07:56</t>
  </si>
  <si>
    <t>2021-07-24 03:57</t>
  </si>
  <si>
    <t>2021-07-25 12:29</t>
  </si>
  <si>
    <t>2021-07-24 06:48</t>
  </si>
  <si>
    <t>2021-07-24 04:29</t>
  </si>
  <si>
    <t>2021-07-31 13:01</t>
  </si>
  <si>
    <t>2021-07-24 05:53</t>
  </si>
  <si>
    <t>2021-08-16 07:48</t>
  </si>
  <si>
    <t>2021-08-07 05:01</t>
  </si>
  <si>
    <t>2021-08-13 11:38</t>
  </si>
  <si>
    <t>2021-08-19 15:45</t>
  </si>
  <si>
    <t>2021-08-13 14:06</t>
  </si>
  <si>
    <t>2021-08-10 13:02</t>
  </si>
  <si>
    <t>2021-08-10 12:57</t>
  </si>
  <si>
    <t>2021-09-23 21:29</t>
  </si>
  <si>
    <t>2021-09-12 12:58</t>
  </si>
  <si>
    <t>2021-09-01 12:59</t>
  </si>
  <si>
    <t>2021-09-29 05:52</t>
  </si>
  <si>
    <t>2021-09-11 23:41</t>
  </si>
  <si>
    <t>2021-09-16 11:26</t>
  </si>
  <si>
    <t>2021-09-12 13:07</t>
  </si>
  <si>
    <t>2021-10-17 08:25</t>
  </si>
  <si>
    <t>2021-10-04 12:01</t>
  </si>
  <si>
    <t>2021-10-22 22:22</t>
  </si>
  <si>
    <t>2021-10-11 21:47</t>
  </si>
  <si>
    <t>2021-10-11 22:51</t>
  </si>
  <si>
    <t>2021-10-11 11:30</t>
  </si>
  <si>
    <t>2021-11-27 09:19</t>
  </si>
  <si>
    <t>2021-11-05 11:14</t>
  </si>
  <si>
    <t>2021-11-11 03:08</t>
  </si>
  <si>
    <t>2021-11-29 14:57</t>
  </si>
  <si>
    <t>2021-11-08 05:41</t>
  </si>
  <si>
    <t>2021-12-15 13:45</t>
  </si>
  <si>
    <t>2021-12-17 20:42</t>
  </si>
  <si>
    <t>2021-12-06 19:34</t>
  </si>
  <si>
    <t>2021-12-06 20:47</t>
  </si>
  <si>
    <t>Average Annual Solar Radiation</t>
    <phoneticPr fontId="3" type="noConversion"/>
  </si>
  <si>
    <t>Longitude</t>
  </si>
  <si>
    <t>Latitude</t>
  </si>
  <si>
    <t>Temp.</t>
    <phoneticPr fontId="3" type="noConversion"/>
  </si>
  <si>
    <t>992/02至1997/08因本局改建，觀測地點移至臺北師院(466921)。2014至2015氣候年報之氣壓計海面上高度應為30.3m(2014/10/25搬遷，6.6m-&gt;30.3m)。</t>
    <phoneticPr fontId="3" type="noConversion"/>
  </si>
  <si>
    <t>板橋</t>
  </si>
  <si>
    <t>原為探空站，自2002年開始進行氣象觀測。因受附近興建合宜住宅影響，日照觀測自民國104年起受大樓陰影遮蔽而影響觀測資料，影響時間為10月至隔年3月之7時至11時，4月至9月之7時至8時。</t>
  </si>
  <si>
    <t>淡水</t>
  </si>
  <si>
    <t>新北市板橋區大觀路二段265巷62號</t>
    <phoneticPr fontId="3" type="noConversion"/>
  </si>
  <si>
    <r>
      <rPr>
        <b/>
        <sz val="10"/>
        <color theme="1" tint="0.249977111117893"/>
        <rFont val="微軟正黑體"/>
        <family val="2"/>
        <charset val="136"/>
      </rPr>
      <t>新北市</t>
    </r>
    <r>
      <rPr>
        <sz val="10"/>
        <color theme="1" tint="0.249977111117893"/>
        <rFont val="微軟正黑體"/>
        <family val="2"/>
        <charset val="136"/>
      </rPr>
      <t>淡水區中正東路42巷6號</t>
    </r>
    <phoneticPr fontId="3" type="noConversion"/>
  </si>
  <si>
    <t>2002/01/01 ~</t>
    <phoneticPr fontId="3" type="noConversion"/>
  </si>
  <si>
    <t>1942/10/01 ~</t>
    <phoneticPr fontId="3" type="noConversion"/>
  </si>
  <si>
    <t>2015-01-01 09:17</t>
  </si>
  <si>
    <t>2015-01-13 13:47</t>
  </si>
  <si>
    <t>2015-01-06 10:24</t>
  </si>
  <si>
    <t>2015-01-22 20:23</t>
  </si>
  <si>
    <t>2015-01-13 07:22</t>
  </si>
  <si>
    <t>2015-01-27 02:27</t>
  </si>
  <si>
    <t>2015-01-27 02:26</t>
  </si>
  <si>
    <t>2015-02-01 09:10</t>
  </si>
  <si>
    <t>2015-02-15 13:09</t>
  </si>
  <si>
    <t>2015-02-09 04:16</t>
  </si>
  <si>
    <t>2015-02-18 23:38</t>
  </si>
  <si>
    <t>2015-02-24 03:35</t>
  </si>
  <si>
    <t>2015-02-24 03:36</t>
  </si>
  <si>
    <t>2015-03-25 20:23</t>
  </si>
  <si>
    <t>2015-03-18 15:17</t>
  </si>
  <si>
    <t>2015-03-20 13:27</t>
  </si>
  <si>
    <t>2015-03-01 17:10</t>
  </si>
  <si>
    <t>2015-03-25 04:08</t>
  </si>
  <si>
    <t>2015-03-23 12:01</t>
  </si>
  <si>
    <t>2015-03-23 11:48</t>
  </si>
  <si>
    <t>2015-04-07 23:12</t>
  </si>
  <si>
    <t>2015-04-20 03:55</t>
  </si>
  <si>
    <t>2015-04-06 13:19</t>
  </si>
  <si>
    <t>2015-04-14 02:59</t>
  </si>
  <si>
    <t>2015-04-19 04:01</t>
  </si>
  <si>
    <t>2015-04-21 02:41</t>
  </si>
  <si>
    <t>2015-04-21 02:10</t>
  </si>
  <si>
    <t>2015-04-10 00:00</t>
  </si>
  <si>
    <t>2015-05-14 22:07</t>
  </si>
  <si>
    <t>2015-05-28 15:52</t>
  </si>
  <si>
    <t>2015-05-30 12:09</t>
  </si>
  <si>
    <t>2015-05-04 18:33</t>
  </si>
  <si>
    <t>2015-05-12 04:45</t>
  </si>
  <si>
    <t>2015-05-12 03:07</t>
  </si>
  <si>
    <t>2015-05-12 02:54</t>
  </si>
  <si>
    <t>2015-06-30 17:18</t>
  </si>
  <si>
    <t>2015-06-18 12:04</t>
  </si>
  <si>
    <t>2015-06-07 19:16</t>
  </si>
  <si>
    <t>2015-06-28 11:13</t>
  </si>
  <si>
    <t>2015-06-24 15:24</t>
  </si>
  <si>
    <t>2015-06-24 14:57</t>
  </si>
  <si>
    <t>2015-07-27 10:12</t>
  </si>
  <si>
    <t>2015-07-10 15:21</t>
  </si>
  <si>
    <t>2015-07-21 12:39</t>
  </si>
  <si>
    <t>2015-07-31 01:07</t>
  </si>
  <si>
    <t>2015-07-10 15:59</t>
  </si>
  <si>
    <t>2015-07-04 19:57</t>
  </si>
  <si>
    <t>2015-07-04 19:43</t>
  </si>
  <si>
    <t>2015-08-02 10:56</t>
  </si>
  <si>
    <t>2015-08-08 15:08</t>
  </si>
  <si>
    <t>2015-08-19 12:38</t>
  </si>
  <si>
    <t>2015-08-27 00:09</t>
  </si>
  <si>
    <t>2015-08-08 07:20</t>
  </si>
  <si>
    <t>2015-08-18 17:58</t>
  </si>
  <si>
    <t>2015-08-08 02:11</t>
  </si>
  <si>
    <t>2015-09-17 09:12</t>
  </si>
  <si>
    <t>2015-09-28 17:24</t>
  </si>
  <si>
    <t>2015-09-06 13:44</t>
  </si>
  <si>
    <t>2015-09-18 02:27</t>
  </si>
  <si>
    <t>2015-09-16 06:19</t>
  </si>
  <si>
    <t>2015-09-16 05:36</t>
  </si>
  <si>
    <t>2015-10-31 08:43</t>
  </si>
  <si>
    <t>2015-10-20 14:32</t>
  </si>
  <si>
    <t>2015-10-03 13:37</t>
  </si>
  <si>
    <t>2015-10-11 16:33</t>
  </si>
  <si>
    <t>2015-10-19 10:29</t>
  </si>
  <si>
    <t>2015-10-02 01:30</t>
  </si>
  <si>
    <t>2015-10-23 00:00</t>
  </si>
  <si>
    <t>2015-11-28 09:25</t>
  </si>
  <si>
    <t>2015-11-14 04:01</t>
  </si>
  <si>
    <t>2015-11-05 13:51</t>
  </si>
  <si>
    <t>2015-11-26 18:07</t>
  </si>
  <si>
    <t>2015-11-26 03:01</t>
  </si>
  <si>
    <t>2015-11-25 16:40</t>
  </si>
  <si>
    <t>2015-11-25 16:12</t>
  </si>
  <si>
    <t>2015-11-25 00:00</t>
  </si>
  <si>
    <t>2015-12-28 10:27</t>
  </si>
  <si>
    <t>2015-12-10 03:56</t>
  </si>
  <si>
    <t>2015-12-22 13:24</t>
  </si>
  <si>
    <t>2015-12-17 15:40</t>
  </si>
  <si>
    <t>2015-12-10 05:53</t>
  </si>
  <si>
    <t>2015-12-10 03:54</t>
  </si>
  <si>
    <t>2015-12-10 03:50</t>
  </si>
  <si>
    <t>2016-01-25 09:36</t>
  </si>
  <si>
    <t>2016-01-05 12:47</t>
  </si>
  <si>
    <t>2016-01-24 15:57</t>
  </si>
  <si>
    <t>2016-01-23 08:50</t>
  </si>
  <si>
    <t>2016-01-06 06:46</t>
  </si>
  <si>
    <t>2016-01-06 06:23</t>
  </si>
  <si>
    <t>2016-02-25 09:12</t>
  </si>
  <si>
    <t>2016-02-13 15:43</t>
  </si>
  <si>
    <t>2016-02-07 19:39</t>
  </si>
  <si>
    <t>2016-02-01 06:30</t>
  </si>
  <si>
    <t>2016-02-18 23:41</t>
  </si>
  <si>
    <t>2016-02-19 00:18</t>
  </si>
  <si>
    <t>2016-03-18 16:04</t>
  </si>
  <si>
    <t>2016-03-08 11:39</t>
  </si>
  <si>
    <t>2016-03-27 21:43</t>
  </si>
  <si>
    <t>2016-03-10 16:55</t>
  </si>
  <si>
    <t>2016-03-18 07:28</t>
  </si>
  <si>
    <t>2016-03-13 20:04</t>
  </si>
  <si>
    <t>2016-04-13 15:29</t>
  </si>
  <si>
    <t>2016-04-06 12:13</t>
  </si>
  <si>
    <t>2016-04-18 23:05</t>
  </si>
  <si>
    <t>2016-04-18 04:41</t>
  </si>
  <si>
    <t>2016-04-28 00:56</t>
  </si>
  <si>
    <t>2016-04-27 02:14</t>
  </si>
  <si>
    <t>2016-05-13 21:08</t>
  </si>
  <si>
    <t>2016-05-10 15:49</t>
  </si>
  <si>
    <t>2016-05-29 11:21</t>
  </si>
  <si>
    <t>2016-05-16 23:07</t>
  </si>
  <si>
    <t>2016-05-10 20:27</t>
  </si>
  <si>
    <t>2016-05-03 06:30</t>
  </si>
  <si>
    <t>2016-05-23 15:29</t>
  </si>
  <si>
    <t>2016-06-29 21:37</t>
  </si>
  <si>
    <t>2016-06-13 00:56</t>
  </si>
  <si>
    <t>2016-06-01 14:42</t>
  </si>
  <si>
    <t>2016-06-30 02:21</t>
  </si>
  <si>
    <t>2016-06-13 06:09</t>
  </si>
  <si>
    <t>2016-06-02 08:47</t>
  </si>
  <si>
    <t>2016-06-02 08:39</t>
  </si>
  <si>
    <t>2016-06-02 00:00</t>
  </si>
  <si>
    <t>2016-07-21 08:36</t>
  </si>
  <si>
    <t>2016-07-09 03:56</t>
  </si>
  <si>
    <t>2016-07-28 11:50</t>
  </si>
  <si>
    <t>2016-07-18 15:39</t>
  </si>
  <si>
    <t>2016-07-09 05:26</t>
  </si>
  <si>
    <t>2016-07-03 15:49</t>
  </si>
  <si>
    <t>2016-07-08 15:38</t>
  </si>
  <si>
    <t>2016-08-03 21:53</t>
  </si>
  <si>
    <t>2016-08-16 01:16</t>
  </si>
  <si>
    <t>2016-08-04 14:40</t>
  </si>
  <si>
    <t>2016-08-31 04:49</t>
  </si>
  <si>
    <t>2016-08-01 12:24</t>
  </si>
  <si>
    <t>2016-08-10 21:09</t>
  </si>
  <si>
    <t>2016-08-10 20:34</t>
  </si>
  <si>
    <t>2016-09-21 09:05</t>
  </si>
  <si>
    <t>2016-09-27 19:43</t>
  </si>
  <si>
    <t>2016-09-16 12:38</t>
  </si>
  <si>
    <t>2016-09-20 03:14</t>
  </si>
  <si>
    <t>2016-09-27 23:26</t>
  </si>
  <si>
    <t>2016-09-09 19:09</t>
  </si>
  <si>
    <t>2016-09-03 04:36</t>
  </si>
  <si>
    <t>2016-10-30 08:38</t>
  </si>
  <si>
    <t>2016-10-21 00:22</t>
  </si>
  <si>
    <t>2016-10-27 12:40</t>
  </si>
  <si>
    <t>2016-10-30 16:52</t>
  </si>
  <si>
    <t>2016-10-20 23:51</t>
  </si>
  <si>
    <t>2016-10-15 10:33</t>
  </si>
  <si>
    <t>2016-10-15 10:12</t>
  </si>
  <si>
    <t>2016-11-29 09:31</t>
  </si>
  <si>
    <t>2016-11-05 13:27</t>
  </si>
  <si>
    <t>2016-11-14 12:33</t>
  </si>
  <si>
    <t>2016-11-08 20:35</t>
  </si>
  <si>
    <t>2016-11-22 09:32</t>
  </si>
  <si>
    <t>2016-11-26 13:18</t>
  </si>
  <si>
    <t>2016-12-16 09:01</t>
  </si>
  <si>
    <t>2016-12-13 13:55</t>
  </si>
  <si>
    <t>2016-12-21 13:36</t>
  </si>
  <si>
    <t>2016-12-28 00:25</t>
  </si>
  <si>
    <t>2016-12-23 22:01</t>
  </si>
  <si>
    <t>2016-12-01 00:10</t>
  </si>
  <si>
    <t>2016-12-11 18:35</t>
  </si>
  <si>
    <t>2017-01-24 21:54</t>
  </si>
  <si>
    <t>2017-01-07 14:33</t>
  </si>
  <si>
    <t>2017-01-29 12:48</t>
  </si>
  <si>
    <t>2017-01-20 17:46</t>
  </si>
  <si>
    <t>2017-01-16 21:23</t>
  </si>
  <si>
    <t>2017-01-14 02:27</t>
  </si>
  <si>
    <t>2017-01-06 20:40</t>
  </si>
  <si>
    <t>2017-02-14 09:10</t>
  </si>
  <si>
    <t>2017-02-05 04:25</t>
  </si>
  <si>
    <t>2017-02-19 13:13</t>
  </si>
  <si>
    <t>2017-02-09 18:50</t>
  </si>
  <si>
    <t>2017-02-06 21:24</t>
  </si>
  <si>
    <t>2017-02-22 12:37</t>
  </si>
  <si>
    <t>2017-02-22 11:53</t>
  </si>
  <si>
    <t>2017-03-27 10:28</t>
  </si>
  <si>
    <t>2017-03-13 15:19</t>
  </si>
  <si>
    <t>2017-03-30 13:49</t>
  </si>
  <si>
    <t>2017-03-02 20:41</t>
  </si>
  <si>
    <t>2017-03-31 18:19</t>
  </si>
  <si>
    <t>2017-03-31 18:36</t>
  </si>
  <si>
    <t>2017-03-31 18:32</t>
  </si>
  <si>
    <t>2017-04-02 09:21</t>
  </si>
  <si>
    <t>2017-04-10 12:08</t>
  </si>
  <si>
    <t>2017-04-02 03:36</t>
  </si>
  <si>
    <t>2017-04-21 20:10</t>
  </si>
  <si>
    <t>2017-04-18 14:10</t>
  </si>
  <si>
    <t>2017-04-18 13:20</t>
  </si>
  <si>
    <t>2017-05-06 09:46</t>
  </si>
  <si>
    <t>2017-05-31 16:17</t>
  </si>
  <si>
    <t>2017-05-11 12:33</t>
  </si>
  <si>
    <t>2017-05-31 02:02</t>
  </si>
  <si>
    <t>2017-05-24 15:15</t>
  </si>
  <si>
    <t>2017-05-15 19:57</t>
  </si>
  <si>
    <t>2017-05-15 19:15</t>
  </si>
  <si>
    <t>2017-06-28 22:03</t>
  </si>
  <si>
    <t>2017-06-02 04:13</t>
  </si>
  <si>
    <t>2017-06-29 13:19</t>
  </si>
  <si>
    <t>2017-06-15 06:38</t>
  </si>
  <si>
    <t>2017-06-14 13:47</t>
  </si>
  <si>
    <t>2017-06-02 09:58</t>
  </si>
  <si>
    <t>2017-07-17 22:12</t>
  </si>
  <si>
    <t>2017-07-29 22:06</t>
  </si>
  <si>
    <t>2017-07-05 10:39</t>
  </si>
  <si>
    <t>2017-07-07 23:29</t>
  </si>
  <si>
    <t>2017-07-29 21:53</t>
  </si>
  <si>
    <t>2017-07-29 19:28</t>
  </si>
  <si>
    <t>2017-08-27 21:37</t>
  </si>
  <si>
    <t>2017-08-22 04:06</t>
  </si>
  <si>
    <t>2017-08-25 14:01</t>
  </si>
  <si>
    <t>2017-08-19 06:01</t>
  </si>
  <si>
    <t>2017-08-22 14:19</t>
  </si>
  <si>
    <t>2017-08-21 16:23</t>
  </si>
  <si>
    <t>2017-08-21 15:38</t>
  </si>
  <si>
    <t>2017-09-29 22:03</t>
  </si>
  <si>
    <t>2017-09-24 13:11</t>
  </si>
  <si>
    <t>2017-09-17 21:36</t>
  </si>
  <si>
    <t>2017-09-01 18:36</t>
  </si>
  <si>
    <t>2017-09-28 23:43</t>
  </si>
  <si>
    <t>2017-09-28 22:56</t>
  </si>
  <si>
    <t>2017-09-13 00:00</t>
  </si>
  <si>
    <t>2017-10-30 08:15</t>
  </si>
  <si>
    <t>2017-10-14 15:09</t>
  </si>
  <si>
    <t>2017-10-02 11:44</t>
  </si>
  <si>
    <t>2017-10-30 07:27</t>
  </si>
  <si>
    <t>2017-10-13 14:38</t>
  </si>
  <si>
    <t>2017-10-14 06:48</t>
  </si>
  <si>
    <t>2017-10-14 06:27</t>
  </si>
  <si>
    <t>2017-11-24 09:07</t>
  </si>
  <si>
    <t>2017-11-18 02:40</t>
  </si>
  <si>
    <t>2017-11-10 12:59</t>
  </si>
  <si>
    <t>2017-11-23 15:20</t>
  </si>
  <si>
    <t>2017-11-09 14:25</t>
  </si>
  <si>
    <t>2017-11-02 22:57</t>
  </si>
  <si>
    <t>2017-11-02 22:31</t>
  </si>
  <si>
    <t>2017-12-20 08:49</t>
  </si>
  <si>
    <t>2017-12-23 14:33</t>
  </si>
  <si>
    <t>2017-12-23 13:48</t>
  </si>
  <si>
    <t>2017-12-17 04:41</t>
  </si>
  <si>
    <t>2017-12-16 13:34</t>
  </si>
  <si>
    <t>2017-12-29 13:25</t>
  </si>
  <si>
    <t>2017-12-29 15:48</t>
  </si>
  <si>
    <t>2018-01-12 10:00</t>
  </si>
  <si>
    <t>2018-01-08 15:05</t>
  </si>
  <si>
    <t>2018-01-16 12:48</t>
  </si>
  <si>
    <t>2018-01-12 20:33</t>
  </si>
  <si>
    <t>2018-01-07 06:29</t>
  </si>
  <si>
    <t>2018-01-08 08:53</t>
  </si>
  <si>
    <t>2018-01-08 02:20</t>
  </si>
  <si>
    <t>2018-02-12 10:36</t>
  </si>
  <si>
    <t>2018-02-28 13:36</t>
  </si>
  <si>
    <t>2018-02-15 12:45</t>
  </si>
  <si>
    <t>2018-02-05 03:51</t>
  </si>
  <si>
    <t>2018-02-17 13:27</t>
  </si>
  <si>
    <t>2018-02-28 14:08</t>
  </si>
  <si>
    <t>2018-02-28 13:42</t>
  </si>
  <si>
    <t>2018-03-10 09:14</t>
  </si>
  <si>
    <t>2018-03-19 15:29</t>
  </si>
  <si>
    <t>2018-03-18 10:45</t>
  </si>
  <si>
    <t>2018-03-09 01:44</t>
  </si>
  <si>
    <t>2018-03-20 09:28</t>
  </si>
  <si>
    <t>2018-03-20 09:24</t>
  </si>
  <si>
    <t>2018-03-20 08:47</t>
  </si>
  <si>
    <t>2018-04-07 09:57</t>
  </si>
  <si>
    <t>2018-04-24 02:51</t>
  </si>
  <si>
    <t>2018-04-13 12:14</t>
  </si>
  <si>
    <t>2018-04-07 18:33</t>
  </si>
  <si>
    <t>2018-04-06 18:27</t>
  </si>
  <si>
    <t>2018-04-24 11:04</t>
  </si>
  <si>
    <t>2018-04-24 10:56</t>
  </si>
  <si>
    <t>2018-05-10 08:26</t>
  </si>
  <si>
    <t>2018-05-08 02:45</t>
  </si>
  <si>
    <t>2018-05-27 12:40</t>
  </si>
  <si>
    <t>2018-05-03 19:14</t>
  </si>
  <si>
    <t>2018-05-08 11:31</t>
  </si>
  <si>
    <t>2018-05-08 02:20</t>
  </si>
  <si>
    <t>2018-05-08 02:21</t>
  </si>
  <si>
    <t>2018-06-26 09:53</t>
  </si>
  <si>
    <t>2018-06-15 01:39</t>
  </si>
  <si>
    <t>2018-06-26 11:30</t>
  </si>
  <si>
    <t>2018-06-01 21:40</t>
  </si>
  <si>
    <t>2018-06-15 16:20</t>
  </si>
  <si>
    <t>2018-06-11 06:33</t>
  </si>
  <si>
    <t>2018-06-11 06:30</t>
  </si>
  <si>
    <t>2018-07-09 08:23</t>
  </si>
  <si>
    <t>2018-07-11 02:59</t>
  </si>
  <si>
    <t>2018-07-26 12:19</t>
  </si>
  <si>
    <t>2018-07-12 05:06</t>
  </si>
  <si>
    <t>2018-07-11 02:31</t>
  </si>
  <si>
    <t>2018-07-11 02:45</t>
  </si>
  <si>
    <t>2018-08-31 09:41</t>
  </si>
  <si>
    <t>2018-08-23 15:00</t>
  </si>
  <si>
    <t>2018-08-17 11:06</t>
  </si>
  <si>
    <t>2018-08-31 04:35</t>
  </si>
  <si>
    <t>2018-08-12 10:56</t>
  </si>
  <si>
    <t>2018-08-12 10:55</t>
  </si>
  <si>
    <t>2018-08-28 16:53</t>
  </si>
  <si>
    <t>2018-09-18 09:16</t>
  </si>
  <si>
    <t>2018-09-29 04:27</t>
  </si>
  <si>
    <t>2018-09-17 13:56</t>
  </si>
  <si>
    <t>2018-09-30 19:21</t>
  </si>
  <si>
    <t>2018-09-16 10:01</t>
  </si>
  <si>
    <t>2018-09-09 06:38</t>
  </si>
  <si>
    <t>2018-09-09 06:35</t>
  </si>
  <si>
    <t>2018-10-20 08:55</t>
  </si>
  <si>
    <t>2018-10-05 03:15</t>
  </si>
  <si>
    <t>2018-10-26 10:10</t>
  </si>
  <si>
    <t>2018-10-28 06:16</t>
  </si>
  <si>
    <t>2018-10-04 18:39</t>
  </si>
  <si>
    <t>2018-10-23 15:08</t>
  </si>
  <si>
    <t>2018-11-29 09:35</t>
  </si>
  <si>
    <t>2018-11-07 11:07</t>
  </si>
  <si>
    <t>2018-11-23 05:11</t>
  </si>
  <si>
    <t>2018-11-02 06:18</t>
  </si>
  <si>
    <t>2018-11-09 04:50</t>
  </si>
  <si>
    <t>2018-11-02 09:29</t>
  </si>
  <si>
    <t>2018-12-29 08:31</t>
  </si>
  <si>
    <t>2018-12-26 12:48</t>
  </si>
  <si>
    <t>2018-12-03 12:31</t>
  </si>
  <si>
    <t>2018-12-29 07:08</t>
  </si>
  <si>
    <t>2018-12-24 22:58</t>
  </si>
  <si>
    <t>2018-12-27 07:25</t>
  </si>
  <si>
    <t>2018-12-27 07:20</t>
  </si>
  <si>
    <t>2019-01-01 09:10</t>
  </si>
  <si>
    <t>2019-01-31 04:16</t>
  </si>
  <si>
    <t>2019-01-04 13:03</t>
  </si>
  <si>
    <t>2019-01-26 19:04</t>
  </si>
  <si>
    <t>2019-01-02 09:41</t>
  </si>
  <si>
    <t>2019-01-16 07:18</t>
  </si>
  <si>
    <t>2019-01-16 08:14</t>
  </si>
  <si>
    <t>2019-02-12 09:11</t>
  </si>
  <si>
    <t>2019-02-06 13:33</t>
  </si>
  <si>
    <t>2019-02-20 11:59</t>
  </si>
  <si>
    <t>2019-02-23 05:36</t>
  </si>
  <si>
    <t>2019-02-17 04:01</t>
  </si>
  <si>
    <t>2019-02-24 04:39</t>
  </si>
  <si>
    <t>2019-02-24 04:31</t>
  </si>
  <si>
    <t>2019-03-15 10:14</t>
  </si>
  <si>
    <t>2019-03-03 05:41</t>
  </si>
  <si>
    <t>2019-03-21 14:04</t>
  </si>
  <si>
    <t>2019-03-07 18:00</t>
  </si>
  <si>
    <t>2019-03-29 22:55</t>
  </si>
  <si>
    <t>2019-03-10 00:27</t>
  </si>
  <si>
    <t>2019-03-29 21:57</t>
  </si>
  <si>
    <t>2019-04-01 10:24</t>
  </si>
  <si>
    <t>2019-04-30 16:21</t>
  </si>
  <si>
    <t>2019-04-25 12:15</t>
  </si>
  <si>
    <t>2019-04-01 18:32</t>
  </si>
  <si>
    <t>2019-04-27 20:31</t>
  </si>
  <si>
    <t>2019-04-11 19:39</t>
  </si>
  <si>
    <t>2019-04-20 21:06</t>
  </si>
  <si>
    <t>2019-05-03 10:13</t>
  </si>
  <si>
    <t>2019-05-17 16:24</t>
  </si>
  <si>
    <t>2019-05-31 12:03</t>
  </si>
  <si>
    <t>2019-05-02 21:27</t>
  </si>
  <si>
    <t>2019-05-20 07:03</t>
  </si>
  <si>
    <t>2019-05-20 06:55</t>
  </si>
  <si>
    <t>2019-05-20 08:53</t>
  </si>
  <si>
    <t>2019-06-06 10:20</t>
  </si>
  <si>
    <t>2019-06-14 04:00</t>
  </si>
  <si>
    <t>2019-06-29 12:09</t>
  </si>
  <si>
    <t>2019-06-15 05:33</t>
  </si>
  <si>
    <t>2019-06-23 06:39</t>
  </si>
  <si>
    <t>2019-06-25 14:35</t>
  </si>
  <si>
    <t>2019-06-25 15:35</t>
  </si>
  <si>
    <t>2019-07-11 21:29</t>
  </si>
  <si>
    <t>2019-07-18 17:43</t>
  </si>
  <si>
    <t>2019-07-07 12:19</t>
  </si>
  <si>
    <t>2019-07-23 00:47</t>
  </si>
  <si>
    <t>2019-07-17 09:18</t>
  </si>
  <si>
    <t>2019-07-21 16:14</t>
  </si>
  <si>
    <t>2019-07-21 15:23</t>
  </si>
  <si>
    <t>2019-08-26 20:56</t>
  </si>
  <si>
    <t>2019-08-09 06:30</t>
  </si>
  <si>
    <t>2019-08-27 12:15</t>
  </si>
  <si>
    <t>2019-08-19 18:57</t>
  </si>
  <si>
    <t>2019-08-09 07:08</t>
  </si>
  <si>
    <t>2019-08-08 14:04</t>
  </si>
  <si>
    <t>2019-08-21 14:28</t>
  </si>
  <si>
    <t>2019-09-24 09:19</t>
  </si>
  <si>
    <t>2019-09-30 23:35</t>
  </si>
  <si>
    <t>2019-09-11 11:28</t>
  </si>
  <si>
    <t>2019-09-20 22:21</t>
  </si>
  <si>
    <t>2019-09-30 22:39</t>
  </si>
  <si>
    <t>2019-09-08 06:27</t>
  </si>
  <si>
    <t>2019-09-30 21:46</t>
  </si>
  <si>
    <t>2019-10-15 09:52</t>
  </si>
  <si>
    <t>2019-10-04 12:00</t>
  </si>
  <si>
    <t>2019-10-20 01:39</t>
  </si>
  <si>
    <t>2019-10-01 01:07</t>
  </si>
  <si>
    <t>2019-10-01 00:35</t>
  </si>
  <si>
    <t>2019-10-01 00:40</t>
  </si>
  <si>
    <t>2019-11-26 09:28</t>
  </si>
  <si>
    <t>2019-11-06 14:32</t>
  </si>
  <si>
    <t>2019-11-17 13:29</t>
  </si>
  <si>
    <t>2019-11-11 00:54</t>
  </si>
  <si>
    <t>2019-11-21 01:44</t>
  </si>
  <si>
    <t>2019-11-08 16:55</t>
  </si>
  <si>
    <t>2019-11-07 16:07</t>
  </si>
  <si>
    <t>2019-12-22 13:41</t>
  </si>
  <si>
    <t>2019-12-17 12:12</t>
  </si>
  <si>
    <t>2019-12-02 18:25</t>
  </si>
  <si>
    <t>2019-12-06 00:26</t>
  </si>
  <si>
    <t>2019-12-11 01:25</t>
  </si>
  <si>
    <t>2019-12-11 01:11</t>
  </si>
  <si>
    <t>2020-01-26 15:24</t>
  </si>
  <si>
    <t>2020-01-22 12:24</t>
  </si>
  <si>
    <t>2020-01-30 18:22</t>
  </si>
  <si>
    <t>2020-01-26 18:23</t>
  </si>
  <si>
    <t>2020-01-26 07:41</t>
  </si>
  <si>
    <t>2020-01-26 08:24</t>
  </si>
  <si>
    <t>2020-02-22 10:10</t>
  </si>
  <si>
    <t>2020-02-14 14:23</t>
  </si>
  <si>
    <t>2020-02-26 10:52</t>
  </si>
  <si>
    <t>2020-02-16 20:52</t>
  </si>
  <si>
    <t>2020-02-23 03:51</t>
  </si>
  <si>
    <t>2020-02-04 21:57</t>
  </si>
  <si>
    <t>2020-02-04 21:30</t>
  </si>
  <si>
    <t>2020-03-09 15:27</t>
  </si>
  <si>
    <t>2020-03-26 13:36</t>
  </si>
  <si>
    <t>2020-03-15 05:56</t>
  </si>
  <si>
    <t>2020-03-27 15:20</t>
  </si>
  <si>
    <t>2020-03-27 15:17</t>
  </si>
  <si>
    <t>2020-03-10 02:01</t>
  </si>
  <si>
    <t>2020-04-28 09:44</t>
  </si>
  <si>
    <t>2020-04-19 16:38</t>
  </si>
  <si>
    <t>2020-04-19 11:34</t>
  </si>
  <si>
    <t>2020-04-22 19:44</t>
  </si>
  <si>
    <t>2020-04-02 04:08</t>
  </si>
  <si>
    <t>2020-04-22 03:08</t>
  </si>
  <si>
    <t>2020-05-13 08:44</t>
  </si>
  <si>
    <t>2020-05-18 03:24</t>
  </si>
  <si>
    <t>2020-05-10 12:57</t>
  </si>
  <si>
    <t>2020-05-01 00:39</t>
  </si>
  <si>
    <t>2020-05-18 17:51</t>
  </si>
  <si>
    <t>2020-05-18 10:49</t>
  </si>
  <si>
    <t>2020-05-18 10:30</t>
  </si>
  <si>
    <t>2020-06-14 21:50</t>
  </si>
  <si>
    <t>2020-06-21 16:44</t>
  </si>
  <si>
    <t>2020-06-24 12:27</t>
  </si>
  <si>
    <t>2020-06-08 19:19</t>
  </si>
  <si>
    <t>2020-06-24 07:44</t>
  </si>
  <si>
    <t>2020-06-07 12:41</t>
  </si>
  <si>
    <t>2020-06-07 12:38</t>
  </si>
  <si>
    <t>2020-07-21 09:47</t>
  </si>
  <si>
    <t>2020-07-09 16:50</t>
  </si>
  <si>
    <t>2020-07-13 11:40</t>
  </si>
  <si>
    <t>2020-07-02 17:21</t>
  </si>
  <si>
    <t>2020-07-31 00:13</t>
  </si>
  <si>
    <t>2020-07-02 14:48</t>
  </si>
  <si>
    <t>2020-07-02 15:59</t>
  </si>
  <si>
    <t>2020-08-12 21:06</t>
  </si>
  <si>
    <t>2020-08-03 15:01</t>
  </si>
  <si>
    <t>2020-08-25 13:07</t>
  </si>
  <si>
    <t>2020-08-05 00:44</t>
  </si>
  <si>
    <t>2020-08-21 20:09</t>
  </si>
  <si>
    <t>2020-08-04 22:11</t>
  </si>
  <si>
    <t>2020-08-04 22:00</t>
  </si>
  <si>
    <t>2020-08-03 00:00</t>
  </si>
  <si>
    <t>2020-09-19 09:31</t>
  </si>
  <si>
    <t>2020-09-01 04:18</t>
  </si>
  <si>
    <t>2020-09-02 12:05</t>
  </si>
  <si>
    <t>2020-09-30 06:44</t>
  </si>
  <si>
    <t>2020-09-01 04:57</t>
  </si>
  <si>
    <t>2020-09-13 10:37</t>
  </si>
  <si>
    <t>2020-09-13 10:16</t>
  </si>
  <si>
    <t>2020-10-30 09:59</t>
  </si>
  <si>
    <t>2020-10-22 04:43</t>
  </si>
  <si>
    <t>2020-10-04 12:59</t>
  </si>
  <si>
    <t>2020-10-23 07:22</t>
  </si>
  <si>
    <t>2020-10-15 15:24</t>
  </si>
  <si>
    <t>2020-10-16 14:13</t>
  </si>
  <si>
    <t>2020-10-21 07:28</t>
  </si>
  <si>
    <t>2020-11-28 09:32</t>
  </si>
  <si>
    <t>2020-11-06 15:54</t>
  </si>
  <si>
    <t>2020-11-04 01:05</t>
  </si>
  <si>
    <t>2020-11-07 00:54</t>
  </si>
  <si>
    <t>2020-11-13 16:46</t>
  </si>
  <si>
    <t>2020-11-13 17:21</t>
  </si>
  <si>
    <t>2020-11-30 00:00</t>
  </si>
  <si>
    <t>2020-12-31 08:43</t>
  </si>
  <si>
    <t>2020-12-29 14:54</t>
  </si>
  <si>
    <t>2020-12-29 10:25</t>
  </si>
  <si>
    <t>2020-12-31 05:32</t>
  </si>
  <si>
    <t>2020-12-30 01:16</t>
  </si>
  <si>
    <t>2020-12-23 11:07</t>
  </si>
  <si>
    <t>2020-12-23 10:51</t>
  </si>
  <si>
    <t>2021-01-22 14:58</t>
  </si>
  <si>
    <t>2021-01-21 14:38</t>
  </si>
  <si>
    <t>2021-01-17 01:25</t>
  </si>
  <si>
    <t>2021-01-16 14:06</t>
  </si>
  <si>
    <t>2021-02-11 02:32</t>
  </si>
  <si>
    <t>2021-02-25 13:08</t>
  </si>
  <si>
    <t>2021-02-19 23:43</t>
  </si>
  <si>
    <t>2021-02-09 10:31</t>
  </si>
  <si>
    <t>2021-02-12 14:21</t>
  </si>
  <si>
    <t>2021-02-12 00:00</t>
  </si>
  <si>
    <t>2021-03-22 10:18</t>
  </si>
  <si>
    <t>2021-03-30 04:52</t>
  </si>
  <si>
    <t>2021-03-29 11:21</t>
  </si>
  <si>
    <t>2021-03-22 12:08</t>
  </si>
  <si>
    <t>2021-03-23 05:45</t>
  </si>
  <si>
    <t>2021-03-06 12:33</t>
  </si>
  <si>
    <t>2021-04-11 09:14</t>
  </si>
  <si>
    <t>2021-04-22 17:12</t>
  </si>
  <si>
    <t>2021-04-02 12:51</t>
  </si>
  <si>
    <t>2021-04-05 05:54</t>
  </si>
  <si>
    <t>2021-04-25 14:32</t>
  </si>
  <si>
    <t>2021-04-28 06:31</t>
  </si>
  <si>
    <t>2021-05-06 09:00</t>
  </si>
  <si>
    <t>2021-05-30 15:19</t>
  </si>
  <si>
    <t>2021-05-28 11:59</t>
  </si>
  <si>
    <t>2021-05-05 14:23</t>
  </si>
  <si>
    <t>2021-05-27 04:15</t>
  </si>
  <si>
    <t>2021-05-30 13:11</t>
  </si>
  <si>
    <t>2021-05-30 12:48</t>
  </si>
  <si>
    <t>2021-06-12 21:01</t>
  </si>
  <si>
    <t>2021-06-18 12:27</t>
  </si>
  <si>
    <t>2021-06-05 19:53</t>
  </si>
  <si>
    <t>2021-06-20 05:05</t>
  </si>
  <si>
    <t>2021-06-04 14:40</t>
  </si>
  <si>
    <t>2021-06-04 14:32</t>
  </si>
  <si>
    <t>2021-07-08 08:16</t>
  </si>
  <si>
    <t>2021-07-24 03:55</t>
  </si>
  <si>
    <t>2021-07-27 13:06</t>
  </si>
  <si>
    <t>2021-07-03 03:21</t>
  </si>
  <si>
    <t>2021-07-24 07:13</t>
  </si>
  <si>
    <t>2021-07-24 05:48</t>
  </si>
  <si>
    <t>2021-07-24 05:21</t>
  </si>
  <si>
    <t>2021-08-16 08:19</t>
  </si>
  <si>
    <t>2021-08-07 04:01</t>
  </si>
  <si>
    <t>2021-08-26 12:24</t>
  </si>
  <si>
    <t>2021-08-19 01:00</t>
  </si>
  <si>
    <t>2021-08-07 21:23</t>
  </si>
  <si>
    <t>2021-08-14 19:21</t>
  </si>
  <si>
    <t>2021-08-03 04:14</t>
  </si>
  <si>
    <t>2021-09-24 09:01</t>
  </si>
  <si>
    <t>2021-09-12 13:39</t>
  </si>
  <si>
    <t>2021-09-09 13:23</t>
  </si>
  <si>
    <t>2021-09-29 03:52</t>
  </si>
  <si>
    <t>2021-09-12 15:53</t>
  </si>
  <si>
    <t>2021-09-14 23:51</t>
  </si>
  <si>
    <t>2021-09-12 13:18</t>
  </si>
  <si>
    <t>2021-10-17 08:29</t>
  </si>
  <si>
    <t>2021-10-12 02:50</t>
  </si>
  <si>
    <t>2021-10-03 13:28</t>
  </si>
  <si>
    <t>2021-10-23 01:30</t>
  </si>
  <si>
    <t>2021-10-11 18:22</t>
  </si>
  <si>
    <t>2021-10-11 23:10</t>
  </si>
  <si>
    <t>2021-10-11 23:01</t>
  </si>
  <si>
    <t>2021-11-06 04:56</t>
  </si>
  <si>
    <t>2021-11-05 12:11</t>
  </si>
  <si>
    <t>2021-11-10 19:41</t>
  </si>
  <si>
    <t>2021-11-27 17:55</t>
  </si>
  <si>
    <t>2021-11-08 05:52</t>
  </si>
  <si>
    <t>2021-11-08 05:16</t>
  </si>
  <si>
    <t>2021-11-18 00:00</t>
  </si>
  <si>
    <t>2021-12-21 15:15</t>
  </si>
  <si>
    <t>2021-12-15 13:57</t>
  </si>
  <si>
    <t>2021-12-18 06:39</t>
  </si>
  <si>
    <t>2021-12-01 02:26</t>
  </si>
  <si>
    <t>2021-12-11 05:11</t>
  </si>
  <si>
    <t>2021-12-11 04:21</t>
  </si>
  <si>
    <t>2015-01-01 09:13</t>
  </si>
  <si>
    <t>2015-01-06 14:08</t>
  </si>
  <si>
    <t>2015-01-06 11:46</t>
  </si>
  <si>
    <t>2015-01-01 18:04</t>
  </si>
  <si>
    <t>2015-01-29 00:06</t>
  </si>
  <si>
    <t>2015-01-27 02:23</t>
  </si>
  <si>
    <t>2015-01-27 02:12</t>
  </si>
  <si>
    <t>2015-02-01 08:45</t>
  </si>
  <si>
    <t>2015-02-25 14:32</t>
  </si>
  <si>
    <t>2015-02-15 12:11</t>
  </si>
  <si>
    <t>2015-02-09 04:27</t>
  </si>
  <si>
    <t>2015-02-19 10:07</t>
  </si>
  <si>
    <t>2015-02-24 03:33</t>
  </si>
  <si>
    <t>2015-02-24 03:18</t>
  </si>
  <si>
    <t>2015-03-25 20:35</t>
  </si>
  <si>
    <t>2015-03-18 15:44</t>
  </si>
  <si>
    <t>2015-03-19 10:55</t>
  </si>
  <si>
    <t>2015-03-01 17:55</t>
  </si>
  <si>
    <t>2015-03-24 23:49</t>
  </si>
  <si>
    <t>2015-03-23 12:03</t>
  </si>
  <si>
    <t>2015-03-23 11:54</t>
  </si>
  <si>
    <t>2015-04-07 22:24</t>
  </si>
  <si>
    <t>2015-04-20 04:02</t>
  </si>
  <si>
    <t>2015-04-05 12:34</t>
  </si>
  <si>
    <t>2015-04-14 02:54</t>
  </si>
  <si>
    <t>2015-04-20 20:57</t>
  </si>
  <si>
    <t>2015-04-21 02:44</t>
  </si>
  <si>
    <t>2015-04-21 02:40</t>
  </si>
  <si>
    <t>2015-05-14 08:23</t>
  </si>
  <si>
    <t>2015-05-28 15:51</t>
  </si>
  <si>
    <t>2015-05-30 13:07</t>
  </si>
  <si>
    <t>2015-05-05 00:17</t>
  </si>
  <si>
    <t>2015-05-21 04:00</t>
  </si>
  <si>
    <t>2015-05-12 03:10</t>
  </si>
  <si>
    <t>2015-05-12 03:01</t>
  </si>
  <si>
    <t>2015-06-01 22:33</t>
  </si>
  <si>
    <t>2015-06-30 17:25</t>
  </si>
  <si>
    <t>2015-06-28 14:51</t>
  </si>
  <si>
    <t>2015-06-21 23:53</t>
  </si>
  <si>
    <t>2015-06-28 10:53</t>
  </si>
  <si>
    <t>2015-06-24 14:49</t>
  </si>
  <si>
    <t>2015-06-24 14:40</t>
  </si>
  <si>
    <t>2015-07-27 08:34</t>
  </si>
  <si>
    <t>2015-07-11 01:25</t>
  </si>
  <si>
    <t>2015-07-06 14:26</t>
  </si>
  <si>
    <t>2015-07-24 05:32</t>
  </si>
  <si>
    <t>2015-07-10 01:05</t>
  </si>
  <si>
    <t>2015-07-10 17:13</t>
  </si>
  <si>
    <t>2015-07-10 12:13</t>
  </si>
  <si>
    <t>2015-08-02 10:54</t>
  </si>
  <si>
    <t>2015-08-08 03:38</t>
  </si>
  <si>
    <t>2015-08-12 13:12</t>
  </si>
  <si>
    <t>2015-08-27 01:10</t>
  </si>
  <si>
    <t>2015-08-08 03:51</t>
  </si>
  <si>
    <t>2015-08-08 05:19</t>
  </si>
  <si>
    <t>2015-08-08 04:26</t>
  </si>
  <si>
    <t>2015-09-17 09:17</t>
  </si>
  <si>
    <t>2015-09-28 17:32</t>
  </si>
  <si>
    <t>2015-09-19 05:01</t>
  </si>
  <si>
    <t>2015-09-28 14:58</t>
  </si>
  <si>
    <t>2015-09-28 19:50</t>
  </si>
  <si>
    <t>2015-10-20 14:35</t>
  </si>
  <si>
    <t>2015-10-03 12:45</t>
  </si>
  <si>
    <t>2015-10-11 16:19</t>
  </si>
  <si>
    <t>2015-10-18 06:58</t>
  </si>
  <si>
    <t>2015-10-31 08:04</t>
  </si>
  <si>
    <t>2015-10-31 07:51</t>
  </si>
  <si>
    <t>2015-11-14 03:53</t>
  </si>
  <si>
    <t>2015-11-17 13:32</t>
  </si>
  <si>
    <t>2015-11-03 00:50</t>
  </si>
  <si>
    <t>2015-11-23 16:10</t>
  </si>
  <si>
    <t>2015-11-23 03:21</t>
  </si>
  <si>
    <t>2015-11-23 00:00</t>
  </si>
  <si>
    <t>2015-12-28 09:25</t>
  </si>
  <si>
    <t>2015-12-22 13:30</t>
  </si>
  <si>
    <t>2015-12-17 16:50</t>
  </si>
  <si>
    <t>2015-12-04 09:27</t>
  </si>
  <si>
    <t>2015-12-10 04:10</t>
  </si>
  <si>
    <t>2015-12-06 00:00</t>
  </si>
  <si>
    <t>2016-01-24 22:53</t>
  </si>
  <si>
    <t>2016-01-17 14:35</t>
  </si>
  <si>
    <t>2016-01-05 12:44</t>
  </si>
  <si>
    <t>2016-01-24 17:40</t>
  </si>
  <si>
    <t>2016-01-20 13:06</t>
  </si>
  <si>
    <t>2016-01-06 07:06</t>
  </si>
  <si>
    <t>2016-01-06 06:31</t>
  </si>
  <si>
    <t>2016-02-25 08:48</t>
  </si>
  <si>
    <t>2016-02-13 13:46</t>
  </si>
  <si>
    <t>2016-02-13 11:48</t>
  </si>
  <si>
    <t>2016-02-07 06:28</t>
  </si>
  <si>
    <t>2016-02-14 12:44</t>
  </si>
  <si>
    <t>2016-02-14 11:43</t>
  </si>
  <si>
    <t>2016-03-18 16:05</t>
  </si>
  <si>
    <t>2016-03-07 12:38</t>
  </si>
  <si>
    <t>2016-03-26 04:50</t>
  </si>
  <si>
    <t>2016-03-09 10:08</t>
  </si>
  <si>
    <t>2016-03-18 04:25</t>
  </si>
  <si>
    <t>2016-03-13 20:08</t>
  </si>
  <si>
    <t>2016-04-19 09:18</t>
  </si>
  <si>
    <t>2016-04-07 13:47</t>
  </si>
  <si>
    <t>2016-04-19 02:35</t>
  </si>
  <si>
    <t>2016-04-18 05:21</t>
  </si>
  <si>
    <t>2016-04-28 01:02</t>
  </si>
  <si>
    <t>2016-04-28 00:54</t>
  </si>
  <si>
    <t>2016-05-13 22:26</t>
  </si>
  <si>
    <t>2016-05-28 12:33</t>
  </si>
  <si>
    <t>2016-05-16 22:22</t>
  </si>
  <si>
    <t>2016-05-03 06:19</t>
  </si>
  <si>
    <t>2016-05-16 05:58</t>
  </si>
  <si>
    <t>2016-05-16 05:10</t>
  </si>
  <si>
    <t>2016-06-29 22:15</t>
  </si>
  <si>
    <t>2016-06-01 16:40</t>
  </si>
  <si>
    <t>2016-06-23 13:27</t>
  </si>
  <si>
    <t>2016-06-30 02:34</t>
  </si>
  <si>
    <t>2016-06-12 23:19</t>
  </si>
  <si>
    <t>2016-06-17 16:43</t>
  </si>
  <si>
    <t>2016-06-17 16:39</t>
  </si>
  <si>
    <t>2016-07-21 08:40</t>
  </si>
  <si>
    <t>2016-07-09 02:40</t>
  </si>
  <si>
    <t>2016-07-28 12:41</t>
  </si>
  <si>
    <t>2016-07-18 15:38</t>
  </si>
  <si>
    <t>2016-07-09 05:28</t>
  </si>
  <si>
    <t>2016-07-03 18:29</t>
  </si>
  <si>
    <t>2016-07-08 15:34</t>
  </si>
  <si>
    <t>2016-08-03 21:16</t>
  </si>
  <si>
    <t>2016-08-11 05:10</t>
  </si>
  <si>
    <t>2016-08-04 13:43</t>
  </si>
  <si>
    <t>2016-08-31 07:07</t>
  </si>
  <si>
    <t>2016-08-28 14:06</t>
  </si>
  <si>
    <t>2016-08-10 21:10</t>
  </si>
  <si>
    <t>2016-08-10 20:36</t>
  </si>
  <si>
    <t>2016-09-27 14:02</t>
  </si>
  <si>
    <t>2016-09-16 12:14</t>
  </si>
  <si>
    <t>2016-09-20 05:23</t>
  </si>
  <si>
    <t>2016-09-27 08:03</t>
  </si>
  <si>
    <t>2016-09-27 14:18</t>
  </si>
  <si>
    <t>2016-09-27 13:30</t>
  </si>
  <si>
    <t>2016-10-21 00:44</t>
  </si>
  <si>
    <t>2016-10-02 12:59</t>
  </si>
  <si>
    <t>2016-10-30 03:44</t>
  </si>
  <si>
    <t>2016-10-13 12:49</t>
  </si>
  <si>
    <t>2016-10-15 10:43</t>
  </si>
  <si>
    <t>2016-10-15 10:20</t>
  </si>
  <si>
    <t>2016-11-29 09:51</t>
  </si>
  <si>
    <t>2016-11-05 13:18</t>
  </si>
  <si>
    <t>2016-11-13 13:21</t>
  </si>
  <si>
    <t>2016-11-28 04:43</t>
  </si>
  <si>
    <t>2016-11-23 16:34</t>
  </si>
  <si>
    <t>2016-11-22 21:02</t>
  </si>
  <si>
    <t>2016-11-23 04:56</t>
  </si>
  <si>
    <t>2016-12-16 08:48</t>
  </si>
  <si>
    <t>2016-12-08 14:27</t>
  </si>
  <si>
    <t>2016-12-21 13:15</t>
  </si>
  <si>
    <t>2016-12-28 00:24</t>
  </si>
  <si>
    <t>2016-12-23 01:48</t>
  </si>
  <si>
    <t>2016-12-27 02:32</t>
  </si>
  <si>
    <t>2016-12-10 21:00</t>
  </si>
  <si>
    <t>2017-01-22 09:23</t>
  </si>
  <si>
    <t>2017-01-07 14:23</t>
  </si>
  <si>
    <t>2017-01-29 13:25</t>
  </si>
  <si>
    <t>2017-01-20 14:57</t>
  </si>
  <si>
    <t>2017-01-24 16:18</t>
  </si>
  <si>
    <t>2017-01-14 04:13</t>
  </si>
  <si>
    <t>2017-01-14 03:55</t>
  </si>
  <si>
    <t>2017-02-14 08:52</t>
  </si>
  <si>
    <t>2017-02-17 13:37</t>
  </si>
  <si>
    <t>2017-02-10 01:33</t>
  </si>
  <si>
    <t>2017-02-23 16:58</t>
  </si>
  <si>
    <t>2017-02-23 00:53</t>
  </si>
  <si>
    <t>2017-02-23 00:36</t>
  </si>
  <si>
    <t>2017-03-27 10:23</t>
  </si>
  <si>
    <t>2017-03-13 15:20</t>
  </si>
  <si>
    <t>2017-03-30 12:20</t>
  </si>
  <si>
    <t>2017-03-02 20:34</t>
  </si>
  <si>
    <t>2017-03-31 14:12</t>
  </si>
  <si>
    <t>2017-03-31 18:10</t>
  </si>
  <si>
    <t>2017-03-31 18:00</t>
  </si>
  <si>
    <t>2017-04-02 09:51</t>
  </si>
  <si>
    <t>2017-04-10 16:13</t>
  </si>
  <si>
    <t>2017-04-10 12:46</t>
  </si>
  <si>
    <t>2017-04-02 02:58</t>
  </si>
  <si>
    <t>2017-04-21 20:40</t>
  </si>
  <si>
    <t>2017-04-12 02:10</t>
  </si>
  <si>
    <t>2017-04-11 07:48</t>
  </si>
  <si>
    <t>2017-05-06 10:06</t>
  </si>
  <si>
    <t>2017-05-31 16:10</t>
  </si>
  <si>
    <t>2017-05-11 14:34</t>
  </si>
  <si>
    <t>2017-05-01 05:15</t>
  </si>
  <si>
    <t>2017-05-24 18:18</t>
  </si>
  <si>
    <t>2017-05-15 14:09</t>
  </si>
  <si>
    <t>2017-05-15 14:08</t>
  </si>
  <si>
    <t>2017-06-02 04:08</t>
  </si>
  <si>
    <t>2017-06-11 13:06</t>
  </si>
  <si>
    <t>2017-06-15 07:24</t>
  </si>
  <si>
    <t>2017-06-02 12:44</t>
  </si>
  <si>
    <t>2017-06-02 10:03</t>
  </si>
  <si>
    <t>2017-07-17 22:20</t>
  </si>
  <si>
    <t>2017-07-29 21:59</t>
  </si>
  <si>
    <t>2017-07-18 14:10</t>
  </si>
  <si>
    <t>2017-07-08 00:58</t>
  </si>
  <si>
    <t>2017-07-29 21:45</t>
  </si>
  <si>
    <t>2017-07-10 16:03</t>
  </si>
  <si>
    <t>2017-07-29 19:11</t>
  </si>
  <si>
    <t>2017-08-27 21:36</t>
  </si>
  <si>
    <t>2017-08-22 03:44</t>
  </si>
  <si>
    <t>2017-08-25 13:35</t>
  </si>
  <si>
    <t>2017-08-19 05:11</t>
  </si>
  <si>
    <t>2017-08-10 10:08</t>
  </si>
  <si>
    <t>2017-08-30 11:59</t>
  </si>
  <si>
    <t>2017-08-30 11:54</t>
  </si>
  <si>
    <t>2017-09-29 21:50</t>
  </si>
  <si>
    <t>2017-09-02 03:43</t>
  </si>
  <si>
    <t>2017-09-27 13:26</t>
  </si>
  <si>
    <t>2017-09-18 06:37</t>
  </si>
  <si>
    <t>2017-09-02 20:22</t>
  </si>
  <si>
    <t>2017-09-01 11:26</t>
  </si>
  <si>
    <t>2017-09-28 21:33</t>
  </si>
  <si>
    <t>2017-10-30 07:46</t>
  </si>
  <si>
    <t>2017-10-14 14:17</t>
  </si>
  <si>
    <t>2017-10-02 12:48</t>
  </si>
  <si>
    <t>2017-10-22 19:40</t>
  </si>
  <si>
    <t>2017-10-13 02:24</t>
  </si>
  <si>
    <t>2017-10-14 16:35</t>
  </si>
  <si>
    <t>2017-10-13 20:49</t>
  </si>
  <si>
    <t>2017-11-24 08:50</t>
  </si>
  <si>
    <t>2017-11-18 03:23</t>
  </si>
  <si>
    <t>2017-11-07 13:00</t>
  </si>
  <si>
    <t>2017-11-23 15:14</t>
  </si>
  <si>
    <t>2017-11-11 04:41</t>
  </si>
  <si>
    <t>2017-11-02 22:03</t>
  </si>
  <si>
    <t>2017-11-02 21:46</t>
  </si>
  <si>
    <t>2017-11-04 00:00</t>
  </si>
  <si>
    <t>2017-12-23 14:18</t>
  </si>
  <si>
    <t>2017-12-23 13:06</t>
  </si>
  <si>
    <t>2017-12-17 04:02</t>
  </si>
  <si>
    <t>2017-12-13 13:38</t>
  </si>
  <si>
    <t>2017-12-19 19:23</t>
  </si>
  <si>
    <t>2017-12-19 04:54</t>
  </si>
  <si>
    <t>2018-01-12 09:40</t>
  </si>
  <si>
    <t>2018-01-08 15:04</t>
  </si>
  <si>
    <t>2018-01-16 13:04</t>
  </si>
  <si>
    <t>2018-01-12 20:36</t>
  </si>
  <si>
    <t>2018-01-22 17:11</t>
  </si>
  <si>
    <t>2018-01-08 02:47</t>
  </si>
  <si>
    <t>2018-01-08 02:21</t>
  </si>
  <si>
    <t>2018-02-12 10:52</t>
  </si>
  <si>
    <t>2018-02-28 13:34</t>
  </si>
  <si>
    <t>2018-02-15 12:48</t>
  </si>
  <si>
    <t>2018-02-05 05:09</t>
  </si>
  <si>
    <t>2018-02-28 13:10</t>
  </si>
  <si>
    <t>2018-02-22 14:35</t>
  </si>
  <si>
    <t>2018-02-22 14:05</t>
  </si>
  <si>
    <t>2018-03-11 08:03</t>
  </si>
  <si>
    <t>2018-03-20 06:28</t>
  </si>
  <si>
    <t>2018-03-19 12:24</t>
  </si>
  <si>
    <t>2018-03-09 03:32</t>
  </si>
  <si>
    <t>2018-03-05 19:07</t>
  </si>
  <si>
    <t>2018-03-20 09:22</t>
  </si>
  <si>
    <t>2018-03-20 09:10</t>
  </si>
  <si>
    <t>2018-04-07 09:56</t>
  </si>
  <si>
    <t>2018-04-23 16:44</t>
  </si>
  <si>
    <t>2018-04-23 11:37</t>
  </si>
  <si>
    <t>2018-04-07 20:56</t>
  </si>
  <si>
    <t>2018-04-06 09:41</t>
  </si>
  <si>
    <t>2018-04-24 11:52</t>
  </si>
  <si>
    <t>2018-04-24 11:12</t>
  </si>
  <si>
    <t>2018-05-08 02:19</t>
  </si>
  <si>
    <t>2018-05-27 12:41</t>
  </si>
  <si>
    <t>2018-05-10 00:24</t>
  </si>
  <si>
    <t>2018-05-03 10:00</t>
  </si>
  <si>
    <t>2018-05-08 02:24</t>
  </si>
  <si>
    <t>2018-05-08 03:26</t>
  </si>
  <si>
    <t>2018-06-26 08:50</t>
  </si>
  <si>
    <t>2018-06-15 01:17</t>
  </si>
  <si>
    <t>2018-06-30 13:07</t>
  </si>
  <si>
    <t>2018-06-01 18:58</t>
  </si>
  <si>
    <t>2018-06-14 16:37</t>
  </si>
  <si>
    <t>2018-06-11 06:44</t>
  </si>
  <si>
    <t>2018-06-15 08:40</t>
  </si>
  <si>
    <t>2018-07-09 08:13</t>
  </si>
  <si>
    <t>2018-07-11 03:01</t>
  </si>
  <si>
    <t>2018-07-06 12:44</t>
  </si>
  <si>
    <t>2018-07-22 06:05</t>
  </si>
  <si>
    <t>2018-07-11 00:53</t>
  </si>
  <si>
    <t>2018-07-11 02:50</t>
  </si>
  <si>
    <t>2018-08-31 09:24</t>
  </si>
  <si>
    <t>2018-08-23 15:13</t>
  </si>
  <si>
    <t>2018-08-03 14:20</t>
  </si>
  <si>
    <t>2018-08-31 04:45</t>
  </si>
  <si>
    <t>2018-08-15 20:14</t>
  </si>
  <si>
    <t>2018-08-03 15:27</t>
  </si>
  <si>
    <t>2018-08-03 00:00</t>
  </si>
  <si>
    <t>2018-09-18 08:51</t>
  </si>
  <si>
    <t>2018-09-04 14:55</t>
  </si>
  <si>
    <t>2018-09-17 13:11</t>
  </si>
  <si>
    <t>2018-09-30 19:52</t>
  </si>
  <si>
    <t>2018-09-10 02:41</t>
  </si>
  <si>
    <t>2018-09-08 18:46</t>
  </si>
  <si>
    <t>2018-09-08 18:18</t>
  </si>
  <si>
    <t>2018-10-05 03:11</t>
  </si>
  <si>
    <t>2018-10-26 12:19</t>
  </si>
  <si>
    <t>2018-10-29 00:46</t>
  </si>
  <si>
    <t>2018-10-31 12:33</t>
  </si>
  <si>
    <t>2018-10-10 17:14</t>
  </si>
  <si>
    <t>2018-10-10 17:07</t>
  </si>
  <si>
    <t>2018-11-29 09:01</t>
  </si>
  <si>
    <t>2018-11-07 12:29</t>
  </si>
  <si>
    <t>2018-11-23 03:01</t>
  </si>
  <si>
    <t>2018-11-23 03:46</t>
  </si>
  <si>
    <t>2018-11-22 20:54</t>
  </si>
  <si>
    <t>2018-11-22 20:31</t>
  </si>
  <si>
    <t>2018-12-29 08:28</t>
  </si>
  <si>
    <t>2018-12-26 13:07</t>
  </si>
  <si>
    <t>2018-12-03 13:15</t>
  </si>
  <si>
    <t>2018-12-18 01:49</t>
  </si>
  <si>
    <t>2018-12-09 08:01</t>
  </si>
  <si>
    <t>2018-12-24 01:23</t>
  </si>
  <si>
    <t>2018-12-24 01:07</t>
  </si>
  <si>
    <t>2018-12-28 00:00</t>
  </si>
  <si>
    <t>2019-01-01 09:41</t>
  </si>
  <si>
    <t>2019-01-14 14:25</t>
  </si>
  <si>
    <t>2019-01-10 13:20</t>
  </si>
  <si>
    <t>2019-01-22 20:13</t>
  </si>
  <si>
    <t>2019-01-31 21:08</t>
  </si>
  <si>
    <t>2019-01-16 07:15</t>
  </si>
  <si>
    <t>2019-01-16 16:37</t>
  </si>
  <si>
    <t>2019-02-11 09:55</t>
  </si>
  <si>
    <t>2019-02-06 13:27</t>
  </si>
  <si>
    <t>2019-02-07 13:24</t>
  </si>
  <si>
    <t>2019-02-23 04:48</t>
  </si>
  <si>
    <t>2019-02-04 05:09</t>
  </si>
  <si>
    <t>2019-02-24 04:59</t>
  </si>
  <si>
    <t>2019-02-24 04:33</t>
  </si>
  <si>
    <t>2019-03-15 10:17</t>
  </si>
  <si>
    <t>2019-03-28 15:44</t>
  </si>
  <si>
    <t>2019-03-21 13:14</t>
  </si>
  <si>
    <t>2019-03-07 19:56</t>
  </si>
  <si>
    <t>2019-03-07 16:05</t>
  </si>
  <si>
    <t>2019-03-10 00:30</t>
  </si>
  <si>
    <t>2019-03-29 22:13</t>
  </si>
  <si>
    <t>2019-04-01 10:23</t>
  </si>
  <si>
    <t>2019-04-30 15:25</t>
  </si>
  <si>
    <t>2019-04-25 13:46</t>
  </si>
  <si>
    <t>2019-04-01 05:39</t>
  </si>
  <si>
    <t>2019-04-11 15:24</t>
  </si>
  <si>
    <t>2019-04-20 21:00</t>
  </si>
  <si>
    <t>2019-04-20 20:57</t>
  </si>
  <si>
    <t>2019-04-20 00:00</t>
  </si>
  <si>
    <t>2019-05-03 10:09</t>
  </si>
  <si>
    <t>2019-05-17 16:20</t>
  </si>
  <si>
    <t>2019-05-31 14:03</t>
  </si>
  <si>
    <t>2019-05-07 06:33</t>
  </si>
  <si>
    <t>2019-05-02 19:25</t>
  </si>
  <si>
    <t>2019-05-20 06:58</t>
  </si>
  <si>
    <t>2019-05-20 08:38</t>
  </si>
  <si>
    <t>2019-06-06 10:06</t>
  </si>
  <si>
    <t>2019-06-14 03:54</t>
  </si>
  <si>
    <t>2019-06-28 13:57</t>
  </si>
  <si>
    <t>2019-06-15 05:19</t>
  </si>
  <si>
    <t>2019-06-14 04:06</t>
  </si>
  <si>
    <t>2019-06-27 14:28</t>
  </si>
  <si>
    <t>2019-06-27 14:19</t>
  </si>
  <si>
    <t>2019-07-11 22:48</t>
  </si>
  <si>
    <t>2019-07-18 13:57</t>
  </si>
  <si>
    <t>2019-07-30 13:23</t>
  </si>
  <si>
    <t>2019-07-22 22:14</t>
  </si>
  <si>
    <t>2019-07-05 13:52</t>
  </si>
  <si>
    <t>2019-07-12 14:18</t>
  </si>
  <si>
    <t>2019-07-21 15:28</t>
  </si>
  <si>
    <t>2019-08-26 20:47</t>
  </si>
  <si>
    <t>2019-08-09 16:37</t>
  </si>
  <si>
    <t>2019-08-27 13:24</t>
  </si>
  <si>
    <t>2019-08-19 19:06</t>
  </si>
  <si>
    <t>2019-08-09 10:05</t>
  </si>
  <si>
    <t>2019-08-21 14:33</t>
  </si>
  <si>
    <t>2019-08-21 14:27</t>
  </si>
  <si>
    <t>2019-09-24 09:31</t>
  </si>
  <si>
    <t>2019-09-30 22:51</t>
  </si>
  <si>
    <t>2019-09-11 11:21</t>
  </si>
  <si>
    <t>2019-09-22 01:17</t>
  </si>
  <si>
    <t>2019-09-30 22:34</t>
  </si>
  <si>
    <t>2019-09-27 19:20</t>
  </si>
  <si>
    <t>2019-09-30 21:52</t>
  </si>
  <si>
    <t>2019-10-15 09:57</t>
  </si>
  <si>
    <t>2019-10-04 13:04</t>
  </si>
  <si>
    <t>2019-10-22 06:08</t>
  </si>
  <si>
    <t>2019-10-01 01:31</t>
  </si>
  <si>
    <t>2019-10-01 00:38</t>
  </si>
  <si>
    <t>2019-10-01 00:32</t>
  </si>
  <si>
    <t>2019-11-29 09:05</t>
  </si>
  <si>
    <t>2019-11-07 02:51</t>
  </si>
  <si>
    <t>2019-11-17 14:36</t>
  </si>
  <si>
    <t>2019-11-28 17:37</t>
  </si>
  <si>
    <t>2019-11-27 08:49</t>
  </si>
  <si>
    <t>2019-11-07 22:46</t>
  </si>
  <si>
    <t>2019-11-07 22:31</t>
  </si>
  <si>
    <t>2019-11-19 00:00</t>
  </si>
  <si>
    <t>2019-12-31 09:49</t>
  </si>
  <si>
    <t>2019-12-22 14:33</t>
  </si>
  <si>
    <t>2019-12-17 12:50</t>
  </si>
  <si>
    <t>2019-12-08 02:45</t>
  </si>
  <si>
    <t>2019-12-31 23:27</t>
  </si>
  <si>
    <t>2019-12-06 04:45</t>
  </si>
  <si>
    <t>2019-12-06 16:19</t>
  </si>
  <si>
    <t>2020-01-26 14:59</t>
  </si>
  <si>
    <t>2020-01-23 13:28</t>
  </si>
  <si>
    <t>2020-01-31 00:14</t>
  </si>
  <si>
    <t>2020-01-08 17:11</t>
  </si>
  <si>
    <t>2020-01-26 08:25</t>
  </si>
  <si>
    <t>2020-02-18 09:15</t>
  </si>
  <si>
    <t>2020-02-15 15:26</t>
  </si>
  <si>
    <t>2020-02-26 13:18</t>
  </si>
  <si>
    <t>2020-02-16 08:55</t>
  </si>
  <si>
    <t>2020-02-13 17:50</t>
  </si>
  <si>
    <t>2020-02-16 02:47</t>
  </si>
  <si>
    <t>2020-03-16 09:47</t>
  </si>
  <si>
    <t>2020-03-26 12:57</t>
  </si>
  <si>
    <t>2020-03-15 05:09</t>
  </si>
  <si>
    <t>2020-03-05 07:47</t>
  </si>
  <si>
    <t>2020-03-27 15:15</t>
  </si>
  <si>
    <t>2020-03-27 15:05</t>
  </si>
  <si>
    <t>2020-04-04 21:02</t>
  </si>
  <si>
    <t>2020-04-30 12:34</t>
  </si>
  <si>
    <t>2020-04-13 00:01</t>
  </si>
  <si>
    <t>2020-04-23 08:07</t>
  </si>
  <si>
    <t>2020-04-02 04:09</t>
  </si>
  <si>
    <t>2020-04-02 04:11</t>
  </si>
  <si>
    <t>2020-05-22 15:40</t>
  </si>
  <si>
    <t>2020-05-09 13:51</t>
  </si>
  <si>
    <t>2020-05-12 19:30</t>
  </si>
  <si>
    <t>2020-05-06 09:52</t>
  </si>
  <si>
    <t>2020-05-18 11:01</t>
  </si>
  <si>
    <t>2020-05-18 10:31</t>
  </si>
  <si>
    <t>2020-06-14 21:48</t>
  </si>
  <si>
    <t>2020-06-21 16:48</t>
  </si>
  <si>
    <t>2020-06-24 13:48</t>
  </si>
  <si>
    <t>2020-06-09 22:55</t>
  </si>
  <si>
    <t>2020-06-06 17:27</t>
  </si>
  <si>
    <t>2020-06-07 12:43</t>
  </si>
  <si>
    <t>2020-06-02 00:07</t>
  </si>
  <si>
    <t>2020-07-21 09:21</t>
  </si>
  <si>
    <t>2020-07-18 12:49</t>
  </si>
  <si>
    <t>2020-07-02 17:19</t>
  </si>
  <si>
    <t>2020-07-30 11:14</t>
  </si>
  <si>
    <t>2020-07-01 16:42</t>
  </si>
  <si>
    <t>2020-07-01 16:11</t>
  </si>
  <si>
    <t>2020-08-12 21:09</t>
  </si>
  <si>
    <t>2020-08-26 16:09</t>
  </si>
  <si>
    <t>2020-08-25 13:44</t>
  </si>
  <si>
    <t>2020-08-05 01:36</t>
  </si>
  <si>
    <t>2020-08-23 07:04</t>
  </si>
  <si>
    <t>2020-08-11 13:03</t>
  </si>
  <si>
    <t>2020-08-11 12:50</t>
  </si>
  <si>
    <t>2020-09-19 09:35</t>
  </si>
  <si>
    <t>2020-09-01 03:13</t>
  </si>
  <si>
    <t>2020-09-02 12:41</t>
  </si>
  <si>
    <t>2020-09-30 08:45</t>
  </si>
  <si>
    <t>2020-09-27 00:20</t>
  </si>
  <si>
    <t>2020-09-13 09:54</t>
  </si>
  <si>
    <t>2020-09-13 09:50</t>
  </si>
  <si>
    <t>2020-10-04 12:38</t>
  </si>
  <si>
    <t>2020-10-23 07:21</t>
  </si>
  <si>
    <t>2020-10-19 09:38</t>
  </si>
  <si>
    <t>2020-10-16 14:01</t>
  </si>
  <si>
    <t>2020-10-19 18:33</t>
  </si>
  <si>
    <t>2020-10-05 00:00</t>
  </si>
  <si>
    <t>2020-11-30 09:03</t>
  </si>
  <si>
    <t>2020-11-06 17:07</t>
  </si>
  <si>
    <t>2020-11-07 12:24</t>
  </si>
  <si>
    <t>2020-11-04 01:09</t>
  </si>
  <si>
    <t>2020-11-08 00:07</t>
  </si>
  <si>
    <t>2020-11-28 07:36</t>
  </si>
  <si>
    <t>2020-11-28 07:26</t>
  </si>
  <si>
    <t>2020-12-31 08:52</t>
  </si>
  <si>
    <t>2020-12-29 14:15</t>
  </si>
  <si>
    <t>2020-12-29 11:24</t>
  </si>
  <si>
    <t>2020-12-31 05:36</t>
  </si>
  <si>
    <t>2020-12-22 08:04</t>
  </si>
  <si>
    <t>2020-12-01 06:55</t>
  </si>
  <si>
    <t>2020-12-01 06:46</t>
  </si>
  <si>
    <t>2021-01-17 09:45</t>
  </si>
  <si>
    <t>2021-01-21 14:16</t>
  </si>
  <si>
    <t>2021-01-08 16:02</t>
  </si>
  <si>
    <t>2021-01-05 09:22</t>
  </si>
  <si>
    <t>2021-01-16 14:12</t>
  </si>
  <si>
    <t>2021-01-16 16:29</t>
  </si>
  <si>
    <t>2021-02-22 13:34</t>
  </si>
  <si>
    <t>2021-02-18 23:46</t>
  </si>
  <si>
    <t>2021-02-09 18:37</t>
  </si>
  <si>
    <t>2021-02-11 04:51</t>
  </si>
  <si>
    <t>2021-02-11 04:22</t>
  </si>
  <si>
    <t>2021-03-22 10:19</t>
  </si>
  <si>
    <t>2021-03-30 04:41</t>
  </si>
  <si>
    <t>2021-03-29 13:52</t>
  </si>
  <si>
    <t>2021-03-22 11:34</t>
  </si>
  <si>
    <t>2021-03-21 08:55</t>
  </si>
  <si>
    <t>2021-03-06 23:18</t>
  </si>
  <si>
    <t>2021-03-06 10:16</t>
  </si>
  <si>
    <t>2021-03-02 00:00</t>
  </si>
  <si>
    <t>2021-04-11 08:41</t>
  </si>
  <si>
    <t>2021-04-22 17:09</t>
  </si>
  <si>
    <t>2021-04-22 15:23</t>
  </si>
  <si>
    <t>2021-04-04 22:18</t>
  </si>
  <si>
    <t>2021-04-29 03:49</t>
  </si>
  <si>
    <t>2021-04-29 04:26</t>
  </si>
  <si>
    <t>2021-05-02 21:43</t>
  </si>
  <si>
    <t>2021-05-30 15:24</t>
  </si>
  <si>
    <t>2021-05-28 12:59</t>
  </si>
  <si>
    <t>2021-05-05 17:30</t>
  </si>
  <si>
    <t>2021-05-05 15:05</t>
  </si>
  <si>
    <t>2021-05-30 13:18</t>
  </si>
  <si>
    <t>2021-05-31 15:27</t>
  </si>
  <si>
    <t>2021-06-12 22:40</t>
  </si>
  <si>
    <t>2021-06-20 16:51</t>
  </si>
  <si>
    <t>2021-06-18 13:18</t>
  </si>
  <si>
    <t>2021-06-05 19:58</t>
  </si>
  <si>
    <t>2021-06-23 15:18</t>
  </si>
  <si>
    <t>2021-06-04 14:25</t>
  </si>
  <si>
    <t>2021-07-08 08:18</t>
  </si>
  <si>
    <t>2021-07-24 03:13</t>
  </si>
  <si>
    <t>2021-07-27 14:41</t>
  </si>
  <si>
    <t>2021-07-13 20:45</t>
  </si>
  <si>
    <t>2021-07-23 10:40</t>
  </si>
  <si>
    <t>2021-07-31 12:56</t>
  </si>
  <si>
    <t>2021-07-31 12:38</t>
  </si>
  <si>
    <t>2021-08-07 05:14</t>
  </si>
  <si>
    <t>2021-08-28 14:49</t>
  </si>
  <si>
    <t>2021-08-19 01:59</t>
  </si>
  <si>
    <t>2021-08-07 21:31</t>
  </si>
  <si>
    <t>2021-08-09 14:57</t>
  </si>
  <si>
    <t>2021-08-07 08:49</t>
  </si>
  <si>
    <t>2021-09-23 21:36</t>
  </si>
  <si>
    <t>2021-09-12 14:39</t>
  </si>
  <si>
    <t>2021-09-01 13:39</t>
  </si>
  <si>
    <t>2021-09-29 06:22</t>
  </si>
  <si>
    <t>2021-09-12 15:51</t>
  </si>
  <si>
    <t>2021-09-24 14:16</t>
  </si>
  <si>
    <t>2021-09-12 13:12</t>
  </si>
  <si>
    <t>2021-10-17 08:12</t>
  </si>
  <si>
    <t>2021-10-12 01:11</t>
  </si>
  <si>
    <t>2021-10-03 12:31</t>
  </si>
  <si>
    <t>2021-10-23 01:28</t>
  </si>
  <si>
    <t>2021-10-11 20:22</t>
  </si>
  <si>
    <t>2021-10-11 23:05</t>
  </si>
  <si>
    <t>2021-10-11 22:53</t>
  </si>
  <si>
    <t>2021-11-27 09:17</t>
  </si>
  <si>
    <t>2021-11-06 13:52</t>
  </si>
  <si>
    <t>2021-11-05 13:28</t>
  </si>
  <si>
    <t>2021-11-22 23:44</t>
  </si>
  <si>
    <t>2021-11-08 12:07</t>
  </si>
  <si>
    <t>2021-11-08 05:59</t>
  </si>
  <si>
    <t>2021-11-20 05:48</t>
  </si>
  <si>
    <t>2021-11-27 00:00</t>
  </si>
  <si>
    <t>2021-12-16 12:09</t>
  </si>
  <si>
    <t>2021-12-22 17:51</t>
  </si>
  <si>
    <t>2021-12-11 05:02</t>
  </si>
  <si>
    <t>2021-12-12 06:42</t>
  </si>
  <si>
    <t>Tamsui</t>
  </si>
  <si>
    <t>Banqiao</t>
  </si>
  <si>
    <t>2015-01-01 09:08</t>
  </si>
  <si>
    <t>2015-01-06 14:03</t>
  </si>
  <si>
    <t>2015-01-24 14:07</t>
  </si>
  <si>
    <t>2015-01-24 07:05</t>
  </si>
  <si>
    <t>2015-01-19 14:31</t>
  </si>
  <si>
    <t>2015-01-27 03:45</t>
  </si>
  <si>
    <t>2015-01-27 03:11</t>
  </si>
  <si>
    <t>2015-02-09 09:41</t>
  </si>
  <si>
    <t>2015-02-25 15:16</t>
  </si>
  <si>
    <t>2015-02-15 13:25</t>
  </si>
  <si>
    <t>2015-02-09 05:56</t>
  </si>
  <si>
    <t>2015-02-19 14:20</t>
  </si>
  <si>
    <t>2015-02-24 03:32</t>
  </si>
  <si>
    <t>2015-02-24 03:17</t>
  </si>
  <si>
    <t>2015-03-25 20:16</t>
  </si>
  <si>
    <t>2015-03-18 14:42</t>
  </si>
  <si>
    <t>2015-03-19 11:47</t>
  </si>
  <si>
    <t>2015-03-11 01:16</t>
  </si>
  <si>
    <t>2015-03-24 15:46</t>
  </si>
  <si>
    <t>2015-04-08 09:04</t>
  </si>
  <si>
    <t>2015-04-20 03:58</t>
  </si>
  <si>
    <t>2015-04-06 12:54</t>
  </si>
  <si>
    <t>2015-04-15 05:35</t>
  </si>
  <si>
    <t>2015-04-25 13:42</t>
  </si>
  <si>
    <t>2015-04-18 17:18</t>
  </si>
  <si>
    <t>2015-04-21 03:18</t>
  </si>
  <si>
    <t>2015-05-21 09:55</t>
  </si>
  <si>
    <t>2015-05-30 12:52</t>
  </si>
  <si>
    <t>2015-05-05 02:17</t>
  </si>
  <si>
    <t>2015-05-28 11:04</t>
  </si>
  <si>
    <t>2015-05-12 04:24</t>
  </si>
  <si>
    <t>2015-05-12 03:55</t>
  </si>
  <si>
    <t>2015-06-14 22:39</t>
  </si>
  <si>
    <t>2015-06-30 16:55</t>
  </si>
  <si>
    <t>2015-06-28 14:28</t>
  </si>
  <si>
    <t>2015-06-09 05:28</t>
  </si>
  <si>
    <t>2015-06-28 12:37</t>
  </si>
  <si>
    <t>2015-06-23 16:21</t>
  </si>
  <si>
    <t>2015-06-21 14:10</t>
  </si>
  <si>
    <t>2015-07-28 18:54</t>
  </si>
  <si>
    <t>2015-07-11 02:06</t>
  </si>
  <si>
    <t>2015-07-02 12:53</t>
  </si>
  <si>
    <t>2015-07-29 05:14</t>
  </si>
  <si>
    <t>2015-07-11 04:49</t>
  </si>
  <si>
    <t>2015-07-28 14:46</t>
  </si>
  <si>
    <t>2015-07-23 12:47</t>
  </si>
  <si>
    <t>2015-08-02 08:19</t>
  </si>
  <si>
    <t>2015-08-08 08:29</t>
  </si>
  <si>
    <t>2015-08-19 13:08</t>
  </si>
  <si>
    <t>2015-08-06 05:11</t>
  </si>
  <si>
    <t>2015-08-08 03:19</t>
  </si>
  <si>
    <t>2015-08-28 14:38</t>
  </si>
  <si>
    <t>2015-08-28 14:25</t>
  </si>
  <si>
    <t>2015-09-17 21:22</t>
  </si>
  <si>
    <t>2015-09-28 17:50</t>
  </si>
  <si>
    <t>2015-09-06 13:09</t>
  </si>
  <si>
    <t>2015-09-12 06:30</t>
  </si>
  <si>
    <t>2015-09-28 17:44</t>
  </si>
  <si>
    <t>2015-09-28 17:47</t>
  </si>
  <si>
    <t>2015-10-31 08:49</t>
  </si>
  <si>
    <t>2015-10-20 14:37</t>
  </si>
  <si>
    <t>2015-10-03 13:05</t>
  </si>
  <si>
    <t>2015-10-15 05:18</t>
  </si>
  <si>
    <t>2015-10-17 13:05</t>
  </si>
  <si>
    <t>2015-10-02 02:59</t>
  </si>
  <si>
    <t>2015-10-02 02:40</t>
  </si>
  <si>
    <t>2015-11-27 08:40</t>
  </si>
  <si>
    <t>2015-11-16 14:59</t>
  </si>
  <si>
    <t>2015-11-06 13:12</t>
  </si>
  <si>
    <t>2015-11-27 00:02</t>
  </si>
  <si>
    <t>2015-11-22 11:44</t>
  </si>
  <si>
    <t>2015-11-11 12:54</t>
  </si>
  <si>
    <t>2015-11-11 12:35</t>
  </si>
  <si>
    <t>2015-12-17 10:32</t>
  </si>
  <si>
    <t>2015-12-17 16:33</t>
  </si>
  <si>
    <t>2015-12-19 13:32</t>
  </si>
  <si>
    <t>2015-12-10 03:40</t>
  </si>
  <si>
    <t>2015-12-10 03:38</t>
  </si>
  <si>
    <t>2016-01-24 09:11</t>
  </si>
  <si>
    <t>2016-01-05 12:12</t>
  </si>
  <si>
    <t>2016-01-24 07:18</t>
  </si>
  <si>
    <t>2016-01-23 03:47</t>
  </si>
  <si>
    <t>2016-01-06 07:01</t>
  </si>
  <si>
    <t>2016-01-06 06:58</t>
  </si>
  <si>
    <t>2016-02-13 13:56</t>
  </si>
  <si>
    <t>2016-02-13 13:33</t>
  </si>
  <si>
    <t>2016-02-08 06:27</t>
  </si>
  <si>
    <t>2016-02-29 10:27</t>
  </si>
  <si>
    <t>2016-02-14 21:13</t>
  </si>
  <si>
    <t>2016-02-02 03:22</t>
  </si>
  <si>
    <t>2016-03-08 17:57</t>
  </si>
  <si>
    <t>2016-03-05 14:00</t>
  </si>
  <si>
    <t>2016-03-28 05:52</t>
  </si>
  <si>
    <t>2016-03-01 12:06</t>
  </si>
  <si>
    <t>2016-03-19 09:14</t>
  </si>
  <si>
    <t>2016-03-13 19:56</t>
  </si>
  <si>
    <t>2016-04-18 21:40</t>
  </si>
  <si>
    <t>2016-04-13 13:08</t>
  </si>
  <si>
    <t>2016-04-27 13:03</t>
  </si>
  <si>
    <t>2016-04-18 16:16</t>
  </si>
  <si>
    <t>2016-04-13 11:06</t>
  </si>
  <si>
    <t>2016-04-14 17:25</t>
  </si>
  <si>
    <t>2016-04-14 16:56</t>
  </si>
  <si>
    <t>2016-05-13 22:04</t>
  </si>
  <si>
    <t>2016-05-29 15:27</t>
  </si>
  <si>
    <t>2016-05-29 12:24</t>
  </si>
  <si>
    <t>2016-05-17 00:10</t>
  </si>
  <si>
    <t>2016-05-03 06:46</t>
  </si>
  <si>
    <t>2016-05-16 06:16</t>
  </si>
  <si>
    <t>2016-05-16 06:09</t>
  </si>
  <si>
    <t>2016-06-29 22:34</t>
  </si>
  <si>
    <t>2016-06-01 16:23</t>
  </si>
  <si>
    <t>2016-06-01 15:49</t>
  </si>
  <si>
    <t>2016-06-15 02:26</t>
  </si>
  <si>
    <t>2016-06-13 12:31</t>
  </si>
  <si>
    <t>2016-06-06 17:26</t>
  </si>
  <si>
    <t>2016-06-29 18:57</t>
  </si>
  <si>
    <t>2016-06-29 00:00</t>
  </si>
  <si>
    <t>2016-07-21 07:56</t>
  </si>
  <si>
    <t>2016-07-09 02:56</t>
  </si>
  <si>
    <t>2016-07-28 12:19</t>
  </si>
  <si>
    <t>2016-07-18 15:12</t>
  </si>
  <si>
    <t>2016-07-08 12:20</t>
  </si>
  <si>
    <t>2016-07-02 14:17</t>
  </si>
  <si>
    <t>2016-07-02 13:45</t>
  </si>
  <si>
    <t>2016-07-02 00:00</t>
  </si>
  <si>
    <t>2016-08-14 14:36</t>
  </si>
  <si>
    <t>2016-08-04 13:06</t>
  </si>
  <si>
    <t>2016-08-28 19:48</t>
  </si>
  <si>
    <t>2016-08-10 16:48</t>
  </si>
  <si>
    <t>2016-08-20 14:40</t>
  </si>
  <si>
    <t>2016-08-28 10:14</t>
  </si>
  <si>
    <t>2016-09-21 08:10</t>
  </si>
  <si>
    <t>2016-09-27 13:59</t>
  </si>
  <si>
    <t>2016-09-16 13:08</t>
  </si>
  <si>
    <t>2016-09-20 07:39</t>
  </si>
  <si>
    <t>2016-09-09 16:26</t>
  </si>
  <si>
    <t>2016-09-09 16:17</t>
  </si>
  <si>
    <t>2016-10-30 09:00</t>
  </si>
  <si>
    <t>2016-10-20 17:12</t>
  </si>
  <si>
    <t>2016-10-02 13:10</t>
  </si>
  <si>
    <t>2016-10-30 04:10</t>
  </si>
  <si>
    <t>2016-10-20 11:21</t>
  </si>
  <si>
    <t>2016-10-06 04:41</t>
  </si>
  <si>
    <t>2016-10-08 14:23</t>
  </si>
  <si>
    <t>2016-11-28 08:47</t>
  </si>
  <si>
    <t>2016-11-13 12:54</t>
  </si>
  <si>
    <t>2016-11-28 15:38</t>
  </si>
  <si>
    <t>2016-11-22 22:24</t>
  </si>
  <si>
    <t>2016-11-23 04:53</t>
  </si>
  <si>
    <t>2016-12-16 08:52</t>
  </si>
  <si>
    <t>2016-12-21 13:00</t>
  </si>
  <si>
    <t>2016-12-28 00:05</t>
  </si>
  <si>
    <t>2016-12-23 15:04</t>
  </si>
  <si>
    <t>2016-12-22 09:13</t>
  </si>
  <si>
    <t>2016-12-22 08:23</t>
  </si>
  <si>
    <t>2017-01-22 09:43</t>
  </si>
  <si>
    <t>2017-01-07 14:58</t>
  </si>
  <si>
    <t>2017-01-01 13:34</t>
  </si>
  <si>
    <t>2017-01-27 07:19</t>
  </si>
  <si>
    <t>2017-01-31 12:45</t>
  </si>
  <si>
    <t>2017-01-14 06:36</t>
  </si>
  <si>
    <t>2017-01-14 05:56</t>
  </si>
  <si>
    <t>2017-02-14 09:00</t>
  </si>
  <si>
    <t>2017-02-04 14:55</t>
  </si>
  <si>
    <t>2017-02-19 13:08</t>
  </si>
  <si>
    <t>2017-02-09 19:46</t>
  </si>
  <si>
    <t>2017-02-07 00:02</t>
  </si>
  <si>
    <t>2017-02-24 16:44</t>
  </si>
  <si>
    <t>2017-02-24 08:01</t>
  </si>
  <si>
    <t>2017-03-13 14:27</t>
  </si>
  <si>
    <t>2017-03-30 13:07</t>
  </si>
  <si>
    <t>2017-03-27 05:50</t>
  </si>
  <si>
    <t>2017-03-19 09:15</t>
  </si>
  <si>
    <t>2017-03-31 18:23</t>
  </si>
  <si>
    <t>2017-03-31 18:09</t>
  </si>
  <si>
    <t>2017-03-25 00:00</t>
  </si>
  <si>
    <t>2017-04-02 09:25</t>
  </si>
  <si>
    <t>2017-04-10 15:07</t>
  </si>
  <si>
    <t>2017-04-10 12:51</t>
  </si>
  <si>
    <t>2017-04-02 05:14</t>
  </si>
  <si>
    <t>2017-04-10 16:46</t>
  </si>
  <si>
    <t>2017-04-21 19:15</t>
  </si>
  <si>
    <t>2017-04-21 19:14</t>
  </si>
  <si>
    <t>2017-05-06 22:05</t>
  </si>
  <si>
    <t>2017-05-31 15:26</t>
  </si>
  <si>
    <t>2017-05-11 12:07</t>
  </si>
  <si>
    <t>2017-05-01 05:34</t>
  </si>
  <si>
    <t>2017-05-28 13:38</t>
  </si>
  <si>
    <t>2017-05-15 15:23</t>
  </si>
  <si>
    <t>2017-05-15 14:50</t>
  </si>
  <si>
    <t>2017-06-28 21:50</t>
  </si>
  <si>
    <t>2017-06-02 02:23</t>
  </si>
  <si>
    <t>2017-06-26 13:30</t>
  </si>
  <si>
    <t>2017-06-15 08:08</t>
  </si>
  <si>
    <t>2017-06-01 16:08</t>
  </si>
  <si>
    <t>2017-06-02 11:52</t>
  </si>
  <si>
    <t>2017-06-02 11:11</t>
  </si>
  <si>
    <t>2017-07-18 06:56</t>
  </si>
  <si>
    <t>2017-07-29 21:42</t>
  </si>
  <si>
    <t>2017-07-19 11:48</t>
  </si>
  <si>
    <t>2017-07-02 04:46</t>
  </si>
  <si>
    <t>2017-07-29 21:06</t>
  </si>
  <si>
    <t>2017-07-12 14:40</t>
  </si>
  <si>
    <t>2017-07-12 14:21</t>
  </si>
  <si>
    <t>2017-07-12 00:00</t>
  </si>
  <si>
    <t>2017-08-27 21:57</t>
  </si>
  <si>
    <t>2017-08-22 03:41</t>
  </si>
  <si>
    <t>2017-08-12 13:51</t>
  </si>
  <si>
    <t>2017-08-27 18:27</t>
  </si>
  <si>
    <t>2017-08-10 10:27</t>
  </si>
  <si>
    <t>2017-08-27 18:01</t>
  </si>
  <si>
    <t>2017-08-27 17:54</t>
  </si>
  <si>
    <t>2017-09-29 20:36</t>
  </si>
  <si>
    <t>2017-09-06 13:45</t>
  </si>
  <si>
    <t>2017-09-19 06:03</t>
  </si>
  <si>
    <t>2017-09-12 13:22</t>
  </si>
  <si>
    <t>2017-09-13 00:40</t>
  </si>
  <si>
    <t>2017-09-13 00:29</t>
  </si>
  <si>
    <t>2017-10-14 14:16</t>
  </si>
  <si>
    <t>2017-10-01 11:33</t>
  </si>
  <si>
    <t>2017-10-23 02:18</t>
  </si>
  <si>
    <t>2017-10-13 15:20</t>
  </si>
  <si>
    <t>2017-10-12 20:54</t>
  </si>
  <si>
    <t>2017-10-12 20:22</t>
  </si>
  <si>
    <t>2017-11-24 08:54</t>
  </si>
  <si>
    <t>2017-11-17 13:43</t>
  </si>
  <si>
    <t>2017-11-10 13:00</t>
  </si>
  <si>
    <t>2017-11-23 04:28</t>
  </si>
  <si>
    <t>2017-11-08 20:26</t>
  </si>
  <si>
    <t>2017-11-13 04:13</t>
  </si>
  <si>
    <t>2017-11-13 03:20</t>
  </si>
  <si>
    <t>2017-12-20 08:54</t>
  </si>
  <si>
    <t>2017-12-23 13:55</t>
  </si>
  <si>
    <t>2017-12-23 12:31</t>
  </si>
  <si>
    <t>2017-12-10 06:39</t>
  </si>
  <si>
    <t>2017-12-25 15:32</t>
  </si>
  <si>
    <t>2017-12-08 00:16</t>
  </si>
  <si>
    <t>2017-12-08 00:14</t>
  </si>
  <si>
    <t>2018-01-12 09:09</t>
  </si>
  <si>
    <t>2018-01-08 15:21</t>
  </si>
  <si>
    <t>2018-01-16 13:27</t>
  </si>
  <si>
    <t>2018-01-12 04:33</t>
  </si>
  <si>
    <t>2018-01-26 20:07</t>
  </si>
  <si>
    <t>2018-01-08 09:41</t>
  </si>
  <si>
    <t>2018-01-08 09:25</t>
  </si>
  <si>
    <t>2018-02-12 09:12</t>
  </si>
  <si>
    <t>2018-02-28 15:34</t>
  </si>
  <si>
    <t>2018-02-15 13:11</t>
  </si>
  <si>
    <t>2018-02-05 05:04</t>
  </si>
  <si>
    <t>2018-02-17 15:00</t>
  </si>
  <si>
    <t>2018-02-28 13:49</t>
  </si>
  <si>
    <t>2018-02-03 00:00</t>
  </si>
  <si>
    <t>2018-03-08 21:34</t>
  </si>
  <si>
    <t>2018-03-19 15:17</t>
  </si>
  <si>
    <t>2018-03-29 13:09</t>
  </si>
  <si>
    <t>2018-03-23 05:17</t>
  </si>
  <si>
    <t>2018-03-17 12:50</t>
  </si>
  <si>
    <t>2018-03-08 04:24</t>
  </si>
  <si>
    <t>2018-03-08 03:47</t>
  </si>
  <si>
    <t>2018-04-07 08:29</t>
  </si>
  <si>
    <t>2018-04-23 16:42</t>
  </si>
  <si>
    <t>2018-04-23 11:55</t>
  </si>
  <si>
    <t>2018-04-07 06:32</t>
  </si>
  <si>
    <t>2018-04-16 12:16</t>
  </si>
  <si>
    <t>2018-04-12 17:47</t>
  </si>
  <si>
    <t>2018-04-12 17:28</t>
  </si>
  <si>
    <t>2018-05-03 10:18</t>
  </si>
  <si>
    <t>2018-05-18 16:16</t>
  </si>
  <si>
    <t>2018-05-27 11:36</t>
  </si>
  <si>
    <t>2018-05-03 13:59</t>
  </si>
  <si>
    <t>2018-05-10 12:32</t>
  </si>
  <si>
    <t>2018-05-08 02:40</t>
  </si>
  <si>
    <t>2018-05-08 02:10</t>
  </si>
  <si>
    <t>2018-06-01 21:53</t>
  </si>
  <si>
    <t>2018-06-14 03:17</t>
  </si>
  <si>
    <t>2018-06-28 12:50</t>
  </si>
  <si>
    <t>2018-06-12 01:44</t>
  </si>
  <si>
    <t>2018-06-19 16:51</t>
  </si>
  <si>
    <t>2018-06-05 21:29</t>
  </si>
  <si>
    <t>2018-06-05 21:00</t>
  </si>
  <si>
    <t>2018-07-09 07:12</t>
  </si>
  <si>
    <t>2018-07-06 12:13</t>
  </si>
  <si>
    <t>2018-07-08 05:27</t>
  </si>
  <si>
    <t>2018-07-03 10:17</t>
  </si>
  <si>
    <t>2018-07-24 14:32</t>
  </si>
  <si>
    <t>2018-07-24 13:58</t>
  </si>
  <si>
    <t>2018-08-31 07:08</t>
  </si>
  <si>
    <t>2018-08-23 15:40</t>
  </si>
  <si>
    <t>2018-08-02 13:05</t>
  </si>
  <si>
    <t>2018-08-30 04:35</t>
  </si>
  <si>
    <t>2018-08-23 12:36</t>
  </si>
  <si>
    <t>2018-08-29 17:57</t>
  </si>
  <si>
    <t>2018-08-19 13:48</t>
  </si>
  <si>
    <t>2018-09-18 00:06</t>
  </si>
  <si>
    <t>2018-09-17 13:47</t>
  </si>
  <si>
    <t>2018-09-30 03:03</t>
  </si>
  <si>
    <t>2018-09-15 08:48</t>
  </si>
  <si>
    <t>2018-09-23 12:52</t>
  </si>
  <si>
    <t>2018-09-08 18:04</t>
  </si>
  <si>
    <t>2018-10-20 08:57</t>
  </si>
  <si>
    <t>2018-10-05 13:25</t>
  </si>
  <si>
    <t>2018-10-01 13:02</t>
  </si>
  <si>
    <t>2018-10-29 04:15</t>
  </si>
  <si>
    <t>2018-10-30 13:45</t>
  </si>
  <si>
    <t>2018-10-17 04:15</t>
  </si>
  <si>
    <t>2018-10-17 16:08</t>
  </si>
  <si>
    <t>2018-11-29 09:53</t>
  </si>
  <si>
    <t>2018-11-12 14:26</t>
  </si>
  <si>
    <t>2018-11-07 12:25</t>
  </si>
  <si>
    <t>2018-11-23 03:35</t>
  </si>
  <si>
    <t>2018-11-01 13:24</t>
  </si>
  <si>
    <t>2018-11-19 01:56</t>
  </si>
  <si>
    <t>2018-12-25 14:42</t>
  </si>
  <si>
    <t>2018-12-04 13:05</t>
  </si>
  <si>
    <t>2018-12-19 06:15</t>
  </si>
  <si>
    <t>2018-12-28 10:52</t>
  </si>
  <si>
    <t>2018-12-24 01:52</t>
  </si>
  <si>
    <t>2018-12-24 01:45</t>
  </si>
  <si>
    <t>2019-01-01 09:33</t>
  </si>
  <si>
    <t>2019-01-11 14:19</t>
  </si>
  <si>
    <t>2019-01-04 11:33</t>
  </si>
  <si>
    <t>2019-01-28 06:19</t>
  </si>
  <si>
    <t>2019-01-18 10:40</t>
  </si>
  <si>
    <t>2019-01-05 22:05</t>
  </si>
  <si>
    <t>2019-01-17 00:29</t>
  </si>
  <si>
    <t>2019-02-11 08:37</t>
  </si>
  <si>
    <t>2019-02-06 14:42</t>
  </si>
  <si>
    <t>2019-02-07 13:12</t>
  </si>
  <si>
    <t>2019-02-02 04:10</t>
  </si>
  <si>
    <t>2019-02-17 13:41</t>
  </si>
  <si>
    <t>2019-02-24 01:04</t>
  </si>
  <si>
    <t>2019-02-24 09:40</t>
  </si>
  <si>
    <t>2019-03-28 15:51</t>
  </si>
  <si>
    <t>2019-03-21 13:06</t>
  </si>
  <si>
    <t>2019-03-07 23:20</t>
  </si>
  <si>
    <t>2019-03-31 16:46</t>
  </si>
  <si>
    <t>2019-03-29 22:29</t>
  </si>
  <si>
    <t>2019-03-29 22:24</t>
  </si>
  <si>
    <t>2019-04-01 10:15</t>
  </si>
  <si>
    <t>2019-04-30 14:36</t>
  </si>
  <si>
    <t>2019-04-25 12:48</t>
  </si>
  <si>
    <t>2019-04-01 06:11</t>
  </si>
  <si>
    <t>2019-04-01 08:38</t>
  </si>
  <si>
    <t>2019-04-21 04:25</t>
  </si>
  <si>
    <t>2019-04-21 03:45</t>
  </si>
  <si>
    <t>2019-05-03 09:38</t>
  </si>
  <si>
    <t>2019-05-19 13:14</t>
  </si>
  <si>
    <t>2019-05-07 06:29</t>
  </si>
  <si>
    <t>2019-05-16 13:36</t>
  </si>
  <si>
    <t>2019-05-20 10:02</t>
  </si>
  <si>
    <t>2019-05-17 00:00</t>
  </si>
  <si>
    <t>2019-06-17 21:09</t>
  </si>
  <si>
    <t>2019-06-14 03:18</t>
  </si>
  <si>
    <t>2019-06-20 13:36</t>
  </si>
  <si>
    <t>2019-06-15 02:54</t>
  </si>
  <si>
    <t>2019-06-09 11:59</t>
  </si>
  <si>
    <t>2019-06-25 15:08</t>
  </si>
  <si>
    <t>2019-06-25 16:32</t>
  </si>
  <si>
    <t>2019-07-11 23:05</t>
  </si>
  <si>
    <t>2019-07-18 14:17</t>
  </si>
  <si>
    <t>2019-07-20 11:36</t>
  </si>
  <si>
    <t>2019-07-23 05:50</t>
  </si>
  <si>
    <t>2019-07-05 12:56</t>
  </si>
  <si>
    <t>2019-07-02 15:05</t>
  </si>
  <si>
    <t>2019-07-02 14:23</t>
  </si>
  <si>
    <t>2019-08-26 20:32</t>
  </si>
  <si>
    <t>2019-08-09 16:36</t>
  </si>
  <si>
    <t>2019-08-10 14:13</t>
  </si>
  <si>
    <t>2019-08-22 05:03</t>
  </si>
  <si>
    <t>2019-08-09 18:19</t>
  </si>
  <si>
    <t>2019-08-21 14:03</t>
  </si>
  <si>
    <t>2019-08-21 13:40</t>
  </si>
  <si>
    <t>2019-09-24 09:13</t>
  </si>
  <si>
    <t>2019-09-30 23:18</t>
  </si>
  <si>
    <t>2019-09-02 12:56</t>
  </si>
  <si>
    <t>2019-09-21 00:16</t>
  </si>
  <si>
    <t>2019-09-30 12:55</t>
  </si>
  <si>
    <t>2019-09-05 23:33</t>
  </si>
  <si>
    <t>2019-09-28 08:05</t>
  </si>
  <si>
    <t>2019-10-15 09:56</t>
  </si>
  <si>
    <t>2019-10-02 12:06</t>
  </si>
  <si>
    <t>2019-10-18 05:26</t>
  </si>
  <si>
    <t>2019-10-01 11:03</t>
  </si>
  <si>
    <t>2019-10-29 05:06</t>
  </si>
  <si>
    <t>2019-11-28 21:04</t>
  </si>
  <si>
    <t>2019-11-06 14:45</t>
  </si>
  <si>
    <t>2019-11-17 13:54</t>
  </si>
  <si>
    <t>2019-11-11 03:00</t>
  </si>
  <si>
    <t>2019-11-20 13:18</t>
  </si>
  <si>
    <t>2019-11-25 14:10</t>
  </si>
  <si>
    <t>2019-11-25 14:05</t>
  </si>
  <si>
    <t>2019-12-31 09:38</t>
  </si>
  <si>
    <t>2019-12-25 15:02</t>
  </si>
  <si>
    <t>2019-12-17 12:34</t>
  </si>
  <si>
    <t>2019-12-08 05:15</t>
  </si>
  <si>
    <t>2019-12-31 12:47</t>
  </si>
  <si>
    <t>2019-12-06 04:46</t>
  </si>
  <si>
    <t>2020-01-26 14:00</t>
  </si>
  <si>
    <t>2020-01-23 13:57</t>
  </si>
  <si>
    <t>2020-01-31 03:23</t>
  </si>
  <si>
    <t>2020-01-08 14:15</t>
  </si>
  <si>
    <t>2020-01-26 07:33</t>
  </si>
  <si>
    <t>2020-01-26 08:17</t>
  </si>
  <si>
    <t>2020-02-17 20:36</t>
  </si>
  <si>
    <t>2020-02-14 14:26</t>
  </si>
  <si>
    <t>2020-02-25 12:37</t>
  </si>
  <si>
    <t>2020-02-18 01:52</t>
  </si>
  <si>
    <t>2020-02-18 11:47</t>
  </si>
  <si>
    <t>2020-02-07 06:35</t>
  </si>
  <si>
    <t>2020-02-07 05:56</t>
  </si>
  <si>
    <t>2020-03-05 09:36</t>
  </si>
  <si>
    <t>2020-03-09 15:23</t>
  </si>
  <si>
    <t>2020-03-26 13:18</t>
  </si>
  <si>
    <t>2020-03-15 06:03</t>
  </si>
  <si>
    <t>2020-03-02 16:29</t>
  </si>
  <si>
    <t>2020-03-27 15:41</t>
  </si>
  <si>
    <t>2020-03-10 03:39</t>
  </si>
  <si>
    <t>2020-04-04 21:03</t>
  </si>
  <si>
    <t>2020-04-19 16:52</t>
  </si>
  <si>
    <t>2020-04-30 12:15</t>
  </si>
  <si>
    <t>2020-04-13 03:29</t>
  </si>
  <si>
    <t>2020-04-22 13:37</t>
  </si>
  <si>
    <t>2020-04-11 15:57</t>
  </si>
  <si>
    <t>2020-04-11 15:23</t>
  </si>
  <si>
    <t>2020-05-13 08:54</t>
  </si>
  <si>
    <t>2020-05-18 03:10</t>
  </si>
  <si>
    <t>2020-05-09 13:47</t>
  </si>
  <si>
    <t>2020-05-01 03:49</t>
  </si>
  <si>
    <t>2020-05-26 13:52</t>
  </si>
  <si>
    <t>2020-05-29 15:25</t>
  </si>
  <si>
    <t>2020-05-21 18:13</t>
  </si>
  <si>
    <t>2020-06-14 21:22</t>
  </si>
  <si>
    <t>2020-06-23 12:34</t>
  </si>
  <si>
    <t>2020-06-09 04:05</t>
  </si>
  <si>
    <t>2020-06-21 14:53</t>
  </si>
  <si>
    <t>2020-06-14 16:55</t>
  </si>
  <si>
    <t>2020-06-14 16:38</t>
  </si>
  <si>
    <t>2020-07-21 22:17</t>
  </si>
  <si>
    <t>2020-07-09 14:33</t>
  </si>
  <si>
    <t>2020-07-13 13:50</t>
  </si>
  <si>
    <t>2020-07-02 16:48</t>
  </si>
  <si>
    <t>2020-07-16 11:37</t>
  </si>
  <si>
    <t>2020-07-02 13:57</t>
  </si>
  <si>
    <t>2020-07-26 14:49</t>
  </si>
  <si>
    <t>2020-08-12 20:57</t>
  </si>
  <si>
    <t>2020-08-25 14:45</t>
  </si>
  <si>
    <t>2020-08-25 13:00</t>
  </si>
  <si>
    <t>2020-08-04 02:14</t>
  </si>
  <si>
    <t>2020-08-03 12:57</t>
  </si>
  <si>
    <t>2020-08-11 14:06</t>
  </si>
  <si>
    <t>2020-08-03 13:32</t>
  </si>
  <si>
    <t>2020-09-27 08:42</t>
  </si>
  <si>
    <t>2020-09-01 03:17</t>
  </si>
  <si>
    <t>2020-09-02 12:32</t>
  </si>
  <si>
    <t>2020-09-30 06:29</t>
  </si>
  <si>
    <t>2020-09-04 16:29</t>
  </si>
  <si>
    <t>2020-09-03 10:39</t>
  </si>
  <si>
    <t>2020-10-04 14:24</t>
  </si>
  <si>
    <t>2020-10-04 13:35</t>
  </si>
  <si>
    <t>2020-10-23 09:32</t>
  </si>
  <si>
    <t>2020-10-20 12:55</t>
  </si>
  <si>
    <t>2020-10-22 11:39</t>
  </si>
  <si>
    <t>2020-10-22 11:08</t>
  </si>
  <si>
    <t>2020-11-30 09:38</t>
  </si>
  <si>
    <t>2020-11-06 16:59</t>
  </si>
  <si>
    <t>2020-11-19 12:06</t>
  </si>
  <si>
    <t>2020-11-29 05:47</t>
  </si>
  <si>
    <t>2020-11-11 13:59</t>
  </si>
  <si>
    <t>2020-11-07 16:42</t>
  </si>
  <si>
    <t>2020-11-07 16:36</t>
  </si>
  <si>
    <t>2020-12-31 08:30</t>
  </si>
  <si>
    <t>2020-12-29 14:18</t>
  </si>
  <si>
    <t>2020-12-29 11:49</t>
  </si>
  <si>
    <t>2020-12-31 06:32</t>
  </si>
  <si>
    <t>2020-12-22 13:27</t>
  </si>
  <si>
    <t>2020-12-30 00:48</t>
  </si>
  <si>
    <t>2020-12-30 00:41</t>
  </si>
  <si>
    <t>2021-01-17 09:47</t>
  </si>
  <si>
    <t>2021-01-22 14:36</t>
  </si>
  <si>
    <t>2021-01-21 13:55</t>
  </si>
  <si>
    <t>2021-01-08 04:19</t>
  </si>
  <si>
    <t>2021-01-29 11:28</t>
  </si>
  <si>
    <t>2021-01-08 06:57</t>
  </si>
  <si>
    <t>2021-01-08 06:12</t>
  </si>
  <si>
    <t>2021-02-18 09:18</t>
  </si>
  <si>
    <t>2021-02-11 02:22</t>
  </si>
  <si>
    <t>2021-02-25 11:05</t>
  </si>
  <si>
    <t>2021-02-15 13:36</t>
  </si>
  <si>
    <t>2021-02-11 04:38</t>
  </si>
  <si>
    <t>2021-02-11 04:20</t>
  </si>
  <si>
    <t>2021-03-22 10:30</t>
  </si>
  <si>
    <t>2021-03-29 16:27</t>
  </si>
  <si>
    <t>2021-03-30 12:43</t>
  </si>
  <si>
    <t>2021-03-25 05:24</t>
  </si>
  <si>
    <t>2021-03-10 17:44</t>
  </si>
  <si>
    <t>2021-03-06 09:38</t>
  </si>
  <si>
    <t>2021-03-06 09:11</t>
  </si>
  <si>
    <t>2021-04-05 07:43</t>
  </si>
  <si>
    <t>2021-04-22 15:27</t>
  </si>
  <si>
    <t>2021-04-02 12:37</t>
  </si>
  <si>
    <t>2021-04-30 05:17</t>
  </si>
  <si>
    <t>2021-04-18 12:48</t>
  </si>
  <si>
    <t>2021-04-29 03:47</t>
  </si>
  <si>
    <t>2021-04-29 03:45</t>
  </si>
  <si>
    <t>2021-05-05 20:38</t>
  </si>
  <si>
    <t>2021-05-30 15:30</t>
  </si>
  <si>
    <t>2021-05-28 12:15</t>
  </si>
  <si>
    <t>2021-05-01 05:22</t>
  </si>
  <si>
    <t>2021-05-28 12:40</t>
  </si>
  <si>
    <t>2021-05-31 12:55</t>
  </si>
  <si>
    <t>2021-05-30 16:58</t>
  </si>
  <si>
    <t>2021-06-12 22:49</t>
  </si>
  <si>
    <t>2021-06-20 17:10</t>
  </si>
  <si>
    <t>2021-06-18 13:19</t>
  </si>
  <si>
    <t>2021-06-05 21:09</t>
  </si>
  <si>
    <t>2021-06-16 12:40</t>
  </si>
  <si>
    <t>2021-06-04 15:22</t>
  </si>
  <si>
    <t>2021-06-04 14:30</t>
  </si>
  <si>
    <t>2021-07-24 02:58</t>
  </si>
  <si>
    <t>2021-07-27 13:10</t>
  </si>
  <si>
    <t>2021-07-13 19:38</t>
  </si>
  <si>
    <t>2021-07-25 12:57</t>
  </si>
  <si>
    <t>2021-07-28 15:45</t>
  </si>
  <si>
    <t>2021-07-29 13:32</t>
  </si>
  <si>
    <t>2021-08-16 07:22</t>
  </si>
  <si>
    <t>2021-08-07 04:58</t>
  </si>
  <si>
    <t>2021-08-12 13:14</t>
  </si>
  <si>
    <t>2021-08-20 05:37</t>
  </si>
  <si>
    <t>2021-08-20 17:03</t>
  </si>
  <si>
    <t>2021-08-13 13:54</t>
  </si>
  <si>
    <t>2021-09-24 08:20</t>
  </si>
  <si>
    <t>2021-09-12 13:01</t>
  </si>
  <si>
    <t>2021-09-10 12:19</t>
  </si>
  <si>
    <t>2021-09-29 04:41</t>
  </si>
  <si>
    <t>2021-09-12 13:15</t>
  </si>
  <si>
    <t>2021-09-16 11:01</t>
  </si>
  <si>
    <t>2021-09-12 10:01</t>
  </si>
  <si>
    <t>2021-10-17 08:07</t>
  </si>
  <si>
    <t>2021-10-12 04:12</t>
  </si>
  <si>
    <t>2021-10-07 13:05</t>
  </si>
  <si>
    <t>2021-10-23 00:47</t>
  </si>
  <si>
    <t>2021-10-11 19:25</t>
  </si>
  <si>
    <t>2021-10-11 22:49</t>
  </si>
  <si>
    <t>2021-10-11 04:23</t>
  </si>
  <si>
    <t>2021-11-26 23:10</t>
  </si>
  <si>
    <t>2021-11-06 13:59</t>
  </si>
  <si>
    <t>2021-11-06 14:04</t>
  </si>
  <si>
    <t>2021-11-23 06:06</t>
  </si>
  <si>
    <t>2021-11-27 22:26</t>
  </si>
  <si>
    <t>2021-11-08 05:32</t>
  </si>
  <si>
    <t>2021-12-21 15:00</t>
  </si>
  <si>
    <t>2021-12-16 14:55</t>
  </si>
  <si>
    <t>2021-12-03 06:23</t>
  </si>
  <si>
    <t>2021-12-12 12:23</t>
  </si>
  <si>
    <t>2021-12-12 12:13</t>
  </si>
  <si>
    <t>2015-01-01 09:14</t>
  </si>
  <si>
    <t>2015-01-13 14:47</t>
  </si>
  <si>
    <t>2015-01-06 12:33</t>
  </si>
  <si>
    <t>2015-01-23 04:58</t>
  </si>
  <si>
    <t>2015-01-13 11:22</t>
  </si>
  <si>
    <t>2015-01-27 02:33</t>
  </si>
  <si>
    <t>2015-01-13 22:38</t>
  </si>
  <si>
    <t>2015-02-25 15:46</t>
  </si>
  <si>
    <t>2015-02-27 12:22</t>
  </si>
  <si>
    <t>2015-02-09 04:18</t>
  </si>
  <si>
    <t>2015-02-19 22:47</t>
  </si>
  <si>
    <t>2015-02-24 03:31</t>
  </si>
  <si>
    <t>2015-02-24 03:27</t>
  </si>
  <si>
    <t>2015-03-25 20:36</t>
  </si>
  <si>
    <t>2015-03-18 16:37</t>
  </si>
  <si>
    <t>2015-03-31 11:35</t>
  </si>
  <si>
    <t>2015-03-11 01:13</t>
  </si>
  <si>
    <t>2015-03-23 14:06</t>
  </si>
  <si>
    <t>2015-03-23 11:59</t>
  </si>
  <si>
    <t>2015-03-23 11:53</t>
  </si>
  <si>
    <t>2015-04-07 23:03</t>
  </si>
  <si>
    <t>2015-04-06 13:42</t>
  </si>
  <si>
    <t>2015-04-15 05:37</t>
  </si>
  <si>
    <t>2015-04-07 12:12</t>
  </si>
  <si>
    <t>2015-04-21 02:37</t>
  </si>
  <si>
    <t>2015-04-20 20:20</t>
  </si>
  <si>
    <t>2015-05-21 09:58</t>
  </si>
  <si>
    <t>2015-05-28 15:40</t>
  </si>
  <si>
    <t>2015-05-29 12:55</t>
  </si>
  <si>
    <t>2015-05-05 03:17</t>
  </si>
  <si>
    <t>2015-05-28 19:32</t>
  </si>
  <si>
    <t>2015-05-12 02:58</t>
  </si>
  <si>
    <t>2015-05-12 02:40</t>
  </si>
  <si>
    <t>2015-06-01 22:19</t>
  </si>
  <si>
    <t>2015-06-30 17:03</t>
  </si>
  <si>
    <t>2015-06-23 10:59</t>
  </si>
  <si>
    <t>2015-06-08 03:34</t>
  </si>
  <si>
    <t>2015-06-24 13:05</t>
  </si>
  <si>
    <t>2015-06-06 16:30</t>
  </si>
  <si>
    <t>2015-06-05 22:58</t>
  </si>
  <si>
    <t>2015-07-28 19:19</t>
  </si>
  <si>
    <t>2015-07-11 01:20</t>
  </si>
  <si>
    <t>2015-07-06 13:26</t>
  </si>
  <si>
    <t>2015-07-24 05:18</t>
  </si>
  <si>
    <t>2015-07-15 16:19</t>
  </si>
  <si>
    <t>2015-07-20 14:47</t>
  </si>
  <si>
    <t>2015-07-23 13:40</t>
  </si>
  <si>
    <t>2015-08-02 07:52</t>
  </si>
  <si>
    <t>2015-08-07 23:54</t>
  </si>
  <si>
    <t>2015-08-19 13:39</t>
  </si>
  <si>
    <t>2015-08-27 05:31</t>
  </si>
  <si>
    <t>2015-08-16 14:09</t>
  </si>
  <si>
    <t>2015-08-29 18:00</t>
  </si>
  <si>
    <t>2015-08-29 17:41</t>
  </si>
  <si>
    <t>2015-09-17 21:37</t>
  </si>
  <si>
    <t>2015-09-29 00:02</t>
  </si>
  <si>
    <t>2015-09-06 12:10</t>
  </si>
  <si>
    <t>2015-09-11 01:58</t>
  </si>
  <si>
    <t>2015-09-28 17:13</t>
  </si>
  <si>
    <t>2015-10-31 08:41</t>
  </si>
  <si>
    <t>2015-10-20 14:46</t>
  </si>
  <si>
    <t>2015-10-05 13:20</t>
  </si>
  <si>
    <t>2015-10-13 05:39</t>
  </si>
  <si>
    <t>2015-10-20 15:43</t>
  </si>
  <si>
    <t>2015-10-23 03:32</t>
  </si>
  <si>
    <t>2015-10-23 04:19</t>
  </si>
  <si>
    <t>2015-11-16 14:51</t>
  </si>
  <si>
    <t>2015-11-06 13:04</t>
  </si>
  <si>
    <t>2015-11-26 23:10</t>
  </si>
  <si>
    <t>2015-11-15 23:51</t>
  </si>
  <si>
    <t>2015-11-11 13:00</t>
  </si>
  <si>
    <t>2015-11-11 12:47</t>
  </si>
  <si>
    <t>2015-12-17 09:56</t>
  </si>
  <si>
    <t>2015-12-10 02:36</t>
  </si>
  <si>
    <t>2015-12-22 13:57</t>
  </si>
  <si>
    <t>2015-12-18 00:17</t>
  </si>
  <si>
    <t>2015-12-17 11:49</t>
  </si>
  <si>
    <t>2015-12-10 04:40</t>
  </si>
  <si>
    <t>2015-12-10 03:53</t>
  </si>
  <si>
    <t>2016-01-24 08:51</t>
  </si>
  <si>
    <t>2016-01-05 10:58</t>
  </si>
  <si>
    <t>2016-01-24 05:14</t>
  </si>
  <si>
    <t>2016-01-26 11:43</t>
  </si>
  <si>
    <t>2016-01-06 06:50</t>
  </si>
  <si>
    <t>2016-01-06 06:28</t>
  </si>
  <si>
    <t>2016-01-06 00:00</t>
  </si>
  <si>
    <t>2016-02-25 08:41</t>
  </si>
  <si>
    <t>2016-02-13 13:41</t>
  </si>
  <si>
    <t>2016-02-13 10:14</t>
  </si>
  <si>
    <t>2016-02-08 06:00</t>
  </si>
  <si>
    <t>2016-02-14 12:25</t>
  </si>
  <si>
    <t>2016-02-14 10:52</t>
  </si>
  <si>
    <t>2016-02-14 10:05</t>
  </si>
  <si>
    <t>2016-03-08 18:21</t>
  </si>
  <si>
    <t>2016-03-02 13:39</t>
  </si>
  <si>
    <t>2016-03-28 03:05</t>
  </si>
  <si>
    <t>2016-03-09 07:01</t>
  </si>
  <si>
    <t>2016-03-13 20:09</t>
  </si>
  <si>
    <t>2016-03-13 19:57</t>
  </si>
  <si>
    <t>2016-04-18 21:50</t>
  </si>
  <si>
    <t>2016-04-13 13:04</t>
  </si>
  <si>
    <t>2016-04-23 11:25</t>
  </si>
  <si>
    <t>2016-04-19 04:39</t>
  </si>
  <si>
    <t>2016-04-18 04:07</t>
  </si>
  <si>
    <t>2016-04-27 02:04</t>
  </si>
  <si>
    <t>2016-05-13 22:21</t>
  </si>
  <si>
    <t>2016-05-29 16:56</t>
  </si>
  <si>
    <t>2016-05-29 11:39</t>
  </si>
  <si>
    <t>2016-05-17 03:47</t>
  </si>
  <si>
    <t>2016-05-10 20:09</t>
  </si>
  <si>
    <t>2016-05-10 23:21</t>
  </si>
  <si>
    <t>2016-05-10 22:54</t>
  </si>
  <si>
    <t>2016-06-29 22:31</t>
  </si>
  <si>
    <t>2016-06-01 16:28</t>
  </si>
  <si>
    <t>2016-06-01 15:11</t>
  </si>
  <si>
    <t>2016-06-13 04:15</t>
  </si>
  <si>
    <t>2016-06-13 09:21</t>
  </si>
  <si>
    <t>2016-06-02 08:33</t>
  </si>
  <si>
    <t>2016-06-02 08:26</t>
  </si>
  <si>
    <t>2016-07-21 08:16</t>
  </si>
  <si>
    <t>2016-07-09 02:59</t>
  </si>
  <si>
    <t>2016-07-29 12:38</t>
  </si>
  <si>
    <t>2016-07-12 00:55</t>
  </si>
  <si>
    <t>2016-07-09 03:49</t>
  </si>
  <si>
    <t>2016-07-11 13:59</t>
  </si>
  <si>
    <t>2016-07-11 13:25</t>
  </si>
  <si>
    <t>2016-08-03 21:47</t>
  </si>
  <si>
    <t>2016-08-07 15:51</t>
  </si>
  <si>
    <t>2016-08-10 12:07</t>
  </si>
  <si>
    <t>2016-08-30 03:12</t>
  </si>
  <si>
    <t>2016-08-01 11:40</t>
  </si>
  <si>
    <t>2016-08-27 14:22</t>
  </si>
  <si>
    <t>2016-08-27 13:41</t>
  </si>
  <si>
    <t>2016-09-21 08:19</t>
  </si>
  <si>
    <t>2016-09-16 11:46</t>
  </si>
  <si>
    <t>2016-09-24 06:26</t>
  </si>
  <si>
    <t>2016-09-27 16:29</t>
  </si>
  <si>
    <t>2016-09-02 16:07</t>
  </si>
  <si>
    <t>2016-09-27 13:33</t>
  </si>
  <si>
    <t>2016-10-21 00:33</t>
  </si>
  <si>
    <t>2016-10-02 12:36</t>
  </si>
  <si>
    <t>2016-10-31 04:08</t>
  </si>
  <si>
    <t>2016-10-21 00:36</t>
  </si>
  <si>
    <t>2016-10-15 10:22</t>
  </si>
  <si>
    <t>2016-10-15 10:04</t>
  </si>
  <si>
    <t>2016-11-28 09:08</t>
  </si>
  <si>
    <t>2016-11-21 16:23</t>
  </si>
  <si>
    <t>2016-11-18 11:06</t>
  </si>
  <si>
    <t>2016-11-11 06:17</t>
  </si>
  <si>
    <t>2016-11-25 07:11</t>
  </si>
  <si>
    <t>2016-11-22 22:50</t>
  </si>
  <si>
    <t>2016-11-22 22:36</t>
  </si>
  <si>
    <t>2016-11-22 00:00</t>
  </si>
  <si>
    <t>2016-12-16 09:00</t>
  </si>
  <si>
    <t>2016-12-08 14:07</t>
  </si>
  <si>
    <t>2016-12-21 12:04</t>
  </si>
  <si>
    <t>2016-12-20 15:54</t>
  </si>
  <si>
    <t>2016-12-28 00:08</t>
  </si>
  <si>
    <t>2016-12-27 15:08</t>
  </si>
  <si>
    <t>2017-01-22 09:08</t>
  </si>
  <si>
    <t>2017-01-07 14:20</t>
  </si>
  <si>
    <t>2017-01-04 12:48</t>
  </si>
  <si>
    <t>2017-01-20 14:20</t>
  </si>
  <si>
    <t>2017-01-30 10:54</t>
  </si>
  <si>
    <t>2017-01-19 23:30</t>
  </si>
  <si>
    <t>2017-01-14 03:53</t>
  </si>
  <si>
    <t>2017-02-14 08:51</t>
  </si>
  <si>
    <t>2017-02-22 17:52</t>
  </si>
  <si>
    <t>2017-02-19 12:33</t>
  </si>
  <si>
    <t>2017-02-09 21:07</t>
  </si>
  <si>
    <t>2017-02-21 17:28</t>
  </si>
  <si>
    <t>2017-02-23 00:30</t>
  </si>
  <si>
    <t>2017-02-22 13:56</t>
  </si>
  <si>
    <t>2017-03-27 10:07</t>
  </si>
  <si>
    <t>2017-03-13 14:52</t>
  </si>
  <si>
    <t>2017-03-28 12:52</t>
  </si>
  <si>
    <t>2017-03-02 22:23</t>
  </si>
  <si>
    <t>2017-03-31 11:43</t>
  </si>
  <si>
    <t>2017-03-31 17:51</t>
  </si>
  <si>
    <t>2017-03-31 17:41</t>
  </si>
  <si>
    <t>2017-04-02 09:23</t>
  </si>
  <si>
    <t>2017-04-10 16:02</t>
  </si>
  <si>
    <t>2017-04-10 11:37</t>
  </si>
  <si>
    <t>2017-04-02 05:03</t>
  </si>
  <si>
    <t>2017-04-18 14:05</t>
  </si>
  <si>
    <t>2017-04-11 07:08</t>
  </si>
  <si>
    <t>2017-04-11 00:00</t>
  </si>
  <si>
    <t>2017-05-06 22:08</t>
  </si>
  <si>
    <t>2017-05-31 16:23</t>
  </si>
  <si>
    <t>2017-05-10 14:06</t>
  </si>
  <si>
    <t>2017-05-18 21:57</t>
  </si>
  <si>
    <t>2017-05-15 16:08</t>
  </si>
  <si>
    <t>2017-05-15 19:13</t>
  </si>
  <si>
    <t>2017-06-28 21:56</t>
  </si>
  <si>
    <t>2017-06-02 03:40</t>
  </si>
  <si>
    <t>2017-06-05 13:24</t>
  </si>
  <si>
    <t>2017-06-17 20:25</t>
  </si>
  <si>
    <t>2017-06-14 08:48</t>
  </si>
  <si>
    <t>2017-06-02 10:32</t>
  </si>
  <si>
    <t>2017-06-02 09:49</t>
  </si>
  <si>
    <t>2017-07-07 23:00</t>
  </si>
  <si>
    <t>2017-07-29 22:10</t>
  </si>
  <si>
    <t>2017-07-22 12:09</t>
  </si>
  <si>
    <t>2017-07-07 18:11</t>
  </si>
  <si>
    <t>2017-07-29 21:56</t>
  </si>
  <si>
    <t>2017-07-29 10:33</t>
  </si>
  <si>
    <t>2017-07-29 19:02</t>
  </si>
  <si>
    <t>2017-08-27 21:40</t>
  </si>
  <si>
    <t>2017-08-22 03:34</t>
  </si>
  <si>
    <t>2017-08-25 11:52</t>
  </si>
  <si>
    <t>2017-08-21 05:34</t>
  </si>
  <si>
    <t>2017-08-22 16:03</t>
  </si>
  <si>
    <t>2017-08-27 18:11</t>
  </si>
  <si>
    <t>2017-09-01 16:18</t>
  </si>
  <si>
    <t>2017-09-05 13:44</t>
  </si>
  <si>
    <t>2017-09-18 05:37</t>
  </si>
  <si>
    <t>2017-09-29 14:20</t>
  </si>
  <si>
    <t>2017-09-13 01:18</t>
  </si>
  <si>
    <t>2017-09-03 21:23</t>
  </si>
  <si>
    <t>2017-10-30 08:09</t>
  </si>
  <si>
    <t>2017-10-11 12:46</t>
  </si>
  <si>
    <t>2017-10-22 21:21</t>
  </si>
  <si>
    <t>2017-10-13 21:19</t>
  </si>
  <si>
    <t>2017-10-17 10:12</t>
  </si>
  <si>
    <t>2017-10-13 20:02</t>
  </si>
  <si>
    <t>2017-10-31 15:00</t>
  </si>
  <si>
    <t>2017-11-24 08:59</t>
  </si>
  <si>
    <t>2017-11-10 12:02</t>
  </si>
  <si>
    <t>2017-11-23 06:23</t>
  </si>
  <si>
    <t>2017-11-27 23:29</t>
  </si>
  <si>
    <t>2017-11-13 03:48</t>
  </si>
  <si>
    <t>2017-11-13 03:03</t>
  </si>
  <si>
    <t>2017-12-20 08:56</t>
  </si>
  <si>
    <t>2017-12-23 13:49</t>
  </si>
  <si>
    <t>2017-12-23 12:02</t>
  </si>
  <si>
    <t>2017-12-20 21:28</t>
  </si>
  <si>
    <t>2017-12-17 06:14</t>
  </si>
  <si>
    <t>2017-12-08 01:38</t>
  </si>
  <si>
    <t>2017-12-08 00:51</t>
  </si>
  <si>
    <t>2018-01-12 09:32</t>
  </si>
  <si>
    <t>2018-01-08 14:30</t>
  </si>
  <si>
    <t>2018-01-03 12:48</t>
  </si>
  <si>
    <t>2018-01-12 04:06</t>
  </si>
  <si>
    <t>2018-01-27 12:42</t>
  </si>
  <si>
    <t>2018-01-08 09:47</t>
  </si>
  <si>
    <t>2018-01-08 09:42</t>
  </si>
  <si>
    <t>2018-02-12 09:27</t>
  </si>
  <si>
    <t>2018-02-28 15:08</t>
  </si>
  <si>
    <t>2018-02-15 11:46</t>
  </si>
  <si>
    <t>2018-02-05 06:06</t>
  </si>
  <si>
    <t>2018-02-13 09:23</t>
  </si>
  <si>
    <t>2018-02-28 13:40</t>
  </si>
  <si>
    <t>2018-02-28 13:32</t>
  </si>
  <si>
    <t>2018-03-09 09:30</t>
  </si>
  <si>
    <t>2018-03-19 15:21</t>
  </si>
  <si>
    <t>2018-03-29 13:13</t>
  </si>
  <si>
    <t>2018-03-10 03:49</t>
  </si>
  <si>
    <t>2018-03-20 09:17</t>
  </si>
  <si>
    <t>2018-03-20 09:02</t>
  </si>
  <si>
    <t>2018-03-20 08:56</t>
  </si>
  <si>
    <t>2018-04-07 09:48</t>
  </si>
  <si>
    <t>2018-04-23 16:33</t>
  </si>
  <si>
    <t>2018-04-23 11:39</t>
  </si>
  <si>
    <t>2018-04-18 04:06</t>
  </si>
  <si>
    <t>2018-04-06 09:19</t>
  </si>
  <si>
    <t>2018-04-24 11:35</t>
  </si>
  <si>
    <t>2018-04-12 09:31</t>
  </si>
  <si>
    <t>2018-05-10 08:21</t>
  </si>
  <si>
    <t>2018-05-25 16:05</t>
  </si>
  <si>
    <t>2018-05-07 11:30</t>
  </si>
  <si>
    <t>2018-05-10 01:24</t>
  </si>
  <si>
    <t>2018-05-04 09:23</t>
  </si>
  <si>
    <t>2018-05-08 02:11</t>
  </si>
  <si>
    <t>2018-05-08 03:13</t>
  </si>
  <si>
    <t>2018-06-01 21:37</t>
  </si>
  <si>
    <t>2018-06-14 03:14</t>
  </si>
  <si>
    <t>2018-06-07 12:21</t>
  </si>
  <si>
    <t>2018-06-12 04:00</t>
  </si>
  <si>
    <t>2018-06-13 14:27</t>
  </si>
  <si>
    <t>2018-06-05 21:36</t>
  </si>
  <si>
    <t>2018-06-05 20:50</t>
  </si>
  <si>
    <t>2018-07-09 07:10</t>
  </si>
  <si>
    <t>2018-07-09 13:14</t>
  </si>
  <si>
    <t>2018-07-10 03:12</t>
  </si>
  <si>
    <t>2018-07-11 02:47</t>
  </si>
  <si>
    <t>2018-07-21 06:37</t>
  </si>
  <si>
    <t>2018-07-21 06:01</t>
  </si>
  <si>
    <t>2018-08-31 07:20</t>
  </si>
  <si>
    <t>2018-08-22 16:20</t>
  </si>
  <si>
    <t>2018-08-07 13:21</t>
  </si>
  <si>
    <t>2018-08-31 04:34</t>
  </si>
  <si>
    <t>2018-08-02 10:34</t>
  </si>
  <si>
    <t>2018-08-12 09:57</t>
  </si>
  <si>
    <t>2018-08-19 15:55</t>
  </si>
  <si>
    <t>2018-09-18 09:14</t>
  </si>
  <si>
    <t>2018-09-04 15:00</t>
  </si>
  <si>
    <t>2018-09-18 13:36</t>
  </si>
  <si>
    <t>2018-09-30 20:55</t>
  </si>
  <si>
    <t>2018-09-16 10:58</t>
  </si>
  <si>
    <t>2018-09-08 19:39</t>
  </si>
  <si>
    <t>2018-09-08 19:04</t>
  </si>
  <si>
    <t>2018-10-20 08:56</t>
  </si>
  <si>
    <t>2018-10-05 01:48</t>
  </si>
  <si>
    <t>2018-10-25 12:58</t>
  </si>
  <si>
    <t>2018-10-29 05:38</t>
  </si>
  <si>
    <t>2018-10-04 19:20</t>
  </si>
  <si>
    <t>2018-10-17 04:00</t>
  </si>
  <si>
    <t>2018-10-17 05:02</t>
  </si>
  <si>
    <t>2018-11-22 09:12</t>
  </si>
  <si>
    <t>2018-11-12 14:21</t>
  </si>
  <si>
    <t>2018-11-06 11:39</t>
  </si>
  <si>
    <t>2018-11-23 21:16</t>
  </si>
  <si>
    <t>2018-11-30 01:43</t>
  </si>
  <si>
    <t>2018-11-22 09:10</t>
  </si>
  <si>
    <t>2018-11-17 11:51</t>
  </si>
  <si>
    <t>2018-11-22 00:00</t>
  </si>
  <si>
    <t>2018-12-25 14:05</t>
  </si>
  <si>
    <t>2018-12-04 13:39</t>
  </si>
  <si>
    <t>2018-12-18 05:04</t>
  </si>
  <si>
    <t>2018-12-29 06:06</t>
  </si>
  <si>
    <t>2018-12-24 01:30</t>
  </si>
  <si>
    <t>2018-12-24 01:09</t>
  </si>
  <si>
    <t>2019-01-01 09:03</t>
  </si>
  <si>
    <t>2019-01-31 04:07</t>
  </si>
  <si>
    <t>2019-01-04 10:42</t>
  </si>
  <si>
    <t>2019-01-23 01:56</t>
  </si>
  <si>
    <t>2019-01-31 20:42</t>
  </si>
  <si>
    <t>2019-01-06 02:09</t>
  </si>
  <si>
    <t>2019-01-03 07:05</t>
  </si>
  <si>
    <t>2019-02-01 10:02</t>
  </si>
  <si>
    <t>2019-02-06 14:50</t>
  </si>
  <si>
    <t>2019-02-07 12:05</t>
  </si>
  <si>
    <t>2019-02-01 06:28</t>
  </si>
  <si>
    <t>2019-02-11 12:53</t>
  </si>
  <si>
    <t>2019-02-24 04:38</t>
  </si>
  <si>
    <t>2019-02-24 04:26</t>
  </si>
  <si>
    <t>2019-03-15 10:09</t>
  </si>
  <si>
    <t>2019-03-28 17:02</t>
  </si>
  <si>
    <t>2019-03-21 10:44</t>
  </si>
  <si>
    <t>2019-03-07 20:10</t>
  </si>
  <si>
    <t>2019-03-31 09:44</t>
  </si>
  <si>
    <t>2019-03-29 21:59</t>
  </si>
  <si>
    <t>2019-04-01 10:12</t>
  </si>
  <si>
    <t>2019-04-25 14:55</t>
  </si>
  <si>
    <t>2019-04-25 14:47</t>
  </si>
  <si>
    <t>2019-04-01 05:56</t>
  </si>
  <si>
    <t>2019-04-11 14:55</t>
  </si>
  <si>
    <t>2019-04-20 21:01</t>
  </si>
  <si>
    <t>2019-05-03 09:56</t>
  </si>
  <si>
    <t>2019-05-17 16:43</t>
  </si>
  <si>
    <t>2019-05-12 13:08</t>
  </si>
  <si>
    <t>2019-05-02 00:45</t>
  </si>
  <si>
    <t>2019-05-20 10:38</t>
  </si>
  <si>
    <t>2019-05-28 08:29</t>
  </si>
  <si>
    <t>2019-05-28 07:59</t>
  </si>
  <si>
    <t>2019-06-06 10:32</t>
  </si>
  <si>
    <t>2019-06-14 02:47</t>
  </si>
  <si>
    <t>2019-06-20 13:19</t>
  </si>
  <si>
    <t>2019-06-15 05:17</t>
  </si>
  <si>
    <t>2019-06-09 12:20</t>
  </si>
  <si>
    <t>2019-06-23 16:50</t>
  </si>
  <si>
    <t>2019-06-25 15:57</t>
  </si>
  <si>
    <t>2019-07-28 09:57</t>
  </si>
  <si>
    <t>2019-07-18 14:53</t>
  </si>
  <si>
    <t>2019-07-16 14:39</t>
  </si>
  <si>
    <t>2019-07-02 00:02</t>
  </si>
  <si>
    <t>2019-07-21 15:39</t>
  </si>
  <si>
    <t>2019-07-21 15:40</t>
  </si>
  <si>
    <t>2019-08-26 21:09</t>
  </si>
  <si>
    <t>2019-08-09 16:32</t>
  </si>
  <si>
    <t>2019-08-04 13:57</t>
  </si>
  <si>
    <t>2019-08-20 02:28</t>
  </si>
  <si>
    <t>2019-08-24 22:21</t>
  </si>
  <si>
    <t>2019-08-21 14:44</t>
  </si>
  <si>
    <t>2019-08-21 14:39</t>
  </si>
  <si>
    <t>2019-09-24 08:49</t>
  </si>
  <si>
    <t>2019-09-30 23:01</t>
  </si>
  <si>
    <t>2019-09-06 12:03</t>
  </si>
  <si>
    <t>2019-09-22 04:33</t>
  </si>
  <si>
    <t>2019-09-30 23:43</t>
  </si>
  <si>
    <t>2019-09-04 12:22</t>
  </si>
  <si>
    <t>2019-09-21 02:30</t>
  </si>
  <si>
    <t>2019-10-15 08:49</t>
  </si>
  <si>
    <t>2019-10-01 12:22</t>
  </si>
  <si>
    <t>2019-10-22 04:13</t>
  </si>
  <si>
    <t>2019-10-01 00:15</t>
  </si>
  <si>
    <t>2019-10-18 23:10</t>
  </si>
  <si>
    <t>2019-10-18 22:56</t>
  </si>
  <si>
    <t>2019-11-28 21:13</t>
  </si>
  <si>
    <t>2019-11-06 13:28</t>
  </si>
  <si>
    <t>2019-11-16 13:10</t>
  </si>
  <si>
    <t>2019-11-11 03:14</t>
  </si>
  <si>
    <t>2019-11-18 10:51</t>
  </si>
  <si>
    <t>2019-11-22 02:31</t>
  </si>
  <si>
    <t>2019-11-22 00:11</t>
  </si>
  <si>
    <t>2019-12-31 09:36</t>
  </si>
  <si>
    <t>2019-12-25 14:39</t>
  </si>
  <si>
    <t>2019-12-17 11:36</t>
  </si>
  <si>
    <t>2019-12-08 04:25</t>
  </si>
  <si>
    <t>2019-12-06 18:27</t>
  </si>
  <si>
    <t>2019-12-06 01:09</t>
  </si>
  <si>
    <t>2020-01-01 09:59</t>
  </si>
  <si>
    <t>2020-01-26 14:04</t>
  </si>
  <si>
    <t>2020-01-23 13:55</t>
  </si>
  <si>
    <t>2020-01-31 23:11</t>
  </si>
  <si>
    <t>2020-01-26 17:55</t>
  </si>
  <si>
    <t>2020-01-26 07:38</t>
  </si>
  <si>
    <t>2020-01-26 08:28</t>
  </si>
  <si>
    <t>2020-02-18 09:10</t>
  </si>
  <si>
    <t>2020-02-15 14:39</t>
  </si>
  <si>
    <t>2020-02-13 14:40</t>
  </si>
  <si>
    <t>2020-02-01 00:42</t>
  </si>
  <si>
    <t>2020-02-16 05:35</t>
  </si>
  <si>
    <t>2020-02-07 05:58</t>
  </si>
  <si>
    <t>2020-02-16 03:40</t>
  </si>
  <si>
    <t>2020-03-05 09:38</t>
  </si>
  <si>
    <t>2020-03-15 06:07</t>
  </si>
  <si>
    <t>2020-03-10 00:52</t>
  </si>
  <si>
    <t>2020-03-10 02:13</t>
  </si>
  <si>
    <t>2020-04-04 21:00</t>
  </si>
  <si>
    <t>2020-04-19 16:35</t>
  </si>
  <si>
    <t>2020-04-29 12:55</t>
  </si>
  <si>
    <t>2020-04-13 04:33</t>
  </si>
  <si>
    <t>2020-04-28 23:55</t>
  </si>
  <si>
    <t>2020-04-22 04:58</t>
  </si>
  <si>
    <t>2020-04-22 04:08</t>
  </si>
  <si>
    <t>2020-04-02 00:00</t>
  </si>
  <si>
    <t>2020-05-13 08:31</t>
  </si>
  <si>
    <t>2020-05-18 03:20</t>
  </si>
  <si>
    <t>2020-05-13 02:06</t>
  </si>
  <si>
    <t>2020-05-13 22:51</t>
  </si>
  <si>
    <t>2020-05-18 10:43</t>
  </si>
  <si>
    <t>2020-05-18 10:25</t>
  </si>
  <si>
    <t>2020-06-14 21:36</t>
  </si>
  <si>
    <t>2020-06-21 16:43</t>
  </si>
  <si>
    <t>2020-06-29 12:01</t>
  </si>
  <si>
    <t>2020-06-08 19:02</t>
  </si>
  <si>
    <t>2020-06-21 12:28</t>
  </si>
  <si>
    <t>2020-06-26 16:43</t>
  </si>
  <si>
    <t>2020-06-14 16:41</t>
  </si>
  <si>
    <t>2020-07-21 08:50</t>
  </si>
  <si>
    <t>2020-07-09 16:40</t>
  </si>
  <si>
    <t>2020-07-31 13:07</t>
  </si>
  <si>
    <t>2020-07-03 01:26</t>
  </si>
  <si>
    <t>2020-07-31 04:57</t>
  </si>
  <si>
    <t>2020-07-01 16:38</t>
  </si>
  <si>
    <t>2020-07-02 15:47</t>
  </si>
  <si>
    <t>2020-08-12 21:16</t>
  </si>
  <si>
    <t>2020-08-25 14:53</t>
  </si>
  <si>
    <t>2020-08-01 13:18</t>
  </si>
  <si>
    <t>2020-08-05 03:50</t>
  </si>
  <si>
    <t>2020-08-21 14:56</t>
  </si>
  <si>
    <t>2020-08-27 12:52</t>
  </si>
  <si>
    <t>2020-08-03 11:12</t>
  </si>
  <si>
    <t>2020-09-27 08:36</t>
  </si>
  <si>
    <t>2020-09-29 12:34</t>
  </si>
  <si>
    <t>2020-09-27 05:25</t>
  </si>
  <si>
    <t>2020-09-03 07:41</t>
  </si>
  <si>
    <t>2020-09-12 17:02</t>
  </si>
  <si>
    <t>2020-09-12 16:53</t>
  </si>
  <si>
    <t>2020-10-30 09:45</t>
  </si>
  <si>
    <t>2020-10-04 13:56</t>
  </si>
  <si>
    <t>2020-10-04 14:04</t>
  </si>
  <si>
    <t>2020-10-24 20:22</t>
  </si>
  <si>
    <t>2020-10-08 18:08</t>
  </si>
  <si>
    <t>2020-10-22 16:55</t>
  </si>
  <si>
    <t>2020-11-30 09:47</t>
  </si>
  <si>
    <t>2020-11-06 16:16</t>
  </si>
  <si>
    <t>2020-11-07 12:10</t>
  </si>
  <si>
    <t>2020-11-04 00:18</t>
  </si>
  <si>
    <t>2020-11-06 16:02</t>
  </si>
  <si>
    <t>2020-11-27 21:09</t>
  </si>
  <si>
    <t>2020-11-27 20:19</t>
  </si>
  <si>
    <t>2020-11-27 00:00</t>
  </si>
  <si>
    <t>2020-12-31 05:39</t>
  </si>
  <si>
    <t>2020-12-29 14:14</t>
  </si>
  <si>
    <t>2020-12-26 12:34</t>
  </si>
  <si>
    <t>2020-12-31 06:02</t>
  </si>
  <si>
    <t>2020-12-28 21:19</t>
  </si>
  <si>
    <t>2020-12-16 20:43</t>
  </si>
  <si>
    <t>2020-12-09 06:50</t>
  </si>
  <si>
    <t>2021-01-22 14:46</t>
  </si>
  <si>
    <t>2021-01-21 12:06</t>
  </si>
  <si>
    <t>2021-01-13 03:57</t>
  </si>
  <si>
    <t>2021-01-20 12:19</t>
  </si>
  <si>
    <t>2021-01-06 04:35</t>
  </si>
  <si>
    <t>2021-01-07 03:00</t>
  </si>
  <si>
    <t>2021-02-18 09:15</t>
  </si>
  <si>
    <t>2021-02-11 02:24</t>
  </si>
  <si>
    <t>2021-02-24 12:40</t>
  </si>
  <si>
    <t>2021-02-19 04:19</t>
  </si>
  <si>
    <t>2021-02-10 08:34</t>
  </si>
  <si>
    <t>2021-02-13 12:36</t>
  </si>
  <si>
    <t>2021-02-11 04:07</t>
  </si>
  <si>
    <t>2021-03-30 09:29</t>
  </si>
  <si>
    <t>2021-03-22 12:36</t>
  </si>
  <si>
    <t>2021-03-02 05:24</t>
  </si>
  <si>
    <t>2021-04-05 07:34</t>
  </si>
  <si>
    <t>2021-04-22 17:17</t>
  </si>
  <si>
    <t>2021-04-22 11:56</t>
  </si>
  <si>
    <t>2021-04-07 05:36</t>
  </si>
  <si>
    <t>2021-04-20 16:24</t>
  </si>
  <si>
    <t>2021-04-28 06:38</t>
  </si>
  <si>
    <t>2021-04-28 06:33</t>
  </si>
  <si>
    <t>2021-05-05 22:04</t>
  </si>
  <si>
    <t>2021-05-30 15:11</t>
  </si>
  <si>
    <t>2021-05-28 11:48</t>
  </si>
  <si>
    <t>2021-05-05 21:37</t>
  </si>
  <si>
    <t>2021-05-05 07:48</t>
  </si>
  <si>
    <t>2021-05-29 14:44</t>
  </si>
  <si>
    <t>2021-06-20 16:39</t>
  </si>
  <si>
    <t>2021-06-19 14:58</t>
  </si>
  <si>
    <t>2021-06-05 21:38</t>
  </si>
  <si>
    <t>2021-06-16 14:48</t>
  </si>
  <si>
    <t>2021-06-04 15:51</t>
  </si>
  <si>
    <t>2021-06-04 15:41</t>
  </si>
  <si>
    <t>2021-07-24 04:10</t>
  </si>
  <si>
    <t>2021-07-15 12:02</t>
  </si>
  <si>
    <t>2021-07-24 06:37</t>
  </si>
  <si>
    <t>2021-07-24 04:21</t>
  </si>
  <si>
    <t>2021-07-24 06:00</t>
  </si>
  <si>
    <t>2021-07-24 05:42</t>
  </si>
  <si>
    <t>2021-08-07 04:52</t>
  </si>
  <si>
    <t>2021-08-28 12:36</t>
  </si>
  <si>
    <t>2021-08-31 04:53</t>
  </si>
  <si>
    <t>2021-08-14 17:07</t>
  </si>
  <si>
    <t>2021-08-07 05:27</t>
  </si>
  <si>
    <t>2021-09-24 08:27</t>
  </si>
  <si>
    <t>2021-09-12 12:57</t>
  </si>
  <si>
    <t>2021-09-10 12:11</t>
  </si>
  <si>
    <t>2021-09-29 04:59</t>
  </si>
  <si>
    <t>2021-09-11 12:07</t>
  </si>
  <si>
    <t>2021-09-15 00:51</t>
  </si>
  <si>
    <t>2021-09-12 13:11</t>
  </si>
  <si>
    <t>2021-10-17 09:33</t>
  </si>
  <si>
    <t>2021-10-12 03:36</t>
  </si>
  <si>
    <t>2021-10-03 13:31</t>
  </si>
  <si>
    <t>2021-10-16 21:36</t>
  </si>
  <si>
    <t>2021-10-11 22:21</t>
  </si>
  <si>
    <t>2021-10-11 22:23</t>
  </si>
  <si>
    <t>2021-11-06 13:56</t>
  </si>
  <si>
    <t>2021-11-07 13:49</t>
  </si>
  <si>
    <t>2021-11-11 05:30</t>
  </si>
  <si>
    <t>2021-11-08 07:52</t>
  </si>
  <si>
    <t>2021-11-18 03:27</t>
  </si>
  <si>
    <t>2021-11-18 03:18</t>
  </si>
  <si>
    <t>2021-12-21 15:10</t>
  </si>
  <si>
    <t>2021-12-15 13:25</t>
  </si>
  <si>
    <t>2021-12-03 05:29</t>
  </si>
  <si>
    <t>2021-12-19 11:37</t>
  </si>
  <si>
    <t>2021-12-06 00:14</t>
  </si>
  <si>
    <t>2021-12-12 11:03</t>
  </si>
  <si>
    <t>新屋</t>
    <phoneticPr fontId="3" type="noConversion"/>
  </si>
  <si>
    <t>2013/07/01 ~</t>
    <phoneticPr fontId="3" type="noConversion"/>
  </si>
  <si>
    <t>桃園市新屋區東興路二段946號</t>
    <phoneticPr fontId="3" type="noConversion"/>
  </si>
  <si>
    <t>座標及高度於2013/10/09更正。2020/01/01至2020/02/15因施工部分觀測資料缺值。</t>
  </si>
  <si>
    <t>新竹</t>
    <phoneticPr fontId="3" type="noConversion"/>
  </si>
  <si>
    <t>HsinChu</t>
  </si>
  <si>
    <t>HsinChu</t>
    <phoneticPr fontId="3" type="noConversion"/>
  </si>
  <si>
    <t>XinWu</t>
  </si>
  <si>
    <t>XinWu</t>
    <phoneticPr fontId="3" type="noConversion"/>
  </si>
  <si>
    <t>TamSui</t>
    <phoneticPr fontId="3" type="noConversion"/>
  </si>
  <si>
    <t>BanQiao</t>
    <phoneticPr fontId="3" type="noConversion"/>
  </si>
  <si>
    <t>1991/07/01 ~</t>
    <phoneticPr fontId="3" type="noConversion"/>
  </si>
  <si>
    <t>新竹縣竹北市北崙里3鄰光明五街60號</t>
  </si>
  <si>
    <t>臺中</t>
    <phoneticPr fontId="3" type="noConversion"/>
  </si>
  <si>
    <t>TaiChung</t>
  </si>
  <si>
    <t>TaiChung</t>
    <phoneticPr fontId="3" type="noConversion"/>
  </si>
  <si>
    <t>臺中市北區精武路295號</t>
    <phoneticPr fontId="3" type="noConversion"/>
  </si>
  <si>
    <t>2000年至2006年氣候年報之海拔高度誤植為34m。</t>
  </si>
  <si>
    <t>梧棲</t>
    <phoneticPr fontId="3" type="noConversion"/>
  </si>
  <si>
    <t>WuQi</t>
  </si>
  <si>
    <t>WuQi</t>
    <phoneticPr fontId="3" type="noConversion"/>
  </si>
  <si>
    <t>1976/11/01 ~</t>
    <phoneticPr fontId="3" type="noConversion"/>
  </si>
  <si>
    <t>臺中市梧棲區臺灣大道十段2號海港大樓6樓</t>
    <phoneticPr fontId="3" type="noConversion"/>
  </si>
  <si>
    <t>於2020/1/1起，由人工觀測作業改為自動觀測。</t>
  </si>
  <si>
    <t>日月潭</t>
    <phoneticPr fontId="3" type="noConversion"/>
  </si>
  <si>
    <t>Sun Moon Lake</t>
  </si>
  <si>
    <t>Sun Moon Lake</t>
    <phoneticPr fontId="3" type="noConversion"/>
  </si>
  <si>
    <t>1940/01/01 ~</t>
    <phoneticPr fontId="3" type="noConversion"/>
  </si>
  <si>
    <t>南投縣魚池鄉水社村中山路270巷14號</t>
  </si>
  <si>
    <t>玉山</t>
    <phoneticPr fontId="3" type="noConversion"/>
  </si>
  <si>
    <t>YuShan</t>
  </si>
  <si>
    <t>YuShan</t>
    <phoneticPr fontId="3" type="noConversion"/>
  </si>
  <si>
    <t>南投縣信義鄉玉山北峰1號</t>
  </si>
  <si>
    <t>阿里山</t>
    <phoneticPr fontId="3" type="noConversion"/>
  </si>
  <si>
    <t>ALiShan</t>
  </si>
  <si>
    <t>ALiShan</t>
    <phoneticPr fontId="3" type="noConversion"/>
  </si>
  <si>
    <t>1933/01/01 ~</t>
    <phoneticPr fontId="3" type="noConversion"/>
  </si>
  <si>
    <t>嘉義縣阿里山鄉中正村4鄰東阿里山73-1號</t>
  </si>
  <si>
    <t>嘉義</t>
    <phoneticPr fontId="3" type="noConversion"/>
  </si>
  <si>
    <t>ChiaYi</t>
  </si>
  <si>
    <t>ChiaYi</t>
    <phoneticPr fontId="3" type="noConversion"/>
  </si>
  <si>
    <t>1968/09/01 ~</t>
    <phoneticPr fontId="3" type="noConversion"/>
  </si>
  <si>
    <t>嘉義市西區北新里海口寮路56號</t>
  </si>
  <si>
    <t>臺南</t>
    <phoneticPr fontId="3" type="noConversion"/>
  </si>
  <si>
    <t>TaiNan</t>
  </si>
  <si>
    <t>TaiNan</t>
    <phoneticPr fontId="3" type="noConversion"/>
  </si>
  <si>
    <t>1897/01/01 ~</t>
    <phoneticPr fontId="3" type="noConversion"/>
  </si>
  <si>
    <t>臺南市中西區公園路21號</t>
    <phoneticPr fontId="3" type="noConversion"/>
  </si>
  <si>
    <t>1998/05停止觀測，2002/01恢復觀測。2002年至2006年氣候年報之風速儀地上高度應為53.7m。</t>
  </si>
  <si>
    <t>永康</t>
    <phoneticPr fontId="3" type="noConversion"/>
  </si>
  <si>
    <t>YongKang</t>
  </si>
  <si>
    <t>YongKang</t>
    <phoneticPr fontId="3" type="noConversion"/>
  </si>
  <si>
    <t>1941/04/01 ~</t>
    <phoneticPr fontId="3" type="noConversion"/>
  </si>
  <si>
    <t>臺南市永康區鹽行里正南五街520巷88號</t>
  </si>
  <si>
    <t>高雄</t>
    <phoneticPr fontId="3" type="noConversion"/>
  </si>
  <si>
    <t>Kaohsiung</t>
  </si>
  <si>
    <t>Kaohsiung</t>
    <phoneticPr fontId="3" type="noConversion"/>
  </si>
  <si>
    <t>1931/01/01 ~</t>
    <phoneticPr fontId="3" type="noConversion"/>
  </si>
  <si>
    <t>高雄市前鎮區明孝里26鄰漁港南二路2號</t>
  </si>
  <si>
    <t>恆春</t>
    <phoneticPr fontId="3" type="noConversion"/>
  </si>
  <si>
    <t>HengChun</t>
  </si>
  <si>
    <t>HengChun</t>
    <phoneticPr fontId="3" type="noConversion"/>
  </si>
  <si>
    <t>屏東縣恆春鎮天文路50號</t>
  </si>
  <si>
    <t>2015-01-06 15:18</t>
  </si>
  <si>
    <t>2015-01-06 12:20</t>
  </si>
  <si>
    <t>2015-01-24 06:35</t>
  </si>
  <si>
    <t>2015-01-19 10:07</t>
  </si>
  <si>
    <t>2015-01-13 22:19</t>
  </si>
  <si>
    <t>2015-01-13 22:12</t>
  </si>
  <si>
    <t>2015-02-09 09:38</t>
  </si>
  <si>
    <t>2015-02-25 14:39</t>
  </si>
  <si>
    <t>2015-02-21 12:23</t>
  </si>
  <si>
    <t>2015-02-13 05:52</t>
  </si>
  <si>
    <t>2015-02-08 17:55</t>
  </si>
  <si>
    <t>2015-02-24 03:11</t>
  </si>
  <si>
    <t>2015-02-24 02:39</t>
  </si>
  <si>
    <t>2015-03-25 20:12</t>
  </si>
  <si>
    <t>2015-03-18 14:31</t>
  </si>
  <si>
    <t>2015-03-31 09:53</t>
  </si>
  <si>
    <t>2015-03-11 00:35</t>
  </si>
  <si>
    <t>2015-03-24 12:02</t>
  </si>
  <si>
    <t>2015-03-24 22:47</t>
  </si>
  <si>
    <t>2015-03-23 13:33</t>
  </si>
  <si>
    <t>2015-04-08 10:07</t>
  </si>
  <si>
    <t>2015-04-06 13:31</t>
  </si>
  <si>
    <t>2015-04-15 01:06</t>
  </si>
  <si>
    <t>2015-04-19 23:52</t>
  </si>
  <si>
    <t>2015-04-21 01:36</t>
  </si>
  <si>
    <t>2015-05-12 09:19</t>
  </si>
  <si>
    <t>2015-05-28 15:48</t>
  </si>
  <si>
    <t>2015-05-28 13:09</t>
  </si>
  <si>
    <t>2015-05-05 02:53</t>
  </si>
  <si>
    <t>2015-05-30 10:57</t>
  </si>
  <si>
    <t>2015-05-20 09:41</t>
  </si>
  <si>
    <t>2015-06-01 22:07</t>
  </si>
  <si>
    <t>2015-06-30 17:51</t>
  </si>
  <si>
    <t>2015-06-24 11:13</t>
  </si>
  <si>
    <t>2015-06-09 01:26</t>
  </si>
  <si>
    <t>2015-06-30 13:50</t>
  </si>
  <si>
    <t>2015-06-22 20:33</t>
  </si>
  <si>
    <t>2015-06-22 20:31</t>
  </si>
  <si>
    <t>2015-07-29 09:36</t>
  </si>
  <si>
    <t>2015-07-11 02:34</t>
  </si>
  <si>
    <t>2015-07-05 13:11</t>
  </si>
  <si>
    <t>2015-07-29 04:36</t>
  </si>
  <si>
    <t>2015-07-11 02:33</t>
  </si>
  <si>
    <t>2015-07-19 19:06</t>
  </si>
  <si>
    <t>2015-07-19 18:26</t>
  </si>
  <si>
    <t>2015-08-02 07:51</t>
  </si>
  <si>
    <t>2015-08-08 09:36</t>
  </si>
  <si>
    <t>2015-08-21 12:44</t>
  </si>
  <si>
    <t>2015-08-25 07:23</t>
  </si>
  <si>
    <t>2015-08-08 05:03</t>
  </si>
  <si>
    <t>2015-08-25 03:53</t>
  </si>
  <si>
    <t>2015-08-25 05:01</t>
  </si>
  <si>
    <t>2015-08-25 00:00</t>
  </si>
  <si>
    <t>2015-09-17 21:38</t>
  </si>
  <si>
    <t>2015-09-29 00:36</t>
  </si>
  <si>
    <t>2015-09-30 11:39</t>
  </si>
  <si>
    <t>2015-09-12 03:59</t>
  </si>
  <si>
    <t>2015-09-28 17:48</t>
  </si>
  <si>
    <t>2015-09-07 05:23</t>
  </si>
  <si>
    <t>2015-09-01 17:20</t>
  </si>
  <si>
    <t>2015-09-05 13:00</t>
  </si>
  <si>
    <t>2015-10-31 09:12</t>
  </si>
  <si>
    <t>2015-10-20 03:57</t>
  </si>
  <si>
    <t>2015-10-04 15:00</t>
  </si>
  <si>
    <t>2015-10-15 03:39</t>
  </si>
  <si>
    <t>2015-10-17 14:31</t>
  </si>
  <si>
    <t>2015-10-09 04:41</t>
  </si>
  <si>
    <t>2015-10-09 04:30</t>
  </si>
  <si>
    <t>2015-11-27 08:19</t>
  </si>
  <si>
    <t>2015-11-16 14:13</t>
  </si>
  <si>
    <t>2015-11-04 10:50</t>
  </si>
  <si>
    <t>2015-11-28 03:29</t>
  </si>
  <si>
    <t>2015-11-22 12:31</t>
  </si>
  <si>
    <t>2015-11-11 12:06</t>
  </si>
  <si>
    <t>2015-11-11 12:04</t>
  </si>
  <si>
    <t>2015-12-28 10:33</t>
  </si>
  <si>
    <t>2015-12-10 03:18</t>
  </si>
  <si>
    <t>2015-12-05 12:28</t>
  </si>
  <si>
    <t>2015-12-17 16:30</t>
  </si>
  <si>
    <t>2015-12-19 14:31</t>
  </si>
  <si>
    <t>2015-12-27 06:53</t>
  </si>
  <si>
    <t>2015-12-10 02:52</t>
  </si>
  <si>
    <t>2016-01-24 10:29</t>
  </si>
  <si>
    <t>2016-01-17 13:49</t>
  </si>
  <si>
    <t>2016-01-10 11:48</t>
  </si>
  <si>
    <t>2016-01-24 05:46</t>
  </si>
  <si>
    <t>2016-01-23 11:48</t>
  </si>
  <si>
    <t>2016-01-06 05:36</t>
  </si>
  <si>
    <t>2016-01-06 05:35</t>
  </si>
  <si>
    <t>2016-01-11 00:00</t>
  </si>
  <si>
    <t>2016-02-25 08:22</t>
  </si>
  <si>
    <t>2016-02-13 13:42</t>
  </si>
  <si>
    <t>2016-02-13 09:41</t>
  </si>
  <si>
    <t>2016-02-08 00:06</t>
  </si>
  <si>
    <t>2016-02-29 14:12</t>
  </si>
  <si>
    <t>2016-02-14 08:07</t>
  </si>
  <si>
    <t>2016-02-14 00:00</t>
  </si>
  <si>
    <t>2016-03-08 17:33</t>
  </si>
  <si>
    <t>2016-03-08 11:59</t>
  </si>
  <si>
    <t>2016-03-26 01:32</t>
  </si>
  <si>
    <t>2016-03-09 06:57</t>
  </si>
  <si>
    <t>2016-03-13 18:29</t>
  </si>
  <si>
    <t>2016-03-13 18:33</t>
  </si>
  <si>
    <t>2016-04-13 14:52</t>
  </si>
  <si>
    <t>2016-04-27 12:17</t>
  </si>
  <si>
    <t>2016-04-18 14:43</t>
  </si>
  <si>
    <t>2016-04-13 10:24</t>
  </si>
  <si>
    <t>2016-04-25 00:01</t>
  </si>
  <si>
    <t>2016-04-27 01:17</t>
  </si>
  <si>
    <t>2016-05-13 22:05</t>
  </si>
  <si>
    <t>2016-05-10 16:02</t>
  </si>
  <si>
    <t>2016-05-27 13:55</t>
  </si>
  <si>
    <t>2016-05-17 03:20</t>
  </si>
  <si>
    <t>2016-05-16 06:38</t>
  </si>
  <si>
    <t>2016-05-03 06:02</t>
  </si>
  <si>
    <t>2016-05-11 00:01</t>
  </si>
  <si>
    <t>2016-06-29 23:29</t>
  </si>
  <si>
    <t>2016-06-28 12:28</t>
  </si>
  <si>
    <t>2016-06-14 13:07</t>
  </si>
  <si>
    <t>2016-06-14 10:57</t>
  </si>
  <si>
    <t>2016-06-14 10:38</t>
  </si>
  <si>
    <t>2016-06-14 10:03</t>
  </si>
  <si>
    <t>2016-07-21 07:58</t>
  </si>
  <si>
    <t>2016-07-08 12:57</t>
  </si>
  <si>
    <t>2016-07-31 10:29</t>
  </si>
  <si>
    <t>2016-07-19 04:44</t>
  </si>
  <si>
    <t>2016-07-08 05:44</t>
  </si>
  <si>
    <t>2016-07-09 17:19</t>
  </si>
  <si>
    <t>2016-07-09 16:12</t>
  </si>
  <si>
    <t>2016-08-03 22:13</t>
  </si>
  <si>
    <t>2016-08-01 09:02</t>
  </si>
  <si>
    <t>2016-08-01 11:05</t>
  </si>
  <si>
    <t>2016-08-31 05:12</t>
  </si>
  <si>
    <t>2016-08-01 00:19</t>
  </si>
  <si>
    <t>2016-08-11 06:01</t>
  </si>
  <si>
    <t>2016-08-11 05:26</t>
  </si>
  <si>
    <t>2016-09-21 07:24</t>
  </si>
  <si>
    <t>2016-09-27 20:41</t>
  </si>
  <si>
    <t>2016-09-02 09:21</t>
  </si>
  <si>
    <t>2016-09-20 04:49</t>
  </si>
  <si>
    <t>2016-09-27 14:37</t>
  </si>
  <si>
    <t>2016-09-06 19:31</t>
  </si>
  <si>
    <t>2016-09-06 19:00</t>
  </si>
  <si>
    <t>2016-09-06 00:00</t>
  </si>
  <si>
    <t>2016-09-16 12:00</t>
  </si>
  <si>
    <t>2016-10-30 09:09</t>
  </si>
  <si>
    <t>2016-10-20 12:54</t>
  </si>
  <si>
    <t>2016-10-20 12:23</t>
  </si>
  <si>
    <t>2016-10-30 04:25</t>
  </si>
  <si>
    <t>2016-10-20 07:58</t>
  </si>
  <si>
    <t>2016-10-08 21:51</t>
  </si>
  <si>
    <t>2016-10-08 21:02</t>
  </si>
  <si>
    <t>2016-11-28 10:22</t>
  </si>
  <si>
    <t>2016-11-05 15:08</t>
  </si>
  <si>
    <t>2016-11-07 10:34</t>
  </si>
  <si>
    <t>2016-11-24 00:37</t>
  </si>
  <si>
    <t>2016-11-24 13:05</t>
  </si>
  <si>
    <t>2016-11-20 17:52</t>
  </si>
  <si>
    <t>2016-11-23 04:49</t>
  </si>
  <si>
    <t>2016-12-16 08:36</t>
  </si>
  <si>
    <t>2016-12-09 14:38</t>
  </si>
  <si>
    <t>2016-12-20 14:44</t>
  </si>
  <si>
    <t>2016-12-27 18:13</t>
  </si>
  <si>
    <t>2016-12-29 19:17</t>
  </si>
  <si>
    <t>2016-12-22 09:19</t>
  </si>
  <si>
    <t>2016-12-22 08:33</t>
  </si>
  <si>
    <t>2017-01-22 09:42</t>
  </si>
  <si>
    <t>2017-01-07 14:29</t>
  </si>
  <si>
    <t>2017-01-01 10:42</t>
  </si>
  <si>
    <t>2017-01-20 14:30</t>
  </si>
  <si>
    <t>2017-01-30 14:04</t>
  </si>
  <si>
    <t>2017-01-19 08:05</t>
  </si>
  <si>
    <t>2017-01-19 08:01</t>
  </si>
  <si>
    <t>2017-02-14 08:37</t>
  </si>
  <si>
    <t>2017-02-22 16:37</t>
  </si>
  <si>
    <t>2017-02-06 23:09</t>
  </si>
  <si>
    <t>2017-02-20 04:56</t>
  </si>
  <si>
    <t>2017-02-22 13:23</t>
  </si>
  <si>
    <t>2017-03-27 09:58</t>
  </si>
  <si>
    <t>2017-03-05 18:24</t>
  </si>
  <si>
    <t>2017-03-31 10:16</t>
  </si>
  <si>
    <t>2017-03-07 18:37</t>
  </si>
  <si>
    <t>2017-03-21 14:47</t>
  </si>
  <si>
    <t>2017-03-10 22:31</t>
  </si>
  <si>
    <t>2017-03-31 17:17</t>
  </si>
  <si>
    <t>2017-04-02 09:52</t>
  </si>
  <si>
    <t>2017-04-10 17:07</t>
  </si>
  <si>
    <t>2017-04-10 13:50</t>
  </si>
  <si>
    <t>2017-04-02 04:57</t>
  </si>
  <si>
    <t>2017-04-10 22:39</t>
  </si>
  <si>
    <t>2017-04-11 07:12</t>
  </si>
  <si>
    <t>2017-04-11 07:03</t>
  </si>
  <si>
    <t>2017-05-06 09:34</t>
  </si>
  <si>
    <t>2017-05-31 16:26</t>
  </si>
  <si>
    <t>2017-05-10 13:58</t>
  </si>
  <si>
    <t>2017-05-01 04:48</t>
  </si>
  <si>
    <t>2017-05-09 05:27</t>
  </si>
  <si>
    <t>2017-05-15 18:05</t>
  </si>
  <si>
    <t>2017-06-02 03:29</t>
  </si>
  <si>
    <t>2017-06-30 11:34</t>
  </si>
  <si>
    <t>2017-06-15 07:10</t>
  </si>
  <si>
    <t>2017-06-02 10:50</t>
  </si>
  <si>
    <t>2017-06-14 13:34</t>
  </si>
  <si>
    <t>2017-06-14 12:50</t>
  </si>
  <si>
    <t>2017-06-14 00:00</t>
  </si>
  <si>
    <t>2017-07-18 08:07</t>
  </si>
  <si>
    <t>2017-07-29 21:55</t>
  </si>
  <si>
    <t>2017-07-28 11:00</t>
  </si>
  <si>
    <t>2017-07-01 18:34</t>
  </si>
  <si>
    <t>2017-07-29 20:38</t>
  </si>
  <si>
    <t>2017-07-01 17:58</t>
  </si>
  <si>
    <t>2017-07-01 17:19</t>
  </si>
  <si>
    <t>2017-07-01 00:00</t>
  </si>
  <si>
    <t>2017-08-27 23:06</t>
  </si>
  <si>
    <t>2017-08-22 06:14</t>
  </si>
  <si>
    <t>2017-08-22 10:53</t>
  </si>
  <si>
    <t>2017-08-29 03:31</t>
  </si>
  <si>
    <t>2017-08-22 06:10</t>
  </si>
  <si>
    <t>2017-08-25 03:42</t>
  </si>
  <si>
    <t>2017-08-25 03:11</t>
  </si>
  <si>
    <t>2017-08-25 00:00</t>
  </si>
  <si>
    <t>2017-09-29 21:57</t>
  </si>
  <si>
    <t>2017-09-30 12:52</t>
  </si>
  <si>
    <t>2017-09-18 01:56</t>
  </si>
  <si>
    <t>2017-09-12 14:43</t>
  </si>
  <si>
    <t>2017-09-07 19:57</t>
  </si>
  <si>
    <t>2017-09-02 18:53</t>
  </si>
  <si>
    <t>2017-10-30 09:22</t>
  </si>
  <si>
    <t>2017-10-14 19:53</t>
  </si>
  <si>
    <t>2017-10-10 12:30</t>
  </si>
  <si>
    <t>2017-10-22 22:29</t>
  </si>
  <si>
    <t>2017-10-13 19:11</t>
  </si>
  <si>
    <t>2017-10-14 00:06</t>
  </si>
  <si>
    <t>2017-10-14 00:03</t>
  </si>
  <si>
    <t>2017-11-24 09:16</t>
  </si>
  <si>
    <t>2017-11-17 15:35</t>
  </si>
  <si>
    <t>2017-11-10 11:43</t>
  </si>
  <si>
    <t>2017-11-23 06:02</t>
  </si>
  <si>
    <t>2017-11-18 19:58</t>
  </si>
  <si>
    <t>2017-11-20 20:43</t>
  </si>
  <si>
    <t>2017-11-20 19:57</t>
  </si>
  <si>
    <t>2017-11-20 00:00</t>
  </si>
  <si>
    <t>2017-12-20 08:43</t>
  </si>
  <si>
    <t>2017-12-23 14:37</t>
  </si>
  <si>
    <t>2017-12-15 12:18</t>
  </si>
  <si>
    <t>2017-12-10 01:33</t>
  </si>
  <si>
    <t>2017-12-13 18:05</t>
  </si>
  <si>
    <t>2017-12-19 04:25</t>
  </si>
  <si>
    <t>2017-12-09 11:15</t>
  </si>
  <si>
    <t>2017-12-19 00:00</t>
  </si>
  <si>
    <t>2017-12-15 12:00</t>
  </si>
  <si>
    <t>2018-01-12 09:01</t>
  </si>
  <si>
    <t>2018-01-08 14:31</t>
  </si>
  <si>
    <t>2018-01-02 13:57</t>
  </si>
  <si>
    <t>2018-01-12 05:30</t>
  </si>
  <si>
    <t>2018-01-26 16:37</t>
  </si>
  <si>
    <t>2018-01-08 09:19</t>
  </si>
  <si>
    <t>2018-01-08 08:51</t>
  </si>
  <si>
    <t>2018-02-05 09:10</t>
  </si>
  <si>
    <t>2018-02-28 07:27</t>
  </si>
  <si>
    <t>2018-02-15 10:43</t>
  </si>
  <si>
    <t>2018-02-05 04:55</t>
  </si>
  <si>
    <t>2018-02-28 13:43</t>
  </si>
  <si>
    <t>2018-02-22 13:28</t>
  </si>
  <si>
    <t>2018-03-08 21:16</t>
  </si>
  <si>
    <t>2018-03-19 14:49</t>
  </si>
  <si>
    <t>2018-03-31 13:17</t>
  </si>
  <si>
    <t>2018-03-23 04:27</t>
  </si>
  <si>
    <t>2018-03-09 11:36</t>
  </si>
  <si>
    <t>2018-03-20 08:14</t>
  </si>
  <si>
    <t>2018-03-20 07:50</t>
  </si>
  <si>
    <t>2018-04-24 03:02</t>
  </si>
  <si>
    <t>2018-04-23 09:16</t>
  </si>
  <si>
    <t>2018-04-07 07:12</t>
  </si>
  <si>
    <t>2018-04-06 18:49</t>
  </si>
  <si>
    <t>2018-04-12 08:34</t>
  </si>
  <si>
    <t>2018-05-10 07:54</t>
  </si>
  <si>
    <t>2018-05-26 02:25</t>
  </si>
  <si>
    <t>2018-05-30 11:02</t>
  </si>
  <si>
    <t>2018-05-10 01:59</t>
  </si>
  <si>
    <t>2018-05-08 01:41</t>
  </si>
  <si>
    <t>2018-05-08 02:03</t>
  </si>
  <si>
    <t>2018-05-08 01:37</t>
  </si>
  <si>
    <t>2018-06-01 22:23</t>
  </si>
  <si>
    <t>2018-06-14 15:29</t>
  </si>
  <si>
    <t>2018-06-30 11:41</t>
  </si>
  <si>
    <t>2018-06-01 20:47</t>
  </si>
  <si>
    <t>2018-06-19 12:09</t>
  </si>
  <si>
    <t>2018-06-17 17:08</t>
  </si>
  <si>
    <t>2018-06-17 16:47</t>
  </si>
  <si>
    <t>2018-06-17 00:00</t>
  </si>
  <si>
    <t>2018-07-09 07:17</t>
  </si>
  <si>
    <t>2018-07-11 04:41</t>
  </si>
  <si>
    <t>2018-07-18 11:43</t>
  </si>
  <si>
    <t>2018-07-12 04:55</t>
  </si>
  <si>
    <t>2018-07-21 20:32</t>
  </si>
  <si>
    <t>2018-07-21 20:31</t>
  </si>
  <si>
    <t>2018-07-21 00:00</t>
  </si>
  <si>
    <t>2018-08-31 09:39</t>
  </si>
  <si>
    <t>2018-08-23 14:45</t>
  </si>
  <si>
    <t>2018-08-05 11:28</t>
  </si>
  <si>
    <t>2018-08-30 02:48</t>
  </si>
  <si>
    <t>2018-08-02 11:15</t>
  </si>
  <si>
    <t>2018-08-28 15:27</t>
  </si>
  <si>
    <t>2018-08-28 15:01</t>
  </si>
  <si>
    <t>2018-09-18 08:59</t>
  </si>
  <si>
    <t>2018-09-16 00:57</t>
  </si>
  <si>
    <t>2018-09-16 13:00</t>
  </si>
  <si>
    <t>2018-09-30 05:07</t>
  </si>
  <si>
    <t>2018-09-16 00:55</t>
  </si>
  <si>
    <t>2018-09-08 20:13</t>
  </si>
  <si>
    <t>2018-09-08 19:35</t>
  </si>
  <si>
    <t>2018-10-27 09:16</t>
  </si>
  <si>
    <t>2018-10-05 14:11</t>
  </si>
  <si>
    <t>2018-10-01 11:23</t>
  </si>
  <si>
    <t>2018-10-29 04:21</t>
  </si>
  <si>
    <t>2018-10-30 10:29</t>
  </si>
  <si>
    <t>2018-10-17 01:41</t>
  </si>
  <si>
    <t>2018-10-17 01:02</t>
  </si>
  <si>
    <t>2018-11-22 09:18</t>
  </si>
  <si>
    <t>2018-11-12 14:24</t>
  </si>
  <si>
    <t>2018-11-06 12:32</t>
  </si>
  <si>
    <t>2018-11-30 06:32</t>
  </si>
  <si>
    <t>2018-11-01 12:15</t>
  </si>
  <si>
    <t>2018-11-17 09:07</t>
  </si>
  <si>
    <t>2018-11-17 11:01</t>
  </si>
  <si>
    <t>2018-11-17 00:00</t>
  </si>
  <si>
    <t>2018-12-29 08:27</t>
  </si>
  <si>
    <t>2018-12-04 14:16</t>
  </si>
  <si>
    <t>2018-12-19 05:10</t>
  </si>
  <si>
    <t>2018-12-30 13:24</t>
  </si>
  <si>
    <t>2018-12-07 01:41</t>
  </si>
  <si>
    <t>2018-12-24 00:36</t>
  </si>
  <si>
    <t>2019-01-01 09:23</t>
  </si>
  <si>
    <t>2019-01-14 14:01</t>
  </si>
  <si>
    <t>2019-01-31 11:11</t>
  </si>
  <si>
    <t>2019-01-28 06:50</t>
  </si>
  <si>
    <t>2019-01-01 13:09</t>
  </si>
  <si>
    <t>2019-01-16 20:04</t>
  </si>
  <si>
    <t>2019-01-16 20:01</t>
  </si>
  <si>
    <t>2019-02-11 08:56</t>
  </si>
  <si>
    <t>2019-02-27 16:02</t>
  </si>
  <si>
    <t>2019-02-07 12:50</t>
  </si>
  <si>
    <t>2019-02-23 05:14</t>
  </si>
  <si>
    <t>2019-02-21 18:40</t>
  </si>
  <si>
    <t>2019-02-24 08:05</t>
  </si>
  <si>
    <t>2019-02-24 07:59</t>
  </si>
  <si>
    <t>2019-03-15 09:00</t>
  </si>
  <si>
    <t>2019-03-28 16:38</t>
  </si>
  <si>
    <t>2019-03-13 11:58</t>
  </si>
  <si>
    <t>2019-03-07 20:24</t>
  </si>
  <si>
    <t>2019-03-31 11:41</t>
  </si>
  <si>
    <t>2019-03-10 00:12</t>
  </si>
  <si>
    <t>2019-03-10 00:01</t>
  </si>
  <si>
    <t>2019-04-01 08:46</t>
  </si>
  <si>
    <t>2019-04-30 15:29</t>
  </si>
  <si>
    <t>2019-04-23 12:53</t>
  </si>
  <si>
    <t>2019-04-01 06:03</t>
  </si>
  <si>
    <t>2019-04-21 02:48</t>
  </si>
  <si>
    <t>2019-04-21 02:18</t>
  </si>
  <si>
    <t>2019-05-03 09:44</t>
  </si>
  <si>
    <t>2019-05-17 16:32</t>
  </si>
  <si>
    <t>2019-05-25 10:00</t>
  </si>
  <si>
    <t>2019-05-07 06:50</t>
  </si>
  <si>
    <t>2019-05-19 13:54</t>
  </si>
  <si>
    <t>2019-05-17 11:45</t>
  </si>
  <si>
    <t>2019-05-17 04:08</t>
  </si>
  <si>
    <t>2019-06-06 10:24</t>
  </si>
  <si>
    <t>2019-06-14 00:49</t>
  </si>
  <si>
    <t>2019-06-28 12:19</t>
  </si>
  <si>
    <t>2019-06-16 04:20</t>
  </si>
  <si>
    <t>2019-06-23 06:04</t>
  </si>
  <si>
    <t>2019-06-11 07:28</t>
  </si>
  <si>
    <t>2019-06-11 06:51</t>
  </si>
  <si>
    <t>2019-06-23 00:00</t>
  </si>
  <si>
    <t>2019-07-11 22:49</t>
  </si>
  <si>
    <t>2019-07-18 14:54</t>
  </si>
  <si>
    <t>2019-07-17 11:04</t>
  </si>
  <si>
    <t>2019-07-23 02:51</t>
  </si>
  <si>
    <t>2019-07-05 12:16</t>
  </si>
  <si>
    <t>2019-07-27 16:36</t>
  </si>
  <si>
    <t>2019-07-27 16:18</t>
  </si>
  <si>
    <t>2019-08-26 20:28</t>
  </si>
  <si>
    <t>2019-08-09 16:12</t>
  </si>
  <si>
    <t>2019-08-31 12:23</t>
  </si>
  <si>
    <t>2019-08-20 03:38</t>
  </si>
  <si>
    <t>2019-08-24 19:08</t>
  </si>
  <si>
    <t>2019-08-30 03:04</t>
  </si>
  <si>
    <t>2019-08-08 12:06</t>
  </si>
  <si>
    <t>2019-09-06 15:19</t>
  </si>
  <si>
    <t>2019-09-03 12:49</t>
  </si>
  <si>
    <t>2019-09-21 00:10</t>
  </si>
  <si>
    <t>2019-09-30 16:10</t>
  </si>
  <si>
    <t>2019-09-29 04:07</t>
  </si>
  <si>
    <t>2019-09-29 03:32</t>
  </si>
  <si>
    <t>2019-10-15 10:01</t>
  </si>
  <si>
    <t>2019-10-01 00:25</t>
  </si>
  <si>
    <t>2019-10-05 12:04</t>
  </si>
  <si>
    <t>2019-10-29 07:53</t>
  </si>
  <si>
    <t>2019-10-31 12:32</t>
  </si>
  <si>
    <t>2019-10-01 05:21</t>
  </si>
  <si>
    <t>2019-11-28 21:18</t>
  </si>
  <si>
    <t>2019-11-16 12:07</t>
  </si>
  <si>
    <t>2019-11-11 01:30</t>
  </si>
  <si>
    <t>2019-11-20 11:55</t>
  </si>
  <si>
    <t>2019-11-08 03:21</t>
  </si>
  <si>
    <t>2019-11-22 04:04</t>
  </si>
  <si>
    <t>2019-11-22 00:00</t>
  </si>
  <si>
    <t>2019-12-31 09:34</t>
  </si>
  <si>
    <t>2019-12-25 15:42</t>
  </si>
  <si>
    <t>2019-12-17 12:31</t>
  </si>
  <si>
    <t>2019-12-07 01:12</t>
  </si>
  <si>
    <t>2019-12-04 12:05</t>
  </si>
  <si>
    <t>2019-12-29 21:35</t>
  </si>
  <si>
    <t>2019-12-05 22:40</t>
  </si>
  <si>
    <t>2020-01-21 08:58</t>
  </si>
  <si>
    <t>2020-01-11 15:06</t>
  </si>
  <si>
    <t>2020-01-23 11:47</t>
  </si>
  <si>
    <t>2020-01-31 03:12</t>
  </si>
  <si>
    <t>2020-01-08 12:16</t>
  </si>
  <si>
    <t>2020-01-26 07:11</t>
  </si>
  <si>
    <t>2020-01-26 07:01</t>
  </si>
  <si>
    <t>2020-02-17 20:12</t>
  </si>
  <si>
    <t>2020-02-15 15:49</t>
  </si>
  <si>
    <t>2020-02-26 09:31</t>
  </si>
  <si>
    <t>2020-02-18 02:29</t>
  </si>
  <si>
    <t>2020-02-22 12:33</t>
  </si>
  <si>
    <t>2020-02-16 03:16</t>
  </si>
  <si>
    <t>2020-02-16 02:24</t>
  </si>
  <si>
    <t>2020-03-05 09:21</t>
  </si>
  <si>
    <t>2020-03-09 15:20</t>
  </si>
  <si>
    <t>2020-03-26 11:20</t>
  </si>
  <si>
    <t>2020-03-16 03:04</t>
  </si>
  <si>
    <t>2020-03-04 18:11</t>
  </si>
  <si>
    <t>2020-03-28 04:41</t>
  </si>
  <si>
    <t>2020-03-28 04:20</t>
  </si>
  <si>
    <t>2020-04-04 20:57</t>
  </si>
  <si>
    <t>2020-04-19 16:54</t>
  </si>
  <si>
    <t>2020-04-29 13:51</t>
  </si>
  <si>
    <t>2020-04-13 03:37</t>
  </si>
  <si>
    <t>2020-04-22 12:34</t>
  </si>
  <si>
    <t>2020-04-02 04:05</t>
  </si>
  <si>
    <t>2020-04-11 14:54</t>
  </si>
  <si>
    <t>2020-05-01 09:11</t>
  </si>
  <si>
    <t>2020-05-18 03:07</t>
  </si>
  <si>
    <t>2020-05-17 12:33</t>
  </si>
  <si>
    <t>2020-05-18 08:57</t>
  </si>
  <si>
    <t>2020-05-19 11:08</t>
  </si>
  <si>
    <t>2020-05-19 10:48</t>
  </si>
  <si>
    <t>2020-06-14 21:11</t>
  </si>
  <si>
    <t>2020-06-21 16:51</t>
  </si>
  <si>
    <t>2020-06-08 18:23</t>
  </si>
  <si>
    <t>2020-06-21 11:00</t>
  </si>
  <si>
    <t>2020-06-07 12:36</t>
  </si>
  <si>
    <t>2020-06-07 12:20</t>
  </si>
  <si>
    <t>2020-07-09 14:23</t>
  </si>
  <si>
    <t>2020-07-31 12:53</t>
  </si>
  <si>
    <t>2020-07-21 03:04</t>
  </si>
  <si>
    <t>2020-07-09 14:15</t>
  </si>
  <si>
    <t>2020-07-16 12:57</t>
  </si>
  <si>
    <t>2020-07-16 12:24</t>
  </si>
  <si>
    <t>2020-08-12 21:46</t>
  </si>
  <si>
    <t>2020-08-26 15:57</t>
  </si>
  <si>
    <t>2020-08-20 13:08</t>
  </si>
  <si>
    <t>2020-08-31 12:41</t>
  </si>
  <si>
    <t>2020-08-04 01:01</t>
  </si>
  <si>
    <t>2020-08-03 10:28</t>
  </si>
  <si>
    <t>2020-08-03 09:57</t>
  </si>
  <si>
    <t>2020-09-19 09:28</t>
  </si>
  <si>
    <t>2020-09-18 11:39</t>
  </si>
  <si>
    <t>2020-09-30 05:39</t>
  </si>
  <si>
    <t>2020-09-26 22:29</t>
  </si>
  <si>
    <t>2020-09-20 06:37</t>
  </si>
  <si>
    <t>2020-09-20 06:07</t>
  </si>
  <si>
    <t>2020-10-30 09:06</t>
  </si>
  <si>
    <t>2020-10-21 14:09</t>
  </si>
  <si>
    <t>2020-10-03 12:25</t>
  </si>
  <si>
    <t>2020-10-20 13:39</t>
  </si>
  <si>
    <t>2020-10-08 21:59</t>
  </si>
  <si>
    <t>2020-10-08 21:19</t>
  </si>
  <si>
    <t>2020-11-30 20:50</t>
  </si>
  <si>
    <t>2020-11-06 15:34</t>
  </si>
  <si>
    <t>2020-11-06 14:13</t>
  </si>
  <si>
    <t>2020-11-29 02:46</t>
  </si>
  <si>
    <t>2020-11-11 12:01</t>
  </si>
  <si>
    <t>2020-11-13 14:57</t>
  </si>
  <si>
    <t>2020-11-13 14:44</t>
  </si>
  <si>
    <t>2020-12-31 08:47</t>
  </si>
  <si>
    <t>2020-12-28 15:41</t>
  </si>
  <si>
    <t>2020-12-26 12:19</t>
  </si>
  <si>
    <t>2020-12-31 06:44</t>
  </si>
  <si>
    <t>2020-12-30 04:13</t>
  </si>
  <si>
    <t>2020-12-09 06:21</t>
  </si>
  <si>
    <t>2020-12-23 06:45</t>
  </si>
  <si>
    <t>2021-01-20 14:30</t>
  </si>
  <si>
    <t>2021-01-08 03:59</t>
  </si>
  <si>
    <t>2021-01-16 15:57</t>
  </si>
  <si>
    <t>2021-01-06 04:57</t>
  </si>
  <si>
    <t>2021-01-07 02:27</t>
  </si>
  <si>
    <t>2021-01-30 13:00</t>
  </si>
  <si>
    <t>2021-02-18 09:01</t>
  </si>
  <si>
    <t>2021-02-26 02:50</t>
  </si>
  <si>
    <t>2021-02-03 13:34</t>
  </si>
  <si>
    <t>2021-02-20 01:58</t>
  </si>
  <si>
    <t>2021-02-23 15:57</t>
  </si>
  <si>
    <t>2021-02-10 22:37</t>
  </si>
  <si>
    <t>2021-03-22 09:54</t>
  </si>
  <si>
    <t>2021-03-30 04:50</t>
  </si>
  <si>
    <t>2021-03-31 09:24</t>
  </si>
  <si>
    <t>2021-03-22 11:28</t>
  </si>
  <si>
    <t>2021-03-21 21:38</t>
  </si>
  <si>
    <t>2021-03-02 07:26</t>
  </si>
  <si>
    <t>2021-03-06 11:51</t>
  </si>
  <si>
    <t>2021-04-05 07:35</t>
  </si>
  <si>
    <t>2021-04-22 16:37</t>
  </si>
  <si>
    <t>2021-04-21 11:55</t>
  </si>
  <si>
    <t>2021-04-05 22:51</t>
  </si>
  <si>
    <t>2021-04-18 10:29</t>
  </si>
  <si>
    <t>2021-04-29 03:07</t>
  </si>
  <si>
    <t>2021-04-29 02:53</t>
  </si>
  <si>
    <t>2021-05-05 21:22</t>
  </si>
  <si>
    <t>2021-05-30 15:52</t>
  </si>
  <si>
    <t>2021-05-24 12:34</t>
  </si>
  <si>
    <t>2021-05-05 18:39</t>
  </si>
  <si>
    <t>2021-05-31 15:04</t>
  </si>
  <si>
    <t>2021-05-31 14:27</t>
  </si>
  <si>
    <t>2021-06-20 16:41</t>
  </si>
  <si>
    <t>2021-06-20 11:50</t>
  </si>
  <si>
    <t>2021-06-05 22:41</t>
  </si>
  <si>
    <t>2021-06-21 09:41</t>
  </si>
  <si>
    <t>2021-06-22 14:43</t>
  </si>
  <si>
    <t>2021-07-08 09:04</t>
  </si>
  <si>
    <t>2021-07-23 19:24</t>
  </si>
  <si>
    <t>2021-07-19 10:14</t>
  </si>
  <si>
    <t>2021-07-21 22:16</t>
  </si>
  <si>
    <t>2021-07-26 03:03</t>
  </si>
  <si>
    <t>2021-07-21 22:42</t>
  </si>
  <si>
    <t>2021-07-21 22:03</t>
  </si>
  <si>
    <t>2021-07-21 00:00</t>
  </si>
  <si>
    <t>2021-08-16 08:35</t>
  </si>
  <si>
    <t>2021-08-07 03:27</t>
  </si>
  <si>
    <t>2021-08-04 11:15</t>
  </si>
  <si>
    <t>2021-08-07 05:17</t>
  </si>
  <si>
    <t>2021-08-09 14:30</t>
  </si>
  <si>
    <t>2021-08-07 19:30</t>
  </si>
  <si>
    <t>2021-08-07 08:52</t>
  </si>
  <si>
    <t>2021-09-24 00:41</t>
  </si>
  <si>
    <t>2021-09-12 05:04</t>
  </si>
  <si>
    <t>2021-09-11 09:57</t>
  </si>
  <si>
    <t>2021-09-29 03:51</t>
  </si>
  <si>
    <t>2021-09-13 14:22</t>
  </si>
  <si>
    <t>2021-09-12 15:02</t>
  </si>
  <si>
    <t>2021-10-17 07:47</t>
  </si>
  <si>
    <t>2021-10-12 03:20</t>
  </si>
  <si>
    <t>2021-10-07 13:50</t>
  </si>
  <si>
    <t>2021-10-22 04:00</t>
  </si>
  <si>
    <t>2021-10-11 21:03</t>
  </si>
  <si>
    <t>2021-10-11 18:39</t>
  </si>
  <si>
    <t>2021-10-11 05:01</t>
  </si>
  <si>
    <t>2021-11-23 09:47</t>
  </si>
  <si>
    <t>2021-11-06 13:51</t>
  </si>
  <si>
    <t>2021-11-29 13:28</t>
  </si>
  <si>
    <t>2021-11-11 00:41</t>
  </si>
  <si>
    <t>2021-11-27 21:50</t>
  </si>
  <si>
    <t>2021-11-13 01:46</t>
  </si>
  <si>
    <t>2021-11-13 01:14</t>
  </si>
  <si>
    <t>2021-12-21 15:24</t>
  </si>
  <si>
    <t>2021-12-14 13:54</t>
  </si>
  <si>
    <t>2021-12-03 05:34</t>
  </si>
  <si>
    <t>2021-12-17 22:36</t>
  </si>
  <si>
    <t>2021-12-05 23:26</t>
  </si>
  <si>
    <t>2021-12-21 13:57</t>
  </si>
  <si>
    <t>2015-01-08 08:41</t>
  </si>
  <si>
    <t>2015-01-06 15:13</t>
  </si>
  <si>
    <t>2015-01-06 13:16</t>
  </si>
  <si>
    <t>2015-01-24 06:47</t>
  </si>
  <si>
    <t>2015-01-19 10:40</t>
  </si>
  <si>
    <t>2015-01-13 22:22</t>
  </si>
  <si>
    <t>2015-01-13 21:45</t>
  </si>
  <si>
    <t>2015-01-28 13:00</t>
  </si>
  <si>
    <t>2015-02-09 09:31</t>
  </si>
  <si>
    <t>2015-02-25 15:06</t>
  </si>
  <si>
    <t>2015-02-21 12:30</t>
  </si>
  <si>
    <t>2015-02-13 07:09</t>
  </si>
  <si>
    <t>2015-02-08 20:52</t>
  </si>
  <si>
    <t>2015-02-15 23:18</t>
  </si>
  <si>
    <t>2015-02-15 22:54</t>
  </si>
  <si>
    <t>2015-02-16 00:00</t>
  </si>
  <si>
    <t>2015-03-25 16:49</t>
  </si>
  <si>
    <t>2015-03-31 12:01</t>
  </si>
  <si>
    <t>2015-03-11 00:07</t>
  </si>
  <si>
    <t>2015-03-24 17:14</t>
  </si>
  <si>
    <t>2015-03-23 14:18</t>
  </si>
  <si>
    <t>2015-03-23 14:11</t>
  </si>
  <si>
    <t>2015-04-08 10:17</t>
  </si>
  <si>
    <t>2015-04-20 03:49</t>
  </si>
  <si>
    <t>2015-04-20 10:36</t>
  </si>
  <si>
    <t>2015-04-15 04:06</t>
  </si>
  <si>
    <t>2015-04-07 20:51</t>
  </si>
  <si>
    <t>2015-04-21 03:12</t>
  </si>
  <si>
    <t>2015-04-21 03:00</t>
  </si>
  <si>
    <t>2015-05-12 09:27</t>
  </si>
  <si>
    <t>2015-05-28 15:45</t>
  </si>
  <si>
    <t>2015-05-28 15:16</t>
  </si>
  <si>
    <t>2015-05-05 06:18</t>
  </si>
  <si>
    <t>2015-05-18 13:37</t>
  </si>
  <si>
    <t>2015-05-12 03:50</t>
  </si>
  <si>
    <t>2015-05-12 03:29</t>
  </si>
  <si>
    <t>2015-06-01 22:24</t>
  </si>
  <si>
    <t>2015-06-30 18:12</t>
  </si>
  <si>
    <t>2015-06-18 12:11</t>
  </si>
  <si>
    <t>2015-06-09 05:10</t>
  </si>
  <si>
    <t>2015-06-27 13:08</t>
  </si>
  <si>
    <t>2015-06-23 17:53</t>
  </si>
  <si>
    <t>2015-06-23 16:16</t>
  </si>
  <si>
    <t>2015-06-23 00:00</t>
  </si>
  <si>
    <t>2015-07-29 09:28</t>
  </si>
  <si>
    <t>2015-07-11 02:32</t>
  </si>
  <si>
    <t>2015-07-21 12:45</t>
  </si>
  <si>
    <t>2015-07-29 03:59</t>
  </si>
  <si>
    <t>2015-07-02 15:59</t>
  </si>
  <si>
    <t>2015-07-09 21:11</t>
  </si>
  <si>
    <t>2015-07-09 20:26</t>
  </si>
  <si>
    <t>2015-07-09 00:00</t>
  </si>
  <si>
    <t>2015-08-02 07:58</t>
  </si>
  <si>
    <t>2015-08-08 09:03</t>
  </si>
  <si>
    <t>2015-08-21 11:45</t>
  </si>
  <si>
    <t>2015-08-30 06:00</t>
  </si>
  <si>
    <t>2015-08-08 05:06</t>
  </si>
  <si>
    <t>2015-08-08 02:36</t>
  </si>
  <si>
    <t>2015-08-08 02:12</t>
  </si>
  <si>
    <t>2015-09-17 21:40</t>
  </si>
  <si>
    <t>2015-09-28 22:11</t>
  </si>
  <si>
    <t>2015-09-30 12:52</t>
  </si>
  <si>
    <t>2015-09-11 05:06</t>
  </si>
  <si>
    <t>2015-09-28 18:17</t>
  </si>
  <si>
    <t>2015-09-07 07:17</t>
  </si>
  <si>
    <t>2015-09-07 06:42</t>
  </si>
  <si>
    <t>2015-10-31 08:28</t>
  </si>
  <si>
    <t>2015-10-20 03:30</t>
  </si>
  <si>
    <t>2015-10-06 13:13</t>
  </si>
  <si>
    <t>2015-10-11 17:53</t>
  </si>
  <si>
    <t>2015-10-18 15:35</t>
  </si>
  <si>
    <t>2015-10-09 01:05</t>
  </si>
  <si>
    <t>2015-10-09 00:25</t>
  </si>
  <si>
    <t>2015-11-27 08:27</t>
  </si>
  <si>
    <t>2015-11-17 14:02</t>
  </si>
  <si>
    <t>2015-11-17 12:13</t>
  </si>
  <si>
    <t>2015-11-28 04:01</t>
  </si>
  <si>
    <t>2015-11-27 06:52</t>
  </si>
  <si>
    <t>2015-11-11 12:30</t>
  </si>
  <si>
    <t>2015-11-11 11:53</t>
  </si>
  <si>
    <t>2015-12-28 10:07</t>
  </si>
  <si>
    <t>2015-12-05 12:49</t>
  </si>
  <si>
    <t>2015-12-17 17:39</t>
  </si>
  <si>
    <t>2015-12-17 10:48</t>
  </si>
  <si>
    <t>2015-12-10 03:31</t>
  </si>
  <si>
    <t>2016-01-24 08:52</t>
  </si>
  <si>
    <t>2016-01-17 13:42</t>
  </si>
  <si>
    <t>2016-01-01 11:29</t>
  </si>
  <si>
    <t>2016-01-24 04:58</t>
  </si>
  <si>
    <t>2016-01-23 04:41</t>
  </si>
  <si>
    <t>2016-01-03 07:07</t>
  </si>
  <si>
    <t>2016-01-06 06:20</t>
  </si>
  <si>
    <t>2016-02-24 08:09</t>
  </si>
  <si>
    <t>2016-02-13 13:49</t>
  </si>
  <si>
    <t>2016-02-13 11:10</t>
  </si>
  <si>
    <t>2016-02-09 06:44</t>
  </si>
  <si>
    <t>2016-02-24 20:50</t>
  </si>
  <si>
    <t>2016-02-14 11:09</t>
  </si>
  <si>
    <t>2016-02-14 10:34</t>
  </si>
  <si>
    <t>2016-03-27 23:36</t>
  </si>
  <si>
    <t>2016-03-08 17:55</t>
  </si>
  <si>
    <t>2016-03-05 13:57</t>
  </si>
  <si>
    <t>2016-03-28 04:27</t>
  </si>
  <si>
    <t>2016-03-10 14:15</t>
  </si>
  <si>
    <t>2016-03-19 08:41</t>
  </si>
  <si>
    <t>2016-03-13 18:25</t>
  </si>
  <si>
    <t>2016-04-19 09:12</t>
  </si>
  <si>
    <t>2016-04-13 14:37</t>
  </si>
  <si>
    <t>2016-04-21 11:24</t>
  </si>
  <si>
    <t>2016-04-18 15:18</t>
  </si>
  <si>
    <t>2016-04-13 10:25</t>
  </si>
  <si>
    <t>2016-04-28 04:21</t>
  </si>
  <si>
    <t>2016-04-28 04:03</t>
  </si>
  <si>
    <t>2016-05-29 10:12</t>
  </si>
  <si>
    <t>2016-05-17 00:19</t>
  </si>
  <si>
    <t>2016-05-29 11:58</t>
  </si>
  <si>
    <t>2016-05-16 05:36</t>
  </si>
  <si>
    <t>2016-06-29 23:05</t>
  </si>
  <si>
    <t>2016-06-01 16:02</t>
  </si>
  <si>
    <t>2016-06-01 16:17</t>
  </si>
  <si>
    <t>2016-06-14 11:06</t>
  </si>
  <si>
    <t>2016-06-03 11:57</t>
  </si>
  <si>
    <t>2016-06-14 11:25</t>
  </si>
  <si>
    <t>2016-06-14 11:04</t>
  </si>
  <si>
    <t>2016-07-21 08:27</t>
  </si>
  <si>
    <t>2016-07-08 14:03</t>
  </si>
  <si>
    <t>2016-07-31 14:58</t>
  </si>
  <si>
    <t>2016-07-04 03:36</t>
  </si>
  <si>
    <t>2016-07-08 13:44</t>
  </si>
  <si>
    <t>2016-07-02 15:49</t>
  </si>
  <si>
    <t>2016-07-02 15:47</t>
  </si>
  <si>
    <t>2016-08-01 06:39</t>
  </si>
  <si>
    <t>2016-08-10 13:55</t>
  </si>
  <si>
    <t>2016-08-29 00:34</t>
  </si>
  <si>
    <t>2016-08-11 06:43</t>
  </si>
  <si>
    <t>2016-08-11 06:19</t>
  </si>
  <si>
    <t>2016-09-21 08:16</t>
  </si>
  <si>
    <t>2016-09-27 20:19</t>
  </si>
  <si>
    <t>2016-09-13 13:41</t>
  </si>
  <si>
    <t>2016-09-22 03:56</t>
  </si>
  <si>
    <t>2016-09-27 14:24</t>
  </si>
  <si>
    <t>2016-09-30 18:37</t>
  </si>
  <si>
    <t>2016-09-30 17:53</t>
  </si>
  <si>
    <t>2016-10-30 08:58</t>
  </si>
  <si>
    <t>2016-10-20 13:52</t>
  </si>
  <si>
    <t>2016-10-17 13:09</t>
  </si>
  <si>
    <t>2016-10-09 19:00</t>
  </si>
  <si>
    <t>2016-10-14 12:39</t>
  </si>
  <si>
    <t>2016-10-06 04:47</t>
  </si>
  <si>
    <t>2016-10-06 04:40</t>
  </si>
  <si>
    <t>2016-11-09 08:48</t>
  </si>
  <si>
    <t>2016-11-05 15:07</t>
  </si>
  <si>
    <t>2016-11-19 11:33</t>
  </si>
  <si>
    <t>2016-11-24 06:25</t>
  </si>
  <si>
    <t>2016-11-28 12:25</t>
  </si>
  <si>
    <t>2016-11-21 10:28</t>
  </si>
  <si>
    <t>2016-11-21 09:59</t>
  </si>
  <si>
    <t>2016-12-09 13:39</t>
  </si>
  <si>
    <t>2016-12-20 12:48</t>
  </si>
  <si>
    <t>2016-12-28 00:58</t>
  </si>
  <si>
    <t>2016-12-30 01:08</t>
  </si>
  <si>
    <t>2016-12-22 09:45</t>
  </si>
  <si>
    <t>2016-12-22 08:59</t>
  </si>
  <si>
    <t>2017-01-22 09:41</t>
  </si>
  <si>
    <t>2017-01-01 12:35</t>
  </si>
  <si>
    <t>2017-01-27 05:53</t>
  </si>
  <si>
    <t>2017-01-31 00:58</t>
  </si>
  <si>
    <t>2017-01-14 06:16</t>
  </si>
  <si>
    <t>2017-01-14 06:01</t>
  </si>
  <si>
    <t>2017-02-14 08:43</t>
  </si>
  <si>
    <t>2017-02-05 14:00</t>
  </si>
  <si>
    <t>2017-02-20 11:23</t>
  </si>
  <si>
    <t>2017-02-10 02:49</t>
  </si>
  <si>
    <t>2017-02-02 03:47</t>
  </si>
  <si>
    <t>2017-02-23 01:40</t>
  </si>
  <si>
    <t>2017-02-22 13:13</t>
  </si>
  <si>
    <t>2017-03-27 10:13</t>
  </si>
  <si>
    <t>2017-03-13 14:40</t>
  </si>
  <si>
    <t>2017-03-29 12:39</t>
  </si>
  <si>
    <t>2017-03-27 05:57</t>
  </si>
  <si>
    <t>2017-03-21 16:25</t>
  </si>
  <si>
    <t>2017-03-31 17:49</t>
  </si>
  <si>
    <t>2017-03-31 17:37</t>
  </si>
  <si>
    <t>2017-04-02 09:22</t>
  </si>
  <si>
    <t>2017-04-10 16:57</t>
  </si>
  <si>
    <t>2017-04-10 13:40</t>
  </si>
  <si>
    <t>2017-04-01 05:05</t>
  </si>
  <si>
    <t>2017-04-21 20:03</t>
  </si>
  <si>
    <t>2017-04-11 10:15</t>
  </si>
  <si>
    <t>2017-04-11 09:39</t>
  </si>
  <si>
    <t>2017-05-06 09:32</t>
  </si>
  <si>
    <t>2017-05-31 17:08</t>
  </si>
  <si>
    <t>2017-05-29 14:40</t>
  </si>
  <si>
    <t>2017-05-01 03:15</t>
  </si>
  <si>
    <t>2017-05-17 14:37</t>
  </si>
  <si>
    <t>2017-05-24 19:21</t>
  </si>
  <si>
    <t>2017-06-28 21:53</t>
  </si>
  <si>
    <t>2017-06-02 02:33</t>
  </si>
  <si>
    <t>2017-06-20 12:59</t>
  </si>
  <si>
    <t>2017-06-17 20:51</t>
  </si>
  <si>
    <t>2017-06-21 16:27</t>
  </si>
  <si>
    <t>2017-06-14 13:52</t>
  </si>
  <si>
    <t>2017-06-14 13:15</t>
  </si>
  <si>
    <t>2017-07-18 06:42</t>
  </si>
  <si>
    <t>2017-07-29 21:44</t>
  </si>
  <si>
    <t>2017-07-28 13:35</t>
  </si>
  <si>
    <t>2017-07-07 18:56</t>
  </si>
  <si>
    <t>2017-07-29 20:16</t>
  </si>
  <si>
    <t>2017-07-01 17:20</t>
  </si>
  <si>
    <t>2017-07-01 16:45</t>
  </si>
  <si>
    <t>2017-08-27 22:44</t>
  </si>
  <si>
    <t>2017-08-22 03:40</t>
  </si>
  <si>
    <t>2017-08-21 13:22</t>
  </si>
  <si>
    <t>2017-08-21 05:48</t>
  </si>
  <si>
    <t>2017-08-30 15:41</t>
  </si>
  <si>
    <t>2017-08-02 18:02</t>
  </si>
  <si>
    <t>2017-08-02 17:15</t>
  </si>
  <si>
    <t>2017-09-29 20:57</t>
  </si>
  <si>
    <t>2017-09-01 14:45</t>
  </si>
  <si>
    <t>2017-09-12 13:21</t>
  </si>
  <si>
    <t>2017-09-14 03:32</t>
  </si>
  <si>
    <t>2017-09-01 11:21</t>
  </si>
  <si>
    <t>2017-09-07 20:21</t>
  </si>
  <si>
    <t>2017-09-07 19:52</t>
  </si>
  <si>
    <t>2017-09-07 00:00</t>
  </si>
  <si>
    <t>2017-10-30 08:47</t>
  </si>
  <si>
    <t>2017-10-14 05:40</t>
  </si>
  <si>
    <t>2017-10-09 11:59</t>
  </si>
  <si>
    <t>2017-10-22 06:09</t>
  </si>
  <si>
    <t>2017-10-08 12:08</t>
  </si>
  <si>
    <t>2017-10-13 21:11</t>
  </si>
  <si>
    <t>2017-10-13 20:59</t>
  </si>
  <si>
    <t>2017-11-24 09:18</t>
  </si>
  <si>
    <t>2017-11-17 14:27</t>
  </si>
  <si>
    <t>2017-11-16 13:02</t>
  </si>
  <si>
    <t>2017-11-23 06:22</t>
  </si>
  <si>
    <t>2017-11-05 02:02</t>
  </si>
  <si>
    <t>2017-11-18 07:26</t>
  </si>
  <si>
    <t>2017-11-14 04:02</t>
  </si>
  <si>
    <t>2017-11-14 00:00</t>
  </si>
  <si>
    <t>2017-12-23 15:01</t>
  </si>
  <si>
    <t>2017-12-15 11:42</t>
  </si>
  <si>
    <t>2017-12-22 06:42</t>
  </si>
  <si>
    <t>2017-12-17 01:57</t>
  </si>
  <si>
    <t>2017-12-08 02:03</t>
  </si>
  <si>
    <t>2017-12-08 02:05</t>
  </si>
  <si>
    <t>2017-12-08 00:00</t>
  </si>
  <si>
    <t>2017-12-14 12:00</t>
  </si>
  <si>
    <t>2018-01-12 08:29</t>
  </si>
  <si>
    <t>2018-01-22 12:58</t>
  </si>
  <si>
    <t>2018-01-02 15:19</t>
  </si>
  <si>
    <t>2018-01-14 05:48</t>
  </si>
  <si>
    <t>2018-01-26 21:50</t>
  </si>
  <si>
    <t>2018-01-08 10:33</t>
  </si>
  <si>
    <t>2018-01-08 10:30</t>
  </si>
  <si>
    <t>2018-02-05 08:57</t>
  </si>
  <si>
    <t>2018-02-28 15:44</t>
  </si>
  <si>
    <t>2018-02-19 13:02</t>
  </si>
  <si>
    <t>2018-02-05 05:27</t>
  </si>
  <si>
    <t>2018-02-17 12:04</t>
  </si>
  <si>
    <t>2018-02-28 15:25</t>
  </si>
  <si>
    <t>2018-02-22 14:03</t>
  </si>
  <si>
    <t>2018-03-08 21:18</t>
  </si>
  <si>
    <t>2018-03-19 14:48</t>
  </si>
  <si>
    <t>2018-03-31 13:48</t>
  </si>
  <si>
    <t>2018-03-11 04:40</t>
  </si>
  <si>
    <t>2018-03-30 15:16</t>
  </si>
  <si>
    <t>2018-03-20 12:30</t>
  </si>
  <si>
    <t>2018-03-20 08:43</t>
  </si>
  <si>
    <t>2018-04-07 09:44</t>
  </si>
  <si>
    <t>2018-04-23 16:30</t>
  </si>
  <si>
    <t>2018-04-22 12:19</t>
  </si>
  <si>
    <t>2018-04-07 01:48</t>
  </si>
  <si>
    <t>2018-04-06 10:29</t>
  </si>
  <si>
    <t>2018-04-15 02:04</t>
  </si>
  <si>
    <t>2018-04-15 01:43</t>
  </si>
  <si>
    <t>2018-05-10 09:01</t>
  </si>
  <si>
    <t>2018-05-07 17:52</t>
  </si>
  <si>
    <t>2018-05-27 12:13</t>
  </si>
  <si>
    <t>2018-05-10 05:26</t>
  </si>
  <si>
    <t>2018-05-26 13:17</t>
  </si>
  <si>
    <t>2018-05-08 01:57</t>
  </si>
  <si>
    <t>2018-05-08 01:51</t>
  </si>
  <si>
    <t>2018-06-14 15:59</t>
  </si>
  <si>
    <t>2018-06-08 12:33</t>
  </si>
  <si>
    <t>2018-06-01 22:03</t>
  </si>
  <si>
    <t>2018-06-23 11:55</t>
  </si>
  <si>
    <t>2018-06-17 16:43</t>
  </si>
  <si>
    <t>2018-06-17 15:55</t>
  </si>
  <si>
    <t>2018-07-09 07:43</t>
  </si>
  <si>
    <t>2018-07-11 05:05</t>
  </si>
  <si>
    <t>2018-07-19 12:26</t>
  </si>
  <si>
    <t>2018-07-01 00:01</t>
  </si>
  <si>
    <t>2018-07-06 14:32</t>
  </si>
  <si>
    <t>2018-07-11 03:51</t>
  </si>
  <si>
    <t>2018-08-30 22:55</t>
  </si>
  <si>
    <t>2018-08-23 14:56</t>
  </si>
  <si>
    <t>2018-08-05 11:58</t>
  </si>
  <si>
    <t>2018-08-30 02:08</t>
  </si>
  <si>
    <t>2018-08-17 13:50</t>
  </si>
  <si>
    <t>2018-08-28 14:47</t>
  </si>
  <si>
    <t>2018-08-28 14:19</t>
  </si>
  <si>
    <t>2018-09-18 00:04</t>
  </si>
  <si>
    <t>2018-09-15 14:47</t>
  </si>
  <si>
    <t>2018-09-17 11:53</t>
  </si>
  <si>
    <t>2018-09-29 06:06</t>
  </si>
  <si>
    <t>2018-09-15 21:50</t>
  </si>
  <si>
    <t>2018-09-07 17:00</t>
  </si>
  <si>
    <t>2018-09-07 16:30</t>
  </si>
  <si>
    <t>2018-09-07 00:00</t>
  </si>
  <si>
    <t>2018-10-27 09:12</t>
  </si>
  <si>
    <t>2018-10-05 13:26</t>
  </si>
  <si>
    <t>2018-10-01 12:52</t>
  </si>
  <si>
    <t>2018-10-29 00:25</t>
  </si>
  <si>
    <t>2018-10-30 10:36</t>
  </si>
  <si>
    <t>2018-10-17 05:51</t>
  </si>
  <si>
    <t>2018-10-17 05:26</t>
  </si>
  <si>
    <t>2018-10-12 00:00</t>
  </si>
  <si>
    <t>2018-11-22 08:58</t>
  </si>
  <si>
    <t>2018-11-06 11:10</t>
  </si>
  <si>
    <t>2018-11-24 03:53</t>
  </si>
  <si>
    <t>2018-11-01 01:42</t>
  </si>
  <si>
    <t>2018-11-18 23:35</t>
  </si>
  <si>
    <t>2018-11-19 01:26</t>
  </si>
  <si>
    <t>2018-12-29 08:00</t>
  </si>
  <si>
    <t>2018-12-26 12:46</t>
  </si>
  <si>
    <t>2018-12-04 12:24</t>
  </si>
  <si>
    <t>2018-12-19 02:39</t>
  </si>
  <si>
    <t>2018-12-28 11:45</t>
  </si>
  <si>
    <t>2018-12-23 18:00</t>
  </si>
  <si>
    <t>2018-12-23 17:53</t>
  </si>
  <si>
    <t>2019-01-26 09:55</t>
  </si>
  <si>
    <t>2019-01-14 15:14</t>
  </si>
  <si>
    <t>2019-01-31 12:29</t>
  </si>
  <si>
    <t>2019-01-28 05:17</t>
  </si>
  <si>
    <t>2019-01-01 09:25</t>
  </si>
  <si>
    <t>2019-01-05 21:47</t>
  </si>
  <si>
    <t>2019-01-05 21:17</t>
  </si>
  <si>
    <t>2019-02-11 09:07</t>
  </si>
  <si>
    <t>2019-02-06 13:14</t>
  </si>
  <si>
    <t>2019-02-07 11:53</t>
  </si>
  <si>
    <t>2019-02-02 03:26</t>
  </si>
  <si>
    <t>2019-02-23 08:59</t>
  </si>
  <si>
    <t>2019-02-24 09:02</t>
  </si>
  <si>
    <t>2019-03-15 09:07</t>
  </si>
  <si>
    <t>2019-03-28 16:03</t>
  </si>
  <si>
    <t>2019-03-28 10:33</t>
  </si>
  <si>
    <t>2019-03-07 17:47</t>
  </si>
  <si>
    <t>2019-03-31 09:15</t>
  </si>
  <si>
    <t>2019-03-09 17:44</t>
  </si>
  <si>
    <t>2019-04-30 16:05</t>
  </si>
  <si>
    <t>2019-04-25 14:18</t>
  </si>
  <si>
    <t>2019-04-01 05:48</t>
  </si>
  <si>
    <t>2019-04-30 18:29</t>
  </si>
  <si>
    <t>2019-04-21 03:12</t>
  </si>
  <si>
    <t>2019-04-21 02:24</t>
  </si>
  <si>
    <t>2019-05-17 16:14</t>
  </si>
  <si>
    <t>2019-05-16 11:20</t>
  </si>
  <si>
    <t>2019-05-07 03:57</t>
  </si>
  <si>
    <t>2019-05-07 14:23</t>
  </si>
  <si>
    <t>2019-05-17 09:18</t>
  </si>
  <si>
    <t>2019-05-17 07:46</t>
  </si>
  <si>
    <t>2019-06-17 21:43</t>
  </si>
  <si>
    <t>2019-06-14 00:39</t>
  </si>
  <si>
    <t>2019-06-28 12:13</t>
  </si>
  <si>
    <t>2019-06-12 20:52</t>
  </si>
  <si>
    <t>2019-06-19 11:37</t>
  </si>
  <si>
    <t>2019-06-04 11:25</t>
  </si>
  <si>
    <t>2019-06-14 00:53</t>
  </si>
  <si>
    <t>2019-07-11 22:39</t>
  </si>
  <si>
    <t>2019-07-18 13:27</t>
  </si>
  <si>
    <t>2019-07-17 12:44</t>
  </si>
  <si>
    <t>2019-07-23 03:03</t>
  </si>
  <si>
    <t>2019-07-17 15:54</t>
  </si>
  <si>
    <t>2019-07-27 17:07</t>
  </si>
  <si>
    <t>2019-07-27 16:49</t>
  </si>
  <si>
    <t>2019-08-26 20:18</t>
  </si>
  <si>
    <t>2019-08-09 16:27</t>
  </si>
  <si>
    <t>2019-08-23 12:55</t>
  </si>
  <si>
    <t>2019-08-20 04:32</t>
  </si>
  <si>
    <t>2019-08-24 17:14</t>
  </si>
  <si>
    <t>2019-08-01 15:51</t>
  </si>
  <si>
    <t>2019-08-01 15:42</t>
  </si>
  <si>
    <t>2019-09-24 08:53</t>
  </si>
  <si>
    <t>2019-09-06 15:00</t>
  </si>
  <si>
    <t>2019-09-12 13:42</t>
  </si>
  <si>
    <t>2019-09-21 05:20</t>
  </si>
  <si>
    <t>2019-09-30 18:21</t>
  </si>
  <si>
    <t>2019-09-05 11:34</t>
  </si>
  <si>
    <t>2019-09-05 11:30</t>
  </si>
  <si>
    <t>2019-09-05 00:00</t>
  </si>
  <si>
    <t>2019-10-15 09:59</t>
  </si>
  <si>
    <t>2019-10-02 10:25</t>
  </si>
  <si>
    <t>2019-10-29 08:21</t>
  </si>
  <si>
    <t>2019-10-15 12:13</t>
  </si>
  <si>
    <t>2019-10-01 00:05</t>
  </si>
  <si>
    <t>2019-11-28 09:15</t>
  </si>
  <si>
    <t>2019-11-06 13:43</t>
  </si>
  <si>
    <t>2019-11-02 12:19</t>
  </si>
  <si>
    <t>2019-11-30 06:21</t>
  </si>
  <si>
    <t>2019-11-19 13:07</t>
  </si>
  <si>
    <t>2019-11-22 00:39</t>
  </si>
  <si>
    <t>2019-11-22 02:43</t>
  </si>
  <si>
    <t>2019-12-31 09:04</t>
  </si>
  <si>
    <t>2019-12-25 15:22</t>
  </si>
  <si>
    <t>2019-12-17 12:44</t>
  </si>
  <si>
    <t>2019-12-07 01:44</t>
  </si>
  <si>
    <t>2019-12-04 12:21</t>
  </si>
  <si>
    <t>2019-12-30 16:27</t>
  </si>
  <si>
    <t>2019-12-05 00:00</t>
  </si>
  <si>
    <t>2020-01-01 09:52</t>
  </si>
  <si>
    <t>2020-01-26 13:52</t>
  </si>
  <si>
    <t>2020-01-23 12:40</t>
  </si>
  <si>
    <t>2020-01-31 01:36</t>
  </si>
  <si>
    <t>2020-01-08 11:35</t>
  </si>
  <si>
    <t>2020-01-26 08:22</t>
  </si>
  <si>
    <t>2020-01-26 08:01</t>
  </si>
  <si>
    <t>2020-02-17 20:31</t>
  </si>
  <si>
    <t>2020-02-15 14:53</t>
  </si>
  <si>
    <t>2020-02-15 14:22</t>
  </si>
  <si>
    <t>2020-02-01 05:52</t>
  </si>
  <si>
    <t>2020-02-18 09:25</t>
  </si>
  <si>
    <t>2020-02-16 03:05</t>
  </si>
  <si>
    <t>2020-02-16 02:35</t>
  </si>
  <si>
    <t>2020-03-04 22:23</t>
  </si>
  <si>
    <t>2020-03-26 13:17</t>
  </si>
  <si>
    <t>2020-03-16 04:43</t>
  </si>
  <si>
    <t>2020-03-02 07:18</t>
  </si>
  <si>
    <t>2020-03-10 03:36</t>
  </si>
  <si>
    <t>2020-03-10 03:27</t>
  </si>
  <si>
    <t>2020-04-04 20:59</t>
  </si>
  <si>
    <t>2020-04-19 16:53</t>
  </si>
  <si>
    <t>2020-04-29 13:20</t>
  </si>
  <si>
    <t>2020-04-13 03:30</t>
  </si>
  <si>
    <t>2020-04-28 13:33</t>
  </si>
  <si>
    <t>2020-04-11 21:52</t>
  </si>
  <si>
    <t>2020-05-01 09:01</t>
  </si>
  <si>
    <t>2020-05-18 03:14</t>
  </si>
  <si>
    <t>2020-05-10 10:36</t>
  </si>
  <si>
    <t>2020-05-01 04:14</t>
  </si>
  <si>
    <t>2020-05-05 14:29</t>
  </si>
  <si>
    <t>2020-05-18 09:21</t>
  </si>
  <si>
    <t>2020-05-22 10:54</t>
  </si>
  <si>
    <t>2020-06-14 21:23</t>
  </si>
  <si>
    <t>2020-06-21 17:34</t>
  </si>
  <si>
    <t>2020-06-23 11:17</t>
  </si>
  <si>
    <t>2020-06-08 20:13</t>
  </si>
  <si>
    <t>2020-06-22 12:13</t>
  </si>
  <si>
    <t>2020-06-02 00:45</t>
  </si>
  <si>
    <t>2020-06-07 11:36</t>
  </si>
  <si>
    <t>2020-07-21 22:19</t>
  </si>
  <si>
    <t>2020-07-09 16:37</t>
  </si>
  <si>
    <t>2020-07-31 13:37</t>
  </si>
  <si>
    <t>2020-07-28 15:01</t>
  </si>
  <si>
    <t>2020-07-17 13:23</t>
  </si>
  <si>
    <t>2020-07-28 15:24</t>
  </si>
  <si>
    <t>2020-07-28 14:34</t>
  </si>
  <si>
    <t>2020-08-12 22:08</t>
  </si>
  <si>
    <t>2020-08-26 16:07</t>
  </si>
  <si>
    <t>2020-08-25 12:46</t>
  </si>
  <si>
    <t>2020-08-17 02:11</t>
  </si>
  <si>
    <t>2020-08-26 12:24</t>
  </si>
  <si>
    <t>2020-08-05 15:36</t>
  </si>
  <si>
    <t>2020-08-11 15:44</t>
  </si>
  <si>
    <t>2020-09-19 08:52</t>
  </si>
  <si>
    <t>2020-09-02 10:56</t>
  </si>
  <si>
    <t>2020-09-30 13:32</t>
  </si>
  <si>
    <t>2020-09-04 16:02</t>
  </si>
  <si>
    <t>2020-09-20 08:24</t>
  </si>
  <si>
    <t>2020-10-21 13:51</t>
  </si>
  <si>
    <t>2020-10-04 12:32</t>
  </si>
  <si>
    <t>2020-10-23 07:41</t>
  </si>
  <si>
    <t>2020-10-20 12:19</t>
  </si>
  <si>
    <t>2020-10-22 11:37</t>
  </si>
  <si>
    <t>2020-10-22 15:26</t>
  </si>
  <si>
    <t>2020-11-30 21:23</t>
  </si>
  <si>
    <t>2020-11-06 14:28</t>
  </si>
  <si>
    <t>2020-11-06 12:49</t>
  </si>
  <si>
    <t>2020-11-29 04:12</t>
  </si>
  <si>
    <t>2020-11-11 15:44</t>
  </si>
  <si>
    <t>2020-11-03 05:10</t>
  </si>
  <si>
    <t>2020-11-10 04:05</t>
  </si>
  <si>
    <t>2020-12-31 09:08</t>
  </si>
  <si>
    <t>2020-12-28 15:29</t>
  </si>
  <si>
    <t>2020-12-22 12:56</t>
  </si>
  <si>
    <t>2020-12-31 06:55</t>
  </si>
  <si>
    <t>2020-12-20 19:18</t>
  </si>
  <si>
    <t>2020-12-09 03:32</t>
  </si>
  <si>
    <t>2020-12-09 02:47</t>
  </si>
  <si>
    <t>2021-01-08 10:07</t>
  </si>
  <si>
    <t>2021-01-22 14:06</t>
  </si>
  <si>
    <t>2021-01-22 11:04</t>
  </si>
  <si>
    <t>2021-01-13 06:03</t>
  </si>
  <si>
    <t>2021-01-16 15:43</t>
  </si>
  <si>
    <t>2021-01-06 20:58</t>
  </si>
  <si>
    <t>2021-01-07 02:18</t>
  </si>
  <si>
    <t>2021-02-26 02:26</t>
  </si>
  <si>
    <t>2021-02-23 11:38</t>
  </si>
  <si>
    <t>2021-02-20 05:31</t>
  </si>
  <si>
    <t>2021-02-08 15:13</t>
  </si>
  <si>
    <t>2021-02-11 03:25</t>
  </si>
  <si>
    <t>2021-02-11 03:22</t>
  </si>
  <si>
    <t>2021-03-22 09:06</t>
  </si>
  <si>
    <t>2021-03-30 15:40</t>
  </si>
  <si>
    <t>2021-03-30 10:17</t>
  </si>
  <si>
    <t>2021-03-22 12:40</t>
  </si>
  <si>
    <t>2021-03-02 16:51</t>
  </si>
  <si>
    <t>2021-03-06 14:11</t>
  </si>
  <si>
    <t>2021-03-06 13:42</t>
  </si>
  <si>
    <t>2021-04-05 07:47</t>
  </si>
  <si>
    <t>2021-04-22 17:21</t>
  </si>
  <si>
    <t>2021-04-21 13:11</t>
  </si>
  <si>
    <t>2021-04-05 05:57</t>
  </si>
  <si>
    <t>2021-04-17 21:06</t>
  </si>
  <si>
    <t>2021-04-29 02:46</t>
  </si>
  <si>
    <t>2021-04-29 02:43</t>
  </si>
  <si>
    <t>2021-05-06 07:26</t>
  </si>
  <si>
    <t>2021-05-30 12:44</t>
  </si>
  <si>
    <t>2021-05-28 09:58</t>
  </si>
  <si>
    <t>2021-05-01 05:43</t>
  </si>
  <si>
    <t>2021-05-27 14:16</t>
  </si>
  <si>
    <t>2021-05-31 15:01</t>
  </si>
  <si>
    <t>2021-05-31 14:31</t>
  </si>
  <si>
    <t>2021-06-12 20:58</t>
  </si>
  <si>
    <t>2021-06-20 17:26</t>
  </si>
  <si>
    <t>2021-06-19 14:49</t>
  </si>
  <si>
    <t>2021-06-06 00:06</t>
  </si>
  <si>
    <t>2021-06-15 10:57</t>
  </si>
  <si>
    <t>2021-06-06 10:02</t>
  </si>
  <si>
    <t>2021-06-06 09:43</t>
  </si>
  <si>
    <t>2021-07-08 08:14</t>
  </si>
  <si>
    <t>2021-07-23 15:52</t>
  </si>
  <si>
    <t>2021-07-19 15:15</t>
  </si>
  <si>
    <t>2021-07-24 10:02</t>
  </si>
  <si>
    <t>2021-07-01 12:21</t>
  </si>
  <si>
    <t>2021-07-21 21:47</t>
  </si>
  <si>
    <t>2021-07-21 21:26</t>
  </si>
  <si>
    <t>2021-08-16 09:05</t>
  </si>
  <si>
    <t>2021-08-07 04:13</t>
  </si>
  <si>
    <t>2021-08-09 12:06</t>
  </si>
  <si>
    <t>2021-08-07 01:40</t>
  </si>
  <si>
    <t>2021-08-09 13:30</t>
  </si>
  <si>
    <t>2021-08-04 14:14</t>
  </si>
  <si>
    <t>2021-08-04 14:11</t>
  </si>
  <si>
    <t>2021-09-24 00:18</t>
  </si>
  <si>
    <t>2021-09-12 04:09</t>
  </si>
  <si>
    <t>2021-09-24 12:10</t>
  </si>
  <si>
    <t>2021-09-29 05:50</t>
  </si>
  <si>
    <t>2021-09-13 15:35</t>
  </si>
  <si>
    <t>2021-09-12 15:34</t>
  </si>
  <si>
    <t>2021-09-12 14:58</t>
  </si>
  <si>
    <t>2021-10-17 08:00</t>
  </si>
  <si>
    <t>2021-10-12 02:47</t>
  </si>
  <si>
    <t>2021-10-06 13:49</t>
  </si>
  <si>
    <t>2021-10-22 06:02</t>
  </si>
  <si>
    <t>2021-10-16 17:22</t>
  </si>
  <si>
    <t>2021-10-16 20:03</t>
  </si>
  <si>
    <t>2021-10-16 19:32</t>
  </si>
  <si>
    <t>2021-11-23 09:23</t>
  </si>
  <si>
    <t>2021-11-07 12:26</t>
  </si>
  <si>
    <t>2021-11-11 06:25</t>
  </si>
  <si>
    <t>2021-11-27 11:52</t>
  </si>
  <si>
    <t>2021-11-08 05:02</t>
  </si>
  <si>
    <t>2021-11-08 04:54</t>
  </si>
  <si>
    <t>2021-12-14 13:08</t>
  </si>
  <si>
    <t>2021-12-07 11:45</t>
  </si>
  <si>
    <t>2021-12-21 13:54</t>
  </si>
  <si>
    <t>2021-12-21 17:40</t>
  </si>
  <si>
    <t>2015-01-02 09:04</t>
  </si>
  <si>
    <t>2015-01-06 13:12</t>
  </si>
  <si>
    <t>2015-01-06 13:05</t>
  </si>
  <si>
    <t>2015-01-23 06:03</t>
  </si>
  <si>
    <t>2015-01-14 11:06</t>
  </si>
  <si>
    <t>2015-01-14 00:01</t>
  </si>
  <si>
    <t>2015-01-30 13:00</t>
  </si>
  <si>
    <t>2015-02-01 09:05</t>
  </si>
  <si>
    <t>2015-02-24 15:00</t>
  </si>
  <si>
    <t>2015-02-28 14:43</t>
  </si>
  <si>
    <t>2015-02-05 14:31</t>
  </si>
  <si>
    <t>2015-02-24 08:10</t>
  </si>
  <si>
    <t>2015-02-16 04:01</t>
  </si>
  <si>
    <t>2015-03-26 09:40</t>
  </si>
  <si>
    <t>2015-03-18 14:22</t>
  </si>
  <si>
    <t>2015-03-19 11:57</t>
  </si>
  <si>
    <t>2015-03-11 05:11</t>
  </si>
  <si>
    <t>2015-03-09 10:20</t>
  </si>
  <si>
    <t>2015-03-26 03:18</t>
  </si>
  <si>
    <t>2015-03-23 16:41</t>
  </si>
  <si>
    <t>2015-03-26 00:00</t>
  </si>
  <si>
    <t>2015-04-11 21:53</t>
  </si>
  <si>
    <t>2015-04-19 14:43</t>
  </si>
  <si>
    <t>2015-04-18 12:59</t>
  </si>
  <si>
    <t>2015-04-08 13:38</t>
  </si>
  <si>
    <t>2015-04-11 07:40</t>
  </si>
  <si>
    <t>2015-04-11 07:25</t>
  </si>
  <si>
    <t>2015-05-15 09:02</t>
  </si>
  <si>
    <t>2015-05-09 11:30</t>
  </si>
  <si>
    <t>2015-05-20 13:44</t>
  </si>
  <si>
    <t>2015-05-18 13:34</t>
  </si>
  <si>
    <t>2015-05-28 06:43</t>
  </si>
  <si>
    <t>2015-05-12 06:40</t>
  </si>
  <si>
    <t>2015-06-03 09:31</t>
  </si>
  <si>
    <t>2015-06-17 16:31</t>
  </si>
  <si>
    <t>2015-06-27 12:21</t>
  </si>
  <si>
    <t>2015-06-01 02:40</t>
  </si>
  <si>
    <t>2015-06-29 11:47</t>
  </si>
  <si>
    <t>2015-06-23 14:50</t>
  </si>
  <si>
    <t>2015-06-23 14:09</t>
  </si>
  <si>
    <t>2015-07-29 09:22</t>
  </si>
  <si>
    <t>2015-07-10 16:56</t>
  </si>
  <si>
    <t>2015-07-21 13:28</t>
  </si>
  <si>
    <t>2015-07-29 02:50</t>
  </si>
  <si>
    <t>2015-07-10 09:50</t>
  </si>
  <si>
    <t>2015-07-28 16:36</t>
  </si>
  <si>
    <t>2015-07-28 16:31</t>
  </si>
  <si>
    <t>2015-07-28 00:00</t>
  </si>
  <si>
    <t>2015-07-21 12:00</t>
  </si>
  <si>
    <t>2015-08-02 07:34</t>
  </si>
  <si>
    <t>2015-08-08 05:50</t>
  </si>
  <si>
    <t>2015-08-21 12:28</t>
  </si>
  <si>
    <t>2015-08-30 05:43</t>
  </si>
  <si>
    <t>2015-08-08 17:51</t>
  </si>
  <si>
    <t>2015-08-26 17:18</t>
  </si>
  <si>
    <t>2015-08-16 11:39</t>
  </si>
  <si>
    <t>2015-08-26 00:00</t>
  </si>
  <si>
    <t>2015-09-30 21:34</t>
  </si>
  <si>
    <t>2015-09-15 12:00</t>
  </si>
  <si>
    <t>2015-09-19 05:00</t>
  </si>
  <si>
    <t>2015-09-28 18:30</t>
  </si>
  <si>
    <t>2015-09-07 14:54</t>
  </si>
  <si>
    <t>2015-09-07 14:34</t>
  </si>
  <si>
    <t>2015-10-31 08:51</t>
  </si>
  <si>
    <t>2015-10-19 16:10</t>
  </si>
  <si>
    <t>2015-10-03 13:48</t>
  </si>
  <si>
    <t>2015-10-15 04:05</t>
  </si>
  <si>
    <t>2015-10-23 14:54</t>
  </si>
  <si>
    <t>2015-10-09 04:02</t>
  </si>
  <si>
    <t>2015-10-09 03:44</t>
  </si>
  <si>
    <t>2015-11-28 08:35</t>
  </si>
  <si>
    <t>2015-11-25 14:18</t>
  </si>
  <si>
    <t>2015-11-17 13:33</t>
  </si>
  <si>
    <t>2015-11-27 04:14</t>
  </si>
  <si>
    <t>2015-11-26 01:07</t>
  </si>
  <si>
    <t>2015-11-21 14:24</t>
  </si>
  <si>
    <t>2015-11-21 14:21</t>
  </si>
  <si>
    <t>2015-12-29 08:45</t>
  </si>
  <si>
    <t>2015-12-10 02:32</t>
  </si>
  <si>
    <t>2015-12-24 13:52</t>
  </si>
  <si>
    <t>2015-12-17 19:36</t>
  </si>
  <si>
    <t>2015-12-10 06:20</t>
  </si>
  <si>
    <t>2015-12-10 02:48</t>
  </si>
  <si>
    <t>2015-12-10 04:50</t>
  </si>
  <si>
    <t>2016-01-24 19:41</t>
  </si>
  <si>
    <t>2016-01-17 14:27</t>
  </si>
  <si>
    <t>2016-01-05 13:29</t>
  </si>
  <si>
    <t>2016-01-25 05:46</t>
  </si>
  <si>
    <t>2016-01-24 02:53</t>
  </si>
  <si>
    <t>2016-01-17 10:43</t>
  </si>
  <si>
    <t>2016-01-17 10:12</t>
  </si>
  <si>
    <t>2016-01-17 00:00</t>
  </si>
  <si>
    <t>2016-02-25 09:45</t>
  </si>
  <si>
    <t>2016-02-13 15:10</t>
  </si>
  <si>
    <t>2016-02-08 02:35</t>
  </si>
  <si>
    <t>2016-02-06 11:24</t>
  </si>
  <si>
    <t>2016-02-01 18:43</t>
  </si>
  <si>
    <t>2016-03-27 22:01</t>
  </si>
  <si>
    <t>2016-03-08 15:30</t>
  </si>
  <si>
    <t>2016-03-28 05:29</t>
  </si>
  <si>
    <t>2016-03-10 15:49</t>
  </si>
  <si>
    <t>2016-03-18 19:15</t>
  </si>
  <si>
    <t>2016-03-13 20:36</t>
  </si>
  <si>
    <t>2016-04-19 08:49</t>
  </si>
  <si>
    <t>2016-04-13 14:20</t>
  </si>
  <si>
    <t>2016-04-21 13:09</t>
  </si>
  <si>
    <t>2016-04-19 06:04</t>
  </si>
  <si>
    <t>2016-04-24 05:12</t>
  </si>
  <si>
    <t>2016-04-24 05:10</t>
  </si>
  <si>
    <t>2016-04-24 04:33</t>
  </si>
  <si>
    <t>2016-05-14 07:31</t>
  </si>
  <si>
    <t>2016-05-24 16:37</t>
  </si>
  <si>
    <t>2016-05-28 12:06</t>
  </si>
  <si>
    <t>2016-05-17 05:37</t>
  </si>
  <si>
    <t>2016-05-27 16:25</t>
  </si>
  <si>
    <t>2016-05-11 03:21</t>
  </si>
  <si>
    <t>2016-05-11 03:14</t>
  </si>
  <si>
    <t>2016-06-29 22:05</t>
  </si>
  <si>
    <t>2016-06-13 19:06</t>
  </si>
  <si>
    <t>2016-06-27 11:54</t>
  </si>
  <si>
    <t>2016-06-13 05:47</t>
  </si>
  <si>
    <t>2016-06-12 11:10</t>
  </si>
  <si>
    <t>2016-06-13 06:31</t>
  </si>
  <si>
    <t>2016-06-13 05:42</t>
  </si>
  <si>
    <t>2016-07-08 13:20</t>
  </si>
  <si>
    <t>2016-07-29 12:05</t>
  </si>
  <si>
    <t>2016-07-02 18:58</t>
  </si>
  <si>
    <t>2016-07-12 16:49</t>
  </si>
  <si>
    <t>2016-07-19 17:02</t>
  </si>
  <si>
    <t>2016-07-19 16:41</t>
  </si>
  <si>
    <t>2016-07-19 00:00</t>
  </si>
  <si>
    <t>2016-08-04 22:16</t>
  </si>
  <si>
    <t>2016-08-09 15:52</t>
  </si>
  <si>
    <t>2016-08-08 13:04</t>
  </si>
  <si>
    <t>2016-08-20 05:09</t>
  </si>
  <si>
    <t>2016-08-27 13:59</t>
  </si>
  <si>
    <t>2016-08-11 17:28</t>
  </si>
  <si>
    <t>2016-08-18 17:05</t>
  </si>
  <si>
    <t>2016-09-27 14:55</t>
  </si>
  <si>
    <t>2016-09-14 16:03</t>
  </si>
  <si>
    <t>2016-09-20 06:04</t>
  </si>
  <si>
    <t>2016-09-09 13:07</t>
  </si>
  <si>
    <t>2016-09-28 00:07</t>
  </si>
  <si>
    <t>2016-10-31 07:43</t>
  </si>
  <si>
    <t>2016-10-20 14:02</t>
  </si>
  <si>
    <t>2016-10-20 15:05</t>
  </si>
  <si>
    <t>2016-10-31 04:10</t>
  </si>
  <si>
    <t>2016-10-22 14:38</t>
  </si>
  <si>
    <t>2016-10-08 18:27</t>
  </si>
  <si>
    <t>2016-10-08 17:48</t>
  </si>
  <si>
    <t>2016-11-29 09:39</t>
  </si>
  <si>
    <t>2016-11-05 14:52</t>
  </si>
  <si>
    <t>2016-11-19 12:10</t>
  </si>
  <si>
    <t>2016-11-29 06:08</t>
  </si>
  <si>
    <t>2016-11-26 16:33</t>
  </si>
  <si>
    <t>2016-11-23 10:11</t>
  </si>
  <si>
    <t>2016-11-23 10:07</t>
  </si>
  <si>
    <t>2016-12-17 08:49</t>
  </si>
  <si>
    <t>2016-12-09 14:46</t>
  </si>
  <si>
    <t>2016-12-21 13:23</t>
  </si>
  <si>
    <t>2016-12-28 08:08</t>
  </si>
  <si>
    <t>2016-12-27 12:07</t>
  </si>
  <si>
    <t>2016-12-28 10:40</t>
  </si>
  <si>
    <t>2016-12-28 12:25</t>
  </si>
  <si>
    <t>2017-01-22 09:01</t>
  </si>
  <si>
    <t>2017-01-08 14:52</t>
  </si>
  <si>
    <t>2017-01-28 13:33</t>
  </si>
  <si>
    <t>2017-01-28 06:25</t>
  </si>
  <si>
    <t>2017-01-20 15:53</t>
  </si>
  <si>
    <t>2017-01-16 00:39</t>
  </si>
  <si>
    <t>2017-01-14 07:33</t>
  </si>
  <si>
    <t>2017-02-14 08:12</t>
  </si>
  <si>
    <t>2017-02-05 17:53</t>
  </si>
  <si>
    <t>2017-02-20 13:08</t>
  </si>
  <si>
    <t>2017-02-10 04:35</t>
  </si>
  <si>
    <t>2017-02-09 15:02</t>
  </si>
  <si>
    <t>2017-02-26 05:32</t>
  </si>
  <si>
    <t>2017-02-26 04:52</t>
  </si>
  <si>
    <t>2017-03-27 09:34</t>
  </si>
  <si>
    <t>2017-03-13 15:17</t>
  </si>
  <si>
    <t>2017-03-24 13:33</t>
  </si>
  <si>
    <t>2017-03-03 05:08</t>
  </si>
  <si>
    <t>2017-03-31 18:26</t>
  </si>
  <si>
    <t>2017-03-06 04:28</t>
  </si>
  <si>
    <t>2017-03-31 18:33</t>
  </si>
  <si>
    <t>2017-03-26 00:00</t>
  </si>
  <si>
    <t>2017-04-03 08:08</t>
  </si>
  <si>
    <t>2017-04-10 16:05</t>
  </si>
  <si>
    <t>2017-04-10 14:02</t>
  </si>
  <si>
    <t>2017-04-02 05:54</t>
  </si>
  <si>
    <t>2017-04-01 11:18</t>
  </si>
  <si>
    <t>2017-04-11 22:32</t>
  </si>
  <si>
    <t>2017-04-11 22:14</t>
  </si>
  <si>
    <t>2017-05-06 08:21</t>
  </si>
  <si>
    <t>2017-05-14 14:05</t>
  </si>
  <si>
    <t>2017-05-01 05:21</t>
  </si>
  <si>
    <t>2017-05-16 19:43</t>
  </si>
  <si>
    <t>2017-05-30 21:42</t>
  </si>
  <si>
    <t>2017-05-30 21:39</t>
  </si>
  <si>
    <t>2017-05-30 00:00</t>
  </si>
  <si>
    <t>2017-06-28 22:22</t>
  </si>
  <si>
    <t>2017-06-03 17:46</t>
  </si>
  <si>
    <t>2017-06-13 14:00</t>
  </si>
  <si>
    <t>2017-06-19 04:31</t>
  </si>
  <si>
    <t>2017-06-13 15:24</t>
  </si>
  <si>
    <t>2017-06-12 17:10</t>
  </si>
  <si>
    <t>2017-06-30 17:18</t>
  </si>
  <si>
    <t>2017-07-07 22:22</t>
  </si>
  <si>
    <t>2017-07-29 21:05</t>
  </si>
  <si>
    <t>2017-07-18 12:14</t>
  </si>
  <si>
    <t>2017-07-08 00:31</t>
  </si>
  <si>
    <t>2017-07-31 03:32</t>
  </si>
  <si>
    <t>2017-07-31 00:39</t>
  </si>
  <si>
    <t>2017-07-31 00:31</t>
  </si>
  <si>
    <t>2017-08-27 23:32</t>
  </si>
  <si>
    <t>2017-08-22 03:04</t>
  </si>
  <si>
    <t>2017-08-21 15:01</t>
  </si>
  <si>
    <t>2017-08-28 05:14</t>
  </si>
  <si>
    <t>2017-08-08 14:53</t>
  </si>
  <si>
    <t>2017-08-03 18:27</t>
  </si>
  <si>
    <t>2017-08-03 18:10</t>
  </si>
  <si>
    <t>2017-08-03 00:00</t>
  </si>
  <si>
    <t>2017-09-29 23:44</t>
  </si>
  <si>
    <t>2017-09-01 13:30</t>
  </si>
  <si>
    <t>2017-09-27 14:11</t>
  </si>
  <si>
    <t>2017-09-11 05:27</t>
  </si>
  <si>
    <t>2017-09-13 15:27</t>
  </si>
  <si>
    <t>2017-09-02 15:44</t>
  </si>
  <si>
    <t>2017-09-02 15:43</t>
  </si>
  <si>
    <t>2017-10-14 03:45</t>
  </si>
  <si>
    <t>2017-10-08 14:03</t>
  </si>
  <si>
    <t>2017-10-31 00:50</t>
  </si>
  <si>
    <t>2017-10-21 11:45</t>
  </si>
  <si>
    <t>2017-10-15 03:20</t>
  </si>
  <si>
    <t>2017-10-15 02:42</t>
  </si>
  <si>
    <t>2017-11-17 14:53</t>
  </si>
  <si>
    <t>2017-11-28 11:45</t>
  </si>
  <si>
    <t>2017-11-23 05:17</t>
  </si>
  <si>
    <t>2017-11-03 12:41</t>
  </si>
  <si>
    <t>2017-11-12 04:59</t>
  </si>
  <si>
    <t>2017-11-12 04:58</t>
  </si>
  <si>
    <t>2017-11-12 00:00</t>
  </si>
  <si>
    <t>2017-12-20 09:12</t>
  </si>
  <si>
    <t>2017-12-30 12:43</t>
  </si>
  <si>
    <t>2017-12-22 06:40</t>
  </si>
  <si>
    <t>2017-12-16 16:03</t>
  </si>
  <si>
    <t>2017-12-07 06:00</t>
  </si>
  <si>
    <t>2017-12-07 05:55</t>
  </si>
  <si>
    <t>2017-12-01 13:00</t>
  </si>
  <si>
    <t>2018-01-13 09:28</t>
  </si>
  <si>
    <t>2018-01-22 13:28</t>
  </si>
  <si>
    <t>2018-01-18 13:35</t>
  </si>
  <si>
    <t>2018-01-13 06:27</t>
  </si>
  <si>
    <t>2018-01-11 19:37</t>
  </si>
  <si>
    <t>2018-01-08 11:37</t>
  </si>
  <si>
    <t>2018-01-08 11:17</t>
  </si>
  <si>
    <t>2018-02-12 09:16</t>
  </si>
  <si>
    <t>2018-02-21 15:23</t>
  </si>
  <si>
    <t>2018-02-19 15:17</t>
  </si>
  <si>
    <t>2018-02-05 07:59</t>
  </si>
  <si>
    <t>2018-02-02 12:25</t>
  </si>
  <si>
    <t>2018-02-22 14:17</t>
  </si>
  <si>
    <t>2018-02-22 17:20</t>
  </si>
  <si>
    <t>2018-02-16 13:00</t>
  </si>
  <si>
    <t>2018-03-11 08:15</t>
  </si>
  <si>
    <t>2018-03-19 15:04</t>
  </si>
  <si>
    <t>2018-03-05 13:43</t>
  </si>
  <si>
    <t>2018-03-10 05:53</t>
  </si>
  <si>
    <t>2018-03-07 15:53</t>
  </si>
  <si>
    <t>2018-03-20 08:54</t>
  </si>
  <si>
    <t>2018-03-15 18:41</t>
  </si>
  <si>
    <t>2018-04-07 21:23</t>
  </si>
  <si>
    <t>2018-04-23 15:35</t>
  </si>
  <si>
    <t>2018-04-23 11:52</t>
  </si>
  <si>
    <t>2018-04-08 05:43</t>
  </si>
  <si>
    <t>2018-04-23 16:52</t>
  </si>
  <si>
    <t>2018-04-12 10:54</t>
  </si>
  <si>
    <t>2018-04-12 10:39</t>
  </si>
  <si>
    <t>2018-05-05 07:57</t>
  </si>
  <si>
    <t>2018-05-25 16:18</t>
  </si>
  <si>
    <t>2018-05-28 13:14</t>
  </si>
  <si>
    <t>2018-05-10 05:10</t>
  </si>
  <si>
    <t>2018-05-03 14:35</t>
  </si>
  <si>
    <t>2018-05-08 04:19</t>
  </si>
  <si>
    <t>2018-05-08 03:34</t>
  </si>
  <si>
    <t>2018-06-26 08:36</t>
  </si>
  <si>
    <t>2018-06-06 11:29</t>
  </si>
  <si>
    <t>2018-06-20 00:51</t>
  </si>
  <si>
    <t>2018-06-15 14:16</t>
  </si>
  <si>
    <t>2018-06-11 07:28</t>
  </si>
  <si>
    <t>2018-06-11 07:08</t>
  </si>
  <si>
    <t>2018-07-27 21:51</t>
  </si>
  <si>
    <t>2018-07-11 04:17</t>
  </si>
  <si>
    <t>2018-07-17 11:16</t>
  </si>
  <si>
    <t>2018-07-01 04:25</t>
  </si>
  <si>
    <t>2018-07-10 23:55</t>
  </si>
  <si>
    <t>2018-07-23 11:45</t>
  </si>
  <si>
    <t>2018-07-29 00:27</t>
  </si>
  <si>
    <t>2018-08-31 10:11</t>
  </si>
  <si>
    <t>2018-08-23 13:56</t>
  </si>
  <si>
    <t>2018-08-01 14:21</t>
  </si>
  <si>
    <t>2018-08-31 05:57</t>
  </si>
  <si>
    <t>2018-08-24 04:17</t>
  </si>
  <si>
    <t>2018-08-23 15:21</t>
  </si>
  <si>
    <t>2018-08-13 16:10</t>
  </si>
  <si>
    <t>2018-09-18 00:14</t>
  </si>
  <si>
    <t>2018-09-15 15:14</t>
  </si>
  <si>
    <t>2018-09-17 13:31</t>
  </si>
  <si>
    <t>2018-09-30 03:45</t>
  </si>
  <si>
    <t>2018-09-28 23:48</t>
  </si>
  <si>
    <t>2018-09-07 20:45</t>
  </si>
  <si>
    <t>2018-09-07 20:20</t>
  </si>
  <si>
    <t>2018-10-20 09:21</t>
  </si>
  <si>
    <t>2018-10-05 03:04</t>
  </si>
  <si>
    <t>2018-10-01 13:59</t>
  </si>
  <si>
    <t>2018-10-29 06:19</t>
  </si>
  <si>
    <t>2018-10-04 14:14</t>
  </si>
  <si>
    <t>2018-10-13 03:57</t>
  </si>
  <si>
    <t>2018-10-13 03:39</t>
  </si>
  <si>
    <t>2018-10-13 00:00</t>
  </si>
  <si>
    <t>2018-11-02 03:53</t>
  </si>
  <si>
    <t>2018-11-08 13:50</t>
  </si>
  <si>
    <t>2018-11-24 06:09</t>
  </si>
  <si>
    <t>2018-11-01 10:13</t>
  </si>
  <si>
    <t>2018-11-28 02:48</t>
  </si>
  <si>
    <t>2018-11-28 08:00</t>
  </si>
  <si>
    <t>2018-11-28 00:00</t>
  </si>
  <si>
    <t>2018-12-31 09:12</t>
  </si>
  <si>
    <t>2018-12-26 14:04</t>
  </si>
  <si>
    <t>2018-12-06 13:16</t>
  </si>
  <si>
    <t>2018-12-18 06:28</t>
  </si>
  <si>
    <t>2018-12-29 16:27</t>
  </si>
  <si>
    <t>2018-12-23 18:20</t>
  </si>
  <si>
    <t>2018-12-23 17:46</t>
  </si>
  <si>
    <t>2019-01-14 14:40</t>
  </si>
  <si>
    <t>2019-01-31 14:00</t>
  </si>
  <si>
    <t>2019-01-23 03:10</t>
  </si>
  <si>
    <t>2019-01-21 02:51</t>
  </si>
  <si>
    <t>2019-01-16 06:47</t>
  </si>
  <si>
    <t>2019-01-16 06:43</t>
  </si>
  <si>
    <t>2019-02-12 08:16</t>
  </si>
  <si>
    <t>2019-02-07 15:12</t>
  </si>
  <si>
    <t>2019-02-03 12:21</t>
  </si>
  <si>
    <t>2019-02-02 06:27</t>
  </si>
  <si>
    <t>2019-02-19 01:10</t>
  </si>
  <si>
    <t>2019-02-24 13:43</t>
  </si>
  <si>
    <t>2019-02-24 13:40</t>
  </si>
  <si>
    <t>2019-03-15 08:47</t>
  </si>
  <si>
    <t>2019-03-29 15:38</t>
  </si>
  <si>
    <t>2019-03-21 15:03</t>
  </si>
  <si>
    <t>2019-03-08 02:59</t>
  </si>
  <si>
    <t>2019-03-03 11:23</t>
  </si>
  <si>
    <t>2019-04-01 10:20</t>
  </si>
  <si>
    <t>2019-04-30 15:36</t>
  </si>
  <si>
    <t>2019-04-26 12:07</t>
  </si>
  <si>
    <t>2019-04-01 09:29</t>
  </si>
  <si>
    <t>2019-04-21 02:17</t>
  </si>
  <si>
    <t>2019-04-21 02:12</t>
  </si>
  <si>
    <t>2019-05-03 09:42</t>
  </si>
  <si>
    <t>2019-05-18 16:09</t>
  </si>
  <si>
    <t>2019-05-15 14:00</t>
  </si>
  <si>
    <t>2019-05-03 03:31</t>
  </si>
  <si>
    <t>2019-05-20 12:10</t>
  </si>
  <si>
    <t>2019-05-20 09:54</t>
  </si>
  <si>
    <t>2019-05-20 11:54</t>
  </si>
  <si>
    <t>2019-05-11 12:00</t>
  </si>
  <si>
    <t>2019-06-05 22:09</t>
  </si>
  <si>
    <t>2019-06-14 15:11</t>
  </si>
  <si>
    <t>2019-06-28 12:38</t>
  </si>
  <si>
    <t>2019-06-24 04:50</t>
  </si>
  <si>
    <t>2019-06-24 04:27</t>
  </si>
  <si>
    <t>2019-06-24 04:18</t>
  </si>
  <si>
    <t>2019-06-30 15:15</t>
  </si>
  <si>
    <t>2019-07-11 22:43</t>
  </si>
  <si>
    <t>2019-07-17 17:10</t>
  </si>
  <si>
    <t>2019-07-17 12:24</t>
  </si>
  <si>
    <t>2019-07-27 20:04</t>
  </si>
  <si>
    <t>2019-07-10 13:04</t>
  </si>
  <si>
    <t>2019-07-27 18:22</t>
  </si>
  <si>
    <t>2019-07-27 18:16</t>
  </si>
  <si>
    <t>2019-08-26 21:19</t>
  </si>
  <si>
    <t>2019-08-24 15:49</t>
  </si>
  <si>
    <t>2019-08-28 13:05</t>
  </si>
  <si>
    <t>2019-08-03 05:26</t>
  </si>
  <si>
    <t>2019-08-08 15:10</t>
  </si>
  <si>
    <t>2019-08-18 18:52</t>
  </si>
  <si>
    <t>2019-08-18 18:30</t>
  </si>
  <si>
    <t>2019-08-16 00:00</t>
  </si>
  <si>
    <t>2019-09-30 14:40</t>
  </si>
  <si>
    <t>2019-09-02 12:23</t>
  </si>
  <si>
    <t>2019-09-24 05:49</t>
  </si>
  <si>
    <t>2019-09-20 23:03</t>
  </si>
  <si>
    <t>2019-09-01 15:40</t>
  </si>
  <si>
    <t>2019-09-01 15:32</t>
  </si>
  <si>
    <t>2019-09-01 00:00</t>
  </si>
  <si>
    <t>2019-10-02 13:31</t>
  </si>
  <si>
    <t>2019-10-22 03:24</t>
  </si>
  <si>
    <t>2019-10-19 15:24</t>
  </si>
  <si>
    <t>2019-10-01 03:29</t>
  </si>
  <si>
    <t>2019-11-29 09:02</t>
  </si>
  <si>
    <t>2019-11-06 13:41</t>
  </si>
  <si>
    <t>2019-11-24 13:10</t>
  </si>
  <si>
    <t>2019-11-30 06:03</t>
  </si>
  <si>
    <t>2019-11-28 11:34</t>
  </si>
  <si>
    <t>2019-12-31 09:22</t>
  </si>
  <si>
    <t>2019-12-26 15:00</t>
  </si>
  <si>
    <t>2019-12-01 11:56</t>
  </si>
  <si>
    <t>2019-12-09 05:57</t>
  </si>
  <si>
    <t>2019-12-02 14:31</t>
  </si>
  <si>
    <t>2019-12-30 20:56</t>
  </si>
  <si>
    <t>2019-12-29 11:41</t>
  </si>
  <si>
    <t>2020-01-01 09:33</t>
  </si>
  <si>
    <t>2020-01-26 13:39</t>
  </si>
  <si>
    <t>2020-01-23 12:58</t>
  </si>
  <si>
    <t>2020-01-31 06:36</t>
  </si>
  <si>
    <t>2020-01-28 20:11</t>
  </si>
  <si>
    <t>2020-01-26 08:33</t>
  </si>
  <si>
    <t>2020-02-21 09:02</t>
  </si>
  <si>
    <t>2020-02-15 14:34</t>
  </si>
  <si>
    <t>2020-02-26 12:12</t>
  </si>
  <si>
    <t>2020-02-01 06:31</t>
  </si>
  <si>
    <t>2020-02-08 14:05</t>
  </si>
  <si>
    <t>2020-02-15 18:01</t>
  </si>
  <si>
    <t>2020-02-15 17:40</t>
  </si>
  <si>
    <t>2020-03-16 08:59</t>
  </si>
  <si>
    <t>2020-03-09 14:36</t>
  </si>
  <si>
    <t>2020-03-26 13:47</t>
  </si>
  <si>
    <t>2020-03-15 05:29</t>
  </si>
  <si>
    <t>2020-03-04 21:38</t>
  </si>
  <si>
    <t>2020-03-28 07:10</t>
  </si>
  <si>
    <t>2020-03-10 05:28</t>
  </si>
  <si>
    <t>2020-04-02 09:51</t>
  </si>
  <si>
    <t>2020-04-19 16:45</t>
  </si>
  <si>
    <t>2020-04-19 12:57</t>
  </si>
  <si>
    <t>2020-04-13 06:04</t>
  </si>
  <si>
    <t>2020-04-13 14:05</t>
  </si>
  <si>
    <t>2020-04-02 05:58</t>
  </si>
  <si>
    <t>2020-04-02 05:56</t>
  </si>
  <si>
    <t>2020-05-01 08:49</t>
  </si>
  <si>
    <t>2020-05-17 15:52</t>
  </si>
  <si>
    <t>2020-05-10 12:16</t>
  </si>
  <si>
    <t>2020-05-20 05:02</t>
  </si>
  <si>
    <t>2020-05-16 16:09</t>
  </si>
  <si>
    <t>2020-05-16 16:38</t>
  </si>
  <si>
    <t>2020-05-27 09:46</t>
  </si>
  <si>
    <t>2020-06-15 00:04</t>
  </si>
  <si>
    <t>2020-06-12 16:17</t>
  </si>
  <si>
    <t>2020-06-29 14:10</t>
  </si>
  <si>
    <t>2020-06-10 03:22</t>
  </si>
  <si>
    <t>2020-06-09 16:58</t>
  </si>
  <si>
    <t>2020-06-14 14:30</t>
  </si>
  <si>
    <t>2020-06-14 14:25</t>
  </si>
  <si>
    <t>2020-07-21 09:11</t>
  </si>
  <si>
    <t>2020-07-14 15:43</t>
  </si>
  <si>
    <t>2020-07-21 04:14</t>
  </si>
  <si>
    <t>2020-07-10 12:46</t>
  </si>
  <si>
    <t>2020-07-03 16:36</t>
  </si>
  <si>
    <t>2020-07-03 16:30</t>
  </si>
  <si>
    <t>2020-08-25 15:04</t>
  </si>
  <si>
    <t>2020-08-25 14:05</t>
  </si>
  <si>
    <t>2020-08-16 04:09</t>
  </si>
  <si>
    <t>2020-08-12 16:06</t>
  </si>
  <si>
    <t>2020-08-03 11:04</t>
  </si>
  <si>
    <t>2020-09-19 08:55</t>
  </si>
  <si>
    <t>2020-09-07 13:35</t>
  </si>
  <si>
    <t>2020-09-07 05:29</t>
  </si>
  <si>
    <t>2020-09-21 14:09</t>
  </si>
  <si>
    <t>2020-09-13 13:21</t>
  </si>
  <si>
    <t>2020-09-13 12:54</t>
  </si>
  <si>
    <t>2020-10-29 08:40</t>
  </si>
  <si>
    <t>2020-10-21 14:44</t>
  </si>
  <si>
    <t>2020-10-04 13:28</t>
  </si>
  <si>
    <t>2020-10-23 07:53</t>
  </si>
  <si>
    <t>2020-10-22 14:43</t>
  </si>
  <si>
    <t>2020-10-23 07:40</t>
  </si>
  <si>
    <t>2020-11-28 09:21</t>
  </si>
  <si>
    <t>2020-11-06 15:30</t>
  </si>
  <si>
    <t>2020-11-21 13:38</t>
  </si>
  <si>
    <t>2020-11-11 06:08</t>
  </si>
  <si>
    <t>2020-11-03 13:51</t>
  </si>
  <si>
    <t>2020-11-07 18:01</t>
  </si>
  <si>
    <t>2020-11-13 16:00</t>
  </si>
  <si>
    <t>2020-12-31 09:37</t>
  </si>
  <si>
    <t>2020-12-28 15:16</t>
  </si>
  <si>
    <t>2020-12-28 14:25</t>
  </si>
  <si>
    <t>2020-12-31 08:08</t>
  </si>
  <si>
    <t>2020-12-30 11:01</t>
  </si>
  <si>
    <t>2020-12-09 10:47</t>
  </si>
  <si>
    <t>2020-12-09 10:16</t>
  </si>
  <si>
    <t>2021-01-01 08:58</t>
  </si>
  <si>
    <t>2021-01-22 15:01</t>
  </si>
  <si>
    <t>2021-01-21 13:15</t>
  </si>
  <si>
    <t>2021-01-13 05:02</t>
  </si>
  <si>
    <t>2021-01-28 12:48</t>
  </si>
  <si>
    <t>2021-01-11 03:07</t>
  </si>
  <si>
    <t>2021-01-12 00:00</t>
  </si>
  <si>
    <t>2021-02-19 09:25</t>
  </si>
  <si>
    <t>2021-02-26 15:50</t>
  </si>
  <si>
    <t>2021-02-26 11:55</t>
  </si>
  <si>
    <t>2021-02-19 02:14</t>
  </si>
  <si>
    <t>2021-02-17 14:10</t>
  </si>
  <si>
    <t>2021-02-11 04:06</t>
  </si>
  <si>
    <t>2021-02-11 03:48</t>
  </si>
  <si>
    <t>2021-03-22 09:39</t>
  </si>
  <si>
    <t>2021-03-28 12:06</t>
  </si>
  <si>
    <t>2021-03-22 16:30</t>
  </si>
  <si>
    <t>2021-03-21 16:35</t>
  </si>
  <si>
    <t>2021-03-06 23:02</t>
  </si>
  <si>
    <t>2021-03-06 22:55</t>
  </si>
  <si>
    <t>2021-04-11 08:02</t>
  </si>
  <si>
    <t>2021-04-23 16:09</t>
  </si>
  <si>
    <t>2021-04-02 13:06</t>
  </si>
  <si>
    <t>2021-04-06 06:10</t>
  </si>
  <si>
    <t>2021-04-23 15:11</t>
  </si>
  <si>
    <t>2021-04-29 09:06</t>
  </si>
  <si>
    <t>2021-04-29 08:54</t>
  </si>
  <si>
    <t>2021-05-06 07:20</t>
  </si>
  <si>
    <t>2021-05-30 16:52</t>
  </si>
  <si>
    <t>2021-05-16 12:39</t>
  </si>
  <si>
    <t>2021-05-02 05:24</t>
  </si>
  <si>
    <t>2021-05-29 15:51</t>
  </si>
  <si>
    <t>2021-05-30 17:29</t>
  </si>
  <si>
    <t>2021-05-30 16:39</t>
  </si>
  <si>
    <t>2021-06-12 21:42</t>
  </si>
  <si>
    <t>2021-06-04 15:07</t>
  </si>
  <si>
    <t>2021-06-03 13:39</t>
  </si>
  <si>
    <t>2021-06-09 05:03</t>
  </si>
  <si>
    <t>2021-06-12 18:27</t>
  </si>
  <si>
    <t>2021-06-21 03:53</t>
  </si>
  <si>
    <t>2021-06-21 03:24</t>
  </si>
  <si>
    <t>2021-06-21 00:00</t>
  </si>
  <si>
    <t>2021-07-07 22:40</t>
  </si>
  <si>
    <t>2021-07-23 17:21</t>
  </si>
  <si>
    <t>2021-07-05 14:38</t>
  </si>
  <si>
    <t>2021-07-13 18:16</t>
  </si>
  <si>
    <t>2021-07-23 13:24</t>
  </si>
  <si>
    <t>2021-07-26 10:35</t>
  </si>
  <si>
    <t>2021-07-13 17:30</t>
  </si>
  <si>
    <t>2021-08-16 07:31</t>
  </si>
  <si>
    <t>2021-08-07 03:29</t>
  </si>
  <si>
    <t>2021-08-29 13:26</t>
  </si>
  <si>
    <t>2021-08-26 05:34</t>
  </si>
  <si>
    <t>2021-08-06 23:36</t>
  </si>
  <si>
    <t>2021-08-10 14:56</t>
  </si>
  <si>
    <t>2021-08-10 14:49</t>
  </si>
  <si>
    <t>2021-09-23 23:22</t>
  </si>
  <si>
    <t>2021-09-12 02:28</t>
  </si>
  <si>
    <t>2021-09-09 13:56</t>
  </si>
  <si>
    <t>2021-09-03 21:42</t>
  </si>
  <si>
    <t>2021-09-12 14:36</t>
  </si>
  <si>
    <t>2021-09-12 08:43</t>
  </si>
  <si>
    <t>2021-09-12 08:27</t>
  </si>
  <si>
    <t>2021-10-30 08:52</t>
  </si>
  <si>
    <t>2021-10-12 03:26</t>
  </si>
  <si>
    <t>2021-10-06 13:16</t>
  </si>
  <si>
    <t>2021-10-23 00:50</t>
  </si>
  <si>
    <t>2021-10-11 19:36</t>
  </si>
  <si>
    <t>2021-10-13 08:09</t>
  </si>
  <si>
    <t>2021-10-13 07:38</t>
  </si>
  <si>
    <t>2021-11-12 08:29</t>
  </si>
  <si>
    <t>2021-11-19 15:55</t>
  </si>
  <si>
    <t>2021-11-07 13:15</t>
  </si>
  <si>
    <t>2021-11-11 05:18</t>
  </si>
  <si>
    <t>2021-11-22 12:13</t>
  </si>
  <si>
    <t>2021-11-08 06:06</t>
  </si>
  <si>
    <t>2021-12-21 14:23</t>
  </si>
  <si>
    <t>2021-12-15 13:13</t>
  </si>
  <si>
    <t>2021-12-04 05:53</t>
  </si>
  <si>
    <t>2021-12-17 11:23</t>
  </si>
  <si>
    <t>2021-12-21 11:44</t>
  </si>
  <si>
    <t>2021-12-21 16:56</t>
  </si>
  <si>
    <t>2015-01-02 09:07</t>
  </si>
  <si>
    <t>2015-01-06 14:14</t>
  </si>
  <si>
    <t>2015-01-06 10:45</t>
  </si>
  <si>
    <t>2015-01-23 07:21</t>
  </si>
  <si>
    <t>2015-01-01 15:15</t>
  </si>
  <si>
    <t>2015-01-14 01:29</t>
  </si>
  <si>
    <t>2015-01-13 21:09</t>
  </si>
  <si>
    <t>2015-02-25 14:56</t>
  </si>
  <si>
    <t>2015-02-21 12:12</t>
  </si>
  <si>
    <t>2015-02-13 05:44</t>
  </si>
  <si>
    <t>2015-02-05 14:00</t>
  </si>
  <si>
    <t>2015-02-16 03:15</t>
  </si>
  <si>
    <t>2015-02-16 02:39</t>
  </si>
  <si>
    <t>2015-03-25 10:01</t>
  </si>
  <si>
    <t>2015-03-18 15:13</t>
  </si>
  <si>
    <t>2015-03-19 10:27</t>
  </si>
  <si>
    <t>2015-03-11 00:50</t>
  </si>
  <si>
    <t>2015-03-23 12:59</t>
  </si>
  <si>
    <t>2015-03-23 16:24</t>
  </si>
  <si>
    <t>2015-03-23 16:20</t>
  </si>
  <si>
    <t>2015-04-11 21:11</t>
  </si>
  <si>
    <t>2015-04-03 03:01</t>
  </si>
  <si>
    <t>2015-04-19 11:35</t>
  </si>
  <si>
    <t>2015-04-09 05:02</t>
  </si>
  <si>
    <t>2015-04-08 04:11</t>
  </si>
  <si>
    <t>2015-04-21 03:57</t>
  </si>
  <si>
    <t>2015-04-21 03:14</t>
  </si>
  <si>
    <t>2015-05-14 08:29</t>
  </si>
  <si>
    <t>2015-05-28 16:24</t>
  </si>
  <si>
    <t>2015-05-02 12:30</t>
  </si>
  <si>
    <t>2015-05-05 01:52</t>
  </si>
  <si>
    <t>2015-05-12 12:57</t>
  </si>
  <si>
    <t>2015-05-20 12:02</t>
  </si>
  <si>
    <t>2015-05-20 11:57</t>
  </si>
  <si>
    <t>2015-06-03 09:22</t>
  </si>
  <si>
    <t>2015-06-30 18:07</t>
  </si>
  <si>
    <t>2015-06-25 10:55</t>
  </si>
  <si>
    <t>2015-06-01 02:57</t>
  </si>
  <si>
    <t>2015-06-27 13:24</t>
  </si>
  <si>
    <t>2015-06-23 17:28</t>
  </si>
  <si>
    <t>2015-06-23 17:10</t>
  </si>
  <si>
    <t>2015-07-27 08:43</t>
  </si>
  <si>
    <t>2015-07-10 17:11</t>
  </si>
  <si>
    <t>2015-07-21 12:32</t>
  </si>
  <si>
    <t>2015-07-22 07:43</t>
  </si>
  <si>
    <t>2015-07-10 10:00</t>
  </si>
  <si>
    <t>2015-07-19 06:29</t>
  </si>
  <si>
    <t>2015-07-10 01:59</t>
  </si>
  <si>
    <t>2015-08-02 07:49</t>
  </si>
  <si>
    <t>2015-08-08 05:47</t>
  </si>
  <si>
    <t>2015-08-22 14:33</t>
  </si>
  <si>
    <t>2015-08-29 18:10</t>
  </si>
  <si>
    <t>2015-08-08 05:05</t>
  </si>
  <si>
    <t>2015-08-16 11:31</t>
  </si>
  <si>
    <t>2015-08-16 10:58</t>
  </si>
  <si>
    <t>2015-08-16 00:00</t>
  </si>
  <si>
    <t>2015-09-30 21:26</t>
  </si>
  <si>
    <t>2015-09-28 19:55</t>
  </si>
  <si>
    <t>2015-09-06 14:57</t>
  </si>
  <si>
    <t>2015-09-19 04:52</t>
  </si>
  <si>
    <t>2015-09-28 20:01</t>
  </si>
  <si>
    <t>2015-09-07 08:31</t>
  </si>
  <si>
    <t>2015-09-07 07:40</t>
  </si>
  <si>
    <t>2015-10-31 08:22</t>
  </si>
  <si>
    <t>2015-10-20 01:40</t>
  </si>
  <si>
    <t>2015-10-14 04:17</t>
  </si>
  <si>
    <t>2015-10-17 13:43</t>
  </si>
  <si>
    <t>2015-10-09 02:57</t>
  </si>
  <si>
    <t>2015-10-09 02:11</t>
  </si>
  <si>
    <t>2015-11-28 09:13</t>
  </si>
  <si>
    <t>2015-11-23 15:20</t>
  </si>
  <si>
    <t>2015-11-18 10:55</t>
  </si>
  <si>
    <t>2015-11-27 05:26</t>
  </si>
  <si>
    <t>2015-11-26 05:03</t>
  </si>
  <si>
    <t>2015-11-21 14:45</t>
  </si>
  <si>
    <t>2015-11-21 14:40</t>
  </si>
  <si>
    <t>2015-12-28 09:14</t>
  </si>
  <si>
    <t>2015-12-10 02:25</t>
  </si>
  <si>
    <t>2015-12-23 13:30</t>
  </si>
  <si>
    <t>2015-12-17 18:24</t>
  </si>
  <si>
    <t>2015-12-17 07:13</t>
  </si>
  <si>
    <t>2015-12-10 02:35</t>
  </si>
  <si>
    <t>2015-12-10 04:30</t>
  </si>
  <si>
    <t>2016-01-24 20:23</t>
  </si>
  <si>
    <t>2016-01-17 14:25</t>
  </si>
  <si>
    <t>2016-01-04 14:59</t>
  </si>
  <si>
    <t>2016-01-23 12:01</t>
  </si>
  <si>
    <t>2016-01-06 07:03</t>
  </si>
  <si>
    <t>2016-01-06 06:25</t>
  </si>
  <si>
    <t>2016-02-26 07:41</t>
  </si>
  <si>
    <t>2016-02-13 13:40</t>
  </si>
  <si>
    <t>2016-02-13 12:04</t>
  </si>
  <si>
    <t>2016-02-15 05:27</t>
  </si>
  <si>
    <t>2016-02-05 18:02</t>
  </si>
  <si>
    <t>2016-02-18 01:16</t>
  </si>
  <si>
    <t>2016-02-11 17:24</t>
  </si>
  <si>
    <t>2016-03-28 09:38</t>
  </si>
  <si>
    <t>2016-03-08 15:18</t>
  </si>
  <si>
    <t>2016-03-18 10:18</t>
  </si>
  <si>
    <t>2016-03-11 01:20</t>
  </si>
  <si>
    <t>2016-03-23 23:21</t>
  </si>
  <si>
    <t>2016-03-13 21:13</t>
  </si>
  <si>
    <t>2016-03-13 20:34</t>
  </si>
  <si>
    <t>2016-04-19 09:09</t>
  </si>
  <si>
    <t>2016-04-13 14:41</t>
  </si>
  <si>
    <t>2016-04-21 11:32</t>
  </si>
  <si>
    <t>2016-04-19 04:13</t>
  </si>
  <si>
    <t>2016-04-13 15:04</t>
  </si>
  <si>
    <t>2016-04-10 15:22</t>
  </si>
  <si>
    <t>2016-04-10 14:54</t>
  </si>
  <si>
    <t>2016-05-14 09:04</t>
  </si>
  <si>
    <t>2016-05-24 16:18</t>
  </si>
  <si>
    <t>2016-05-28 11:16</t>
  </si>
  <si>
    <t>2016-05-17 03:56</t>
  </si>
  <si>
    <t>2016-05-16 12:47</t>
  </si>
  <si>
    <t>2016-05-11 02:29</t>
  </si>
  <si>
    <t>2016-05-11 02:10</t>
  </si>
  <si>
    <t>2016-05-23 00:00</t>
  </si>
  <si>
    <t>2016-06-29 22:07</t>
  </si>
  <si>
    <t>2016-06-14 02:57</t>
  </si>
  <si>
    <t>2016-06-01 14:33</t>
  </si>
  <si>
    <t>2016-06-12 13:58</t>
  </si>
  <si>
    <t>2016-06-12 11:19</t>
  </si>
  <si>
    <t>2016-06-13 05:38</t>
  </si>
  <si>
    <t>2016-06-13 00:00</t>
  </si>
  <si>
    <t>2016-07-21 08:45</t>
  </si>
  <si>
    <t>2016-07-08 13:32</t>
  </si>
  <si>
    <t>2016-07-29 10:28</t>
  </si>
  <si>
    <t>2016-07-03 19:26</t>
  </si>
  <si>
    <t>2016-07-07 14:13</t>
  </si>
  <si>
    <t>2016-07-19 18:27</t>
  </si>
  <si>
    <t>2016-07-03 18:40</t>
  </si>
  <si>
    <t>2016-07-03 00:00</t>
  </si>
  <si>
    <t>2016-08-01 06:45</t>
  </si>
  <si>
    <t>2016-08-02 11:22</t>
  </si>
  <si>
    <t>2016-08-17 17:03</t>
  </si>
  <si>
    <t>2016-08-29 12:55</t>
  </si>
  <si>
    <t>2016-08-12 10:41</t>
  </si>
  <si>
    <t>2016-08-12 10:01</t>
  </si>
  <si>
    <t>2016-09-21 08:07</t>
  </si>
  <si>
    <t>2016-09-27 15:04</t>
  </si>
  <si>
    <t>2016-09-05 12:39</t>
  </si>
  <si>
    <t>2016-09-21 01:45</t>
  </si>
  <si>
    <t>2016-09-27 15:21</t>
  </si>
  <si>
    <t>2016-09-03 02:53</t>
  </si>
  <si>
    <t>2016-09-03 02:40</t>
  </si>
  <si>
    <t>2016-10-31 07:54</t>
  </si>
  <si>
    <t>2016-10-20 13:51</t>
  </si>
  <si>
    <t>2016-10-20 12:55</t>
  </si>
  <si>
    <t>2016-10-31 03:44</t>
  </si>
  <si>
    <t>2016-10-14 11:33</t>
  </si>
  <si>
    <t>2016-10-21 18:24</t>
  </si>
  <si>
    <t>2016-10-08 17:32</t>
  </si>
  <si>
    <t>2016-11-20 14:33</t>
  </si>
  <si>
    <t>2016-11-20 09:43</t>
  </si>
  <si>
    <t>2016-11-29 04:00</t>
  </si>
  <si>
    <t>2016-11-01 10:56</t>
  </si>
  <si>
    <t>2016-11-23 01:29</t>
  </si>
  <si>
    <t>2016-11-23 03:17</t>
  </si>
  <si>
    <t>2016-12-16 09:30</t>
  </si>
  <si>
    <t>2016-12-09 15:02</t>
  </si>
  <si>
    <t>2016-12-21 11:13</t>
  </si>
  <si>
    <t>2016-12-28 01:44</t>
  </si>
  <si>
    <t>2016-12-27 12:03</t>
  </si>
  <si>
    <t>2016-12-28 11:18</t>
  </si>
  <si>
    <t>2016-12-28 11:27</t>
  </si>
  <si>
    <t>2017-01-22 10:04</t>
  </si>
  <si>
    <t>2017-01-08 15:08</t>
  </si>
  <si>
    <t>2017-01-29 15:27</t>
  </si>
  <si>
    <t>2017-01-20 18:54</t>
  </si>
  <si>
    <t>2017-01-30 14:41</t>
  </si>
  <si>
    <t>2017-01-14 08:05</t>
  </si>
  <si>
    <t>2017-02-05 17:52</t>
  </si>
  <si>
    <t>2017-02-20 11:47</t>
  </si>
  <si>
    <t>2017-02-10 04:31</t>
  </si>
  <si>
    <t>2017-02-01 13:47</t>
  </si>
  <si>
    <t>2017-02-22 14:06</t>
  </si>
  <si>
    <t>2017-02-26 03:49</t>
  </si>
  <si>
    <t>2017-02-26 00:00</t>
  </si>
  <si>
    <t>2017-03-27 09:59</t>
  </si>
  <si>
    <t>2017-03-13 14:59</t>
  </si>
  <si>
    <t>2017-03-31 13:17</t>
  </si>
  <si>
    <t>2017-03-03 04:06</t>
  </si>
  <si>
    <t>2017-03-31 21:45</t>
  </si>
  <si>
    <t>2017-03-06 04:48</t>
  </si>
  <si>
    <t>2017-04-02 09:39</t>
  </si>
  <si>
    <t>2017-04-10 15:59</t>
  </si>
  <si>
    <t>2017-04-10 13:51</t>
  </si>
  <si>
    <t>2017-04-01 04:48</t>
  </si>
  <si>
    <t>2017-04-01 01:42</t>
  </si>
  <si>
    <t>2017-04-21 20:09</t>
  </si>
  <si>
    <t>2017-04-21 19:24</t>
  </si>
  <si>
    <t>2017-05-06 09:48</t>
  </si>
  <si>
    <t>2017-05-12 13:29</t>
  </si>
  <si>
    <t>2017-05-16 19:52</t>
  </si>
  <si>
    <t>2017-05-17 15:19</t>
  </si>
  <si>
    <t>2017-05-09 06:37</t>
  </si>
  <si>
    <t>2017-05-19 16:21</t>
  </si>
  <si>
    <t>2017-06-28 22:38</t>
  </si>
  <si>
    <t>2017-06-02 02:35</t>
  </si>
  <si>
    <t>2017-06-13 13:13</t>
  </si>
  <si>
    <t>2017-06-15 10:12</t>
  </si>
  <si>
    <t>2017-06-14 07:51</t>
  </si>
  <si>
    <t>2017-06-14 14:15</t>
  </si>
  <si>
    <t>2017-06-14 13:50</t>
  </si>
  <si>
    <t>2017-07-07 22:14</t>
  </si>
  <si>
    <t>2017-07-29 22:38</t>
  </si>
  <si>
    <t>2017-07-28 16:53</t>
  </si>
  <si>
    <t>2017-07-31 03:52</t>
  </si>
  <si>
    <t>2017-07-31 04:08</t>
  </si>
  <si>
    <t>2017-07-31 01:01</t>
  </si>
  <si>
    <t>2017-07-31 00:37</t>
  </si>
  <si>
    <t>2017-08-27 23:02</t>
  </si>
  <si>
    <t>2017-08-22 03:21</t>
  </si>
  <si>
    <t>2017-08-21 11:50</t>
  </si>
  <si>
    <t>2017-08-10 08:54</t>
  </si>
  <si>
    <t>2017-08-21 15:56</t>
  </si>
  <si>
    <t>2017-08-10 08:56</t>
  </si>
  <si>
    <t>2017-08-10 08:18</t>
  </si>
  <si>
    <t>2017-08-10 00:00</t>
  </si>
  <si>
    <t>2017-09-29 21:11</t>
  </si>
  <si>
    <t>2017-09-01 13:37</t>
  </si>
  <si>
    <t>2017-09-02 13:00</t>
  </si>
  <si>
    <t>2017-09-18 04:48</t>
  </si>
  <si>
    <t>2017-09-13 17:21</t>
  </si>
  <si>
    <t>2017-09-03 18:26</t>
  </si>
  <si>
    <t>2017-09-03 18:20</t>
  </si>
  <si>
    <t>2017-10-30 08:43</t>
  </si>
  <si>
    <t>2017-10-14 03:49</t>
  </si>
  <si>
    <t>2017-10-08 11:35</t>
  </si>
  <si>
    <t>2017-10-31 03:30</t>
  </si>
  <si>
    <t>2017-10-29 17:17</t>
  </si>
  <si>
    <t>2017-10-13 22:28</t>
  </si>
  <si>
    <t>2017-10-13 21:38</t>
  </si>
  <si>
    <t>2017-11-17 14:15</t>
  </si>
  <si>
    <t>2017-11-07 10:41</t>
  </si>
  <si>
    <t>2017-11-23 19:36</t>
  </si>
  <si>
    <t>2017-11-13 06:08</t>
  </si>
  <si>
    <t>2017-11-13 06:05</t>
  </si>
  <si>
    <t>2017-12-20 09:10</t>
  </si>
  <si>
    <t>2017-12-03 14:58</t>
  </si>
  <si>
    <t>2017-12-03 14:50</t>
  </si>
  <si>
    <t>2017-12-22 05:58</t>
  </si>
  <si>
    <t>2017-12-09 00:13</t>
  </si>
  <si>
    <t>2017-12-08 00:04</t>
  </si>
  <si>
    <t>2017-12-09 00:00</t>
  </si>
  <si>
    <t>2018-01-13 09:18</t>
  </si>
  <si>
    <t>2018-01-22 14:14</t>
  </si>
  <si>
    <t>2018-01-03 12:27</t>
  </si>
  <si>
    <t>2018-01-13 03:39</t>
  </si>
  <si>
    <t>2018-01-26 13:54</t>
  </si>
  <si>
    <t>2018-01-08 11:22</t>
  </si>
  <si>
    <t>2018-02-05 09:53</t>
  </si>
  <si>
    <t>2018-02-21 15:25</t>
  </si>
  <si>
    <t>2018-02-19 14:34</t>
  </si>
  <si>
    <t>2018-02-05 06:50</t>
  </si>
  <si>
    <t>2018-02-11 06:57</t>
  </si>
  <si>
    <t>2018-02-22 17:18</t>
  </si>
  <si>
    <t>2018-02-22 17:08</t>
  </si>
  <si>
    <t>2018-03-11 09:16</t>
  </si>
  <si>
    <t>2018-03-19 14:42</t>
  </si>
  <si>
    <t>2018-03-05 12:33</t>
  </si>
  <si>
    <t>2018-03-08 19:14</t>
  </si>
  <si>
    <t>2018-03-09 12:54</t>
  </si>
  <si>
    <t>2018-03-20 08:48</t>
  </si>
  <si>
    <t>2018-04-07 21:29</t>
  </si>
  <si>
    <t>2018-04-23 15:22</t>
  </si>
  <si>
    <t>2018-04-14 10:24</t>
  </si>
  <si>
    <t>2018-04-08 06:01</t>
  </si>
  <si>
    <t>2018-04-06 20:19</t>
  </si>
  <si>
    <t>2018-04-16 23:27</t>
  </si>
  <si>
    <t>2018-04-16 22:59</t>
  </si>
  <si>
    <t>2018-04-16 00:00</t>
  </si>
  <si>
    <t>2018-05-05 08:47</t>
  </si>
  <si>
    <t>2018-05-25 16:10</t>
  </si>
  <si>
    <t>2018-05-27 10:58</t>
  </si>
  <si>
    <t>2018-05-10 05:13</t>
  </si>
  <si>
    <t>2018-05-03 12:25</t>
  </si>
  <si>
    <t>2018-05-08 03:09</t>
  </si>
  <si>
    <t>2018-05-08 02:34</t>
  </si>
  <si>
    <t>2018-06-26 08:38</t>
  </si>
  <si>
    <t>2018-06-14 16:03</t>
  </si>
  <si>
    <t>2018-06-13 13:18</t>
  </si>
  <si>
    <t>2018-06-02 02:54</t>
  </si>
  <si>
    <t>2018-06-15 15:26</t>
  </si>
  <si>
    <t>2018-06-19 09:41</t>
  </si>
  <si>
    <t>2018-06-19 13:35</t>
  </si>
  <si>
    <t>2018-07-27 22:06</t>
  </si>
  <si>
    <t>2018-07-11 04:14</t>
  </si>
  <si>
    <t>2018-07-18 09:59</t>
  </si>
  <si>
    <t>2018-07-02 11:11</t>
  </si>
  <si>
    <t>2018-07-10 16:36</t>
  </si>
  <si>
    <t>2018-07-29 00:21</t>
  </si>
  <si>
    <t>2018-07-29 00:04</t>
  </si>
  <si>
    <t>2018-08-23 14:48</t>
  </si>
  <si>
    <t>2018-08-05 10:47</t>
  </si>
  <si>
    <t>2018-08-23 21:59</t>
  </si>
  <si>
    <t>2018-08-28 12:56</t>
  </si>
  <si>
    <t>2018-08-13 17:11</t>
  </si>
  <si>
    <t>2018-08-26 16:09</t>
  </si>
  <si>
    <t>2018-09-17 22:42</t>
  </si>
  <si>
    <t>2018-09-15 15:18</t>
  </si>
  <si>
    <t>2018-09-04 11:51</t>
  </si>
  <si>
    <t>2018-09-30 23:29</t>
  </si>
  <si>
    <t>2018-09-27 14:14</t>
  </si>
  <si>
    <t>2018-09-13 06:07</t>
  </si>
  <si>
    <t>2018-09-13 05:29</t>
  </si>
  <si>
    <t>2018-09-13 00:00</t>
  </si>
  <si>
    <t>2018-10-05 03:22</t>
  </si>
  <si>
    <t>2018-10-01 11:51</t>
  </si>
  <si>
    <t>2018-10-29 00:21</t>
  </si>
  <si>
    <t>2018-10-27 12:44</t>
  </si>
  <si>
    <t>2018-10-13 06:47</t>
  </si>
  <si>
    <t>2018-10-13 00:01</t>
  </si>
  <si>
    <t>2018-11-29 09:20</t>
  </si>
  <si>
    <t>2018-11-02 04:08</t>
  </si>
  <si>
    <t>2018-11-06 10:06</t>
  </si>
  <si>
    <t>2018-11-24 06:28</t>
  </si>
  <si>
    <t>2018-11-22 11:01</t>
  </si>
  <si>
    <t>2018-11-28 02:13</t>
  </si>
  <si>
    <t>2018-11-01 02:05</t>
  </si>
  <si>
    <t>2018-12-31 09:40</t>
  </si>
  <si>
    <t>2018-12-26 13:59</t>
  </si>
  <si>
    <t>2018-12-04 12:55</t>
  </si>
  <si>
    <t>2018-12-29 05:59</t>
  </si>
  <si>
    <t>2018-12-28 14:14</t>
  </si>
  <si>
    <t>2018-12-23 21:00</t>
  </si>
  <si>
    <t>2018-12-23 20:13</t>
  </si>
  <si>
    <t>2019-01-27 09:25</t>
  </si>
  <si>
    <t>2019-01-14 14:06</t>
  </si>
  <si>
    <t>2019-01-31 12:56</t>
  </si>
  <si>
    <t>2019-01-23 06:52</t>
  </si>
  <si>
    <t>2019-01-26 14:33</t>
  </si>
  <si>
    <t>2019-01-17 00:27</t>
  </si>
  <si>
    <t>2019-01-06 01:52</t>
  </si>
  <si>
    <t>2019-01-06 00:00</t>
  </si>
  <si>
    <t>2019-02-12 08:55</t>
  </si>
  <si>
    <t>2019-02-07 14:14</t>
  </si>
  <si>
    <t>2019-02-07 12:59</t>
  </si>
  <si>
    <t>2019-02-01 04:34</t>
  </si>
  <si>
    <t>2019-02-01 07:24</t>
  </si>
  <si>
    <t>2019-02-24 13:30</t>
  </si>
  <si>
    <t>2019-02-24 13:18</t>
  </si>
  <si>
    <t>2019-03-15 09:30</t>
  </si>
  <si>
    <t>2019-03-28 16:01</t>
  </si>
  <si>
    <t>2019-03-28 12:52</t>
  </si>
  <si>
    <t>2019-03-08 02:01</t>
  </si>
  <si>
    <t>2019-03-31 15:18</t>
  </si>
  <si>
    <t>2019-03-03 10:13</t>
  </si>
  <si>
    <t>2019-03-03 10:05</t>
  </si>
  <si>
    <t>2019-04-01 09:53</t>
  </si>
  <si>
    <t>2019-04-23 12:50</t>
  </si>
  <si>
    <t>2019-04-01 06:49</t>
  </si>
  <si>
    <t>2019-04-12 10:54</t>
  </si>
  <si>
    <t>2019-04-19 15:25</t>
  </si>
  <si>
    <t>2019-04-21 01:44</t>
  </si>
  <si>
    <t>2019-05-03 09:58</t>
  </si>
  <si>
    <t>2019-05-17 16:07</t>
  </si>
  <si>
    <t>2019-05-19 14:27</t>
  </si>
  <si>
    <t>2019-05-02 20:04</t>
  </si>
  <si>
    <t>2019-05-03 16:00</t>
  </si>
  <si>
    <t>2019-05-20 12:14</t>
  </si>
  <si>
    <t>2019-05-20 11:45</t>
  </si>
  <si>
    <t>2019-06-06 09:43</t>
  </si>
  <si>
    <t>2019-06-14 03:10</t>
  </si>
  <si>
    <t>2019-06-22 13:32</t>
  </si>
  <si>
    <t>2019-06-24 10:19</t>
  </si>
  <si>
    <t>2019-06-23 08:26</t>
  </si>
  <si>
    <t>2019-06-24 03:53</t>
  </si>
  <si>
    <t>2019-06-11 08:13</t>
  </si>
  <si>
    <t>2019-07-11 22:41</t>
  </si>
  <si>
    <t>2019-07-17 17:32</t>
  </si>
  <si>
    <t>2019-07-17 14:59</t>
  </si>
  <si>
    <t>2019-07-03 03:48</t>
  </si>
  <si>
    <t>2019-07-02 17:03</t>
  </si>
  <si>
    <t>2019-07-06 11:41</t>
  </si>
  <si>
    <t>2019-07-06 11:30</t>
  </si>
  <si>
    <t>2019-07-06 00:00</t>
  </si>
  <si>
    <t>2019-08-24 15:32</t>
  </si>
  <si>
    <t>2019-08-25 14:32</t>
  </si>
  <si>
    <t>2019-08-19 18:10</t>
  </si>
  <si>
    <t>2019-08-08 14:07</t>
  </si>
  <si>
    <t>2019-08-19 16:21</t>
  </si>
  <si>
    <t>2019-08-19 00:00</t>
  </si>
  <si>
    <t>2019-09-24 09:01</t>
  </si>
  <si>
    <t>2019-09-30 14:31</t>
  </si>
  <si>
    <t>2019-09-12 13:25</t>
  </si>
  <si>
    <t>2019-09-20 20:14</t>
  </si>
  <si>
    <t>2019-09-18 12:01</t>
  </si>
  <si>
    <t>2019-09-08 03:35</t>
  </si>
  <si>
    <t>2019-09-08 02:45</t>
  </si>
  <si>
    <t>2019-09-08 00:00</t>
  </si>
  <si>
    <t>2019-10-15 09:33</t>
  </si>
  <si>
    <t>2019-10-01 00:36</t>
  </si>
  <si>
    <t>2019-10-06 13:11</t>
  </si>
  <si>
    <t>2019-10-15 12:15</t>
  </si>
  <si>
    <t>2019-11-29 09:14</t>
  </si>
  <si>
    <t>2019-11-06 15:16</t>
  </si>
  <si>
    <t>2019-11-01 10:17</t>
  </si>
  <si>
    <t>2019-11-10 05:27</t>
  </si>
  <si>
    <t>2019-11-19 08:18</t>
  </si>
  <si>
    <t>2019-12-31 09:06</t>
  </si>
  <si>
    <t>2019-12-26 14:29</t>
  </si>
  <si>
    <t>2019-12-17 11:39</t>
  </si>
  <si>
    <t>2019-12-09 06:18</t>
  </si>
  <si>
    <t>2019-12-07 10:43</t>
  </si>
  <si>
    <t>2019-12-29 10:24</t>
  </si>
  <si>
    <t>2019-12-29 10:01</t>
  </si>
  <si>
    <t>2020-01-26 13:41</t>
  </si>
  <si>
    <t>2020-01-23 11:53</t>
  </si>
  <si>
    <t>2020-01-31 23:58</t>
  </si>
  <si>
    <t>2020-01-08 13:24</t>
  </si>
  <si>
    <t>2020-01-26 07:36</t>
  </si>
  <si>
    <t>2020-01-26 08:36</t>
  </si>
  <si>
    <t>2020-02-21 09:12</t>
  </si>
  <si>
    <t>2020-02-15 15:24</t>
  </si>
  <si>
    <t>2020-02-25 13:44</t>
  </si>
  <si>
    <t>2020-02-01 06:21</t>
  </si>
  <si>
    <t>2020-02-16 17:48</t>
  </si>
  <si>
    <t>2020-02-16 07:24</t>
  </si>
  <si>
    <t>2020-02-16 06:40</t>
  </si>
  <si>
    <t>2020-03-16 10:04</t>
  </si>
  <si>
    <t>2020-03-09 14:15</t>
  </si>
  <si>
    <t>2020-03-26 12:47</t>
  </si>
  <si>
    <t>2020-03-05 04:46</t>
  </si>
  <si>
    <t>2020-03-04 22:35</t>
  </si>
  <si>
    <t>2020-03-28 03:06</t>
  </si>
  <si>
    <t>2020-03-28 02:17</t>
  </si>
  <si>
    <t>2020-04-02 09:41</t>
  </si>
  <si>
    <t>2020-04-19 16:13</t>
  </si>
  <si>
    <t>2020-04-19 10:43</t>
  </si>
  <si>
    <t>2020-04-13 05:44</t>
  </si>
  <si>
    <t>2020-04-22 15:26</t>
  </si>
  <si>
    <t>2020-04-02 05:51</t>
  </si>
  <si>
    <t>2020-04-02 05:40</t>
  </si>
  <si>
    <t>2020-05-01 09:00</t>
  </si>
  <si>
    <t>2020-05-18 03:05</t>
  </si>
  <si>
    <t>2020-05-10 10:57</t>
  </si>
  <si>
    <t>2020-05-13 05:32</t>
  </si>
  <si>
    <t>2020-05-16 16:49</t>
  </si>
  <si>
    <t>2020-05-27 08:34</t>
  </si>
  <si>
    <t>2020-05-22 10:39</t>
  </si>
  <si>
    <t>2020-06-14 23:00</t>
  </si>
  <si>
    <t>2020-06-30 16:34</t>
  </si>
  <si>
    <t>2020-06-26 10:33</t>
  </si>
  <si>
    <t>2020-06-08 18:07</t>
  </si>
  <si>
    <t>2020-06-06 13:40</t>
  </si>
  <si>
    <t>2020-06-21 09:13</t>
  </si>
  <si>
    <t>2020-06-21 09:10</t>
  </si>
  <si>
    <t>2020-07-21 09:02</t>
  </si>
  <si>
    <t>2020-07-14 15:46</t>
  </si>
  <si>
    <t>2020-07-31 10:24</t>
  </si>
  <si>
    <t>2020-07-01 14:03</t>
  </si>
  <si>
    <t>2020-07-09 13:14</t>
  </si>
  <si>
    <t>2020-07-01 15:23</t>
  </si>
  <si>
    <t>2020-07-01 14:36</t>
  </si>
  <si>
    <t>2020-08-12 21:17</t>
  </si>
  <si>
    <t>2020-08-25 14:57</t>
  </si>
  <si>
    <t>2020-08-25 11:57</t>
  </si>
  <si>
    <t>2020-08-03 09:49</t>
  </si>
  <si>
    <t>2020-08-03 09:36</t>
  </si>
  <si>
    <t>2020-09-19 08:42</t>
  </si>
  <si>
    <t>2020-09-02 13:32</t>
  </si>
  <si>
    <t>2020-09-30 15:46</t>
  </si>
  <si>
    <t>2020-09-21 14:20</t>
  </si>
  <si>
    <t>2020-09-03 08:44</t>
  </si>
  <si>
    <t>2020-09-03 07:54</t>
  </si>
  <si>
    <t>2020-10-29 08:51</t>
  </si>
  <si>
    <t>2020-10-21 13:57</t>
  </si>
  <si>
    <t>2020-10-04 12:16</t>
  </si>
  <si>
    <t>2020-10-23 09:56</t>
  </si>
  <si>
    <t>2020-10-23 11:35</t>
  </si>
  <si>
    <t>2020-10-23 01:23</t>
  </si>
  <si>
    <t>2020-10-23 00:00</t>
  </si>
  <si>
    <t>2020-11-28 09:13</t>
  </si>
  <si>
    <t>2020-11-06 15:31</t>
  </si>
  <si>
    <t>2020-11-20 11:10</t>
  </si>
  <si>
    <t>2020-11-10 05:01</t>
  </si>
  <si>
    <t>2020-11-02 14:49</t>
  </si>
  <si>
    <t>2020-11-07 16:51</t>
  </si>
  <si>
    <t>2020-11-07 16:48</t>
  </si>
  <si>
    <t>2020-12-31 09:45</t>
  </si>
  <si>
    <t>2020-12-28 15:11</t>
  </si>
  <si>
    <t>2020-12-01 10:31</t>
  </si>
  <si>
    <t>2020-12-31 07:59</t>
  </si>
  <si>
    <t>2020-12-30 07:37</t>
  </si>
  <si>
    <t>2020-12-09 05:18</t>
  </si>
  <si>
    <t>2020-12-09 05:09</t>
  </si>
  <si>
    <t>2021-01-01 08:36</t>
  </si>
  <si>
    <t>2021-01-22 15:24</t>
  </si>
  <si>
    <t>2021-01-16 12:21</t>
  </si>
  <si>
    <t>2021-01-13 06:31</t>
  </si>
  <si>
    <t>2021-01-17 12:46</t>
  </si>
  <si>
    <t>2021-01-11 06:12</t>
  </si>
  <si>
    <t>2021-01-11 05:22</t>
  </si>
  <si>
    <t>2021-02-18 21:41</t>
  </si>
  <si>
    <t>2021-02-26 15:39</t>
  </si>
  <si>
    <t>2021-02-22 10:30</t>
  </si>
  <si>
    <t>2021-02-19 05:22</t>
  </si>
  <si>
    <t>2021-02-18 13:43</t>
  </si>
  <si>
    <t>2021-02-11 03:55</t>
  </si>
  <si>
    <t>2021-02-11 05:09</t>
  </si>
  <si>
    <t>2021-03-29 16:44</t>
  </si>
  <si>
    <t>2021-03-28 10:27</t>
  </si>
  <si>
    <t>2021-03-22 15:18</t>
  </si>
  <si>
    <t>2021-03-21 14:26</t>
  </si>
  <si>
    <t>2021-03-06 22:46</t>
  </si>
  <si>
    <t>2021-03-06 22:07</t>
  </si>
  <si>
    <t>2021-04-11 08:25</t>
  </si>
  <si>
    <t>2021-04-23 15:40</t>
  </si>
  <si>
    <t>2021-04-02 10:36</t>
  </si>
  <si>
    <t>2021-04-06 05:41</t>
  </si>
  <si>
    <t>2021-04-17 15:27</t>
  </si>
  <si>
    <t>2021-04-29 04:39</t>
  </si>
  <si>
    <t>2021-04-29 04:01</t>
  </si>
  <si>
    <t>2021-05-06 09:04</t>
  </si>
  <si>
    <t>2021-05-30 14:38</t>
  </si>
  <si>
    <t>2021-05-06 04:47</t>
  </si>
  <si>
    <t>2021-05-05 15:52</t>
  </si>
  <si>
    <t>2021-05-30 16:29</t>
  </si>
  <si>
    <t>2021-06-12 21:19</t>
  </si>
  <si>
    <t>2021-06-20 17:21</t>
  </si>
  <si>
    <t>2021-06-18 12:23</t>
  </si>
  <si>
    <t>2021-06-05 23:58</t>
  </si>
  <si>
    <t>2021-06-05 15:52</t>
  </si>
  <si>
    <t>2021-06-05 16:12</t>
  </si>
  <si>
    <t>2021-06-05 15:50</t>
  </si>
  <si>
    <t>2021-06-28 00:00</t>
  </si>
  <si>
    <t>2021-07-07 22:22</t>
  </si>
  <si>
    <t>2021-07-23 15:49</t>
  </si>
  <si>
    <t>2021-07-31 22:44</t>
  </si>
  <si>
    <t>2021-07-21 15:26</t>
  </si>
  <si>
    <t>2021-07-31 22:24</t>
  </si>
  <si>
    <t>2021-07-31 21:51</t>
  </si>
  <si>
    <t>2021-08-16 06:35</t>
  </si>
  <si>
    <t>2021-08-07 02:58</t>
  </si>
  <si>
    <t>2021-08-04 12:19</t>
  </si>
  <si>
    <t>2021-08-06 06:42</t>
  </si>
  <si>
    <t>2021-08-07 02:18</t>
  </si>
  <si>
    <t>2021-08-02 06:50</t>
  </si>
  <si>
    <t>2021-08-02 06:20</t>
  </si>
  <si>
    <t>2021-09-24 00:12</t>
  </si>
  <si>
    <t>2021-09-12 04:06</t>
  </si>
  <si>
    <t>2021-09-15 10:36</t>
  </si>
  <si>
    <t>2021-09-29 04:06</t>
  </si>
  <si>
    <t>2021-09-12 11:27</t>
  </si>
  <si>
    <t>2021-09-12 05:59</t>
  </si>
  <si>
    <t>2021-09-12 05:58</t>
  </si>
  <si>
    <t>2021-09-08 00:00</t>
  </si>
  <si>
    <t>2021-10-30 08:56</t>
  </si>
  <si>
    <t>2021-10-12 03:44</t>
  </si>
  <si>
    <t>2021-10-07 11:55</t>
  </si>
  <si>
    <t>2021-10-22 05:49</t>
  </si>
  <si>
    <t>2021-10-11 12:02</t>
  </si>
  <si>
    <t>2021-10-15 03:47</t>
  </si>
  <si>
    <t>2021-10-15 03:21</t>
  </si>
  <si>
    <t>2021-11-24 00:12</t>
  </si>
  <si>
    <t>2021-11-19 15:58</t>
  </si>
  <si>
    <t>2021-11-06 08:30</t>
  </si>
  <si>
    <t>2021-11-11 01:15</t>
  </si>
  <si>
    <t>2021-11-22 15:16</t>
  </si>
  <si>
    <t>2021-11-13 03:31</t>
  </si>
  <si>
    <t>2021-11-13 02:41</t>
  </si>
  <si>
    <t>2021-12-21 14:14</t>
  </si>
  <si>
    <t>2021-12-10 12:25</t>
  </si>
  <si>
    <t>2021-12-04 06:26</t>
  </si>
  <si>
    <t>2021-12-01 13:03</t>
  </si>
  <si>
    <t>2021-12-21 12:38</t>
  </si>
  <si>
    <t>2021-12-21 17:43</t>
  </si>
  <si>
    <t>2015-01-31 09:18</t>
  </si>
  <si>
    <t>2015-01-23 01:09</t>
  </si>
  <si>
    <t>2015-01-29 15:33</t>
  </si>
  <si>
    <t>2015-01-14 02:39</t>
  </si>
  <si>
    <t>2015-01-28 02:36</t>
  </si>
  <si>
    <t>2015-02-01 09:13</t>
  </si>
  <si>
    <t>2015-02-25 14:48</t>
  </si>
  <si>
    <t>2015-02-15 12:21</t>
  </si>
  <si>
    <t>2015-02-10 03:12</t>
  </si>
  <si>
    <t>2015-02-07 15:15</t>
  </si>
  <si>
    <t>2015-02-16 05:27</t>
  </si>
  <si>
    <t>2015-02-16 05:23</t>
  </si>
  <si>
    <t>2015-03-25 22:45</t>
  </si>
  <si>
    <t>2015-03-03 15:07</t>
  </si>
  <si>
    <t>2015-03-19 13:15</t>
  </si>
  <si>
    <t>2015-03-13 06:15</t>
  </si>
  <si>
    <t>2015-03-04 19:28</t>
  </si>
  <si>
    <t>2015-03-23 21:21</t>
  </si>
  <si>
    <t>2015-03-23 21:05</t>
  </si>
  <si>
    <t>2015-04-23 22:11</t>
  </si>
  <si>
    <t>2015-04-03 03:31</t>
  </si>
  <si>
    <t>2015-04-05 14:00</t>
  </si>
  <si>
    <t>2015-04-14 05:39</t>
  </si>
  <si>
    <t>2015-04-06 16:22</t>
  </si>
  <si>
    <t>2015-04-06 16:18</t>
  </si>
  <si>
    <t>2015-04-06 16:03</t>
  </si>
  <si>
    <t>2015-05-15 09:22</t>
  </si>
  <si>
    <t>2015-05-24 16:26</t>
  </si>
  <si>
    <t>2015-05-16 14:33</t>
  </si>
  <si>
    <t>2015-05-20 14:36</t>
  </si>
  <si>
    <t>2015-05-05 01:15</t>
  </si>
  <si>
    <t>2015-05-22 16:31</t>
  </si>
  <si>
    <t>2015-05-22 15:57</t>
  </si>
  <si>
    <t>2015-06-28 09:34</t>
  </si>
  <si>
    <t>2015-06-17 16:08</t>
  </si>
  <si>
    <t>2015-06-16 13:18</t>
  </si>
  <si>
    <t>2015-06-04 04:32</t>
  </si>
  <si>
    <t>2015-06-19 16:31</t>
  </si>
  <si>
    <t>2015-06-24 15:19</t>
  </si>
  <si>
    <t>2015-07-27 09:01</t>
  </si>
  <si>
    <t>2015-07-10 16:49</t>
  </si>
  <si>
    <t>2015-07-02 13:01</t>
  </si>
  <si>
    <t>2015-07-30 04:42</t>
  </si>
  <si>
    <t>2015-07-11 04:22</t>
  </si>
  <si>
    <t>2015-07-26 15:45</t>
  </si>
  <si>
    <t>2015-07-26 15:27</t>
  </si>
  <si>
    <t>2015-07-26 00:00</t>
  </si>
  <si>
    <t>2015-08-02 08:30</t>
  </si>
  <si>
    <t>2015-08-08 05:41</t>
  </si>
  <si>
    <t>2015-08-21 13:42</t>
  </si>
  <si>
    <t>2015-08-30 05:09</t>
  </si>
  <si>
    <t>2015-08-16 12:49</t>
  </si>
  <si>
    <t>2015-08-12 16:32</t>
  </si>
  <si>
    <t>2015-08-12 16:16</t>
  </si>
  <si>
    <t>2015-09-30 21:39</t>
  </si>
  <si>
    <t>2015-09-28 19:05</t>
  </si>
  <si>
    <t>2015-09-16 12:29</t>
  </si>
  <si>
    <t>2015-09-14 05:47</t>
  </si>
  <si>
    <t>2015-09-28 18:44</t>
  </si>
  <si>
    <t>2015-09-28 19:12</t>
  </si>
  <si>
    <t>2015-09-28 22:50</t>
  </si>
  <si>
    <t>2015-10-31 09:35</t>
  </si>
  <si>
    <t>2015-10-20 01:56</t>
  </si>
  <si>
    <t>2015-10-03 13:25</t>
  </si>
  <si>
    <t>2015-10-15 05:43</t>
  </si>
  <si>
    <t>2015-10-14 13:10</t>
  </si>
  <si>
    <t>2015-10-10 12:53</t>
  </si>
  <si>
    <t>2015-10-10 12:42</t>
  </si>
  <si>
    <t>2015-10-10 00:00</t>
  </si>
  <si>
    <t>2015-11-28 21:04</t>
  </si>
  <si>
    <t>2015-11-25 14:20</t>
  </si>
  <si>
    <t>2015-11-18 13:32</t>
  </si>
  <si>
    <t>2015-11-28 05:57</t>
  </si>
  <si>
    <t>2015-11-14 13:22</t>
  </si>
  <si>
    <t>2015-11-21 14:28</t>
  </si>
  <si>
    <t>2015-11-21 14:25</t>
  </si>
  <si>
    <t>2015-12-29 09:51</t>
  </si>
  <si>
    <t>2015-12-10 02:46</t>
  </si>
  <si>
    <t>2015-12-17 06:15</t>
  </si>
  <si>
    <t>2015-12-10 03:14</t>
  </si>
  <si>
    <t>2015-12-10 03:15</t>
  </si>
  <si>
    <t>2015-12-10 02:51</t>
  </si>
  <si>
    <t>2016-01-24 17:17</t>
  </si>
  <si>
    <t>2016-01-17 14:39</t>
  </si>
  <si>
    <t>2016-01-05 12:19</t>
  </si>
  <si>
    <t>2016-01-24 07:05</t>
  </si>
  <si>
    <t>2016-01-17 22:23</t>
  </si>
  <si>
    <t>2016-01-17 12:04</t>
  </si>
  <si>
    <t>2016-01-04 00:11</t>
  </si>
  <si>
    <t>2016-02-25 09:51</t>
  </si>
  <si>
    <t>2016-02-05 16:10</t>
  </si>
  <si>
    <t>2016-02-13 12:43</t>
  </si>
  <si>
    <t>2016-02-08 06:07</t>
  </si>
  <si>
    <t>2016-02-13 15:17</t>
  </si>
  <si>
    <t>2016-02-02 08:26</t>
  </si>
  <si>
    <t>2016-02-02 00:44</t>
  </si>
  <si>
    <t>2016-02-02 00:00</t>
  </si>
  <si>
    <t>2016-03-29 09:06</t>
  </si>
  <si>
    <t>2016-03-09 14:27</t>
  </si>
  <si>
    <t>2016-03-18 13:42</t>
  </si>
  <si>
    <t>2016-03-28 05:17</t>
  </si>
  <si>
    <t>2016-03-18 18:08</t>
  </si>
  <si>
    <t>2016-03-14 00:08</t>
  </si>
  <si>
    <t>2016-04-19 09:56</t>
  </si>
  <si>
    <t>2016-04-13 13:51</t>
  </si>
  <si>
    <t>2016-04-07 11:46</t>
  </si>
  <si>
    <t>2016-04-11 23:34</t>
  </si>
  <si>
    <t>2016-04-13 10:44</t>
  </si>
  <si>
    <t>2016-04-10 16:41</t>
  </si>
  <si>
    <t>2016-05-14 10:15</t>
  </si>
  <si>
    <t>2016-05-28 12:44</t>
  </si>
  <si>
    <t>2016-05-01 07:01</t>
  </si>
  <si>
    <t>2016-05-10 15:04</t>
  </si>
  <si>
    <t>2016-05-30 14:24</t>
  </si>
  <si>
    <t>2016-05-30 14:05</t>
  </si>
  <si>
    <t>2016-05-30 00:00</t>
  </si>
  <si>
    <t>2016-06-29 22:54</t>
  </si>
  <si>
    <t>2016-06-08 16:13</t>
  </si>
  <si>
    <t>2016-06-27 13:38</t>
  </si>
  <si>
    <t>2016-06-20 18:09</t>
  </si>
  <si>
    <t>2016-06-20 17:57</t>
  </si>
  <si>
    <t>2016-06-17 16:27</t>
  </si>
  <si>
    <t>2016-06-13 07:09</t>
  </si>
  <si>
    <t>2016-07-21 09:45</t>
  </si>
  <si>
    <t>2016-07-08 10:56</t>
  </si>
  <si>
    <t>2016-07-29 12:12</t>
  </si>
  <si>
    <t>2016-07-19 17:39</t>
  </si>
  <si>
    <t>2016-07-31 21:43</t>
  </si>
  <si>
    <t>2016-07-19 15:23</t>
  </si>
  <si>
    <t>2016-07-19 14:37</t>
  </si>
  <si>
    <t>2016-08-04 22:10</t>
  </si>
  <si>
    <t>2016-08-27 13:57</t>
  </si>
  <si>
    <t>2016-08-30 21:29</t>
  </si>
  <si>
    <t>2016-08-01 07:25</t>
  </si>
  <si>
    <t>2016-08-02 19:31</t>
  </si>
  <si>
    <t>2016-08-29 03:23</t>
  </si>
  <si>
    <t>2016-08-29 00:00</t>
  </si>
  <si>
    <t>2016-09-27 14:51</t>
  </si>
  <si>
    <t>2016-09-13 11:43</t>
  </si>
  <si>
    <t>2016-09-15 03:11</t>
  </si>
  <si>
    <t>2016-09-14 13:59</t>
  </si>
  <si>
    <t>2016-09-17 14:52</t>
  </si>
  <si>
    <t>2016-09-27 14:20</t>
  </si>
  <si>
    <t>2016-10-31 08:03</t>
  </si>
  <si>
    <t>2016-10-20 14:54</t>
  </si>
  <si>
    <t>2016-10-20 11:00</t>
  </si>
  <si>
    <t>2016-10-31 06:03</t>
  </si>
  <si>
    <t>2016-10-20 11:41</t>
  </si>
  <si>
    <t>2016-10-09 14:15</t>
  </si>
  <si>
    <t>2016-10-09 13:53</t>
  </si>
  <si>
    <t>2016-11-05 14:03</t>
  </si>
  <si>
    <t>2016-11-15 12:21</t>
  </si>
  <si>
    <t>2016-11-29 04:23</t>
  </si>
  <si>
    <t>2016-11-27 18:31</t>
  </si>
  <si>
    <t>2016-11-27 13:26</t>
  </si>
  <si>
    <t>2016-11-27 13:13</t>
  </si>
  <si>
    <t>2016-12-18 08:47</t>
  </si>
  <si>
    <t>2016-12-20 13:19</t>
  </si>
  <si>
    <t>2016-12-15 18:36</t>
  </si>
  <si>
    <t>2016-12-13 14:26</t>
  </si>
  <si>
    <t>2016-12-28 06:40</t>
  </si>
  <si>
    <t>2016-12-28 10:54</t>
  </si>
  <si>
    <t>2017-01-22 09:34</t>
  </si>
  <si>
    <t>2017-01-08 14:56</t>
  </si>
  <si>
    <t>2017-01-29 13:10</t>
  </si>
  <si>
    <t>2017-01-26 05:57</t>
  </si>
  <si>
    <t>2017-01-17 02:42</t>
  </si>
  <si>
    <t>2017-01-21 06:13</t>
  </si>
  <si>
    <t>2017-01-21 05:41</t>
  </si>
  <si>
    <t>2017-01-16 00:00</t>
  </si>
  <si>
    <t>2017-02-05 17:11</t>
  </si>
  <si>
    <t>2017-02-21 11:28</t>
  </si>
  <si>
    <t>2017-02-09 16:25</t>
  </si>
  <si>
    <t>2017-02-13 14:06</t>
  </si>
  <si>
    <t>2017-02-26 05:20</t>
  </si>
  <si>
    <t>2017-02-22 10:42</t>
  </si>
  <si>
    <t>2017-03-27 09:27</t>
  </si>
  <si>
    <t>2017-03-10 15:21</t>
  </si>
  <si>
    <t>2017-03-31 13:11</t>
  </si>
  <si>
    <t>2017-03-02 05:53</t>
  </si>
  <si>
    <t>2017-03-24 12:49</t>
  </si>
  <si>
    <t>2017-03-14 04:13</t>
  </si>
  <si>
    <t>2017-03-14 04:04</t>
  </si>
  <si>
    <t>2017-04-03 09:01</t>
  </si>
  <si>
    <t>2017-04-10 16:09</t>
  </si>
  <si>
    <t>2017-04-19 11:44</t>
  </si>
  <si>
    <t>2017-04-02 05:28</t>
  </si>
  <si>
    <t>2017-04-21 21:02</t>
  </si>
  <si>
    <t>2017-04-19 18:28</t>
  </si>
  <si>
    <t>2017-04-19 19:58</t>
  </si>
  <si>
    <t>2017-05-06 09:53</t>
  </si>
  <si>
    <t>2017-05-16 18:39</t>
  </si>
  <si>
    <t>2017-05-29 12:08</t>
  </si>
  <si>
    <t>2017-05-08 17:08</t>
  </si>
  <si>
    <t>2017-05-08 17:04</t>
  </si>
  <si>
    <t>2017-05-24 14:26</t>
  </si>
  <si>
    <t>2017-06-02 14:22</t>
  </si>
  <si>
    <t>2017-06-11 14:36</t>
  </si>
  <si>
    <t>2017-06-15 09:45</t>
  </si>
  <si>
    <t>2017-06-02 20:30</t>
  </si>
  <si>
    <t>2017-06-03 19:47</t>
  </si>
  <si>
    <t>2017-06-03 18:58</t>
  </si>
  <si>
    <t>2017-07-07 22:46</t>
  </si>
  <si>
    <t>2017-07-29 20:43</t>
  </si>
  <si>
    <t>2017-07-18 13:30</t>
  </si>
  <si>
    <t>2017-07-31 05:32</t>
  </si>
  <si>
    <t>2017-07-29 20:19</t>
  </si>
  <si>
    <t>2017-07-01 16:00</t>
  </si>
  <si>
    <t>2017-07-01 15:51</t>
  </si>
  <si>
    <t>2017-08-27 23:25</t>
  </si>
  <si>
    <t>2017-08-21 13:39</t>
  </si>
  <si>
    <t>2017-08-28 05:42</t>
  </si>
  <si>
    <t>2017-08-24 15:00</t>
  </si>
  <si>
    <t>2017-08-24 16:22</t>
  </si>
  <si>
    <t>2017-08-24 15:38</t>
  </si>
  <si>
    <t>2017-08-24 00:00</t>
  </si>
  <si>
    <t>2017-09-30 21:47</t>
  </si>
  <si>
    <t>2017-09-01 13:29</t>
  </si>
  <si>
    <t>2017-09-27 14:47</t>
  </si>
  <si>
    <t>2017-09-29 18:38</t>
  </si>
  <si>
    <t>2017-09-29 18:11</t>
  </si>
  <si>
    <t>2017-09-29 18:03</t>
  </si>
  <si>
    <t>2017-10-14 03:10</t>
  </si>
  <si>
    <t>2017-10-08 11:21</t>
  </si>
  <si>
    <t>2017-10-30 05:32</t>
  </si>
  <si>
    <t>2017-10-09 10:58</t>
  </si>
  <si>
    <t>2017-10-13 20:56</t>
  </si>
  <si>
    <t>2017-10-15 11:32</t>
  </si>
  <si>
    <t>2017-11-26 08:46</t>
  </si>
  <si>
    <t>2017-11-18 14:26</t>
  </si>
  <si>
    <t>2017-11-10 12:13</t>
  </si>
  <si>
    <t>2017-11-01 06:12</t>
  </si>
  <si>
    <t>2017-11-03 20:34</t>
  </si>
  <si>
    <t>2017-11-12 00:55</t>
  </si>
  <si>
    <t>2017-12-08 13:56</t>
  </si>
  <si>
    <t>2017-12-04 12:15</t>
  </si>
  <si>
    <t>2017-12-22 02:50</t>
  </si>
  <si>
    <t>2017-12-30 15:22</t>
  </si>
  <si>
    <t>2017-12-29 00:29</t>
  </si>
  <si>
    <t>2017-12-08 04:33</t>
  </si>
  <si>
    <t>2017-12-04 12:00</t>
  </si>
  <si>
    <t>2018-01-13 08:53</t>
  </si>
  <si>
    <t>2018-01-22 14:37</t>
  </si>
  <si>
    <t>2018-01-17 12:38</t>
  </si>
  <si>
    <t>2018-01-13 05:23</t>
  </si>
  <si>
    <t>2018-01-08 12:43</t>
  </si>
  <si>
    <t>2018-01-08 12:34</t>
  </si>
  <si>
    <t>2018-01-08 12:11</t>
  </si>
  <si>
    <t>2018-02-12 09:29</t>
  </si>
  <si>
    <t>2018-02-21 14:57</t>
  </si>
  <si>
    <t>2018-02-20 14:07</t>
  </si>
  <si>
    <t>2018-02-05 17:35</t>
  </si>
  <si>
    <t>2018-02-22 15:03</t>
  </si>
  <si>
    <t>2018-02-22 19:01</t>
  </si>
  <si>
    <t>2018-02-22 20:12</t>
  </si>
  <si>
    <t>2018-03-11 09:30</t>
  </si>
  <si>
    <t>2018-03-20 04:08</t>
  </si>
  <si>
    <t>2018-03-03 13:29</t>
  </si>
  <si>
    <t>2018-03-10 06:27</t>
  </si>
  <si>
    <t>2018-03-05 12:55</t>
  </si>
  <si>
    <t>2018-03-05 12:53</t>
  </si>
  <si>
    <t>2018-03-05 12:50</t>
  </si>
  <si>
    <t>2018-04-07 20:17</t>
  </si>
  <si>
    <t>2018-04-23 15:43</t>
  </si>
  <si>
    <t>2018-04-23 12:10</t>
  </si>
  <si>
    <t>2018-04-07 08:56</t>
  </si>
  <si>
    <t>2018-04-23 16:08</t>
  </si>
  <si>
    <t>2018-04-23 15:02</t>
  </si>
  <si>
    <t>2018-04-23 15:48</t>
  </si>
  <si>
    <t>2018-05-05 08:53</t>
  </si>
  <si>
    <t>2018-05-20 03:39</t>
  </si>
  <si>
    <t>2018-05-28 13:22</t>
  </si>
  <si>
    <t>2018-05-09 20:10</t>
  </si>
  <si>
    <t>2018-05-08 04:51</t>
  </si>
  <si>
    <t>2018-05-08 04:50</t>
  </si>
  <si>
    <t>2018-06-25 22:30</t>
  </si>
  <si>
    <t>2018-06-14 18:26</t>
  </si>
  <si>
    <t>2018-06-05 14:36</t>
  </si>
  <si>
    <t>2018-06-27 18:31</t>
  </si>
  <si>
    <t>2018-06-19 09:54</t>
  </si>
  <si>
    <t>2018-06-27 17:39</t>
  </si>
  <si>
    <t>2018-06-27 17:20</t>
  </si>
  <si>
    <t>2018-07-27 22:00</t>
  </si>
  <si>
    <t>2018-07-11 02:34</t>
  </si>
  <si>
    <t>2018-07-17 12:34</t>
  </si>
  <si>
    <t>2018-07-07 21:53</t>
  </si>
  <si>
    <t>2018-07-25 16:58</t>
  </si>
  <si>
    <t>2018-07-06 16:50</t>
  </si>
  <si>
    <t>2018-08-31 00:02</t>
  </si>
  <si>
    <t>2018-08-23 15:08</t>
  </si>
  <si>
    <t>2018-08-04 13:41</t>
  </si>
  <si>
    <t>2018-08-29 05:52</t>
  </si>
  <si>
    <t>2018-08-16 18:39</t>
  </si>
  <si>
    <t>2018-08-16 18:14</t>
  </si>
  <si>
    <t>2018-08-16 18:10</t>
  </si>
  <si>
    <t>2018-09-17 21:39</t>
  </si>
  <si>
    <t>2018-09-15 14:51</t>
  </si>
  <si>
    <t>2018-09-17 13:30</t>
  </si>
  <si>
    <t>2018-09-30 04:57</t>
  </si>
  <si>
    <t>2018-09-16 02:10</t>
  </si>
  <si>
    <t>2018-09-06 17:31</t>
  </si>
  <si>
    <t>2018-09-06 17:14</t>
  </si>
  <si>
    <t>2018-09-06 00:00</t>
  </si>
  <si>
    <t>2018-10-05 03:51</t>
  </si>
  <si>
    <t>2018-10-06 13:16</t>
  </si>
  <si>
    <t>2018-10-29 04:22</t>
  </si>
  <si>
    <t>2018-10-31 22:56</t>
  </si>
  <si>
    <t>2018-10-12 03:05</t>
  </si>
  <si>
    <t>2018-10-19 07:23</t>
  </si>
  <si>
    <t>2018-11-02 03:39</t>
  </si>
  <si>
    <t>2018-11-04 13:26</t>
  </si>
  <si>
    <t>2018-11-25 20:38</t>
  </si>
  <si>
    <t>2018-11-02 07:24</t>
  </si>
  <si>
    <t>2018-11-28 03:29</t>
  </si>
  <si>
    <t>2018-11-28 03:10</t>
  </si>
  <si>
    <t>2018-12-31 08:45</t>
  </si>
  <si>
    <t>2018-12-26 14:17</t>
  </si>
  <si>
    <t>2018-12-05 13:44</t>
  </si>
  <si>
    <t>2018-12-29 22:20</t>
  </si>
  <si>
    <t>2018-12-20 19:21</t>
  </si>
  <si>
    <t>2018-12-25 05:20</t>
  </si>
  <si>
    <t>2018-12-25 05:18</t>
  </si>
  <si>
    <t>2018-12-25 00:00</t>
  </si>
  <si>
    <t>2019-01-03 09:21</t>
  </si>
  <si>
    <t>2019-01-16 14:03</t>
  </si>
  <si>
    <t>2019-01-10 11:58</t>
  </si>
  <si>
    <t>2019-01-28 06:40</t>
  </si>
  <si>
    <t>2019-01-28 13:51</t>
  </si>
  <si>
    <t>2019-01-21 06:10</t>
  </si>
  <si>
    <t>2019-01-16 17:45</t>
  </si>
  <si>
    <t>2019-02-12 08:44</t>
  </si>
  <si>
    <t>2019-02-23 14:40</t>
  </si>
  <si>
    <t>2019-02-20 12:12</t>
  </si>
  <si>
    <t>2019-02-02 06:17</t>
  </si>
  <si>
    <t>2019-02-03 13:51</t>
  </si>
  <si>
    <t>2019-02-24 17:02</t>
  </si>
  <si>
    <t>2019-02-24 16:20</t>
  </si>
  <si>
    <t>2019-03-14 09:07</t>
  </si>
  <si>
    <t>2019-03-09 16:19</t>
  </si>
  <si>
    <t>2019-03-21 14:13</t>
  </si>
  <si>
    <t>2019-03-08 06:22</t>
  </si>
  <si>
    <t>2019-03-10 02:11</t>
  </si>
  <si>
    <t>2019-03-10 01:58</t>
  </si>
  <si>
    <t>2019-03-10 01:24</t>
  </si>
  <si>
    <t>2019-04-01 09:37</t>
  </si>
  <si>
    <t>2019-04-30 15:42</t>
  </si>
  <si>
    <t>2019-04-10 13:07</t>
  </si>
  <si>
    <t>2019-04-19 06:50</t>
  </si>
  <si>
    <t>2019-04-19 15:06</t>
  </si>
  <si>
    <t>2019-04-19 15:37</t>
  </si>
  <si>
    <t>2019-04-19 15:04</t>
  </si>
  <si>
    <t>2019-05-03 10:26</t>
  </si>
  <si>
    <t>2019-05-18 15:09</t>
  </si>
  <si>
    <t>2019-05-12 13:13</t>
  </si>
  <si>
    <t>2019-05-03 06:44</t>
  </si>
  <si>
    <t>2019-05-18 13:24</t>
  </si>
  <si>
    <t>2019-05-15 14:19</t>
  </si>
  <si>
    <t>2019-05-15 14:04</t>
  </si>
  <si>
    <t>2019-05-18 00:00</t>
  </si>
  <si>
    <t>2019-06-05 22:18</t>
  </si>
  <si>
    <t>2019-06-14 03:59</t>
  </si>
  <si>
    <t>2019-06-28 15:00</t>
  </si>
  <si>
    <t>2019-06-24 06:03</t>
  </si>
  <si>
    <t>2019-06-14 05:07</t>
  </si>
  <si>
    <t>2019-06-13 14:50</t>
  </si>
  <si>
    <t>2019-06-01 17:11</t>
  </si>
  <si>
    <t>2019-07-11 22:38</t>
  </si>
  <si>
    <t>2019-07-18 03:27</t>
  </si>
  <si>
    <t>2019-07-17 12:17</t>
  </si>
  <si>
    <t>2019-07-22 18:24</t>
  </si>
  <si>
    <t>2019-07-10 13:21</t>
  </si>
  <si>
    <t>2019-07-10 13:23</t>
  </si>
  <si>
    <t>2019-07-19 13:27</t>
  </si>
  <si>
    <t>2019-08-26 20:41</t>
  </si>
  <si>
    <t>2019-08-28 12:25</t>
  </si>
  <si>
    <t>2019-08-03 04:42</t>
  </si>
  <si>
    <t>2019-08-24 16:16</t>
  </si>
  <si>
    <t>2019-08-18 10:43</t>
  </si>
  <si>
    <t>2019-08-01 15:39</t>
  </si>
  <si>
    <t>2019-08-17 00:00</t>
  </si>
  <si>
    <t>2019-09-24 20:50</t>
  </si>
  <si>
    <t>2019-09-15 12:50</t>
  </si>
  <si>
    <t>2019-09-21 07:37</t>
  </si>
  <si>
    <t>2019-09-01 16:27</t>
  </si>
  <si>
    <t>2019-09-04 13:40</t>
  </si>
  <si>
    <t>2019-09-04 13:37</t>
  </si>
  <si>
    <t>2019-10-15 09:40</t>
  </si>
  <si>
    <t>2019-10-02 14:14</t>
  </si>
  <si>
    <t>2019-10-22 04:26</t>
  </si>
  <si>
    <t>2019-10-01 05:40</t>
  </si>
  <si>
    <t>2019-10-01 04:48</t>
  </si>
  <si>
    <t>2019-10-01 04:30</t>
  </si>
  <si>
    <t>2019-11-27 09:00</t>
  </si>
  <si>
    <t>2019-11-06 13:36</t>
  </si>
  <si>
    <t>2019-11-27 13:07</t>
  </si>
  <si>
    <t>2019-11-30 06:26</t>
  </si>
  <si>
    <t>2019-11-06 15:01</t>
  </si>
  <si>
    <t>2019-12-31 09:44</t>
  </si>
  <si>
    <t>2019-12-22 13:53</t>
  </si>
  <si>
    <t>2019-12-26 12:37</t>
  </si>
  <si>
    <t>2019-12-08 04:37</t>
  </si>
  <si>
    <t>2019-12-31 02:31</t>
  </si>
  <si>
    <t>2019-12-31 04:16</t>
  </si>
  <si>
    <t>2019-12-30 20:32</t>
  </si>
  <si>
    <t>2020-01-01 09:22</t>
  </si>
  <si>
    <t>2020-01-26 14:52</t>
  </si>
  <si>
    <t>2020-01-22 13:31</t>
  </si>
  <si>
    <t>2020-01-31 03:16</t>
  </si>
  <si>
    <t>2020-01-28 05:04</t>
  </si>
  <si>
    <t>2020-01-26 08:07</t>
  </si>
  <si>
    <t>2020-02-21 09:55</t>
  </si>
  <si>
    <t>2020-02-29 15:33</t>
  </si>
  <si>
    <t>2020-02-26 12:47</t>
  </si>
  <si>
    <t>2020-02-01 06:49</t>
  </si>
  <si>
    <t>2020-02-13 16:53</t>
  </si>
  <si>
    <t>2020-02-13 17:46</t>
  </si>
  <si>
    <t>2020-02-13 16:30</t>
  </si>
  <si>
    <t>2020-03-16 09:13</t>
  </si>
  <si>
    <t>2020-03-09 15:00</t>
  </si>
  <si>
    <t>2020-03-16 05:05</t>
  </si>
  <si>
    <t>2020-03-27 14:55</t>
  </si>
  <si>
    <t>2020-03-27 14:51</t>
  </si>
  <si>
    <t>2020-04-02 10:12</t>
  </si>
  <si>
    <t>2020-04-07 05:42</t>
  </si>
  <si>
    <t>2020-04-20 12:06</t>
  </si>
  <si>
    <t>2020-04-13 04:35</t>
  </si>
  <si>
    <t>2020-04-02 07:01</t>
  </si>
  <si>
    <t>2020-04-02 07:10</t>
  </si>
  <si>
    <t>2020-04-12 00:41</t>
  </si>
  <si>
    <t>2020-05-01 09:12</t>
  </si>
  <si>
    <t>2020-05-22 16:27</t>
  </si>
  <si>
    <t>2020-05-16 11:28</t>
  </si>
  <si>
    <t>2020-05-21 16:42</t>
  </si>
  <si>
    <t>2020-05-25 14:55</t>
  </si>
  <si>
    <t>2020-05-25 14:52</t>
  </si>
  <si>
    <t>2020-06-14 21:20</t>
  </si>
  <si>
    <t>2020-06-12 15:20</t>
  </si>
  <si>
    <t>2020-06-28 13:27</t>
  </si>
  <si>
    <t>2020-06-08 19:31</t>
  </si>
  <si>
    <t>2020-06-26 15:33</t>
  </si>
  <si>
    <t>2020-06-06 16:12</t>
  </si>
  <si>
    <t>2020-06-13 15:20</t>
  </si>
  <si>
    <t>2020-06-26 00:00</t>
  </si>
  <si>
    <t>2020-07-21 21:47</t>
  </si>
  <si>
    <t>2020-07-14 15:48</t>
  </si>
  <si>
    <t>2020-07-13 13:31</t>
  </si>
  <si>
    <t>2020-07-11 17:45</t>
  </si>
  <si>
    <t>2020-07-30 08:43</t>
  </si>
  <si>
    <t>2020-07-10 15:56</t>
  </si>
  <si>
    <t>2020-07-10 15:15</t>
  </si>
  <si>
    <t>2020-07-10 00:00</t>
  </si>
  <si>
    <t>2020-08-12 21:30</t>
  </si>
  <si>
    <t>2020-08-31 16:01</t>
  </si>
  <si>
    <t>2020-08-19 12:53</t>
  </si>
  <si>
    <t>2020-08-15 20:06</t>
  </si>
  <si>
    <t>2020-08-01 15:55</t>
  </si>
  <si>
    <t>2020-08-01 15:51</t>
  </si>
  <si>
    <t>2020-08-05 17:10</t>
  </si>
  <si>
    <t>2020-08-05 00:00</t>
  </si>
  <si>
    <t>2020-09-19 08:50</t>
  </si>
  <si>
    <t>2020-09-01 03:55</t>
  </si>
  <si>
    <t>2020-09-18 14:15</t>
  </si>
  <si>
    <t>2020-09-07 04:30</t>
  </si>
  <si>
    <t>2020-09-03 14:52</t>
  </si>
  <si>
    <t>2020-09-03 14:55</t>
  </si>
  <si>
    <t>2020-09-15 18:42</t>
  </si>
  <si>
    <t>2020-09-15 00:00</t>
  </si>
  <si>
    <t>2020-10-29 08:48</t>
  </si>
  <si>
    <t>2020-10-22 03:38</t>
  </si>
  <si>
    <t>2020-10-04 11:53</t>
  </si>
  <si>
    <t>2020-10-31 05:24</t>
  </si>
  <si>
    <t>2020-10-28 13:22</t>
  </si>
  <si>
    <t>2020-10-14 06:35</t>
  </si>
  <si>
    <t>2020-11-27 08:57</t>
  </si>
  <si>
    <t>2020-11-06 14:59</t>
  </si>
  <si>
    <t>2020-11-06 11:21</t>
  </si>
  <si>
    <t>2020-11-27 05:33</t>
  </si>
  <si>
    <t>2020-11-06 19:32</t>
  </si>
  <si>
    <t>2020-11-09 12:29</t>
  </si>
  <si>
    <t>2020-11-09 11:55</t>
  </si>
  <si>
    <t>2020-11-09 00:00</t>
  </si>
  <si>
    <t>2020-12-28 15:36</t>
  </si>
  <si>
    <t>2020-12-07 10:37</t>
  </si>
  <si>
    <t>2020-12-31 20:12</t>
  </si>
  <si>
    <t>2020-12-09 17:56</t>
  </si>
  <si>
    <t>2020-12-24 04:11</t>
  </si>
  <si>
    <t>2020-12-24 03:36</t>
  </si>
  <si>
    <t>2021-01-31 09:31</t>
  </si>
  <si>
    <t>2021-01-22 23:02</t>
  </si>
  <si>
    <t>2021-01-21 13:32</t>
  </si>
  <si>
    <t>2021-01-08 16:06</t>
  </si>
  <si>
    <t>2021-01-22 18:15</t>
  </si>
  <si>
    <t>2021-01-12 01:11</t>
  </si>
  <si>
    <t>2021-01-12 00:22</t>
  </si>
  <si>
    <t>2021-01-08 00:00</t>
  </si>
  <si>
    <t>2021-02-19 09:31</t>
  </si>
  <si>
    <t>2021-02-11 15:03</t>
  </si>
  <si>
    <t>2021-02-23 12:57</t>
  </si>
  <si>
    <t>2021-02-19 05:49</t>
  </si>
  <si>
    <t>2021-02-19 13:33</t>
  </si>
  <si>
    <t>2021-02-10 20:14</t>
  </si>
  <si>
    <t>2021-02-11 04:32</t>
  </si>
  <si>
    <t>2021-03-11 08:58</t>
  </si>
  <si>
    <t>2021-03-29 16:04</t>
  </si>
  <si>
    <t>2021-03-31 12:22</t>
  </si>
  <si>
    <t>2021-03-24 10:46</t>
  </si>
  <si>
    <t>2021-03-06 13:50</t>
  </si>
  <si>
    <t>2021-03-24 15:41</t>
  </si>
  <si>
    <t>2021-03-24 02:59</t>
  </si>
  <si>
    <t>2021-04-23 16:05</t>
  </si>
  <si>
    <t>2021-04-02 12:23</t>
  </si>
  <si>
    <t>2021-04-07 07:06</t>
  </si>
  <si>
    <t>2021-04-26 14:45</t>
  </si>
  <si>
    <t>2021-04-26 14:14</t>
  </si>
  <si>
    <t>2021-04-26 14:11</t>
  </si>
  <si>
    <t>2021-04-26 00:00</t>
  </si>
  <si>
    <t>2021-05-06 08:03</t>
  </si>
  <si>
    <t>2021-05-30 16:08</t>
  </si>
  <si>
    <t>2021-05-19 12:23</t>
  </si>
  <si>
    <t>2021-05-01 04:47</t>
  </si>
  <si>
    <t>2021-05-30 20:17</t>
  </si>
  <si>
    <t>2021-05-31 15:50</t>
  </si>
  <si>
    <t>2021-05-31 15:46</t>
  </si>
  <si>
    <t>2021-06-12 22:07</t>
  </si>
  <si>
    <t>2021-06-04 16:20</t>
  </si>
  <si>
    <t>2021-06-03 14:54</t>
  </si>
  <si>
    <t>2021-06-25 02:58</t>
  </si>
  <si>
    <t>2021-06-05 18:06</t>
  </si>
  <si>
    <t>2021-06-29 12:37</t>
  </si>
  <si>
    <t>2021-06-24 16:27</t>
  </si>
  <si>
    <t>2021-07-07 22:32</t>
  </si>
  <si>
    <t>2021-07-23 16:22</t>
  </si>
  <si>
    <t>2021-07-27 13:34</t>
  </si>
  <si>
    <t>2021-07-13 19:02</t>
  </si>
  <si>
    <t>2021-07-15 14:46</t>
  </si>
  <si>
    <t>2021-07-06 16:36</t>
  </si>
  <si>
    <t>2021-07-06 16:02</t>
  </si>
  <si>
    <t>2021-08-16 06:57</t>
  </si>
  <si>
    <t>2021-08-29 14:10</t>
  </si>
  <si>
    <t>2021-08-02 06:04</t>
  </si>
  <si>
    <t>2021-08-07 10:17</t>
  </si>
  <si>
    <t>2021-08-13 14:41</t>
  </si>
  <si>
    <t>2021-08-13 14:12</t>
  </si>
  <si>
    <t>2021-09-23 23:32</t>
  </si>
  <si>
    <t>2021-09-12 03:46</t>
  </si>
  <si>
    <t>2021-09-23 12:34</t>
  </si>
  <si>
    <t>2021-09-03 19:54</t>
  </si>
  <si>
    <t>2021-09-23 17:54</t>
  </si>
  <si>
    <t>2021-09-12 12:35</t>
  </si>
  <si>
    <t>2021-10-30 08:33</t>
  </si>
  <si>
    <t>2021-10-12 03:32</t>
  </si>
  <si>
    <t>2021-10-06 12:28</t>
  </si>
  <si>
    <t>2021-10-31 05:41</t>
  </si>
  <si>
    <t>2021-10-12 14:54</t>
  </si>
  <si>
    <t>2021-10-13 07:35</t>
  </si>
  <si>
    <t>2021-10-13 07:16</t>
  </si>
  <si>
    <t>2021-11-01 08:59</t>
  </si>
  <si>
    <t>2021-11-19 16:20</t>
  </si>
  <si>
    <t>2021-11-07 12:05</t>
  </si>
  <si>
    <t>2021-11-11 06:33</t>
  </si>
  <si>
    <t>2021-11-28 18:42</t>
  </si>
  <si>
    <t>2021-11-13 07:22</t>
  </si>
  <si>
    <t>2021-11-13 07:04</t>
  </si>
  <si>
    <t>2021-12-21 15:19</t>
  </si>
  <si>
    <t>2021-12-16 12:42</t>
  </si>
  <si>
    <t>2021-12-02 06:34</t>
  </si>
  <si>
    <t>2021-12-21 11:32</t>
  </si>
  <si>
    <t>2021-12-21 11:11</t>
  </si>
  <si>
    <t>2015-01-17 20:47</t>
  </si>
  <si>
    <t>2015-01-22 04:07</t>
  </si>
  <si>
    <t>2015-01-18 12:38</t>
  </si>
  <si>
    <t>2015-01-22 06:24</t>
  </si>
  <si>
    <t>2015-01-29 04:21</t>
  </si>
  <si>
    <t>2015-01-20 11:20</t>
  </si>
  <si>
    <t>2015-01-14 04:50</t>
  </si>
  <si>
    <t>2015-01-20 00:00</t>
  </si>
  <si>
    <t>2015-02-28 10:13</t>
  </si>
  <si>
    <t>2015-02-11 15:24</t>
  </si>
  <si>
    <t>2015-02-02 12:07</t>
  </si>
  <si>
    <t>2015-02-11 00:02</t>
  </si>
  <si>
    <t>2015-02-15 13:56</t>
  </si>
  <si>
    <t>2015-02-21 19:40</t>
  </si>
  <si>
    <t>2015-02-16 05:00</t>
  </si>
  <si>
    <t>2015-03-20 10:20</t>
  </si>
  <si>
    <t>2015-03-03 04:22</t>
  </si>
  <si>
    <t>2015-03-20 12:36</t>
  </si>
  <si>
    <t>2015-03-13 06:13</t>
  </si>
  <si>
    <t>2015-03-03 00:18</t>
  </si>
  <si>
    <t>2015-03-10 16:00</t>
  </si>
  <si>
    <t>2015-03-23 22:01</t>
  </si>
  <si>
    <t>2015-04-23 09:30</t>
  </si>
  <si>
    <t>2015-04-14 03:54</t>
  </si>
  <si>
    <t>2015-04-04 12:36</t>
  </si>
  <si>
    <t>2015-04-14 05:40</t>
  </si>
  <si>
    <t>2015-04-16 03:37</t>
  </si>
  <si>
    <t>2015-04-06 13:28</t>
  </si>
  <si>
    <t>2015-04-06 13:25</t>
  </si>
  <si>
    <t>2015-05-14 09:00</t>
  </si>
  <si>
    <t>2015-05-24 16:52</t>
  </si>
  <si>
    <t>2015-05-15 11:44</t>
  </si>
  <si>
    <t>2015-05-06 01:07</t>
  </si>
  <si>
    <t>2015-05-24 02:49</t>
  </si>
  <si>
    <t>2015-05-31 13:08</t>
  </si>
  <si>
    <t>2015-05-23 14:33</t>
  </si>
  <si>
    <t>2015-06-27 22:00</t>
  </si>
  <si>
    <t>2015-06-18 04:59</t>
  </si>
  <si>
    <t>2015-06-15 12:14</t>
  </si>
  <si>
    <t>2015-06-01 21:12</t>
  </si>
  <si>
    <t>2015-06-22 03:47</t>
  </si>
  <si>
    <t>2015-06-23 15:26</t>
  </si>
  <si>
    <t>2015-06-23 14:57</t>
  </si>
  <si>
    <t>2015-07-27 09:10</t>
  </si>
  <si>
    <t>2015-07-10 17:58</t>
  </si>
  <si>
    <t>2015-07-29 16:14</t>
  </si>
  <si>
    <t>2015-07-08 08:23</t>
  </si>
  <si>
    <t>2015-07-25 16:35</t>
  </si>
  <si>
    <t>2015-07-19 15:50</t>
  </si>
  <si>
    <t>2015-08-26 09:48</t>
  </si>
  <si>
    <t>2015-08-03 13:38</t>
  </si>
  <si>
    <t>2015-08-05 01:58</t>
  </si>
  <si>
    <t>2015-08-08 14:27</t>
  </si>
  <si>
    <t>2015-08-16 13:50</t>
  </si>
  <si>
    <t>2015-08-16 13:34</t>
  </si>
  <si>
    <t>2015-09-30 01:33</t>
  </si>
  <si>
    <t>2015-09-12 12:03</t>
  </si>
  <si>
    <t>2015-09-09 04:52</t>
  </si>
  <si>
    <t>2015-09-29 02:38</t>
  </si>
  <si>
    <t>2015-09-29 00:13</t>
  </si>
  <si>
    <t>2015-10-04 09:41</t>
  </si>
  <si>
    <t>2015-10-20 14:40</t>
  </si>
  <si>
    <t>2015-10-16 12:38</t>
  </si>
  <si>
    <t>2015-10-29 04:22</t>
  </si>
  <si>
    <t>2015-10-03 00:23</t>
  </si>
  <si>
    <t>2015-10-05 15:34</t>
  </si>
  <si>
    <t>2015-10-05 15:30</t>
  </si>
  <si>
    <t>2015-11-08 08:56</t>
  </si>
  <si>
    <t>2015-11-21 15:39</t>
  </si>
  <si>
    <t>2015-11-07 11:43</t>
  </si>
  <si>
    <t>2015-11-26 19:00</t>
  </si>
  <si>
    <t>2015-11-27 23:56</t>
  </si>
  <si>
    <t>2015-11-04 12:48</t>
  </si>
  <si>
    <t>2015-11-01 12:05</t>
  </si>
  <si>
    <t>2015-12-22 09:50</t>
  </si>
  <si>
    <t>2015-12-10 02:19</t>
  </si>
  <si>
    <t>2015-12-02 11:19</t>
  </si>
  <si>
    <t>2015-12-12 03:47</t>
  </si>
  <si>
    <t>2015-12-10 02:16</t>
  </si>
  <si>
    <t>2015-12-10 08:43</t>
  </si>
  <si>
    <t>2015-12-10 07:53</t>
  </si>
  <si>
    <t>2016-01-02 09:36</t>
  </si>
  <si>
    <t>2016-01-18 04:23</t>
  </si>
  <si>
    <t>2016-01-01 11:34</t>
  </si>
  <si>
    <t>2016-01-18 03:20</t>
  </si>
  <si>
    <t>2016-01-28 10:46</t>
  </si>
  <si>
    <t>2016-01-03 06:43</t>
  </si>
  <si>
    <t>2016-01-03 05:56</t>
  </si>
  <si>
    <t>2016-01-03 15:00</t>
  </si>
  <si>
    <t>2016-02-25 09:41</t>
  </si>
  <si>
    <t>2016-02-06 04:33</t>
  </si>
  <si>
    <t>2016-02-23 11:43</t>
  </si>
  <si>
    <t>2016-02-07 22:50</t>
  </si>
  <si>
    <t>2016-02-13 03:51</t>
  </si>
  <si>
    <t>2016-02-24 14:47</t>
  </si>
  <si>
    <t>2016-02-05 03:10</t>
  </si>
  <si>
    <t>2016-03-30 10:31</t>
  </si>
  <si>
    <t>2016-03-27 05:31</t>
  </si>
  <si>
    <t>2016-03-30 11:32</t>
  </si>
  <si>
    <t>2016-03-27 20:58</t>
  </si>
  <si>
    <t>2016-03-13 20:49</t>
  </si>
  <si>
    <t>2016-03-14 04:54</t>
  </si>
  <si>
    <t>2016-04-19 09:32</t>
  </si>
  <si>
    <t>2016-04-13 16:05</t>
  </si>
  <si>
    <t>2016-04-19 12:28</t>
  </si>
  <si>
    <t>2016-04-24 05:11</t>
  </si>
  <si>
    <t>2016-04-13 12:41</t>
  </si>
  <si>
    <t>2016-04-13 15:05</t>
  </si>
  <si>
    <t>2016-05-14 10:04</t>
  </si>
  <si>
    <t>2016-05-11 02:55</t>
  </si>
  <si>
    <t>2016-05-27 10:55</t>
  </si>
  <si>
    <t>2016-05-02 04:18</t>
  </si>
  <si>
    <t>2016-05-21 19:32</t>
  </si>
  <si>
    <t>2016-05-30 17:24</t>
  </si>
  <si>
    <t>2016-05-30 17:05</t>
  </si>
  <si>
    <t>2016-06-29 09:28</t>
  </si>
  <si>
    <t>2016-06-13 01:45</t>
  </si>
  <si>
    <t>2016-06-18 11:50</t>
  </si>
  <si>
    <t>2016-06-04 02:47</t>
  </si>
  <si>
    <t>2016-06-12 21:26</t>
  </si>
  <si>
    <t>2016-06-13 08:00</t>
  </si>
  <si>
    <t>2016-06-13 07:26</t>
  </si>
  <si>
    <t>2016-07-21 09:26</t>
  </si>
  <si>
    <t>2016-07-08 09:43</t>
  </si>
  <si>
    <t>2016-07-21 12:25</t>
  </si>
  <si>
    <t>2016-07-30 00:06</t>
  </si>
  <si>
    <t>2016-07-08 08:56</t>
  </si>
  <si>
    <t>2016-07-30 17:08</t>
  </si>
  <si>
    <t>2016-07-08 06:26</t>
  </si>
  <si>
    <t>2016-08-04 11:04</t>
  </si>
  <si>
    <t>2016-08-01 03:00</t>
  </si>
  <si>
    <t>2016-08-25 11:43</t>
  </si>
  <si>
    <t>2016-08-21 03:55</t>
  </si>
  <si>
    <t>2016-08-01 05:30</t>
  </si>
  <si>
    <t>2016-08-09 15:17</t>
  </si>
  <si>
    <t>2016-08-11 04:49</t>
  </si>
  <si>
    <t>2016-09-22 09:37</t>
  </si>
  <si>
    <t>2016-09-27 14:39</t>
  </si>
  <si>
    <t>2016-09-25 11:45</t>
  </si>
  <si>
    <t>2016-09-20 21:03</t>
  </si>
  <si>
    <t>2016-09-14 10:39</t>
  </si>
  <si>
    <t>2016-09-27 11:56</t>
  </si>
  <si>
    <t>2016-09-27 11:16</t>
  </si>
  <si>
    <t>2016-09-12 12:00</t>
  </si>
  <si>
    <t>2016-10-27 09:07</t>
  </si>
  <si>
    <t>2016-10-20 16:22</t>
  </si>
  <si>
    <t>2016-10-26 12:23</t>
  </si>
  <si>
    <t>2016-10-06 10:00</t>
  </si>
  <si>
    <t>2016-10-20 04:32</t>
  </si>
  <si>
    <t>2016-10-21 03:46</t>
  </si>
  <si>
    <t>2016-10-20 20:29</t>
  </si>
  <si>
    <t>2016-11-13 09:02</t>
  </si>
  <si>
    <t>2016-11-04 16:27</t>
  </si>
  <si>
    <t>2016-11-01 10:51</t>
  </si>
  <si>
    <t>2016-11-28 01:52</t>
  </si>
  <si>
    <t>2016-11-26 22:08</t>
  </si>
  <si>
    <t>2016-11-27 19:12</t>
  </si>
  <si>
    <t>2016-11-27 18:28</t>
  </si>
  <si>
    <t>2016-12-03 08:49</t>
  </si>
  <si>
    <t>2016-12-08 14:21</t>
  </si>
  <si>
    <t>2016-12-26 11:37</t>
  </si>
  <si>
    <t>2016-12-17 06:29</t>
  </si>
  <si>
    <t>2016-12-28 12:59</t>
  </si>
  <si>
    <t>2016-12-28 12:37</t>
  </si>
  <si>
    <t>2016-12-28 12:21</t>
  </si>
  <si>
    <t>2017-01-02 09:42</t>
  </si>
  <si>
    <t>2017-01-16 14:20</t>
  </si>
  <si>
    <t>2017-01-29 10:49</t>
  </si>
  <si>
    <t>2017-01-26 06:04</t>
  </si>
  <si>
    <t>2017-01-21 22:27</t>
  </si>
  <si>
    <t>2017-01-14 09:37</t>
  </si>
  <si>
    <t>2017-01-13 19:40</t>
  </si>
  <si>
    <t>2017-02-21 10:27</t>
  </si>
  <si>
    <t>2017-02-10 02:55</t>
  </si>
  <si>
    <t>2017-02-06 13:20</t>
  </si>
  <si>
    <t>2017-02-13 04:18</t>
  </si>
  <si>
    <t>2017-02-22 14:57</t>
  </si>
  <si>
    <t>2017-02-22 15:05</t>
  </si>
  <si>
    <t>2017-02-22 14:17</t>
  </si>
  <si>
    <t>2017-03-30 09:33</t>
  </si>
  <si>
    <t>2017-03-03 04:10</t>
  </si>
  <si>
    <t>2017-03-25 12:47</t>
  </si>
  <si>
    <t>2017-03-02 05:45</t>
  </si>
  <si>
    <t>2017-03-10 12:41</t>
  </si>
  <si>
    <t>2017-03-26 09:54</t>
  </si>
  <si>
    <t>2017-03-26 11:22</t>
  </si>
  <si>
    <t>2017-04-16 09:47</t>
  </si>
  <si>
    <t>2017-04-01 04:53</t>
  </si>
  <si>
    <t>2017-04-16 11:37</t>
  </si>
  <si>
    <t>2017-04-02 02:54</t>
  </si>
  <si>
    <t>2017-04-01 00:32</t>
  </si>
  <si>
    <t>2017-04-22 19:42</t>
  </si>
  <si>
    <t>2017-04-13 00:41</t>
  </si>
  <si>
    <t>2017-05-11 10:21</t>
  </si>
  <si>
    <t>2017-05-16 17:13</t>
  </si>
  <si>
    <t>2017-05-10 11:36</t>
  </si>
  <si>
    <t>2017-05-01 04:14</t>
  </si>
  <si>
    <t>2017-05-16 04:08</t>
  </si>
  <si>
    <t>2017-05-24 17:10</t>
  </si>
  <si>
    <t>2017-05-16 09:36</t>
  </si>
  <si>
    <t>2017-06-08 09:45</t>
  </si>
  <si>
    <t>2017-06-02 02:17</t>
  </si>
  <si>
    <t>2017-06-10 12:29</t>
  </si>
  <si>
    <t>2017-06-18 17:21</t>
  </si>
  <si>
    <t>2017-06-14 01:52</t>
  </si>
  <si>
    <t>2017-06-02 21:03</t>
  </si>
  <si>
    <t>2017-06-02 14:23</t>
  </si>
  <si>
    <t>2017-06-22 13:00</t>
  </si>
  <si>
    <t>2017-07-18 07:39</t>
  </si>
  <si>
    <t>2017-07-30 17:35</t>
  </si>
  <si>
    <t>2017-07-24 13:16</t>
  </si>
  <si>
    <t>2017-07-17 05:58</t>
  </si>
  <si>
    <t>2017-07-31 01:11</t>
  </si>
  <si>
    <t>2017-07-29 23:46</t>
  </si>
  <si>
    <t>2017-07-29 22:57</t>
  </si>
  <si>
    <t>2017-08-18 09:53</t>
  </si>
  <si>
    <t>2017-08-22 02:40</t>
  </si>
  <si>
    <t>2017-08-07 11:42</t>
  </si>
  <si>
    <t>2017-08-28 04:04</t>
  </si>
  <si>
    <t>2017-08-22 06:32</t>
  </si>
  <si>
    <t>2017-08-13 14:43</t>
  </si>
  <si>
    <t>2017-08-22 03:39</t>
  </si>
  <si>
    <t>2017-09-30 08:43</t>
  </si>
  <si>
    <t>2017-09-01 18:09</t>
  </si>
  <si>
    <t>2017-09-26 11:52</t>
  </si>
  <si>
    <t>2017-09-16 00:32</t>
  </si>
  <si>
    <t>2017-09-06 06:27</t>
  </si>
  <si>
    <t>2017-09-04 17:26</t>
  </si>
  <si>
    <t>2017-09-04 16:42</t>
  </si>
  <si>
    <t>2017-09-04 00:00</t>
  </si>
  <si>
    <t>2017-10-06 09:55</t>
  </si>
  <si>
    <t>2017-10-14 04:20</t>
  </si>
  <si>
    <t>2017-10-06 12:02</t>
  </si>
  <si>
    <t>2017-10-30 05:15</t>
  </si>
  <si>
    <t>2017-10-08 23:24</t>
  </si>
  <si>
    <t>2017-10-14 13:03</t>
  </si>
  <si>
    <t>2017-10-14 13:05</t>
  </si>
  <si>
    <t>2017-11-28 09:23</t>
  </si>
  <si>
    <t>2017-11-18 03:46</t>
  </si>
  <si>
    <t>2017-11-09 10:37</t>
  </si>
  <si>
    <t>2017-11-21 23:36</t>
  </si>
  <si>
    <t>2017-11-02 20:50</t>
  </si>
  <si>
    <t>2017-11-14 13:20</t>
  </si>
  <si>
    <t>2017-11-14 13:12</t>
  </si>
  <si>
    <t>2017-12-21 10:04</t>
  </si>
  <si>
    <t>2017-12-09 14:47</t>
  </si>
  <si>
    <t>2017-12-27 12:48</t>
  </si>
  <si>
    <t>2017-12-29 05:09</t>
  </si>
  <si>
    <t>2017-12-19 03:12</t>
  </si>
  <si>
    <t>2017-12-20 03:56</t>
  </si>
  <si>
    <t>2017-12-20 03:51</t>
  </si>
  <si>
    <t>2017-12-20 00:00</t>
  </si>
  <si>
    <t>2017-12-08 12:00</t>
  </si>
  <si>
    <t>2018-01-19 09:17</t>
  </si>
  <si>
    <t>2018-01-11 14:30</t>
  </si>
  <si>
    <t>2018-01-02 11:28</t>
  </si>
  <si>
    <t>2018-01-12 05:45</t>
  </si>
  <si>
    <t>2018-01-09 16:03</t>
  </si>
  <si>
    <t>2018-01-08 14:11</t>
  </si>
  <si>
    <t>2018-02-15 10:19</t>
  </si>
  <si>
    <t>2018-02-05 15:44</t>
  </si>
  <si>
    <t>2018-02-15 12:27</t>
  </si>
  <si>
    <t>2018-02-06 06:17</t>
  </si>
  <si>
    <t>2018-02-28 05:15</t>
  </si>
  <si>
    <t>2018-02-01 04:50</t>
  </si>
  <si>
    <t>2018-02-01 04:30</t>
  </si>
  <si>
    <t>2018-02-01 00:00</t>
  </si>
  <si>
    <t>2018-03-04 10:39</t>
  </si>
  <si>
    <t>2018-03-22 03:24</t>
  </si>
  <si>
    <t>2018-03-31 11:54</t>
  </si>
  <si>
    <t>2018-03-10 05:38</t>
  </si>
  <si>
    <t>2018-03-04 15:35</t>
  </si>
  <si>
    <t>2018-03-08 22:01</t>
  </si>
  <si>
    <t>2018-03-29 12:00</t>
  </si>
  <si>
    <t>2018-04-13 10:14</t>
  </si>
  <si>
    <t>2018-04-08 04:25</t>
  </si>
  <si>
    <t>2018-04-05 12:35</t>
  </si>
  <si>
    <t>2018-04-08 01:12</t>
  </si>
  <si>
    <t>2018-04-23 15:26</t>
  </si>
  <si>
    <t>2018-04-15 16:58</t>
  </si>
  <si>
    <t>2018-04-12 15:08</t>
  </si>
  <si>
    <t>2018-05-05 09:07</t>
  </si>
  <si>
    <t>2018-05-16 11:44</t>
  </si>
  <si>
    <t>2018-05-09 06:00</t>
  </si>
  <si>
    <t>2018-05-08 09:54</t>
  </si>
  <si>
    <t>2018-05-09 17:51</t>
  </si>
  <si>
    <t>2018-05-09 17:14</t>
  </si>
  <si>
    <t>2018-06-25 10:46</t>
  </si>
  <si>
    <t>2018-06-09 11:14</t>
  </si>
  <si>
    <t>2018-06-11 21:10</t>
  </si>
  <si>
    <t>2018-06-18 17:46</t>
  </si>
  <si>
    <t>2018-06-22 13:37</t>
  </si>
  <si>
    <t>2018-06-16 16:22</t>
  </si>
  <si>
    <t>2018-07-24 22:25</t>
  </si>
  <si>
    <t>2018-07-11 02:25</t>
  </si>
  <si>
    <t>2018-07-18 13:03</t>
  </si>
  <si>
    <t>2018-07-28 00:51</t>
  </si>
  <si>
    <t>2018-07-17 08:00</t>
  </si>
  <si>
    <t>2018-07-29 15:18</t>
  </si>
  <si>
    <t>2018-07-11 01:01</t>
  </si>
  <si>
    <t>2018-08-31 09:30</t>
  </si>
  <si>
    <t>2018-08-14 19:53</t>
  </si>
  <si>
    <t>2018-08-07 12:20</t>
  </si>
  <si>
    <t>2018-08-07 00:05</t>
  </si>
  <si>
    <t>2018-08-24 02:52</t>
  </si>
  <si>
    <t>2018-08-02 15:19</t>
  </si>
  <si>
    <t>2018-08-14 17:05</t>
  </si>
  <si>
    <t>2018-09-18 09:38</t>
  </si>
  <si>
    <t>2018-09-15 17:12</t>
  </si>
  <si>
    <t>2018-09-20 12:49</t>
  </si>
  <si>
    <t>2018-09-07 01:33</t>
  </si>
  <si>
    <t>2018-09-15 18:13</t>
  </si>
  <si>
    <t>2018-09-16 00:20</t>
  </si>
  <si>
    <t>2018-09-15 23:01</t>
  </si>
  <si>
    <t>2018-10-20 09:35</t>
  </si>
  <si>
    <t>2018-10-05 03:45</t>
  </si>
  <si>
    <t>2018-10-06 11:42</t>
  </si>
  <si>
    <t>2018-10-19 19:59</t>
  </si>
  <si>
    <t>2018-10-31 19:47</t>
  </si>
  <si>
    <t>2018-10-10 20:36</t>
  </si>
  <si>
    <t>2018-10-10 20:35</t>
  </si>
  <si>
    <t>2018-10-10 00:00</t>
  </si>
  <si>
    <t>2018-11-07 06:40</t>
  </si>
  <si>
    <t>2018-11-22 06:33</t>
  </si>
  <si>
    <t>2018-11-06 11:12</t>
  </si>
  <si>
    <t>2018-11-30 23:46</t>
  </si>
  <si>
    <t>2018-11-01 08:28</t>
  </si>
  <si>
    <t>2018-11-28 07:40</t>
  </si>
  <si>
    <t>2018-11-28 07:35</t>
  </si>
  <si>
    <t>2018-12-04 08:57</t>
  </si>
  <si>
    <t>2018-12-27 03:40</t>
  </si>
  <si>
    <t>2018-12-22 11:45</t>
  </si>
  <si>
    <t>2018-12-01 03:56</t>
  </si>
  <si>
    <t>2018-12-17 01:59</t>
  </si>
  <si>
    <t>2018-12-25 03:40</t>
  </si>
  <si>
    <t>2018-12-08 20:13</t>
  </si>
  <si>
    <t>2018-12-08 00:00</t>
  </si>
  <si>
    <t>2019-01-04 09:09</t>
  </si>
  <si>
    <t>2019-01-23 03:09</t>
  </si>
  <si>
    <t>2019-01-30 13:17</t>
  </si>
  <si>
    <t>2019-01-24 01:18</t>
  </si>
  <si>
    <t>2019-01-24 01:07</t>
  </si>
  <si>
    <t>2019-01-21 12:50</t>
  </si>
  <si>
    <t>2019-01-02 08:06</t>
  </si>
  <si>
    <t>2019-02-12 09:36</t>
  </si>
  <si>
    <t>2019-02-24 14:35</t>
  </si>
  <si>
    <t>2019-02-10 12:26</t>
  </si>
  <si>
    <t>2019-02-06 05:24</t>
  </si>
  <si>
    <t>2019-02-07 10:36</t>
  </si>
  <si>
    <t>2019-02-24 12:33</t>
  </si>
  <si>
    <t>2019-02-24 12:10</t>
  </si>
  <si>
    <t>2019-03-27 10:01</t>
  </si>
  <si>
    <t>2019-03-11 15:26</t>
  </si>
  <si>
    <t>2019-03-28 11:48</t>
  </si>
  <si>
    <t>2019-03-12 05:53</t>
  </si>
  <si>
    <t>2019-03-07 22:37</t>
  </si>
  <si>
    <t>2019-03-30 02:35</t>
  </si>
  <si>
    <t>2019-03-07 15:45</t>
  </si>
  <si>
    <t>2019-04-24 10:46</t>
  </si>
  <si>
    <t>2019-04-20 04:10</t>
  </si>
  <si>
    <t>2019-04-18 12:00</t>
  </si>
  <si>
    <t>2019-04-01 04:43</t>
  </si>
  <si>
    <t>2019-04-19 06:47</t>
  </si>
  <si>
    <t>2019-04-21 19:36</t>
  </si>
  <si>
    <t>2019-04-19 15:57</t>
  </si>
  <si>
    <t>2019-05-15 09:29</t>
  </si>
  <si>
    <t>2019-05-01 18:37</t>
  </si>
  <si>
    <t>2019-05-19 10:45</t>
  </si>
  <si>
    <t>2019-05-05 02:28</t>
  </si>
  <si>
    <t>2019-05-01 08:52</t>
  </si>
  <si>
    <t>2019-05-20 13:40</t>
  </si>
  <si>
    <t>2019-05-20 12:56</t>
  </si>
  <si>
    <t>2019-06-06 10:02</t>
  </si>
  <si>
    <t>2019-06-14 02:12</t>
  </si>
  <si>
    <t>2019-06-29 10:45</t>
  </si>
  <si>
    <t>2019-06-03 02:31</t>
  </si>
  <si>
    <t>2019-06-13 19:23</t>
  </si>
  <si>
    <t>2019-06-14 03:17</t>
  </si>
  <si>
    <t>2019-06-14 05:02</t>
  </si>
  <si>
    <t>2019-07-12 08:09</t>
  </si>
  <si>
    <t>2019-07-18 15:49</t>
  </si>
  <si>
    <t>2019-07-16 13:04</t>
  </si>
  <si>
    <t>2019-07-10 04:14</t>
  </si>
  <si>
    <t>2019-07-03 07:27</t>
  </si>
  <si>
    <t>2019-07-08 13:41</t>
  </si>
  <si>
    <t>2019-07-08 13:18</t>
  </si>
  <si>
    <t>2019-07-08 00:00</t>
  </si>
  <si>
    <t>2019-08-26 21:33</t>
  </si>
  <si>
    <t>2019-08-24 14:54</t>
  </si>
  <si>
    <t>2019-08-04 12:24</t>
  </si>
  <si>
    <t>2019-08-31 00:53</t>
  </si>
  <si>
    <t>2019-08-24 13:19</t>
  </si>
  <si>
    <t>2019-08-09 09:59</t>
  </si>
  <si>
    <t>2019-08-09 11:03</t>
  </si>
  <si>
    <t>2019-09-27 08:55</t>
  </si>
  <si>
    <t>2019-09-06 17:36</t>
  </si>
  <si>
    <t>2019-09-14 13:26</t>
  </si>
  <si>
    <t>2019-09-15 06:11</t>
  </si>
  <si>
    <t>2019-09-30 06:58</t>
  </si>
  <si>
    <t>2019-09-04 16:09</t>
  </si>
  <si>
    <t>2019-09-06 12:45</t>
  </si>
  <si>
    <t>2019-09-06 00:00</t>
  </si>
  <si>
    <t>2019-10-07 08:57</t>
  </si>
  <si>
    <t>2019-10-17 13:06</t>
  </si>
  <si>
    <t>2019-10-13 05:01</t>
  </si>
  <si>
    <t>2019-10-06 09:47</t>
  </si>
  <si>
    <t>2019-10-01 07:17</t>
  </si>
  <si>
    <t>2019-10-01 05:53</t>
  </si>
  <si>
    <t>2019-11-24 09:27</t>
  </si>
  <si>
    <t>2019-11-06 15:13</t>
  </si>
  <si>
    <t>2019-11-13 11:41</t>
  </si>
  <si>
    <t>2019-11-28 06:17</t>
  </si>
  <si>
    <t>2019-11-11 01:40</t>
  </si>
  <si>
    <t>2019-11-01 07:18</t>
  </si>
  <si>
    <t>2019-11-01 07:10</t>
  </si>
  <si>
    <t>2019-12-15 09:03</t>
  </si>
  <si>
    <t>2019-12-10 13:59</t>
  </si>
  <si>
    <t>2019-12-18 11:38</t>
  </si>
  <si>
    <t>2019-12-07 17:38</t>
  </si>
  <si>
    <t>2019-12-06 03:32</t>
  </si>
  <si>
    <t>2019-12-29 05:23</t>
  </si>
  <si>
    <t>2019-12-29 04:33</t>
  </si>
  <si>
    <t>2020-01-06 09:27</t>
  </si>
  <si>
    <t>2020-01-30 14:52</t>
  </si>
  <si>
    <t>2020-01-06 12:39</t>
  </si>
  <si>
    <t>2020-01-30 21:43</t>
  </si>
  <si>
    <t>2020-01-26 08:46</t>
  </si>
  <si>
    <t>2020-01-28 13:40</t>
  </si>
  <si>
    <t>2020-01-28 13:30</t>
  </si>
  <si>
    <t>2020-01-28 00:00</t>
  </si>
  <si>
    <t>2020-02-22 09:48</t>
  </si>
  <si>
    <t>2020-02-01 02:15</t>
  </si>
  <si>
    <t>2020-02-24 13:18</t>
  </si>
  <si>
    <t>2020-02-01 00:08</t>
  </si>
  <si>
    <t>2020-02-16 00:45</t>
  </si>
  <si>
    <t>2020-02-16 18:40</t>
  </si>
  <si>
    <t>2020-02-17 00:00</t>
  </si>
  <si>
    <t>2020-03-21 09:38</t>
  </si>
  <si>
    <t>2020-03-09 15:34</t>
  </si>
  <si>
    <t>2020-03-25 11:36</t>
  </si>
  <si>
    <t>2020-03-15 06:25</t>
  </si>
  <si>
    <t>2020-03-29 20:58</t>
  </si>
  <si>
    <t>2020-03-10 10:26</t>
  </si>
  <si>
    <t>2020-03-10 09:51</t>
  </si>
  <si>
    <t>2020-03-14 00:00</t>
  </si>
  <si>
    <t>2020-04-17 08:29</t>
  </si>
  <si>
    <t>2020-04-13 03:55</t>
  </si>
  <si>
    <t>2020-04-17 11:18</t>
  </si>
  <si>
    <t>2020-04-12 19:41</t>
  </si>
  <si>
    <t>2020-04-26 10:42</t>
  </si>
  <si>
    <t>2020-04-23 01:32</t>
  </si>
  <si>
    <t>2020-04-23 04:59</t>
  </si>
  <si>
    <t>2020-04-28 12:00</t>
  </si>
  <si>
    <t>2020-05-31 09:52</t>
  </si>
  <si>
    <t>2020-05-18 16:24</t>
  </si>
  <si>
    <t>2020-05-09 11:55</t>
  </si>
  <si>
    <t>2020-05-18 19:03</t>
  </si>
  <si>
    <t>2020-05-18 21:30</t>
  </si>
  <si>
    <t>2020-05-28 17:16</t>
  </si>
  <si>
    <t>2020-05-28 16:19</t>
  </si>
  <si>
    <t>2020-06-15 08:57</t>
  </si>
  <si>
    <t>2020-06-08 03:42</t>
  </si>
  <si>
    <t>2020-06-20 11:17</t>
  </si>
  <si>
    <t>2020-06-09 23:46</t>
  </si>
  <si>
    <t>2020-06-08 18:03</t>
  </si>
  <si>
    <t>2020-06-26 13:15</t>
  </si>
  <si>
    <t>2020-06-07 14:38</t>
  </si>
  <si>
    <t>2020-07-21 23:27</t>
  </si>
  <si>
    <t>2020-07-30 09:29</t>
  </si>
  <si>
    <t>2020-07-13 13:03</t>
  </si>
  <si>
    <t>2020-07-30 09:01</t>
  </si>
  <si>
    <t>2020-07-30 09:39</t>
  </si>
  <si>
    <t>2020-07-01 14:12</t>
  </si>
  <si>
    <t>2020-07-02 15:06</t>
  </si>
  <si>
    <t>2020-08-12 21:36</t>
  </si>
  <si>
    <t>2020-08-28 03:04</t>
  </si>
  <si>
    <t>2020-08-19 11:15</t>
  </si>
  <si>
    <t>2020-08-13 22:34</t>
  </si>
  <si>
    <t>2020-08-11 00:08</t>
  </si>
  <si>
    <t>2020-08-22 16:24</t>
  </si>
  <si>
    <t>2020-08-22 15:47</t>
  </si>
  <si>
    <t>2020-09-18 10:09</t>
  </si>
  <si>
    <t>2020-09-06 03:21</t>
  </si>
  <si>
    <t>2020-09-19 10:59</t>
  </si>
  <si>
    <t>2020-09-06 04:19</t>
  </si>
  <si>
    <t>2020-09-17 03:47</t>
  </si>
  <si>
    <t>2020-09-26 16:03</t>
  </si>
  <si>
    <t>2020-09-12 14:48</t>
  </si>
  <si>
    <t>2020-09-26 00:00</t>
  </si>
  <si>
    <t>2020-10-29 08:11</t>
  </si>
  <si>
    <t>2020-10-01 03:01</t>
  </si>
  <si>
    <t>2020-10-04 10:57</t>
  </si>
  <si>
    <t>2020-10-01 06:52</t>
  </si>
  <si>
    <t>2020-10-21 01:05</t>
  </si>
  <si>
    <t>2020-10-22 19:06</t>
  </si>
  <si>
    <t>2020-10-22 18:57</t>
  </si>
  <si>
    <t>2020-10-24 00:00</t>
  </si>
  <si>
    <t>2020-11-11 09:27</t>
  </si>
  <si>
    <t>2020-11-06 18:33</t>
  </si>
  <si>
    <t>2020-11-01 11:58</t>
  </si>
  <si>
    <t>2020-11-25 05:19</t>
  </si>
  <si>
    <t>2020-11-06 18:49</t>
  </si>
  <si>
    <t>2020-11-09 12:11</t>
  </si>
  <si>
    <t>2020-11-09 11:53</t>
  </si>
  <si>
    <t>2020-12-07 08:53</t>
  </si>
  <si>
    <t>2020-12-13 03:00</t>
  </si>
  <si>
    <t>2020-12-07 12:48</t>
  </si>
  <si>
    <t>2020-12-17 05:26</t>
  </si>
  <si>
    <t>2020-12-13 00:56</t>
  </si>
  <si>
    <t>2020-12-09 15:01</t>
  </si>
  <si>
    <t>2020-12-09 14:14</t>
  </si>
  <si>
    <t>2021-01-04 09:41</t>
  </si>
  <si>
    <t>2021-01-09 15:31</t>
  </si>
  <si>
    <t>2021-01-21 13:27</t>
  </si>
  <si>
    <t>2021-01-09 22:36</t>
  </si>
  <si>
    <t>2021-01-19 04:09</t>
  </si>
  <si>
    <t>2021-01-22 14:37</t>
  </si>
  <si>
    <t>2021-02-07 09:47</t>
  </si>
  <si>
    <t>2021-02-11 15:11</t>
  </si>
  <si>
    <t>2021-02-22 13:17</t>
  </si>
  <si>
    <t>2021-02-18 19:19</t>
  </si>
  <si>
    <t>2021-02-11 02:02</t>
  </si>
  <si>
    <t>2021-02-11 05:12</t>
  </si>
  <si>
    <t>2021-02-11 04:58</t>
  </si>
  <si>
    <t>2021-03-11 09:06</t>
  </si>
  <si>
    <t>2021-03-30 03:43</t>
  </si>
  <si>
    <t>2021-03-20 14:38</t>
  </si>
  <si>
    <t>2021-03-14 06:00</t>
  </si>
  <si>
    <t>2021-03-24 04:23</t>
  </si>
  <si>
    <t>2021-03-24 11:36</t>
  </si>
  <si>
    <t>2021-03-24 11:14</t>
  </si>
  <si>
    <t>2021-03-28 12:00</t>
  </si>
  <si>
    <t>2021-04-30 11:08</t>
  </si>
  <si>
    <t>2021-04-08 17:37</t>
  </si>
  <si>
    <t>2021-04-07 13:03</t>
  </si>
  <si>
    <t>2021-04-29 22:54</t>
  </si>
  <si>
    <t>2021-04-09 14:35</t>
  </si>
  <si>
    <t>2021-04-10 11:55</t>
  </si>
  <si>
    <t>2021-04-29 05:32</t>
  </si>
  <si>
    <t>2021-05-14 10:57</t>
  </si>
  <si>
    <t>2021-05-29 17:12</t>
  </si>
  <si>
    <t>2021-05-14 11:41</t>
  </si>
  <si>
    <t>2021-05-02 20:12</t>
  </si>
  <si>
    <t>2021-05-28 13:13</t>
  </si>
  <si>
    <t>2021-05-24 17:52</t>
  </si>
  <si>
    <t>2021-05-24 17:32</t>
  </si>
  <si>
    <t>2021-06-12 11:04</t>
  </si>
  <si>
    <t>2021-06-25 17:26</t>
  </si>
  <si>
    <t>2021-06-11 12:23</t>
  </si>
  <si>
    <t>2021-06-30 05:26</t>
  </si>
  <si>
    <t>2021-06-28 06:27</t>
  </si>
  <si>
    <t>2021-06-13 18:50</t>
  </si>
  <si>
    <t>2021-06-13 18:46</t>
  </si>
  <si>
    <t>2021-06-11 13:00</t>
  </si>
  <si>
    <t>2021-07-10 08:36</t>
  </si>
  <si>
    <t>2021-07-22 17:47</t>
  </si>
  <si>
    <t>2021-07-03 12:37</t>
  </si>
  <si>
    <t>2021-07-01 01:16</t>
  </si>
  <si>
    <t>2021-07-06 23:18</t>
  </si>
  <si>
    <t>2021-07-24 05:39</t>
  </si>
  <si>
    <t>2021-07-24 02:08</t>
  </si>
  <si>
    <t>2021-08-18 08:04</t>
  </si>
  <si>
    <t>2021-08-03 16:45</t>
  </si>
  <si>
    <t>2021-08-16 10:52</t>
  </si>
  <si>
    <t>2021-08-26 00:01</t>
  </si>
  <si>
    <t>2021-08-07 03:45</t>
  </si>
  <si>
    <t>2021-08-07 03:54</t>
  </si>
  <si>
    <t>2021-08-07 03:33</t>
  </si>
  <si>
    <t>2021-09-14 11:01</t>
  </si>
  <si>
    <t>2021-09-12 04:54</t>
  </si>
  <si>
    <t>2021-09-02 12:22</t>
  </si>
  <si>
    <t>2021-09-13 22:24</t>
  </si>
  <si>
    <t>2021-09-11 08:30</t>
  </si>
  <si>
    <t>2021-09-14 16:52</t>
  </si>
  <si>
    <t>2021-09-14 16:35</t>
  </si>
  <si>
    <t>2021-10-16 05:38</t>
  </si>
  <si>
    <t>2021-10-11 17:27</t>
  </si>
  <si>
    <t>2021-10-10 11:38</t>
  </si>
  <si>
    <t>2021-10-15 00:13</t>
  </si>
  <si>
    <t>2021-10-12 19:16</t>
  </si>
  <si>
    <t>2021-10-11 23:15</t>
  </si>
  <si>
    <t>2021-11-25 09:10</t>
  </si>
  <si>
    <t>2021-11-21 16:25</t>
  </si>
  <si>
    <t>2021-11-07 11:49</t>
  </si>
  <si>
    <t>2021-11-10 22:36</t>
  </si>
  <si>
    <t>2021-11-10 09:09</t>
  </si>
  <si>
    <t>2021-11-13 07:51</t>
  </si>
  <si>
    <t>2021-11-13 07:44</t>
  </si>
  <si>
    <t>2021-12-11 08:51</t>
  </si>
  <si>
    <t>2021-12-18 13:57</t>
  </si>
  <si>
    <t>2021-12-09 11:57</t>
  </si>
  <si>
    <t>2021-12-06 00:10</t>
  </si>
  <si>
    <t>2021-12-21 21:54</t>
  </si>
  <si>
    <t>2021-12-20 21:16</t>
  </si>
  <si>
    <t>2021-12-20 20:56</t>
  </si>
  <si>
    <t>2015-01-31 09:32</t>
  </si>
  <si>
    <t>2015-01-27 16:02</t>
  </si>
  <si>
    <t>2015-01-05 09:56</t>
  </si>
  <si>
    <t>2015-01-22 22:01</t>
  </si>
  <si>
    <t>2015-01-13 19:18</t>
  </si>
  <si>
    <t>2015-01-14 04:37</t>
  </si>
  <si>
    <t>2015-01-14 04:20</t>
  </si>
  <si>
    <t>2015-02-02 09:36</t>
  </si>
  <si>
    <t>2015-02-11 14:58</t>
  </si>
  <si>
    <t>2015-02-27 14:55</t>
  </si>
  <si>
    <t>2015-02-10 03:14</t>
  </si>
  <si>
    <t>2015-02-22 00:20</t>
  </si>
  <si>
    <t>2015-02-21 19:36</t>
  </si>
  <si>
    <t>2015-02-16 04:54</t>
  </si>
  <si>
    <t>2015-03-25 21:37</t>
  </si>
  <si>
    <t>2015-03-03 15:00</t>
  </si>
  <si>
    <t>2015-03-19 13:17</t>
  </si>
  <si>
    <t>2015-03-13 03:14</t>
  </si>
  <si>
    <t>2015-03-09 04:59</t>
  </si>
  <si>
    <t>2015-03-23 21:00</t>
  </si>
  <si>
    <t>2015-03-23 20:48</t>
  </si>
  <si>
    <t>2015-03-10 00:00</t>
  </si>
  <si>
    <t>2015-04-23 22:20</t>
  </si>
  <si>
    <t>2015-04-14 03:53</t>
  </si>
  <si>
    <t>2015-04-04 10:23</t>
  </si>
  <si>
    <t>2015-04-14 06:13</t>
  </si>
  <si>
    <t>2015-04-21 06:39</t>
  </si>
  <si>
    <t>2015-04-06 12:35</t>
  </si>
  <si>
    <t>2015-05-24 16:17</t>
  </si>
  <si>
    <t>2015-05-14 11:08</t>
  </si>
  <si>
    <t>2015-05-06 21:38</t>
  </si>
  <si>
    <t>2015-05-31 12:50</t>
  </si>
  <si>
    <t>2015-05-25 16:53</t>
  </si>
  <si>
    <t>2015-05-24 21:34</t>
  </si>
  <si>
    <t>2015-06-28 08:25</t>
  </si>
  <si>
    <t>2015-06-18 01:16</t>
  </si>
  <si>
    <t>2015-06-03 11:49</t>
  </si>
  <si>
    <t>2015-06-03 23:12</t>
  </si>
  <si>
    <t>2015-06-24 12:14</t>
  </si>
  <si>
    <t>2015-06-03 15:05</t>
  </si>
  <si>
    <t>2015-06-02 15:17</t>
  </si>
  <si>
    <t>2015-06-02 00:00</t>
  </si>
  <si>
    <t>2015-07-27 22:07</t>
  </si>
  <si>
    <t>2015-07-10 16:39</t>
  </si>
  <si>
    <t>2015-07-21 11:06</t>
  </si>
  <si>
    <t>2015-07-31 00:32</t>
  </si>
  <si>
    <t>2015-07-20 10:15</t>
  </si>
  <si>
    <t>2015-07-28 13:21</t>
  </si>
  <si>
    <t>2015-07-28 13:12</t>
  </si>
  <si>
    <t>2015-07-11 00:00</t>
  </si>
  <si>
    <t>2015-08-02 10:13</t>
  </si>
  <si>
    <t>2015-08-08 06:51</t>
  </si>
  <si>
    <t>2015-08-01 11:29</t>
  </si>
  <si>
    <t>2015-08-06 05:27</t>
  </si>
  <si>
    <t>2015-08-08 13:31</t>
  </si>
  <si>
    <t>2015-08-16 13:33</t>
  </si>
  <si>
    <t>2015-08-08 15:05</t>
  </si>
  <si>
    <t>2015-09-28 21:39</t>
  </si>
  <si>
    <t>2015-09-23 11:32</t>
  </si>
  <si>
    <t>2015-09-10 05:03</t>
  </si>
  <si>
    <t>2015-09-28 18:45</t>
  </si>
  <si>
    <t>2015-09-28 21:54</t>
  </si>
  <si>
    <t>2015-09-28 21:55</t>
  </si>
  <si>
    <t>2015-10-04 09:40</t>
  </si>
  <si>
    <t>2015-10-20 14:53</t>
  </si>
  <si>
    <t>2015-10-19 11:46</t>
  </si>
  <si>
    <t>2015-10-14 05:30</t>
  </si>
  <si>
    <t>2015-10-10 14:48</t>
  </si>
  <si>
    <t>2015-10-31 22:59</t>
  </si>
  <si>
    <t>2015-10-04 14:22</t>
  </si>
  <si>
    <t>2015-10-22 00:00</t>
  </si>
  <si>
    <t>2015-11-07 22:17</t>
  </si>
  <si>
    <t>2015-11-26 04:01</t>
  </si>
  <si>
    <t>2015-11-18 12:32</t>
  </si>
  <si>
    <t>2015-11-27 01:02</t>
  </si>
  <si>
    <t>2015-11-14 04:21</t>
  </si>
  <si>
    <t>2015-11-11 16:26</t>
  </si>
  <si>
    <t>2015-11-01 09:45</t>
  </si>
  <si>
    <t>2015-12-22 09:09</t>
  </si>
  <si>
    <t>2015-12-10 06:45</t>
  </si>
  <si>
    <t>2015-12-05 10:56</t>
  </si>
  <si>
    <t>2015-12-29 02:44</t>
  </si>
  <si>
    <t>2015-12-10 06:51</t>
  </si>
  <si>
    <t>2015-12-10 06:09</t>
  </si>
  <si>
    <t>2016-01-01 09:08</t>
  </si>
  <si>
    <t>2016-01-04 12:05</t>
  </si>
  <si>
    <t>2016-01-26 04:27</t>
  </si>
  <si>
    <t>2016-01-28 08:24</t>
  </si>
  <si>
    <t>2016-01-29 12:28</t>
  </si>
  <si>
    <t>2016-01-30 08:08</t>
  </si>
  <si>
    <t>2016-02-25 09:52</t>
  </si>
  <si>
    <t>2016-02-05 17:29</t>
  </si>
  <si>
    <t>2016-02-23 10:44</t>
  </si>
  <si>
    <t>2016-02-08 03:35</t>
  </si>
  <si>
    <t>2016-02-07 19:02</t>
  </si>
  <si>
    <t>2016-02-15 10:23</t>
  </si>
  <si>
    <t>2016-02-05 05:24</t>
  </si>
  <si>
    <t>2016-03-30 10:17</t>
  </si>
  <si>
    <t>2016-03-15 15:05</t>
  </si>
  <si>
    <t>2016-03-19 14:36</t>
  </si>
  <si>
    <t>2016-03-27 23:54</t>
  </si>
  <si>
    <t>2016-03-13 22:12</t>
  </si>
  <si>
    <t>2016-03-24 09:39</t>
  </si>
  <si>
    <t>2016-03-13 21:35</t>
  </si>
  <si>
    <t>2016-03-24 00:00</t>
  </si>
  <si>
    <t>2016-04-13 14:55</t>
  </si>
  <si>
    <t>2016-04-07 11:08</t>
  </si>
  <si>
    <t>2016-04-30 01:50</t>
  </si>
  <si>
    <t>2016-04-13 17:10</t>
  </si>
  <si>
    <t>2016-04-28 16:29</t>
  </si>
  <si>
    <t>2016-04-15 14:53</t>
  </si>
  <si>
    <t>2016-05-14 09:58</t>
  </si>
  <si>
    <t>2016-05-11 15:13</t>
  </si>
  <si>
    <t>2016-05-27 10:24</t>
  </si>
  <si>
    <t>2016-05-02 00:03</t>
  </si>
  <si>
    <t>2016-05-10 14:12</t>
  </si>
  <si>
    <t>2016-05-14 17:37</t>
  </si>
  <si>
    <t>2016-05-14 17:34</t>
  </si>
  <si>
    <t>2016-06-29 22:27</t>
  </si>
  <si>
    <t>2016-06-08 16:19</t>
  </si>
  <si>
    <t>2016-06-27 11:56</t>
  </si>
  <si>
    <t>2016-06-23 02:54</t>
  </si>
  <si>
    <t>2016-06-11 12:51</t>
  </si>
  <si>
    <t>2016-06-20 14:02</t>
  </si>
  <si>
    <t>2016-06-12 14:30</t>
  </si>
  <si>
    <t>2016-07-21 08:50</t>
  </si>
  <si>
    <t>2016-07-08 08:50</t>
  </si>
  <si>
    <t>2016-07-07 10:43</t>
  </si>
  <si>
    <t>2016-07-27 05:35</t>
  </si>
  <si>
    <t>2016-07-08 08:53</t>
  </si>
  <si>
    <t>2016-07-02 15:22</t>
  </si>
  <si>
    <t>2016-07-26 14:34</t>
  </si>
  <si>
    <t>2016-07-31 15:00</t>
  </si>
  <si>
    <t>2016-08-04 22:08</t>
  </si>
  <si>
    <t>2016-08-16 05:07</t>
  </si>
  <si>
    <t>2016-08-22 10:13</t>
  </si>
  <si>
    <t>2016-08-25 06:38</t>
  </si>
  <si>
    <t>2016-08-01 07:14</t>
  </si>
  <si>
    <t>2016-08-16 16:30</t>
  </si>
  <si>
    <t>2016-08-16 16:22</t>
  </si>
  <si>
    <t>2016-08-16 00:00</t>
  </si>
  <si>
    <t>2016-09-21 09:15</t>
  </si>
  <si>
    <t>2016-09-27 16:02</t>
  </si>
  <si>
    <t>2016-09-13 11:39</t>
  </si>
  <si>
    <t>2016-09-01 05:18</t>
  </si>
  <si>
    <t>2016-09-14 16:19</t>
  </si>
  <si>
    <t>2016-09-17 10:44</t>
  </si>
  <si>
    <t>2016-09-17 07:06</t>
  </si>
  <si>
    <t>2016-10-27 09:25</t>
  </si>
  <si>
    <t>2016-10-20 17:19</t>
  </si>
  <si>
    <t>2016-10-10 10:53</t>
  </si>
  <si>
    <t>2016-10-13 23:24</t>
  </si>
  <si>
    <t>2016-10-20 17:18</t>
  </si>
  <si>
    <t>2016-10-11 14:22</t>
  </si>
  <si>
    <t>2016-10-11 13:45</t>
  </si>
  <si>
    <t>2016-11-30 20:24</t>
  </si>
  <si>
    <t>2016-11-05 03:35</t>
  </si>
  <si>
    <t>2016-11-14 10:53</t>
  </si>
  <si>
    <t>2016-11-27 21:05</t>
  </si>
  <si>
    <t>2016-11-27 14:10</t>
  </si>
  <si>
    <t>2016-11-30 18:20</t>
  </si>
  <si>
    <t>2016-11-23 11:59</t>
  </si>
  <si>
    <t>2016-12-03 09:15</t>
  </si>
  <si>
    <t>2016-12-08 14:48</t>
  </si>
  <si>
    <t>2016-12-21 13:06</t>
  </si>
  <si>
    <t>2016-12-17 20:32</t>
  </si>
  <si>
    <t>2016-12-22 17:35</t>
  </si>
  <si>
    <t>2016-12-28 16:02</t>
  </si>
  <si>
    <t>2016-12-28 17:06</t>
  </si>
  <si>
    <t>2017-01-22 09:40</t>
  </si>
  <si>
    <t>2017-01-07 15:24</t>
  </si>
  <si>
    <t>2017-01-05 11:35</t>
  </si>
  <si>
    <t>2017-01-27 02:28</t>
  </si>
  <si>
    <t>2017-01-15 05:46</t>
  </si>
  <si>
    <t>2017-01-14 06:49</t>
  </si>
  <si>
    <t>2017-02-14 10:40</t>
  </si>
  <si>
    <t>2017-02-09 14:31</t>
  </si>
  <si>
    <t>2017-02-21 12:51</t>
  </si>
  <si>
    <t>2017-02-14 04:59</t>
  </si>
  <si>
    <t>2017-02-26 06:07</t>
  </si>
  <si>
    <t>2017-02-22 12:29</t>
  </si>
  <si>
    <t>2017-02-22 12:15</t>
  </si>
  <si>
    <t>2017-02-11 00:00</t>
  </si>
  <si>
    <t>2017-03-10 04:47</t>
  </si>
  <si>
    <t>2017-03-20 11:07</t>
  </si>
  <si>
    <t>2017-03-27 05:55</t>
  </si>
  <si>
    <t>2017-03-10 12:00</t>
  </si>
  <si>
    <t>2017-03-26 05:31</t>
  </si>
  <si>
    <t>2017-03-08 08:39</t>
  </si>
  <si>
    <t>2017-04-03 10:24</t>
  </si>
  <si>
    <t>2017-04-29 03:12</t>
  </si>
  <si>
    <t>2017-04-14 12:13</t>
  </si>
  <si>
    <t>2017-04-12 00:58</t>
  </si>
  <si>
    <t>2017-04-21 22:29</t>
  </si>
  <si>
    <t>2017-04-13 00:16</t>
  </si>
  <si>
    <t>2017-05-11 09:15</t>
  </si>
  <si>
    <t>2017-05-16 18:26</t>
  </si>
  <si>
    <t>2017-05-29 12:07</t>
  </si>
  <si>
    <t>2017-05-01 00:59</t>
  </si>
  <si>
    <t>2017-05-15 16:03</t>
  </si>
  <si>
    <t>2017-05-29 19:11</t>
  </si>
  <si>
    <t>2017-05-29 18:33</t>
  </si>
  <si>
    <t>2017-06-27 22:17</t>
  </si>
  <si>
    <t>2017-06-02 14:39</t>
  </si>
  <si>
    <t>2017-06-27 11:42</t>
  </si>
  <si>
    <t>2017-06-18 19:28</t>
  </si>
  <si>
    <t>2017-06-02 14:26</t>
  </si>
  <si>
    <t>2017-06-03 06:12</t>
  </si>
  <si>
    <t>2017-06-03 05:29</t>
  </si>
  <si>
    <t>2017-07-17 21:47</t>
  </si>
  <si>
    <t>2017-07-30 10:54</t>
  </si>
  <si>
    <t>2017-07-14 05:16</t>
  </si>
  <si>
    <t>2017-07-31 01:54</t>
  </si>
  <si>
    <t>2017-07-29 23:24</t>
  </si>
  <si>
    <t>2017-07-29 22:36</t>
  </si>
  <si>
    <t>2017-08-27 23:03</t>
  </si>
  <si>
    <t>2017-08-22 02:49</t>
  </si>
  <si>
    <t>2017-08-21 15:18</t>
  </si>
  <si>
    <t>2017-08-16 04:11</t>
  </si>
  <si>
    <t>2017-08-01 19:34</t>
  </si>
  <si>
    <t>2017-08-24 16:10</t>
  </si>
  <si>
    <t>2017-08-27 13:42</t>
  </si>
  <si>
    <t>2017-09-30 09:24</t>
  </si>
  <si>
    <t>2017-09-01 13:52</t>
  </si>
  <si>
    <t>2017-09-24 11:25</t>
  </si>
  <si>
    <t>2017-09-18 04:05</t>
  </si>
  <si>
    <t>2017-09-24 16:10</t>
  </si>
  <si>
    <t>2017-09-24 16:02</t>
  </si>
  <si>
    <t>2017-09-24 15:49</t>
  </si>
  <si>
    <t>2017-10-04 09:45</t>
  </si>
  <si>
    <t>2017-10-14 02:36</t>
  </si>
  <si>
    <t>2017-10-10 11:22</t>
  </si>
  <si>
    <t>2017-10-30 05:23</t>
  </si>
  <si>
    <t>2017-10-08 17:31</t>
  </si>
  <si>
    <t>2017-10-15 06:56</t>
  </si>
  <si>
    <t>2017-10-15 06:29</t>
  </si>
  <si>
    <t>2017-11-28 09:37</t>
  </si>
  <si>
    <t>2017-11-18 13:22</t>
  </si>
  <si>
    <t>2017-11-09 10:20</t>
  </si>
  <si>
    <t>2017-11-24 06:42</t>
  </si>
  <si>
    <t>2017-11-23 09:00</t>
  </si>
  <si>
    <t>2017-11-11 16:40</t>
  </si>
  <si>
    <t>2017-11-11 16:20</t>
  </si>
  <si>
    <t>2017-11-11 00:00</t>
  </si>
  <si>
    <t>2017-12-20 09:00</t>
  </si>
  <si>
    <t>2017-12-08 14:57</t>
  </si>
  <si>
    <t>2017-12-27 11:16</t>
  </si>
  <si>
    <t>2017-12-09 20:55</t>
  </si>
  <si>
    <t>2017-12-09 13:23</t>
  </si>
  <si>
    <t>2017-12-25 08:52</t>
  </si>
  <si>
    <t>2017-12-20 02:20</t>
  </si>
  <si>
    <t>2018-01-19 09:34</t>
  </si>
  <si>
    <t>2018-01-22 14:59</t>
  </si>
  <si>
    <t>2018-01-17 12:07</t>
  </si>
  <si>
    <t>2018-01-13 02:01</t>
  </si>
  <si>
    <t>2018-01-08 13:28</t>
  </si>
  <si>
    <t>2018-01-08 13:05</t>
  </si>
  <si>
    <t>2018-01-08 13:01</t>
  </si>
  <si>
    <t>2018-02-24 09:31</t>
  </si>
  <si>
    <t>2018-02-07 15:17</t>
  </si>
  <si>
    <t>2018-02-15 13:01</t>
  </si>
  <si>
    <t>2018-02-06 06:40</t>
  </si>
  <si>
    <t>2018-02-28 09:34</t>
  </si>
  <si>
    <t>2018-02-28 14:26</t>
  </si>
  <si>
    <t>2018-02-28 14:25</t>
  </si>
  <si>
    <t>2018-03-06 09:51</t>
  </si>
  <si>
    <t>2018-03-22 03:15</t>
  </si>
  <si>
    <t>2018-03-04 12:15</t>
  </si>
  <si>
    <t>2018-03-10 05:28</t>
  </si>
  <si>
    <t>2018-03-04 23:21</t>
  </si>
  <si>
    <t>2018-03-04 15:50</t>
  </si>
  <si>
    <t>2018-03-04 15:46</t>
  </si>
  <si>
    <t>2018-03-04 00:00</t>
  </si>
  <si>
    <t>2018-04-27 20:58</t>
  </si>
  <si>
    <t>2018-04-02 03:45</t>
  </si>
  <si>
    <t>2018-04-23 10:06</t>
  </si>
  <si>
    <t>2018-04-08 06:17</t>
  </si>
  <si>
    <t>2018-04-12 15:20</t>
  </si>
  <si>
    <t>2018-04-23 15:00</t>
  </si>
  <si>
    <t>2018-04-25 17:38</t>
  </si>
  <si>
    <t>2018-05-05 09:04</t>
  </si>
  <si>
    <t>2018-05-08 03:05</t>
  </si>
  <si>
    <t>2018-05-26 10:23</t>
  </si>
  <si>
    <t>2018-05-11 04:12</t>
  </si>
  <si>
    <t>2018-05-08 06:12</t>
  </si>
  <si>
    <t>2018-05-08 05:34</t>
  </si>
  <si>
    <t>2018-05-08 05:16</t>
  </si>
  <si>
    <t>2018-06-25 09:06</t>
  </si>
  <si>
    <t>2018-06-15 03:54</t>
  </si>
  <si>
    <t>2018-06-03 11:22</t>
  </si>
  <si>
    <t>2018-06-26 05:26</t>
  </si>
  <si>
    <t>2018-06-18 14:18</t>
  </si>
  <si>
    <t>2018-06-04 16:29</t>
  </si>
  <si>
    <t>2018-06-05 18:47</t>
  </si>
  <si>
    <t>2018-07-27 22:03</t>
  </si>
  <si>
    <t>2018-07-11 02:55</t>
  </si>
  <si>
    <t>2018-07-20 10:21</t>
  </si>
  <si>
    <t>2018-07-14 00:33</t>
  </si>
  <si>
    <t>2018-07-11 01:51</t>
  </si>
  <si>
    <t>2018-07-13 17:29</t>
  </si>
  <si>
    <t>2018-07-19 19:13</t>
  </si>
  <si>
    <t>2018-08-31 09:16</t>
  </si>
  <si>
    <t>2018-08-23 14:37</t>
  </si>
  <si>
    <t>2018-08-23 09:42</t>
  </si>
  <si>
    <t>2018-08-08 06:39</t>
  </si>
  <si>
    <t>2018-08-24 03:18</t>
  </si>
  <si>
    <t>2018-08-20 15:50</t>
  </si>
  <si>
    <t>2018-08-20 15:30</t>
  </si>
  <si>
    <t>2018-09-17 21:41</t>
  </si>
  <si>
    <t>2018-09-15 16:42</t>
  </si>
  <si>
    <t>2018-09-14 10:44</t>
  </si>
  <si>
    <t>2018-09-19 05:49</t>
  </si>
  <si>
    <t>2018-09-16 02:34</t>
  </si>
  <si>
    <t>2018-09-12 15:22</t>
  </si>
  <si>
    <t>2018-09-12 14:37</t>
  </si>
  <si>
    <t>2018-10-05 04:05</t>
  </si>
  <si>
    <t>2018-10-07 11:10</t>
  </si>
  <si>
    <t>2018-10-02 06:22</t>
  </si>
  <si>
    <t>2018-10-31 17:51</t>
  </si>
  <si>
    <t>2018-10-10 18:37</t>
  </si>
  <si>
    <t>2018-10-07 16:19</t>
  </si>
  <si>
    <t>2018-10-07 00:00</t>
  </si>
  <si>
    <t>2018-11-30 09:11</t>
  </si>
  <si>
    <t>2018-11-13 14:46</t>
  </si>
  <si>
    <t>2018-11-03 12:06</t>
  </si>
  <si>
    <t>2018-11-24 04:34</t>
  </si>
  <si>
    <t>2018-11-26 14:24</t>
  </si>
  <si>
    <t>2018-11-25 23:01</t>
  </si>
  <si>
    <t>2018-11-28 04:38</t>
  </si>
  <si>
    <t>2018-12-14 09:35</t>
  </si>
  <si>
    <t>2018-12-27 13:32</t>
  </si>
  <si>
    <t>2018-12-03 12:18</t>
  </si>
  <si>
    <t>2018-12-18 03:15</t>
  </si>
  <si>
    <t>2018-12-16 05:38</t>
  </si>
  <si>
    <t>2018-12-08 22:10</t>
  </si>
  <si>
    <t>2018-12-08 21:25</t>
  </si>
  <si>
    <t>2019-01-04 08:57</t>
  </si>
  <si>
    <t>2019-01-23 03:49</t>
  </si>
  <si>
    <t>2019-01-04 11:34</t>
  </si>
  <si>
    <t>2019-01-25 06:00</t>
  </si>
  <si>
    <t>2019-01-31 08:26</t>
  </si>
  <si>
    <t>2019-01-21 07:12</t>
  </si>
  <si>
    <t>2019-01-21 11:06</t>
  </si>
  <si>
    <t>2019-01-20 00:00</t>
  </si>
  <si>
    <t>2019-02-12 09:30</t>
  </si>
  <si>
    <t>2019-02-23 14:35</t>
  </si>
  <si>
    <t>2019-02-20 12:43</t>
  </si>
  <si>
    <t>2019-02-06 06:00</t>
  </si>
  <si>
    <t>2019-02-18 17:16</t>
  </si>
  <si>
    <t>2019-02-24 12:05</t>
  </si>
  <si>
    <t>2019-02-24 11:51</t>
  </si>
  <si>
    <t>2019-03-27 09:09</t>
  </si>
  <si>
    <t>2019-03-03 13:46</t>
  </si>
  <si>
    <t>2019-03-21 12:33</t>
  </si>
  <si>
    <t>2019-03-12 05:35</t>
  </si>
  <si>
    <t>2019-03-10 04:40</t>
  </si>
  <si>
    <t>2019-03-10 02:40</t>
  </si>
  <si>
    <t>2019-03-10 01:50</t>
  </si>
  <si>
    <t>2019-04-01 10:14</t>
  </si>
  <si>
    <t>2019-04-19 15:23</t>
  </si>
  <si>
    <t>2019-04-25 12:43</t>
  </si>
  <si>
    <t>2019-04-17 21:42</t>
  </si>
  <si>
    <t>2019-04-19 05:41</t>
  </si>
  <si>
    <t>2019-04-27 15:01</t>
  </si>
  <si>
    <t>2019-04-19 15:35</t>
  </si>
  <si>
    <t>2019-05-15 08:56</t>
  </si>
  <si>
    <t>2019-05-07 02:22</t>
  </si>
  <si>
    <t>2019-05-14 10:06</t>
  </si>
  <si>
    <t>2019-05-05 05:25</t>
  </si>
  <si>
    <t>2019-05-18 11:37</t>
  </si>
  <si>
    <t>2019-05-18 10:41</t>
  </si>
  <si>
    <t>2019-05-18 10:01</t>
  </si>
  <si>
    <t>2019-06-06 10:43</t>
  </si>
  <si>
    <t>2019-06-14 15:38</t>
  </si>
  <si>
    <t>2019-06-06 13:44</t>
  </si>
  <si>
    <t>2019-06-15 05:11</t>
  </si>
  <si>
    <t>2019-06-13 20:28</t>
  </si>
  <si>
    <t>2019-06-14 02:58</t>
  </si>
  <si>
    <t>2019-06-12 15:21</t>
  </si>
  <si>
    <t>2019-07-11 22:45</t>
  </si>
  <si>
    <t>2019-07-18 04:48</t>
  </si>
  <si>
    <t>2019-07-17 11:22</t>
  </si>
  <si>
    <t>2019-07-31 05:13</t>
  </si>
  <si>
    <t>2019-07-09 12:18</t>
  </si>
  <si>
    <t>2019-07-27 13:07</t>
  </si>
  <si>
    <t>2019-07-26 15:19</t>
  </si>
  <si>
    <t>2019-07-26 00:00</t>
  </si>
  <si>
    <t>2019-08-24 15:25</t>
  </si>
  <si>
    <t>2019-08-28 13:00</t>
  </si>
  <si>
    <t>2019-08-27 04:52</t>
  </si>
  <si>
    <t>2019-08-24 16:59</t>
  </si>
  <si>
    <t>2019-08-30 15:29</t>
  </si>
  <si>
    <t>2019-08-10 00:05</t>
  </si>
  <si>
    <t>2019-09-26 21:07</t>
  </si>
  <si>
    <t>2019-09-30 15:03</t>
  </si>
  <si>
    <t>2019-09-12 11:32</t>
  </si>
  <si>
    <t>2019-09-09 04:46</t>
  </si>
  <si>
    <t>2019-09-30 03:57</t>
  </si>
  <si>
    <t>2019-09-04 16:04</t>
  </si>
  <si>
    <t>2019-09-04 15:36</t>
  </si>
  <si>
    <t>2019-10-15 09:23</t>
  </si>
  <si>
    <t>2019-10-01 00:06</t>
  </si>
  <si>
    <t>2019-10-05 09:44</t>
  </si>
  <si>
    <t>2019-10-22 03:22</t>
  </si>
  <si>
    <t>2019-10-01 12:10</t>
  </si>
  <si>
    <t>2019-10-01 05:39</t>
  </si>
  <si>
    <t>2019-11-27 09:06</t>
  </si>
  <si>
    <t>2019-11-06 15:23</t>
  </si>
  <si>
    <t>2019-11-01 10:40</t>
  </si>
  <si>
    <t>2019-11-30 05:12</t>
  </si>
  <si>
    <t>2019-11-23 13:50</t>
  </si>
  <si>
    <t>2019-11-01 15:07</t>
  </si>
  <si>
    <t>2019-12-31 09:13</t>
  </si>
  <si>
    <t>2019-12-10 15:03</t>
  </si>
  <si>
    <t>2019-12-16 12:56</t>
  </si>
  <si>
    <t>2019-12-08 06:42</t>
  </si>
  <si>
    <t>2019-12-20 12:00</t>
  </si>
  <si>
    <t>2019-12-29 06:29</t>
  </si>
  <si>
    <t>2019-12-29 06:02</t>
  </si>
  <si>
    <t>2020-01-01 09:18</t>
  </si>
  <si>
    <t>2020-01-30 04:23</t>
  </si>
  <si>
    <t>2020-01-07 09:53</t>
  </si>
  <si>
    <t>2020-01-31 04:37</t>
  </si>
  <si>
    <t>2020-01-28 02:07</t>
  </si>
  <si>
    <t>2020-01-26 11:53</t>
  </si>
  <si>
    <t>2020-01-26 09:55</t>
  </si>
  <si>
    <t>2020-02-21 10:11</t>
  </si>
  <si>
    <t>2020-02-29 15:08</t>
  </si>
  <si>
    <t>2020-02-15 11:56</t>
  </si>
  <si>
    <t>2020-02-01 06:00</t>
  </si>
  <si>
    <t>2020-02-13 17:36</t>
  </si>
  <si>
    <t>2020-02-13 15:46</t>
  </si>
  <si>
    <t>2020-02-13 16:28</t>
  </si>
  <si>
    <t>2020-03-21 09:42</t>
  </si>
  <si>
    <t>2020-03-09 15:24</t>
  </si>
  <si>
    <t>2020-03-23 12:48</t>
  </si>
  <si>
    <t>2020-03-15 20:12</t>
  </si>
  <si>
    <t>2020-03-14 18:13</t>
  </si>
  <si>
    <t>2020-03-27 16:53</t>
  </si>
  <si>
    <t>2020-03-27 16:12</t>
  </si>
  <si>
    <t>2020-04-02 10:17</t>
  </si>
  <si>
    <t>2020-04-13 03:33</t>
  </si>
  <si>
    <t>2020-04-17 13:57</t>
  </si>
  <si>
    <t>2020-04-02 10:39</t>
  </si>
  <si>
    <t>2020-04-23 01:05</t>
  </si>
  <si>
    <t>2020-04-23 01:01</t>
  </si>
  <si>
    <t>2020-05-30 22:32</t>
  </si>
  <si>
    <t>2020-05-23 03:06</t>
  </si>
  <si>
    <t>2020-05-09 13:49</t>
  </si>
  <si>
    <t>2020-05-01 02:08</t>
  </si>
  <si>
    <t>2020-05-22 10:53</t>
  </si>
  <si>
    <t>2020-05-16 14:42</t>
  </si>
  <si>
    <t>2020-05-22 02:07</t>
  </si>
  <si>
    <t>2020-06-14 21:49</t>
  </si>
  <si>
    <t>2020-06-12 11:06</t>
  </si>
  <si>
    <t>2020-06-04 03:31</t>
  </si>
  <si>
    <t>2020-06-08 15:03</t>
  </si>
  <si>
    <t>2020-06-27 14:28</t>
  </si>
  <si>
    <t>2020-07-21 21:32</t>
  </si>
  <si>
    <t>2020-07-15 03:40</t>
  </si>
  <si>
    <t>2020-07-15 13:19</t>
  </si>
  <si>
    <t>2020-07-13 04:38</t>
  </si>
  <si>
    <t>2020-07-01 13:55</t>
  </si>
  <si>
    <t>2020-07-24 16:36</t>
  </si>
  <si>
    <t>2020-07-20 17:14</t>
  </si>
  <si>
    <t>2020-08-27 15:43</t>
  </si>
  <si>
    <t>2020-08-22 09:18</t>
  </si>
  <si>
    <t>2020-08-21 05:09</t>
  </si>
  <si>
    <t>2020-08-11 12:03</t>
  </si>
  <si>
    <t>2020-08-12 16:18</t>
  </si>
  <si>
    <t>2020-08-12 15:27</t>
  </si>
  <si>
    <t>2020-09-19 08:37</t>
  </si>
  <si>
    <t>2020-09-01 03:47</t>
  </si>
  <si>
    <t>2020-09-15 08:41</t>
  </si>
  <si>
    <t>2020-09-07 03:20</t>
  </si>
  <si>
    <t>2020-09-01 09:11</t>
  </si>
  <si>
    <t>2020-09-16 15:18</t>
  </si>
  <si>
    <t>2020-09-16 14:59</t>
  </si>
  <si>
    <t>2020-09-16 00:00</t>
  </si>
  <si>
    <t>2020-10-29 08:08</t>
  </si>
  <si>
    <t>2020-10-22 03:56</t>
  </si>
  <si>
    <t>2020-10-12 10:45</t>
  </si>
  <si>
    <t>2020-10-03 07:20</t>
  </si>
  <si>
    <t>2020-10-14 06:27</t>
  </si>
  <si>
    <t>2020-10-12 15:18</t>
  </si>
  <si>
    <t>2020-10-12 14:51</t>
  </si>
  <si>
    <t>2020-10-12 00:00</t>
  </si>
  <si>
    <t>2020-11-27 09:12</t>
  </si>
  <si>
    <t>2020-11-02 16:04</t>
  </si>
  <si>
    <t>2020-11-02 11:55</t>
  </si>
  <si>
    <t>2020-11-28 22:20</t>
  </si>
  <si>
    <t>2020-11-07 05:16</t>
  </si>
  <si>
    <t>2020-11-09 09:13</t>
  </si>
  <si>
    <t>2020-11-09 11:45</t>
  </si>
  <si>
    <t>2020-12-07 09:15</t>
  </si>
  <si>
    <t>2020-12-26 17:26</t>
  </si>
  <si>
    <t>2020-12-08 11:57</t>
  </si>
  <si>
    <t>2020-12-31 23:10</t>
  </si>
  <si>
    <t>2020-12-24 04:09</t>
  </si>
  <si>
    <t>2020-12-09 20:26</t>
  </si>
  <si>
    <t>2020-12-09 20:25</t>
  </si>
  <si>
    <t>2021-01-04 08:50</t>
  </si>
  <si>
    <t>2021-01-09 13:59</t>
  </si>
  <si>
    <t>2021-01-21 11:40</t>
  </si>
  <si>
    <t>2021-01-12 18:48</t>
  </si>
  <si>
    <t>2021-01-07 12:19</t>
  </si>
  <si>
    <t>2021-01-22 12:09</t>
  </si>
  <si>
    <t>2021-02-04 09:45</t>
  </si>
  <si>
    <t>2021-02-22 10:41</t>
  </si>
  <si>
    <t>2021-02-19 00:19</t>
  </si>
  <si>
    <t>2021-02-10 23:28</t>
  </si>
  <si>
    <t>2021-02-10 20:47</t>
  </si>
  <si>
    <t>2021-02-11 04:55</t>
  </si>
  <si>
    <t>2021-03-11 09:05</t>
  </si>
  <si>
    <t>2021-03-29 16:26</t>
  </si>
  <si>
    <t>2021-03-31 12:15</t>
  </si>
  <si>
    <t>2021-03-24 23:52</t>
  </si>
  <si>
    <t>2021-03-24 08:15</t>
  </si>
  <si>
    <t>2021-03-03 05:27</t>
  </si>
  <si>
    <t>2021-03-24 04:12</t>
  </si>
  <si>
    <t>2021-04-11 10:50</t>
  </si>
  <si>
    <t>2021-04-23 03:17</t>
  </si>
  <si>
    <t>2021-04-07 11:11</t>
  </si>
  <si>
    <t>2021-04-30 04:01</t>
  </si>
  <si>
    <t>2021-04-06 06:37</t>
  </si>
  <si>
    <t>2021-04-21 15:05</t>
  </si>
  <si>
    <t>2021-04-21 14:35</t>
  </si>
  <si>
    <t>2021-05-06 10:09</t>
  </si>
  <si>
    <t>2021-05-16 12:49</t>
  </si>
  <si>
    <t>2021-05-01 00:06</t>
  </si>
  <si>
    <t>2021-05-30 15:18</t>
  </si>
  <si>
    <t>2021-05-30 18:37</t>
  </si>
  <si>
    <t>2021-05-24 16:27</t>
  </si>
  <si>
    <t>2021-06-12 21:56</t>
  </si>
  <si>
    <t>2021-06-06 02:34</t>
  </si>
  <si>
    <t>2021-06-03 13:33</t>
  </si>
  <si>
    <t>2021-06-06 23:18</t>
  </si>
  <si>
    <t>2021-06-22 16:58</t>
  </si>
  <si>
    <t>2021-06-12 16:45</t>
  </si>
  <si>
    <t>2021-06-04 19:40</t>
  </si>
  <si>
    <t>2021-07-07 22:37</t>
  </si>
  <si>
    <t>2021-07-23 16:10</t>
  </si>
  <si>
    <t>2021-07-06 12:39</t>
  </si>
  <si>
    <t>2021-07-14 03:24</t>
  </si>
  <si>
    <t>2021-07-23 16:23</t>
  </si>
  <si>
    <t>2021-07-31 23:49</t>
  </si>
  <si>
    <t>2021-07-31 22:58</t>
  </si>
  <si>
    <t>2021-08-16 09:37</t>
  </si>
  <si>
    <t>2021-08-07 03:35</t>
  </si>
  <si>
    <t>2021-08-28 11:12</t>
  </si>
  <si>
    <t>2021-08-07 02:48</t>
  </si>
  <si>
    <t>2021-09-23 21:46</t>
  </si>
  <si>
    <t>2021-09-12 04:17</t>
  </si>
  <si>
    <t>2021-09-29 10:24</t>
  </si>
  <si>
    <t>2021-09-26 03:47</t>
  </si>
  <si>
    <t>2021-09-23 15:54</t>
  </si>
  <si>
    <t>2021-09-03 14:14</t>
  </si>
  <si>
    <t>2021-10-19 09:28</t>
  </si>
  <si>
    <t>2021-10-10 10:21</t>
  </si>
  <si>
    <t>2021-10-29 03:21</t>
  </si>
  <si>
    <t>2021-10-11 17:29</t>
  </si>
  <si>
    <t>2021-10-13 06:51</t>
  </si>
  <si>
    <t>2021-10-13 13:44</t>
  </si>
  <si>
    <t>2021-11-01 09:20</t>
  </si>
  <si>
    <t>2021-11-19 16:22</t>
  </si>
  <si>
    <t>2021-11-08 12:40</t>
  </si>
  <si>
    <t>2021-11-11 02:11</t>
  </si>
  <si>
    <t>2021-11-28 06:30</t>
  </si>
  <si>
    <t>2021-11-13 09:39</t>
  </si>
  <si>
    <t>2021-11-13 09:31</t>
  </si>
  <si>
    <t>2021-12-02 15:16</t>
  </si>
  <si>
    <t>2021-12-22 12:54</t>
  </si>
  <si>
    <t>2021-12-03 01:38</t>
  </si>
  <si>
    <t>2021-12-21 11:51</t>
  </si>
  <si>
    <t>2021-12-21 18:04</t>
  </si>
  <si>
    <t>2021-12-21 17:31</t>
  </si>
  <si>
    <t>2015-01-02 09:03</t>
  </si>
  <si>
    <t>2015-01-05 14:44</t>
  </si>
  <si>
    <t>2015-01-23 06:50</t>
  </si>
  <si>
    <t>2015-01-22 12:07</t>
  </si>
  <si>
    <t>2015-01-14 01:58</t>
  </si>
  <si>
    <t>2015-01-14 01:56</t>
  </si>
  <si>
    <t>2015-02-01 09:32</t>
  </si>
  <si>
    <t>2015-02-24 15:38</t>
  </si>
  <si>
    <t>2015-02-26 14:09</t>
  </si>
  <si>
    <t>2015-02-10 06:27</t>
  </si>
  <si>
    <t>2015-02-05 14:01</t>
  </si>
  <si>
    <t>2015-02-16 04:57</t>
  </si>
  <si>
    <t>2015-02-16 04:02</t>
  </si>
  <si>
    <t>2015-03-25 21:06</t>
  </si>
  <si>
    <t>2015-03-03 15:12</t>
  </si>
  <si>
    <t>2015-03-19 12:44</t>
  </si>
  <si>
    <t>2015-03-11 05:10</t>
  </si>
  <si>
    <t>2015-03-23 14:41</t>
  </si>
  <si>
    <t>2015-03-25 02:31</t>
  </si>
  <si>
    <t>2015-03-23 20:27</t>
  </si>
  <si>
    <t>2015-04-11 22:49</t>
  </si>
  <si>
    <t>2015-04-03 02:17</t>
  </si>
  <si>
    <t>2015-04-18 12:28</t>
  </si>
  <si>
    <t>2015-04-06 15:29</t>
  </si>
  <si>
    <t>2015-04-21 05:17</t>
  </si>
  <si>
    <t>2015-04-06 14:42</t>
  </si>
  <si>
    <t>2015-05-14 07:59</t>
  </si>
  <si>
    <t>2015-05-24 16:24</t>
  </si>
  <si>
    <t>2015-05-18 12:48</t>
  </si>
  <si>
    <t>2015-05-15 13:46</t>
  </si>
  <si>
    <t>2015-05-31 12:24</t>
  </si>
  <si>
    <t>2015-05-24 21:15</t>
  </si>
  <si>
    <t>2015-06-03 09:26</t>
  </si>
  <si>
    <t>2015-06-18 00:55</t>
  </si>
  <si>
    <t>2015-06-27 13:17</t>
  </si>
  <si>
    <t>2015-06-08 05:04</t>
  </si>
  <si>
    <t>2015-06-14 13:59</t>
  </si>
  <si>
    <t>2015-06-21 16:27</t>
  </si>
  <si>
    <t>2015-06-21 16:20</t>
  </si>
  <si>
    <t>2015-07-27 21:35</t>
  </si>
  <si>
    <t>2015-07-10 15:36</t>
  </si>
  <si>
    <t>2015-07-01 11:56</t>
  </si>
  <si>
    <t>2015-07-27 17:30</t>
  </si>
  <si>
    <t>2015-07-10 16:12</t>
  </si>
  <si>
    <t>2015-07-27 16:33</t>
  </si>
  <si>
    <t>2015-07-27 16:22</t>
  </si>
  <si>
    <t>2015-07-27 00:00</t>
  </si>
  <si>
    <t>2015-08-08 07:01</t>
  </si>
  <si>
    <t>2015-08-11 12:34</t>
  </si>
  <si>
    <t>2015-08-08 17:24</t>
  </si>
  <si>
    <t>2015-08-08 13:15</t>
  </si>
  <si>
    <t>2015-08-17 11:55</t>
  </si>
  <si>
    <t>2015-08-08 16:04</t>
  </si>
  <si>
    <t>2015-09-17 21:42</t>
  </si>
  <si>
    <t>2015-09-28 21:15</t>
  </si>
  <si>
    <t>2015-09-25 13:28</t>
  </si>
  <si>
    <t>2015-09-19 05:07</t>
  </si>
  <si>
    <t>2015-09-29 00:18</t>
  </si>
  <si>
    <t>2015-09-07 12:17</t>
  </si>
  <si>
    <t>2015-09-29 02:05</t>
  </si>
  <si>
    <t>2015-10-04 13:00</t>
  </si>
  <si>
    <t>2015-10-14 06:05</t>
  </si>
  <si>
    <t>2015-10-30 15:16</t>
  </si>
  <si>
    <t>2015-10-09 04:54</t>
  </si>
  <si>
    <t>2015-10-09 04:10</t>
  </si>
  <si>
    <t>2015-11-28 08:24</t>
  </si>
  <si>
    <t>2015-11-25 14:22</t>
  </si>
  <si>
    <t>2015-11-18 13:35</t>
  </si>
  <si>
    <t>2015-11-27 03:40</t>
  </si>
  <si>
    <t>2015-11-26 07:37</t>
  </si>
  <si>
    <t>2015-11-21 13:48</t>
  </si>
  <si>
    <t>2015-11-21 13:25</t>
  </si>
  <si>
    <t>2015-12-29 08:59</t>
  </si>
  <si>
    <t>2015-12-10 05:31</t>
  </si>
  <si>
    <t>2015-12-24 13:05</t>
  </si>
  <si>
    <t>2015-12-19 03:47</t>
  </si>
  <si>
    <t>2015-12-10 06:39</t>
  </si>
  <si>
    <t>2015-12-10 02:37</t>
  </si>
  <si>
    <t>2015-12-10 01:52</t>
  </si>
  <si>
    <t>2016-01-24 21:54</t>
  </si>
  <si>
    <t>2016-01-17 14:41</t>
  </si>
  <si>
    <t>2016-01-04 15:00</t>
  </si>
  <si>
    <t>2016-01-24 19:15</t>
  </si>
  <si>
    <t>2016-01-24 04:11</t>
  </si>
  <si>
    <t>2016-01-29 11:55</t>
  </si>
  <si>
    <t>2016-01-29 11:05</t>
  </si>
  <si>
    <t>2016-02-25 09:28</t>
  </si>
  <si>
    <t>2016-02-13 14:12</t>
  </si>
  <si>
    <t>2016-02-09 06:28</t>
  </si>
  <si>
    <t>2016-02-05 17:23</t>
  </si>
  <si>
    <t>2016-02-11 16:21</t>
  </si>
  <si>
    <t>2016-02-11 15:40</t>
  </si>
  <si>
    <t>2016-03-02 08:50</t>
  </si>
  <si>
    <t>2016-03-18 15:04</t>
  </si>
  <si>
    <t>2016-03-18 13:51</t>
  </si>
  <si>
    <t>2016-03-28 06:01</t>
  </si>
  <si>
    <t>2016-03-13 21:23</t>
  </si>
  <si>
    <t>2016-03-13 21:20</t>
  </si>
  <si>
    <t>2016-03-13 20:40</t>
  </si>
  <si>
    <t>2016-04-19 08:45</t>
  </si>
  <si>
    <t>2016-04-13 13:57</t>
  </si>
  <si>
    <t>2016-04-21 13:15</t>
  </si>
  <si>
    <t>2016-04-19 00:01</t>
  </si>
  <si>
    <t>2016-04-18 06:30</t>
  </si>
  <si>
    <t>2016-04-14 17:24</t>
  </si>
  <si>
    <t>2016-04-14 16:57</t>
  </si>
  <si>
    <t>2016-05-14 09:16</t>
  </si>
  <si>
    <t>2016-05-24 16:04</t>
  </si>
  <si>
    <t>2016-05-27 13:45</t>
  </si>
  <si>
    <t>2016-05-17 02:43</t>
  </si>
  <si>
    <t>2016-05-27 14:42</t>
  </si>
  <si>
    <t>2016-05-23 12:28</t>
  </si>
  <si>
    <t>2016-05-11 14:47</t>
  </si>
  <si>
    <t>2016-06-29 22:32</t>
  </si>
  <si>
    <t>2016-06-08 16:02</t>
  </si>
  <si>
    <t>2016-06-28 13:36</t>
  </si>
  <si>
    <t>2016-06-20 05:08</t>
  </si>
  <si>
    <t>2016-06-12 10:04</t>
  </si>
  <si>
    <t>2016-06-19 16:04</t>
  </si>
  <si>
    <t>2016-06-19 15:56</t>
  </si>
  <si>
    <t>2016-07-21 09:06</t>
  </si>
  <si>
    <t>2016-07-08 10:52</t>
  </si>
  <si>
    <t>2016-07-29 12:52</t>
  </si>
  <si>
    <t>2016-07-30 16:12</t>
  </si>
  <si>
    <t>2016-07-30 16:04</t>
  </si>
  <si>
    <t>2016-07-30 15:57</t>
  </si>
  <si>
    <t>2016-07-09 17:41</t>
  </si>
  <si>
    <t>2016-08-04 21:52</t>
  </si>
  <si>
    <t>2016-08-09 15:36</t>
  </si>
  <si>
    <t>2016-08-19 15:32</t>
  </si>
  <si>
    <t>2016-08-16 11:28</t>
  </si>
  <si>
    <t>2016-08-24 16:27</t>
  </si>
  <si>
    <t>2016-08-24 16:15</t>
  </si>
  <si>
    <t>2016-09-21 21:59</t>
  </si>
  <si>
    <t>2016-09-27 16:14</t>
  </si>
  <si>
    <t>2016-09-01 14:19</t>
  </si>
  <si>
    <t>2016-09-21 04:57</t>
  </si>
  <si>
    <t>2016-09-27 14:16</t>
  </si>
  <si>
    <t>2016-09-05 14:29</t>
  </si>
  <si>
    <t>2016-09-27 15:20</t>
  </si>
  <si>
    <t>2016-10-31 07:59</t>
  </si>
  <si>
    <t>2016-10-20 13:44</t>
  </si>
  <si>
    <t>2016-10-21 14:04</t>
  </si>
  <si>
    <t>2016-10-31 04:56</t>
  </si>
  <si>
    <t>2016-10-22 14:15</t>
  </si>
  <si>
    <t>2016-10-04 15:53</t>
  </si>
  <si>
    <t>2016-10-06 03:56</t>
  </si>
  <si>
    <t>2016-11-29 09:57</t>
  </si>
  <si>
    <t>2016-11-05 14:08</t>
  </si>
  <si>
    <t>2016-11-19 13:21</t>
  </si>
  <si>
    <t>2016-11-29 04:30</t>
  </si>
  <si>
    <t>2016-11-27 13:45</t>
  </si>
  <si>
    <t>2016-11-23 10:58</t>
  </si>
  <si>
    <t>2016-11-23 10:29</t>
  </si>
  <si>
    <t>2016-12-16 09:24</t>
  </si>
  <si>
    <t>2016-12-09 14:49</t>
  </si>
  <si>
    <t>2016-12-05 13:37</t>
  </si>
  <si>
    <t>2016-12-28 07:37</t>
  </si>
  <si>
    <t>2016-12-27 14:59</t>
  </si>
  <si>
    <t>2016-12-28 11:51</t>
  </si>
  <si>
    <t>2016-12-28 17:23</t>
  </si>
  <si>
    <t>2017-01-24 22:11</t>
  </si>
  <si>
    <t>2017-01-08 14:46</t>
  </si>
  <si>
    <t>2017-01-29 15:45</t>
  </si>
  <si>
    <t>2017-01-28 04:18</t>
  </si>
  <si>
    <t>2017-01-21 15:15</t>
  </si>
  <si>
    <t>2017-01-14 07:15</t>
  </si>
  <si>
    <t>2017-02-14 08:48</t>
  </si>
  <si>
    <t>2017-02-05 15:58</t>
  </si>
  <si>
    <t>2017-02-20 12:21</t>
  </si>
  <si>
    <t>2017-02-11 05:58</t>
  </si>
  <si>
    <t>2017-02-09 04:40</t>
  </si>
  <si>
    <t>2017-02-22 09:40</t>
  </si>
  <si>
    <t>2017-02-22 09:30</t>
  </si>
  <si>
    <t>2017-03-27 08:55</t>
  </si>
  <si>
    <t>2017-03-13 15:40</t>
  </si>
  <si>
    <t>2017-03-31 13:24</t>
  </si>
  <si>
    <t>2017-03-03 05:35</t>
  </si>
  <si>
    <t>2017-03-31 23:23</t>
  </si>
  <si>
    <t>2017-03-26 05:28</t>
  </si>
  <si>
    <t>2017-03-08 07:43</t>
  </si>
  <si>
    <t>2017-04-03 08:58</t>
  </si>
  <si>
    <t>2017-04-10 16:01</t>
  </si>
  <si>
    <t>2017-04-10 12:56</t>
  </si>
  <si>
    <t>2017-04-02 05:35</t>
  </si>
  <si>
    <t>2017-04-19 22:55</t>
  </si>
  <si>
    <t>2017-04-19 22:17</t>
  </si>
  <si>
    <t>2017-05-06 08:35</t>
  </si>
  <si>
    <t>2017-05-31 18:12</t>
  </si>
  <si>
    <t>2017-05-12 13:33</t>
  </si>
  <si>
    <t>2017-05-01 05:22</t>
  </si>
  <si>
    <t>2017-05-12 15:21</t>
  </si>
  <si>
    <t>2017-05-25 15:09</t>
  </si>
  <si>
    <t>2017-05-30 14:42</t>
  </si>
  <si>
    <t>2017-06-27 22:29</t>
  </si>
  <si>
    <t>2017-06-03 01:36</t>
  </si>
  <si>
    <t>2017-06-11 14:05</t>
  </si>
  <si>
    <t>2017-06-02 20:42</t>
  </si>
  <si>
    <t>2017-06-02 13:11</t>
  </si>
  <si>
    <t>2017-06-17 04:40</t>
  </si>
  <si>
    <t>2017-06-17 04:34</t>
  </si>
  <si>
    <t>2017-07-07 22:11</t>
  </si>
  <si>
    <t>2017-07-30 17:51</t>
  </si>
  <si>
    <t>2017-07-01 13:13</t>
  </si>
  <si>
    <t>2017-07-31 04:44</t>
  </si>
  <si>
    <t>2017-07-08 17:34</t>
  </si>
  <si>
    <t>2017-07-06 17:14</t>
  </si>
  <si>
    <t>2017-07-06 16:42</t>
  </si>
  <si>
    <t>2017-08-22 02:47</t>
  </si>
  <si>
    <t>2017-08-26 13:47</t>
  </si>
  <si>
    <t>2017-08-28 05:22</t>
  </si>
  <si>
    <t>2017-08-03 14:41</t>
  </si>
  <si>
    <t>2017-08-27 15:08</t>
  </si>
  <si>
    <t>2017-08-27 14:38</t>
  </si>
  <si>
    <t>2017-09-29 21:10</t>
  </si>
  <si>
    <t>2017-09-01 15:05</t>
  </si>
  <si>
    <t>2017-09-23 13:42</t>
  </si>
  <si>
    <t>2017-09-16 04:58</t>
  </si>
  <si>
    <t>2017-09-07 12:49</t>
  </si>
  <si>
    <t>2017-09-02 15:07</t>
  </si>
  <si>
    <t>2017-09-02 14:53</t>
  </si>
  <si>
    <t>2017-10-30 08:44</t>
  </si>
  <si>
    <t>2017-10-13 18:00</t>
  </si>
  <si>
    <t>2017-10-10 12:45</t>
  </si>
  <si>
    <t>2017-10-23 06:19</t>
  </si>
  <si>
    <t>2017-10-21 13:17</t>
  </si>
  <si>
    <t>2017-10-05 15:27</t>
  </si>
  <si>
    <t>2017-10-14 12:23</t>
  </si>
  <si>
    <t>2017-11-24 09:15</t>
  </si>
  <si>
    <t>2017-11-17 15:02</t>
  </si>
  <si>
    <t>2017-11-17 14:47</t>
  </si>
  <si>
    <t>2017-11-01 05:21</t>
  </si>
  <si>
    <t>2017-11-23 03:47</t>
  </si>
  <si>
    <t>2017-11-12 15:25</t>
  </si>
  <si>
    <t>2017-11-11 15:30</t>
  </si>
  <si>
    <t>2017-12-20 09:38</t>
  </si>
  <si>
    <t>2017-12-03 15:49</t>
  </si>
  <si>
    <t>2017-12-01 13:25</t>
  </si>
  <si>
    <t>2017-12-22 06:43</t>
  </si>
  <si>
    <t>2017-12-16 17:34</t>
  </si>
  <si>
    <t>2017-12-09 02:07</t>
  </si>
  <si>
    <t>2017-12-09 01:49</t>
  </si>
  <si>
    <t>2018-01-22 13:45</t>
  </si>
  <si>
    <t>2018-01-13 06:00</t>
  </si>
  <si>
    <t>2018-01-09 03:41</t>
  </si>
  <si>
    <t>2018-01-08 13:15</t>
  </si>
  <si>
    <t>2018-02-12 09:10</t>
  </si>
  <si>
    <t>2018-02-21 15:34</t>
  </si>
  <si>
    <t>2018-02-15 13:32</t>
  </si>
  <si>
    <t>2018-02-06 06:52</t>
  </si>
  <si>
    <t>2018-02-02 14:01</t>
  </si>
  <si>
    <t>2018-02-22 20:25</t>
  </si>
  <si>
    <t>2018-02-22 19:48</t>
  </si>
  <si>
    <t>2018-03-11 08:59</t>
  </si>
  <si>
    <t>2018-03-19 14:58</t>
  </si>
  <si>
    <t>2018-03-05 13:15</t>
  </si>
  <si>
    <t>2018-03-10 06:00</t>
  </si>
  <si>
    <t>2018-03-21 12:22</t>
  </si>
  <si>
    <t>2018-03-20 07:51</t>
  </si>
  <si>
    <t>2018-03-15 18:32</t>
  </si>
  <si>
    <t>2018-04-07 21:12</t>
  </si>
  <si>
    <t>2018-04-23 12:00</t>
  </si>
  <si>
    <t>2018-04-08 05:28</t>
  </si>
  <si>
    <t>2018-04-06 19:23</t>
  </si>
  <si>
    <t>2018-04-17 02:36</t>
  </si>
  <si>
    <t>2018-04-17 02:23</t>
  </si>
  <si>
    <t>2018-05-05 07:50</t>
  </si>
  <si>
    <t>2018-05-25 15:41</t>
  </si>
  <si>
    <t>2018-05-29 13:03</t>
  </si>
  <si>
    <t>2018-05-10 04:58</t>
  </si>
  <si>
    <t>2018-05-06 15:01</t>
  </si>
  <si>
    <t>2018-05-08 04:26</t>
  </si>
  <si>
    <t>2018-05-08 04:06</t>
  </si>
  <si>
    <t>2018-06-25 21:37</t>
  </si>
  <si>
    <t>2018-06-15 04:15</t>
  </si>
  <si>
    <t>2018-06-06 11:17</t>
  </si>
  <si>
    <t>2018-06-28 04:25</t>
  </si>
  <si>
    <t>2018-06-19 07:58</t>
  </si>
  <si>
    <t>2018-06-19 07:54</t>
  </si>
  <si>
    <t>2018-06-19 07:32</t>
  </si>
  <si>
    <t>2018-07-27 22:33</t>
  </si>
  <si>
    <t>2018-07-11 05:13</t>
  </si>
  <si>
    <t>2018-07-18 14:09</t>
  </si>
  <si>
    <t>2018-07-08 05:22</t>
  </si>
  <si>
    <t>2018-07-08 16:07</t>
  </si>
  <si>
    <t>2018-07-08 16:09</t>
  </si>
  <si>
    <t>2018-07-08 15:45</t>
  </si>
  <si>
    <t>2018-08-31 09:43</t>
  </si>
  <si>
    <t>2018-08-23 16:03</t>
  </si>
  <si>
    <t>2018-08-05 13:05</t>
  </si>
  <si>
    <t>2018-08-23 20:42</t>
  </si>
  <si>
    <t>2018-08-23 18:12</t>
  </si>
  <si>
    <t>2018-08-24 02:32</t>
  </si>
  <si>
    <t>2018-08-24 02:17</t>
  </si>
  <si>
    <t>2018-09-17 22:26</t>
  </si>
  <si>
    <t>2018-09-15 15:12</t>
  </si>
  <si>
    <t>2018-09-17 12:22</t>
  </si>
  <si>
    <t>2018-09-30 05:39</t>
  </si>
  <si>
    <t>2018-09-29 09:30</t>
  </si>
  <si>
    <t>2018-09-08 13:42</t>
  </si>
  <si>
    <t>2018-09-06 14:14</t>
  </si>
  <si>
    <t>2018-10-20 09:09</t>
  </si>
  <si>
    <t>2018-10-05 14:21</t>
  </si>
  <si>
    <t>2018-10-01 13:16</t>
  </si>
  <si>
    <t>2018-10-29 04:16</t>
  </si>
  <si>
    <t>2018-10-04 15:42</t>
  </si>
  <si>
    <t>2018-10-19 06:54</t>
  </si>
  <si>
    <t>2018-10-19 05:58</t>
  </si>
  <si>
    <t>2018-10-19 00:00</t>
  </si>
  <si>
    <t>2018-11-29 09:34</t>
  </si>
  <si>
    <t>2018-11-02 02:10</t>
  </si>
  <si>
    <t>2018-11-03 12:42</t>
  </si>
  <si>
    <t>2018-11-24 05:36</t>
  </si>
  <si>
    <t>2018-11-25 19:35</t>
  </si>
  <si>
    <t>2018-11-28 03:34</t>
  </si>
  <si>
    <t>2018-11-28 03:53</t>
  </si>
  <si>
    <t>2018-12-31 09:06</t>
  </si>
  <si>
    <t>2018-12-06 12:33</t>
  </si>
  <si>
    <t>2018-12-30 06:14</t>
  </si>
  <si>
    <t>2018-12-27 15:49</t>
  </si>
  <si>
    <t>2018-12-09 04:45</t>
  </si>
  <si>
    <t>2019-01-03 09:10</t>
  </si>
  <si>
    <t>2019-01-14 13:53</t>
  </si>
  <si>
    <t>2019-01-31 14:09</t>
  </si>
  <si>
    <t>2019-01-23 06:21</t>
  </si>
  <si>
    <t>2019-01-21 17:59</t>
  </si>
  <si>
    <t>2019-01-16 21:56</t>
  </si>
  <si>
    <t>2019-02-12 09:12</t>
  </si>
  <si>
    <t>2019-02-07 15:06</t>
  </si>
  <si>
    <t>2019-02-03 13:03</t>
  </si>
  <si>
    <t>2019-02-02 05:40</t>
  </si>
  <si>
    <t>2019-02-03 14:23</t>
  </si>
  <si>
    <t>2019-02-19 02:08</t>
  </si>
  <si>
    <t>2019-02-19 02:05</t>
  </si>
  <si>
    <t>2019-02-19 00:00</t>
  </si>
  <si>
    <t>2019-03-15 08:58</t>
  </si>
  <si>
    <t>2019-03-03 04:21</t>
  </si>
  <si>
    <t>2019-03-08 04:20</t>
  </si>
  <si>
    <t>2019-03-03 12:27</t>
  </si>
  <si>
    <t>2019-03-10 02:01</t>
  </si>
  <si>
    <t>2019-03-24 11:16</t>
  </si>
  <si>
    <t>2019-04-01 10:34</t>
  </si>
  <si>
    <t>2019-04-30 15:33</t>
  </si>
  <si>
    <t>2019-04-09 12:54</t>
  </si>
  <si>
    <t>2019-04-02 00:24</t>
  </si>
  <si>
    <t>2019-04-19 14:37</t>
  </si>
  <si>
    <t>2019-04-19 04:36</t>
  </si>
  <si>
    <t>2019-04-19 03:54</t>
  </si>
  <si>
    <t>2019-05-03 09:43</t>
  </si>
  <si>
    <t>2019-05-18 16:01</t>
  </si>
  <si>
    <t>2019-05-14 13:22</t>
  </si>
  <si>
    <t>2019-05-08 04:13</t>
  </si>
  <si>
    <t>2019-05-20 14:29</t>
  </si>
  <si>
    <t>2019-05-20 14:15</t>
  </si>
  <si>
    <t>2019-06-05 22:04</t>
  </si>
  <si>
    <t>2019-06-14 14:45</t>
  </si>
  <si>
    <t>2019-06-18 13:04</t>
  </si>
  <si>
    <t>2019-06-05 04:26</t>
  </si>
  <si>
    <t>2019-06-04 11:20</t>
  </si>
  <si>
    <t>2019-06-04 11:21</t>
  </si>
  <si>
    <t>2019-06-04 11:12</t>
  </si>
  <si>
    <t>2019-07-11 22:42</t>
  </si>
  <si>
    <t>2019-07-17 17:09</t>
  </si>
  <si>
    <t>2019-07-17 14:18</t>
  </si>
  <si>
    <t>2019-07-31 16:42</t>
  </si>
  <si>
    <t>2019-07-23 13:17</t>
  </si>
  <si>
    <t>2019-07-10 11:56</t>
  </si>
  <si>
    <t>2019-07-19 19:47</t>
  </si>
  <si>
    <t>2019-07-31 00:00</t>
  </si>
  <si>
    <t>2019-08-26 21:55</t>
  </si>
  <si>
    <t>2019-08-24 15:14</t>
  </si>
  <si>
    <t>2019-08-28 14:57</t>
  </si>
  <si>
    <t>2019-08-31 05:43</t>
  </si>
  <si>
    <t>2019-08-08 14:53</t>
  </si>
  <si>
    <t>2019-08-30 15:07</t>
  </si>
  <si>
    <t>2019-08-30 15:02</t>
  </si>
  <si>
    <t>2019-08-15 00:00</t>
  </si>
  <si>
    <t>2019-09-24 08:25</t>
  </si>
  <si>
    <t>2019-09-30 15:15</t>
  </si>
  <si>
    <t>2019-09-09 14:10</t>
  </si>
  <si>
    <t>2019-09-24 05:05</t>
  </si>
  <si>
    <t>2019-09-30 23:36</t>
  </si>
  <si>
    <t>2019-09-07 21:43</t>
  </si>
  <si>
    <t>2019-09-07 21:30</t>
  </si>
  <si>
    <t>2019-09-07 00:00</t>
  </si>
  <si>
    <t>2019-10-02 13:06</t>
  </si>
  <si>
    <t>2019-10-22 06:09</t>
  </si>
  <si>
    <t>2019-10-01 01:19</t>
  </si>
  <si>
    <t>2019-10-01 02:38</t>
  </si>
  <si>
    <t>2019-10-05 16:20</t>
  </si>
  <si>
    <t>2019-11-29 08:50</t>
  </si>
  <si>
    <t>2019-11-06 13:52</t>
  </si>
  <si>
    <t>2019-11-02 13:49</t>
  </si>
  <si>
    <t>2019-11-30 03:47</t>
  </si>
  <si>
    <t>2019-11-08 15:37</t>
  </si>
  <si>
    <t>2019-12-31 09:28</t>
  </si>
  <si>
    <t>2019-12-26 14:19</t>
  </si>
  <si>
    <t>2019-12-01 13:27</t>
  </si>
  <si>
    <t>2019-12-09 06:29</t>
  </si>
  <si>
    <t>2019-12-02 16:08</t>
  </si>
  <si>
    <t>2019-12-29 10:27</t>
  </si>
  <si>
    <t>2019-12-29 11:16</t>
  </si>
  <si>
    <t>2020-01-01 09:03</t>
  </si>
  <si>
    <t>2020-01-26 15:21</t>
  </si>
  <si>
    <t>2020-01-23 14:23</t>
  </si>
  <si>
    <t>2020-01-31 06:39</t>
  </si>
  <si>
    <t>2020-01-30 14:15</t>
  </si>
  <si>
    <t>2020-01-26 07:55</t>
  </si>
  <si>
    <t>2020-01-26 07:16</t>
  </si>
  <si>
    <t>2020-02-21 09:10</t>
  </si>
  <si>
    <t>2020-02-15 14:47</t>
  </si>
  <si>
    <t>2020-02-29 15:10</t>
  </si>
  <si>
    <t>2020-02-01 06:58</t>
  </si>
  <si>
    <t>2020-02-13 15:07</t>
  </si>
  <si>
    <t>2020-02-13 17:26</t>
  </si>
  <si>
    <t>2020-02-13 16:42</t>
  </si>
  <si>
    <t>2020-03-16 09:04</t>
  </si>
  <si>
    <t>2020-03-09 14:37</t>
  </si>
  <si>
    <t>2020-03-26 13:15</t>
  </si>
  <si>
    <t>2020-03-15 06:35</t>
  </si>
  <si>
    <t>2020-03-09 11:58</t>
  </si>
  <si>
    <t>2020-03-10 07:40</t>
  </si>
  <si>
    <t>2020-04-02 08:12</t>
  </si>
  <si>
    <t>2020-04-19 15:27</t>
  </si>
  <si>
    <t>2020-04-19 13:39</t>
  </si>
  <si>
    <t>2020-04-13 03:10</t>
  </si>
  <si>
    <t>2020-04-12 16:40</t>
  </si>
  <si>
    <t>2020-04-23 03:57</t>
  </si>
  <si>
    <t>2020-04-06 19:28</t>
  </si>
  <si>
    <t>2020-05-01 09:17</t>
  </si>
  <si>
    <t>2020-05-17 16:08</t>
  </si>
  <si>
    <t>2020-05-08 12:49</t>
  </si>
  <si>
    <t>2020-05-19 08:22</t>
  </si>
  <si>
    <t>2020-05-19 08:16</t>
  </si>
  <si>
    <t>2020-06-15 00:10</t>
  </si>
  <si>
    <t>2020-06-12 14:56</t>
  </si>
  <si>
    <t>2020-06-28 13:31</t>
  </si>
  <si>
    <t>2020-06-08 23:11</t>
  </si>
  <si>
    <t>2020-06-07 17:14</t>
  </si>
  <si>
    <t>2020-06-08 14:15</t>
  </si>
  <si>
    <t>2020-06-26 17:58</t>
  </si>
  <si>
    <t>2020-07-21 21:25</t>
  </si>
  <si>
    <t>2020-07-14 15:57</t>
  </si>
  <si>
    <t>2020-07-13 13:48</t>
  </si>
  <si>
    <t>2020-07-21 05:14</t>
  </si>
  <si>
    <t>2020-07-01 10:51</t>
  </si>
  <si>
    <t>2020-07-20 16:26</t>
  </si>
  <si>
    <t>2020-07-20 16:02</t>
  </si>
  <si>
    <t>2020-07-20 00:00</t>
  </si>
  <si>
    <t>2020-08-12 22:04</t>
  </si>
  <si>
    <t>2020-08-24 16:02</t>
  </si>
  <si>
    <t>2020-08-18 13:07</t>
  </si>
  <si>
    <t>2020-08-16 04:29</t>
  </si>
  <si>
    <t>2020-08-15 15:05</t>
  </si>
  <si>
    <t>2020-08-15 14:49</t>
  </si>
  <si>
    <t>2020-08-15 14:15</t>
  </si>
  <si>
    <t>2020-08-15 00:00</t>
  </si>
  <si>
    <t>2020-09-19 08:46</t>
  </si>
  <si>
    <t>2020-09-01 03:58</t>
  </si>
  <si>
    <t>2020-09-18 13:37</t>
  </si>
  <si>
    <t>2020-09-07 04:03</t>
  </si>
  <si>
    <t>2020-09-03 16:25</t>
  </si>
  <si>
    <t>2020-09-03 16:38</t>
  </si>
  <si>
    <t>2020-09-10 19:08</t>
  </si>
  <si>
    <t>2020-09-10 00:00</t>
  </si>
  <si>
    <t>2020-10-31 09:54</t>
  </si>
  <si>
    <t>2020-10-21 15:02</t>
  </si>
  <si>
    <t>2020-10-04 13:42</t>
  </si>
  <si>
    <t>2020-10-31 00:14</t>
  </si>
  <si>
    <t>2020-10-22 15:28</t>
  </si>
  <si>
    <t>2020-10-23 01:12</t>
  </si>
  <si>
    <t>2020-11-30 09:19</t>
  </si>
  <si>
    <t>2020-11-06 14:38</t>
  </si>
  <si>
    <t>2020-11-21 13:14</t>
  </si>
  <si>
    <t>2020-11-11 05:17</t>
  </si>
  <si>
    <t>2020-11-03 14:52</t>
  </si>
  <si>
    <t>2020-11-06 16:15</t>
  </si>
  <si>
    <t>2020-11-09 09:38</t>
  </si>
  <si>
    <t>2020-12-29 14:56</t>
  </si>
  <si>
    <t>2020-12-13 12:50</t>
  </si>
  <si>
    <t>2020-12-31 06:54</t>
  </si>
  <si>
    <t>2020-12-30 08:28</t>
  </si>
  <si>
    <t>2020-12-24 02:49</t>
  </si>
  <si>
    <t>2020-12-24 02:45</t>
  </si>
  <si>
    <t>2020-12-24 00:00</t>
  </si>
  <si>
    <t>2021-01-01 09:02</t>
  </si>
  <si>
    <t>2021-01-22 16:27</t>
  </si>
  <si>
    <t>2021-01-13 06:13</t>
  </si>
  <si>
    <t>2021-01-28 15:44</t>
  </si>
  <si>
    <t>2021-01-11 23:10</t>
  </si>
  <si>
    <t>2021-02-18 21:52</t>
  </si>
  <si>
    <t>2021-02-26 15:51</t>
  </si>
  <si>
    <t>2021-02-26 13:06</t>
  </si>
  <si>
    <t>2021-02-01 06:59</t>
  </si>
  <si>
    <t>2021-02-11 18:43</t>
  </si>
  <si>
    <t>2021-02-25 14:30</t>
  </si>
  <si>
    <t>2021-02-25 00:00</t>
  </si>
  <si>
    <t>2021-03-22 09:22</t>
  </si>
  <si>
    <t>2021-03-29 16:19</t>
  </si>
  <si>
    <t>2021-03-28 12:24</t>
  </si>
  <si>
    <t>2021-03-25 06:11</t>
  </si>
  <si>
    <t>2021-03-24 04:02</t>
  </si>
  <si>
    <t>2021-04-11 08:49</t>
  </si>
  <si>
    <t>2021-04-23 15:55</t>
  </si>
  <si>
    <t>2021-04-02 12:47</t>
  </si>
  <si>
    <t>2021-04-06 05:39</t>
  </si>
  <si>
    <t>2021-04-23 12:52</t>
  </si>
  <si>
    <t>2021-04-27 12:09</t>
  </si>
  <si>
    <t>2021-04-27 11:34</t>
  </si>
  <si>
    <t>2021-04-27 00:00</t>
  </si>
  <si>
    <t>2021-05-06 07:52</t>
  </si>
  <si>
    <t>2021-05-31 02:41</t>
  </si>
  <si>
    <t>2021-05-15 12:47</t>
  </si>
  <si>
    <t>2021-05-02 05:47</t>
  </si>
  <si>
    <t>2021-05-16 13:38</t>
  </si>
  <si>
    <t>2021-05-30 17:02</t>
  </si>
  <si>
    <t>2021-05-30 16:20</t>
  </si>
  <si>
    <t>2021-06-12 22:04</t>
  </si>
  <si>
    <t>2021-06-04 15:16</t>
  </si>
  <si>
    <t>2021-06-04 11:57</t>
  </si>
  <si>
    <t>2021-06-07 04:51</t>
  </si>
  <si>
    <t>2021-06-05 16:42</t>
  </si>
  <si>
    <t>2021-06-01 02:01</t>
  </si>
  <si>
    <t>2021-06-05 17:59</t>
  </si>
  <si>
    <t>2021-07-07 22:19</t>
  </si>
  <si>
    <t>2021-07-23 16:20</t>
  </si>
  <si>
    <t>2021-07-13 12:56</t>
  </si>
  <si>
    <t>2021-07-16 04:56</t>
  </si>
  <si>
    <t>2021-07-23 14:37</t>
  </si>
  <si>
    <t>2021-07-17 15:39</t>
  </si>
  <si>
    <t>2021-07-17 15:34</t>
  </si>
  <si>
    <t>2021-07-17 00:00</t>
  </si>
  <si>
    <t>2021-08-16 22:23</t>
  </si>
  <si>
    <t>2021-08-06 15:50</t>
  </si>
  <si>
    <t>2021-08-28 13:33</t>
  </si>
  <si>
    <t>2021-08-27 05:37</t>
  </si>
  <si>
    <t>2021-08-07 03:37</t>
  </si>
  <si>
    <t>2021-08-02 10:32</t>
  </si>
  <si>
    <t>2021-08-02 09:40</t>
  </si>
  <si>
    <t>2021-09-12 04:11</t>
  </si>
  <si>
    <t>2021-09-15 13:11</t>
  </si>
  <si>
    <t>2021-09-05 05:13</t>
  </si>
  <si>
    <t>2021-09-13 10:54</t>
  </si>
  <si>
    <t>2021-09-02 18:30</t>
  </si>
  <si>
    <t>2021-09-02 18:16</t>
  </si>
  <si>
    <t>2021-10-29 09:09</t>
  </si>
  <si>
    <t>2021-10-04 12:51</t>
  </si>
  <si>
    <t>2021-10-29 05:34</t>
  </si>
  <si>
    <t>2021-10-29 14:59</t>
  </si>
  <si>
    <t>2021-10-15 04:30</t>
  </si>
  <si>
    <t>2021-10-15 04:03</t>
  </si>
  <si>
    <t>2021-11-23 22:54</t>
  </si>
  <si>
    <t>2021-11-06 12:27</t>
  </si>
  <si>
    <t>2021-11-11 04:33</t>
  </si>
  <si>
    <t>2021-11-30 15:00</t>
  </si>
  <si>
    <t>2021-11-13 04:41</t>
  </si>
  <si>
    <t>2021-11-13 04:27</t>
  </si>
  <si>
    <t>2021-12-21 15:43</t>
  </si>
  <si>
    <t>2021-12-16 13:12</t>
  </si>
  <si>
    <t>2021-12-04 06:11</t>
  </si>
  <si>
    <t>2021-12-17 14:42</t>
  </si>
  <si>
    <t>2021-12-21 18:55</t>
  </si>
  <si>
    <t>2021-12-21 16:18</t>
  </si>
  <si>
    <t>2015-01-02 09:26</t>
  </si>
  <si>
    <t>2015-01-06 13:36</t>
  </si>
  <si>
    <t>2015-01-05 13:41</t>
  </si>
  <si>
    <t>2015-01-02 05:34</t>
  </si>
  <si>
    <t>2015-01-14 13:51</t>
  </si>
  <si>
    <t>2015-01-14 05:30</t>
  </si>
  <si>
    <t>2015-01-31 13:00</t>
  </si>
  <si>
    <t>2015-02-01 09:07</t>
  </si>
  <si>
    <t>2015-02-24 15:24</t>
  </si>
  <si>
    <t>2015-02-26 13:27</t>
  </si>
  <si>
    <t>2015-02-10 05:45</t>
  </si>
  <si>
    <t>2015-02-05 15:41</t>
  </si>
  <si>
    <t>2015-02-21 19:45</t>
  </si>
  <si>
    <t>2015-02-16 04:45</t>
  </si>
  <si>
    <t>2015-02-24 13:00</t>
  </si>
  <si>
    <t>2015-03-25 22:57</t>
  </si>
  <si>
    <t>2015-03-03 15:18</t>
  </si>
  <si>
    <t>2015-03-30 10:33</t>
  </si>
  <si>
    <t>2015-03-02 00:51</t>
  </si>
  <si>
    <t>2015-03-23 15:20</t>
  </si>
  <si>
    <t>2015-03-23 21:41</t>
  </si>
  <si>
    <t>2015-04-11 19:57</t>
  </si>
  <si>
    <t>2015-04-03 03:17</t>
  </si>
  <si>
    <t>2015-04-05 11:23</t>
  </si>
  <si>
    <t>2015-04-09 04:53</t>
  </si>
  <si>
    <t>2015-04-18 17:45</t>
  </si>
  <si>
    <t>2015-04-21 08:17</t>
  </si>
  <si>
    <t>2015-04-21 08:19</t>
  </si>
  <si>
    <t>2015-05-15 09:40</t>
  </si>
  <si>
    <t>2015-05-24 16:34</t>
  </si>
  <si>
    <t>2015-05-10 13:17</t>
  </si>
  <si>
    <t>2015-05-21 07:03</t>
  </si>
  <si>
    <t>2015-05-25 01:51</t>
  </si>
  <si>
    <t>2015-05-28 05:23</t>
  </si>
  <si>
    <t>2015-05-12 08:00</t>
  </si>
  <si>
    <t>2015-06-03 09:36</t>
  </si>
  <si>
    <t>2015-06-17 16:23</t>
  </si>
  <si>
    <t>2015-06-22 13:52</t>
  </si>
  <si>
    <t>2015-06-01 05:32</t>
  </si>
  <si>
    <t>2015-06-23 09:05</t>
  </si>
  <si>
    <t>2015-06-25 03:55</t>
  </si>
  <si>
    <t>2015-06-25 03:45</t>
  </si>
  <si>
    <t>2015-06-25 00:00</t>
  </si>
  <si>
    <t>2015-07-27 22:22</t>
  </si>
  <si>
    <t>2015-07-10 14:21</t>
  </si>
  <si>
    <t>2015-07-05 12:47</t>
  </si>
  <si>
    <t>2015-07-27 18:25</t>
  </si>
  <si>
    <t>2015-07-10 16:30</t>
  </si>
  <si>
    <t>2015-07-20 02:53</t>
  </si>
  <si>
    <t>2015-07-20 02:45</t>
  </si>
  <si>
    <t>2015-08-02 08:02</t>
  </si>
  <si>
    <t>2015-08-08 07:55</t>
  </si>
  <si>
    <t>2015-08-04 12:09</t>
  </si>
  <si>
    <t>2015-08-29 18:23</t>
  </si>
  <si>
    <t>2015-08-08 15:25</t>
  </si>
  <si>
    <t>2015-08-09 00:42</t>
  </si>
  <si>
    <t>2015-08-09 00:38</t>
  </si>
  <si>
    <t>2015-09-17 22:09</t>
  </si>
  <si>
    <t>2015-09-28 21:37</t>
  </si>
  <si>
    <t>2015-09-26 11:56</t>
  </si>
  <si>
    <t>2015-09-29 01:47</t>
  </si>
  <si>
    <t>2015-09-29 02:18</t>
  </si>
  <si>
    <t>2015-09-07 02:22</t>
  </si>
  <si>
    <t>2015-09-07 02:19</t>
  </si>
  <si>
    <t>2015-10-31 09:22</t>
  </si>
  <si>
    <t>2015-10-19 15:55</t>
  </si>
  <si>
    <t>2015-10-02 12:57</t>
  </si>
  <si>
    <t>2015-10-15 05:56</t>
  </si>
  <si>
    <t>2015-10-10 23:19</t>
  </si>
  <si>
    <t>2015-10-09 04:16</t>
  </si>
  <si>
    <t>2015-11-28 09:00</t>
  </si>
  <si>
    <t>2015-11-18 11:50</t>
  </si>
  <si>
    <t>2015-11-27 06:11</t>
  </si>
  <si>
    <t>2015-11-25 17:25</t>
  </si>
  <si>
    <t>2015-11-14 09:24</t>
  </si>
  <si>
    <t>2015-11-14 09:10</t>
  </si>
  <si>
    <t>2015-11-14 00:00</t>
  </si>
  <si>
    <t>2015-12-29 09:29</t>
  </si>
  <si>
    <t>2015-12-10 03:23</t>
  </si>
  <si>
    <t>2015-12-24 12:16</t>
  </si>
  <si>
    <t>2015-12-18 00:40</t>
  </si>
  <si>
    <t>2015-12-16 16:00</t>
  </si>
  <si>
    <t>2015-12-10 05:50</t>
  </si>
  <si>
    <t>2015-12-10 01:37</t>
  </si>
  <si>
    <t>2016-01-24 21:51</t>
  </si>
  <si>
    <t>2016-01-05 11:56</t>
  </si>
  <si>
    <t>2016-01-24 06:41</t>
  </si>
  <si>
    <t>2016-01-24 04:17</t>
  </si>
  <si>
    <t>2016-01-29 09:27</t>
  </si>
  <si>
    <t>2016-01-03 10:49</t>
  </si>
  <si>
    <t>2016-02-25 10:08</t>
  </si>
  <si>
    <t>2016-02-13 14:14</t>
  </si>
  <si>
    <t>2016-02-13 12:30</t>
  </si>
  <si>
    <t>2016-02-05 17:51</t>
  </si>
  <si>
    <t>2016-02-12 10:00</t>
  </si>
  <si>
    <t>2016-02-12 09:10</t>
  </si>
  <si>
    <t>2016-03-02 09:27</t>
  </si>
  <si>
    <t>2016-03-08 16:20</t>
  </si>
  <si>
    <t>2016-03-18 11:44</t>
  </si>
  <si>
    <t>2016-03-11 04:06</t>
  </si>
  <si>
    <t>2016-03-10 18:00</t>
  </si>
  <si>
    <t>2016-03-23 16:43</t>
  </si>
  <si>
    <t>2016-03-23 16:26</t>
  </si>
  <si>
    <t>2016-04-19 08:48</t>
  </si>
  <si>
    <t>2016-04-13 13:31</t>
  </si>
  <si>
    <t>2016-04-22 11:28</t>
  </si>
  <si>
    <t>2016-04-19 01:45</t>
  </si>
  <si>
    <t>2016-04-06 16:06</t>
  </si>
  <si>
    <t>2016-04-15 00:58</t>
  </si>
  <si>
    <t>2016-04-15 00:26</t>
  </si>
  <si>
    <t>2016-05-14 09:19</t>
  </si>
  <si>
    <t>2016-05-24 15:44</t>
  </si>
  <si>
    <t>2016-05-27 12:20</t>
  </si>
  <si>
    <t>2016-05-17 05:29</t>
  </si>
  <si>
    <t>2016-05-22 12:19</t>
  </si>
  <si>
    <t>2016-05-23 20:18</t>
  </si>
  <si>
    <t>2016-05-22 17:09</t>
  </si>
  <si>
    <t>2016-06-08 15:55</t>
  </si>
  <si>
    <t>2016-06-28 13:41</t>
  </si>
  <si>
    <t>2016-06-13 13:30</t>
  </si>
  <si>
    <t>2016-06-28 11:44</t>
  </si>
  <si>
    <t>2016-06-11 10:14</t>
  </si>
  <si>
    <t>2016-06-11 10:01</t>
  </si>
  <si>
    <t>2016-07-21 08:32</t>
  </si>
  <si>
    <t>2016-07-08 09:44</t>
  </si>
  <si>
    <t>2016-07-26 13:05</t>
  </si>
  <si>
    <t>2016-07-11 10:54</t>
  </si>
  <si>
    <t>2016-07-08 06:58</t>
  </si>
  <si>
    <t>2016-07-09 16:57</t>
  </si>
  <si>
    <t>2016-07-08 11:54</t>
  </si>
  <si>
    <t>2016-08-03 21:36</t>
  </si>
  <si>
    <t>2016-08-01 05:24</t>
  </si>
  <si>
    <t>2016-08-27 12:31</t>
  </si>
  <si>
    <t>2016-08-19 17:27</t>
  </si>
  <si>
    <t>2016-08-01 22:39</t>
  </si>
  <si>
    <t>2016-08-29 04:07</t>
  </si>
  <si>
    <t>2016-08-29 03:57</t>
  </si>
  <si>
    <t>2016-09-21 21:35</t>
  </si>
  <si>
    <t>2016-09-27 17:42</t>
  </si>
  <si>
    <t>2016-09-11 13:43</t>
  </si>
  <si>
    <t>2016-09-15 06:45</t>
  </si>
  <si>
    <t>2016-09-14 15:03</t>
  </si>
  <si>
    <t>2016-09-27 19:07</t>
  </si>
  <si>
    <t>2016-09-27 18:39</t>
  </si>
  <si>
    <t>2016-10-31 07:42</t>
  </si>
  <si>
    <t>2016-10-20 15:47</t>
  </si>
  <si>
    <t>2016-10-21 13:17</t>
  </si>
  <si>
    <t>2016-10-10 07:19</t>
  </si>
  <si>
    <t>2016-10-21 11:54</t>
  </si>
  <si>
    <t>2016-10-01 14:56</t>
  </si>
  <si>
    <t>2016-10-01 14:20</t>
  </si>
  <si>
    <t>2016-11-29 09:22</t>
  </si>
  <si>
    <t>2016-11-05 14:23</t>
  </si>
  <si>
    <t>2016-11-19 12:39</t>
  </si>
  <si>
    <t>2016-11-28 06:34</t>
  </si>
  <si>
    <t>2016-11-27 07:59</t>
  </si>
  <si>
    <t>2016-11-27 16:21</t>
  </si>
  <si>
    <t>2016-11-27 15:47</t>
  </si>
  <si>
    <t>2016-12-16 09:46</t>
  </si>
  <si>
    <t>2016-12-09 14:21</t>
  </si>
  <si>
    <t>2016-12-13 14:05</t>
  </si>
  <si>
    <t>2016-12-28 08:32</t>
  </si>
  <si>
    <t>2016-12-27 16:09</t>
  </si>
  <si>
    <t>2016-12-28 15:22</t>
  </si>
  <si>
    <t>2016-12-28 15:02</t>
  </si>
  <si>
    <t>2017-01-24 09:32</t>
  </si>
  <si>
    <t>2017-01-08 14:32</t>
  </si>
  <si>
    <t>2017-01-29 13:57</t>
  </si>
  <si>
    <t>2017-01-21 00:33</t>
  </si>
  <si>
    <t>2017-01-25 17:56</t>
  </si>
  <si>
    <t>2017-02-05 15:46</t>
  </si>
  <si>
    <t>2017-02-20 13:06</t>
  </si>
  <si>
    <t>2017-02-11 04:02</t>
  </si>
  <si>
    <t>2017-02-09 07:05</t>
  </si>
  <si>
    <t>2017-02-12 02:20</t>
  </si>
  <si>
    <t>2017-02-12 00:00</t>
  </si>
  <si>
    <t>2017-03-27 10:29</t>
  </si>
  <si>
    <t>2017-03-13 14:58</t>
  </si>
  <si>
    <t>2017-03-21 13:00</t>
  </si>
  <si>
    <t>2017-03-03 02:40</t>
  </si>
  <si>
    <t>2017-03-31 23:33</t>
  </si>
  <si>
    <t>2017-03-10 18:40</t>
  </si>
  <si>
    <t>2017-03-10 18:10</t>
  </si>
  <si>
    <t>2017-04-03 09:22</t>
  </si>
  <si>
    <t>2017-04-10 16:12</t>
  </si>
  <si>
    <t>2017-04-10 12:52</t>
  </si>
  <si>
    <t>2017-04-01 03:13</t>
  </si>
  <si>
    <t>2017-04-01 00:58</t>
  </si>
  <si>
    <t>2017-04-22 00:10</t>
  </si>
  <si>
    <t>2017-04-22 00:01</t>
  </si>
  <si>
    <t>2017-05-06 08:17</t>
  </si>
  <si>
    <t>2017-05-31 17:58</t>
  </si>
  <si>
    <t>2017-05-12 10:37</t>
  </si>
  <si>
    <t>2017-05-16 20:38</t>
  </si>
  <si>
    <t>2017-05-16 21:05</t>
  </si>
  <si>
    <t>2017-05-16 15:00</t>
  </si>
  <si>
    <t>2017-05-16 14:14</t>
  </si>
  <si>
    <t>2017-06-08 10:02</t>
  </si>
  <si>
    <t>2017-06-03 17:30</t>
  </si>
  <si>
    <t>2017-06-12 10:58</t>
  </si>
  <si>
    <t>2017-06-16 06:29</t>
  </si>
  <si>
    <t>2017-06-11 12:43</t>
  </si>
  <si>
    <t>2017-06-04 01:56</t>
  </si>
  <si>
    <t>2017-06-04 01:47</t>
  </si>
  <si>
    <t>2017-06-04 00:00</t>
  </si>
  <si>
    <t>2017-07-07 22:13</t>
  </si>
  <si>
    <t>2017-07-30 17:00</t>
  </si>
  <si>
    <t>2017-07-20 12:55</t>
  </si>
  <si>
    <t>2017-07-31 06:29</t>
  </si>
  <si>
    <t>2017-07-02 20:01</t>
  </si>
  <si>
    <t>2017-07-31 06:20</t>
  </si>
  <si>
    <t>2017-08-27 22:11</t>
  </si>
  <si>
    <t>2017-08-22 02:43</t>
  </si>
  <si>
    <t>2017-08-19 11:03</t>
  </si>
  <si>
    <t>2017-08-01 08:22</t>
  </si>
  <si>
    <t>2017-08-01 06:48</t>
  </si>
  <si>
    <t>2017-08-01 04:21</t>
  </si>
  <si>
    <t>2017-08-01 07:44</t>
  </si>
  <si>
    <t>2017-09-29 22:47</t>
  </si>
  <si>
    <t>2017-09-01 05:48</t>
  </si>
  <si>
    <t>2017-09-20 14:15</t>
  </si>
  <si>
    <t>2017-09-07 20:33</t>
  </si>
  <si>
    <t>2017-09-07 12:07</t>
  </si>
  <si>
    <t>2017-09-04 02:27</t>
  </si>
  <si>
    <t>2017-09-07 19:48</t>
  </si>
  <si>
    <t>2017-10-30 08:28</t>
  </si>
  <si>
    <t>2017-10-13 16:46</t>
  </si>
  <si>
    <t>2017-10-11 11:23</t>
  </si>
  <si>
    <t>2017-10-23 05:58</t>
  </si>
  <si>
    <t>2017-10-21 07:48</t>
  </si>
  <si>
    <t>2017-10-15 05:39</t>
  </si>
  <si>
    <t>2017-10-14 10:15</t>
  </si>
  <si>
    <t>2017-11-17 15:22</t>
  </si>
  <si>
    <t>2017-11-17 12:41</t>
  </si>
  <si>
    <t>2017-11-23 22:58</t>
  </si>
  <si>
    <t>2017-11-23 04:30</t>
  </si>
  <si>
    <t>2017-11-12 04:08</t>
  </si>
  <si>
    <t>2017-11-12 04:01</t>
  </si>
  <si>
    <t>2017-12-20 09:28</t>
  </si>
  <si>
    <t>2017-12-03 15:02</t>
  </si>
  <si>
    <t>2017-12-03 14:42</t>
  </si>
  <si>
    <t>2017-12-09 05:03</t>
  </si>
  <si>
    <t>2017-12-16 18:20</t>
  </si>
  <si>
    <t>2017-12-20 09:05</t>
  </si>
  <si>
    <t>2017-12-08 08:55</t>
  </si>
  <si>
    <t>2018-01-13 09:03</t>
  </si>
  <si>
    <t>2018-01-22 14:03</t>
  </si>
  <si>
    <t>2018-01-08 11:06</t>
  </si>
  <si>
    <t>2018-01-13 06:23</t>
  </si>
  <si>
    <t>2018-01-08 15:57</t>
  </si>
  <si>
    <t>2018-01-04 17:56</t>
  </si>
  <si>
    <t>2018-01-04 00:00</t>
  </si>
  <si>
    <t>2018-02-12 09:36</t>
  </si>
  <si>
    <t>2018-02-21 14:27</t>
  </si>
  <si>
    <t>2018-02-15 12:18</t>
  </si>
  <si>
    <t>2018-02-06 06:39</t>
  </si>
  <si>
    <t>2018-02-22 21:19</t>
  </si>
  <si>
    <t>2018-02-22 20:29</t>
  </si>
  <si>
    <t>2018-02-15 12:00</t>
  </si>
  <si>
    <t>2018-03-11 09:06</t>
  </si>
  <si>
    <t>2018-03-19 14:36</t>
  </si>
  <si>
    <t>2018-03-05 12:15</t>
  </si>
  <si>
    <t>2018-03-09 00:18</t>
  </si>
  <si>
    <t>2018-03-08 18:33</t>
  </si>
  <si>
    <t>2018-03-15 17:47</t>
  </si>
  <si>
    <t>2018-03-15 17:43</t>
  </si>
  <si>
    <t>2018-04-07 09:18</t>
  </si>
  <si>
    <t>2018-04-23 16:16</t>
  </si>
  <si>
    <t>2018-04-23 12:03</t>
  </si>
  <si>
    <t>2018-04-08 05:48</t>
  </si>
  <si>
    <t>2018-04-07 02:12</t>
  </si>
  <si>
    <t>2018-04-17 06:02</t>
  </si>
  <si>
    <t>2018-05-05 08:37</t>
  </si>
  <si>
    <t>2018-05-25 15:44</t>
  </si>
  <si>
    <t>2018-05-28 12:37</t>
  </si>
  <si>
    <t>2018-05-09 04:18</t>
  </si>
  <si>
    <t>2018-05-06 11:46</t>
  </si>
  <si>
    <t>2018-05-08 03:42</t>
  </si>
  <si>
    <t>2018-05-09 03:10</t>
  </si>
  <si>
    <t>2018-06-25 22:25</t>
  </si>
  <si>
    <t>2018-06-15 02:56</t>
  </si>
  <si>
    <t>2018-06-05 11:49</t>
  </si>
  <si>
    <t>2018-06-20 03:58</t>
  </si>
  <si>
    <t>2018-06-18 15:30</t>
  </si>
  <si>
    <t>2018-06-14 21:12</t>
  </si>
  <si>
    <t>2018-06-14 20:30</t>
  </si>
  <si>
    <t>2018-07-27 21:49</t>
  </si>
  <si>
    <t>2018-07-21 15:18</t>
  </si>
  <si>
    <t>2018-07-17 13:09</t>
  </si>
  <si>
    <t>2018-07-14 17:12</t>
  </si>
  <si>
    <t>2018-07-01 16:07</t>
  </si>
  <si>
    <t>2018-07-12 18:48</t>
  </si>
  <si>
    <t>2018-07-12 18:14</t>
  </si>
  <si>
    <t>2018-08-31 09:02</t>
  </si>
  <si>
    <t>2018-08-23 05:09</t>
  </si>
  <si>
    <t>2018-08-12 12:21</t>
  </si>
  <si>
    <t>2018-08-23 18:37</t>
  </si>
  <si>
    <t>2018-08-23 13:35</t>
  </si>
  <si>
    <t>2018-08-23 09:57</t>
  </si>
  <si>
    <t>2018-08-23 09:38</t>
  </si>
  <si>
    <t>2018-09-17 22:19</t>
  </si>
  <si>
    <t>2018-09-15 14:50</t>
  </si>
  <si>
    <t>2018-09-14 12:45</t>
  </si>
  <si>
    <t>2018-09-30 06:05</t>
  </si>
  <si>
    <t>2018-09-29 07:37</t>
  </si>
  <si>
    <t>2018-09-06 11:37</t>
  </si>
  <si>
    <t>2018-09-06 11:20</t>
  </si>
  <si>
    <t>2018-10-20 08:42</t>
  </si>
  <si>
    <t>2018-10-04 15:24</t>
  </si>
  <si>
    <t>2018-10-01 11:06</t>
  </si>
  <si>
    <t>2018-10-29 05:37</t>
  </si>
  <si>
    <t>2018-10-04 16:04</t>
  </si>
  <si>
    <t>2018-10-31 15:41</t>
  </si>
  <si>
    <t>2018-10-31 14:51</t>
  </si>
  <si>
    <t>2018-11-02 02:20</t>
  </si>
  <si>
    <t>2018-11-08 13:37</t>
  </si>
  <si>
    <t>2018-11-24 01:40</t>
  </si>
  <si>
    <t>2018-11-25 21:03</t>
  </si>
  <si>
    <t>2018-11-02 07:48</t>
  </si>
  <si>
    <t>2018-11-02 07:45</t>
  </si>
  <si>
    <t>2018-12-31 09:11</t>
  </si>
  <si>
    <t>2018-12-26 13:57</t>
  </si>
  <si>
    <t>2018-12-04 14:22</t>
  </si>
  <si>
    <t>2018-12-30 05:08</t>
  </si>
  <si>
    <t>2018-12-27 08:37</t>
  </si>
  <si>
    <t>2019-01-09 00:00</t>
  </si>
  <si>
    <t>2019-01-01 09:48</t>
  </si>
  <si>
    <t>2019-01-14 15:08</t>
  </si>
  <si>
    <t>2019-01-05 13:52</t>
  </si>
  <si>
    <t>2019-01-23 05:43</t>
  </si>
  <si>
    <t>2019-01-17 11:22</t>
  </si>
  <si>
    <t>2019-01-15 23:48</t>
  </si>
  <si>
    <t>2019-02-12 08:46</t>
  </si>
  <si>
    <t>2019-02-07 15:16</t>
  </si>
  <si>
    <t>2019-02-07 13:28</t>
  </si>
  <si>
    <t>2019-02-01 06:21</t>
  </si>
  <si>
    <t>2019-02-23 03:15</t>
  </si>
  <si>
    <t>2019-02-25 02:08</t>
  </si>
  <si>
    <t>2019-02-25 01:18</t>
  </si>
  <si>
    <t>2019-03-15 09:05</t>
  </si>
  <si>
    <t>2019-03-03 05:11</t>
  </si>
  <si>
    <t>2019-03-19 13:20</t>
  </si>
  <si>
    <t>2019-03-08 02:51</t>
  </si>
  <si>
    <t>2019-03-15 13:27</t>
  </si>
  <si>
    <t>2019-03-23 07:54</t>
  </si>
  <si>
    <t>2019-03-23 10:50</t>
  </si>
  <si>
    <t>2019-03-23 00:00</t>
  </si>
  <si>
    <t>2019-04-01 08:49</t>
  </si>
  <si>
    <t>2019-04-30 15:44</t>
  </si>
  <si>
    <t>2019-04-20 12:28</t>
  </si>
  <si>
    <t>2019-04-02 01:37</t>
  </si>
  <si>
    <t>2019-04-19 14:58</t>
  </si>
  <si>
    <t>2019-04-19 04:05</t>
  </si>
  <si>
    <t>2019-04-19 03:56</t>
  </si>
  <si>
    <t>2019-05-03 10:39</t>
  </si>
  <si>
    <t>2019-05-18 03:12</t>
  </si>
  <si>
    <t>2019-05-14 12:56</t>
  </si>
  <si>
    <t>2019-05-08 00:29</t>
  </si>
  <si>
    <t>2019-05-20 15:18</t>
  </si>
  <si>
    <t>2019-05-20 15:38</t>
  </si>
  <si>
    <t>2019-06-05 22:12</t>
  </si>
  <si>
    <t>2019-06-14 14:49</t>
  </si>
  <si>
    <t>2019-06-18 10:59</t>
  </si>
  <si>
    <t>2019-06-10 14:52</t>
  </si>
  <si>
    <t>2019-06-10 14:44</t>
  </si>
  <si>
    <t>2019-06-11 10:58</t>
  </si>
  <si>
    <t>2019-06-11 10:26</t>
  </si>
  <si>
    <t>2019-07-11 22:34</t>
  </si>
  <si>
    <t>2019-07-17 17:18</t>
  </si>
  <si>
    <t>2019-07-17 14:55</t>
  </si>
  <si>
    <t>2019-07-04 05:14</t>
  </si>
  <si>
    <t>2019-07-02 12:19</t>
  </si>
  <si>
    <t>2019-07-03 06:59</t>
  </si>
  <si>
    <t>2019-07-10 18:03</t>
  </si>
  <si>
    <t>2019-07-03 00:00</t>
  </si>
  <si>
    <t>2019-08-24 15:03</t>
  </si>
  <si>
    <t>2019-08-04 14:06</t>
  </si>
  <si>
    <t>2019-08-13 11:53</t>
  </si>
  <si>
    <t>2019-08-24 18:12</t>
  </si>
  <si>
    <t>2019-08-02 14:44</t>
  </si>
  <si>
    <t>2019-08-13 02:42</t>
  </si>
  <si>
    <t>2019-08-13 00:00</t>
  </si>
  <si>
    <t>2019-09-24 21:36</t>
  </si>
  <si>
    <t>2019-09-30 15:20</t>
  </si>
  <si>
    <t>2019-09-01 13:17</t>
  </si>
  <si>
    <t>2019-09-21 08:48</t>
  </si>
  <si>
    <t>2019-09-10 00:48</t>
  </si>
  <si>
    <t>2019-09-04 07:45</t>
  </si>
  <si>
    <t>2019-10-15 08:58</t>
  </si>
  <si>
    <t>2019-10-03 13:03</t>
  </si>
  <si>
    <t>2019-10-20 06:05</t>
  </si>
  <si>
    <t>2019-10-01 00:19</t>
  </si>
  <si>
    <t>2019-11-29 09:54</t>
  </si>
  <si>
    <t>2019-11-06 14:47</t>
  </si>
  <si>
    <t>2019-11-03 13:58</t>
  </si>
  <si>
    <t>2019-11-29 06:23</t>
  </si>
  <si>
    <t>2019-11-19 08:15</t>
  </si>
  <si>
    <t>2019-12-31 09:29</t>
  </si>
  <si>
    <t>2019-12-26 14:35</t>
  </si>
  <si>
    <t>2019-12-17 14:13</t>
  </si>
  <si>
    <t>2019-12-08 06:08</t>
  </si>
  <si>
    <t>2019-12-05 15:32</t>
  </si>
  <si>
    <t>2019-12-29 04:13</t>
  </si>
  <si>
    <t>2019-12-29 04:14</t>
  </si>
  <si>
    <t>2020-01-01 09:16</t>
  </si>
  <si>
    <t>2020-01-26 15:22</t>
  </si>
  <si>
    <t>2020-01-23 12:33</t>
  </si>
  <si>
    <t>2020-01-26 18:26</t>
  </si>
  <si>
    <t>2020-01-26 07:25</t>
  </si>
  <si>
    <t>2020-01-26 06:46</t>
  </si>
  <si>
    <t>2020-02-15 15:19</t>
  </si>
  <si>
    <t>2020-02-29 14:29</t>
  </si>
  <si>
    <t>2020-02-17 05:59</t>
  </si>
  <si>
    <t>2020-02-17 01:21</t>
  </si>
  <si>
    <t>2020-02-17 05:31</t>
  </si>
  <si>
    <t>2020-02-17 05:34</t>
  </si>
  <si>
    <t>2020-03-16 10:00</t>
  </si>
  <si>
    <t>2020-03-09 15:03</t>
  </si>
  <si>
    <t>2020-03-26 15:06</t>
  </si>
  <si>
    <t>2020-03-05 05:23</t>
  </si>
  <si>
    <t>2020-03-10 09:04</t>
  </si>
  <si>
    <t>2020-03-28 05:33</t>
  </si>
  <si>
    <t>2020-03-28 04:48</t>
  </si>
  <si>
    <t>2020-04-21 15:24</t>
  </si>
  <si>
    <t>2020-04-18 11:40</t>
  </si>
  <si>
    <t>2020-04-13 01:41</t>
  </si>
  <si>
    <t>2020-04-12 19:18</t>
  </si>
  <si>
    <t>2020-04-06 19:32</t>
  </si>
  <si>
    <t>2020-04-06 20:49</t>
  </si>
  <si>
    <t>2020-05-01 08:51</t>
  </si>
  <si>
    <t>2020-05-17 16:14</t>
  </si>
  <si>
    <t>2020-05-16 13:09</t>
  </si>
  <si>
    <t>2020-05-19 15:03</t>
  </si>
  <si>
    <t>2020-05-16 16:01</t>
  </si>
  <si>
    <t>2020-05-19 10:36</t>
  </si>
  <si>
    <t>2020-05-19 10:22</t>
  </si>
  <si>
    <t>2020-06-12 16:36</t>
  </si>
  <si>
    <t>2020-06-13 12:22</t>
  </si>
  <si>
    <t>2020-06-08 15:18</t>
  </si>
  <si>
    <t>2020-06-08 14:12</t>
  </si>
  <si>
    <t>2020-06-12 13:15</t>
  </si>
  <si>
    <t>2020-06-08 14:14</t>
  </si>
  <si>
    <t>2020-07-03 21:23</t>
  </si>
  <si>
    <t>2020-07-15 03:48</t>
  </si>
  <si>
    <t>2020-07-23 13:08</t>
  </si>
  <si>
    <t>2020-07-29 15:10</t>
  </si>
  <si>
    <t>2020-07-29 14:37</t>
  </si>
  <si>
    <t>2020-07-29 15:07</t>
  </si>
  <si>
    <t>2020-07-29 14:41</t>
  </si>
  <si>
    <t>2020-08-12 21:23</t>
  </si>
  <si>
    <t>2020-08-31 16:43</t>
  </si>
  <si>
    <t>2020-08-06 13:38</t>
  </si>
  <si>
    <t>2020-08-16 16:24</t>
  </si>
  <si>
    <t>2020-08-11 01:37</t>
  </si>
  <si>
    <t>2020-08-16 16:11</t>
  </si>
  <si>
    <t>2020-08-26 06:55</t>
  </si>
  <si>
    <t>2020-08-26 00:00</t>
  </si>
  <si>
    <t>2020-09-18 21:15</t>
  </si>
  <si>
    <t>2020-09-01 03:54</t>
  </si>
  <si>
    <t>2020-09-14 14:08</t>
  </si>
  <si>
    <t>2020-09-28 05:19</t>
  </si>
  <si>
    <t>2020-09-18 16:53</t>
  </si>
  <si>
    <t>2020-09-12 11:14</t>
  </si>
  <si>
    <t>2020-09-12 11:01</t>
  </si>
  <si>
    <t>2020-10-29 08:19</t>
  </si>
  <si>
    <t>2020-10-22 03:36</t>
  </si>
  <si>
    <t>2020-10-05 11:47</t>
  </si>
  <si>
    <t>2020-10-23 00:37</t>
  </si>
  <si>
    <t>2020-10-22 16:35</t>
  </si>
  <si>
    <t>2020-10-22 23:35</t>
  </si>
  <si>
    <t>2020-10-22 22:45</t>
  </si>
  <si>
    <t>2020-11-30 09:27</t>
  </si>
  <si>
    <t>2020-11-06 15:53</t>
  </si>
  <si>
    <t>2020-11-20 12:42</t>
  </si>
  <si>
    <t>2020-11-11 06:03</t>
  </si>
  <si>
    <t>2020-11-07 14:53</t>
  </si>
  <si>
    <t>2020-11-07 14:27</t>
  </si>
  <si>
    <t>2020-12-31 09:10</t>
  </si>
  <si>
    <t>2020-12-29 14:49</t>
  </si>
  <si>
    <t>2020-12-13 13:39</t>
  </si>
  <si>
    <t>2020-12-31 07:11</t>
  </si>
  <si>
    <t>2020-12-30 11:17</t>
  </si>
  <si>
    <t>2020-12-09 19:20</t>
  </si>
  <si>
    <t>2020-12-09 19:10</t>
  </si>
  <si>
    <t>2021-01-01 08:08</t>
  </si>
  <si>
    <t>2021-01-22 16:19</t>
  </si>
  <si>
    <t>2021-01-21 12:31</t>
  </si>
  <si>
    <t>2021-01-10 06:11</t>
  </si>
  <si>
    <t>2021-01-12 10:24</t>
  </si>
  <si>
    <t>2021-01-22 12:48</t>
  </si>
  <si>
    <t>2021-02-18 22:05</t>
  </si>
  <si>
    <t>2021-02-26 15:07</t>
  </si>
  <si>
    <t>2021-02-26 13:01</t>
  </si>
  <si>
    <t>2021-02-18 06:19</t>
  </si>
  <si>
    <t>2021-02-11 19:22</t>
  </si>
  <si>
    <t>2021-02-11 05:54</t>
  </si>
  <si>
    <t>2021-03-22 21:43</t>
  </si>
  <si>
    <t>2021-03-29 15:43</t>
  </si>
  <si>
    <t>2021-03-17 13:01</t>
  </si>
  <si>
    <t>2021-03-22 20:48</t>
  </si>
  <si>
    <t>2021-03-21 17:46</t>
  </si>
  <si>
    <t>2021-03-24 05:19</t>
  </si>
  <si>
    <t>2021-04-11 09:01</t>
  </si>
  <si>
    <t>2021-04-23 15:37</t>
  </si>
  <si>
    <t>2021-04-17 13:07</t>
  </si>
  <si>
    <t>2021-04-10 01:19</t>
  </si>
  <si>
    <t>2021-04-08 20:57</t>
  </si>
  <si>
    <t>2021-05-06 08:06</t>
  </si>
  <si>
    <t>2021-05-31 02:35</t>
  </si>
  <si>
    <t>2021-05-15 11:40</t>
  </si>
  <si>
    <t>2021-05-06 05:37</t>
  </si>
  <si>
    <t>2021-05-04 14:53</t>
  </si>
  <si>
    <t>2021-05-30 19:56</t>
  </si>
  <si>
    <t>2021-05-30 19:38</t>
  </si>
  <si>
    <t>2021-06-12 22:25</t>
  </si>
  <si>
    <t>2021-06-04 15:47</t>
  </si>
  <si>
    <t>2021-06-04 12:36</t>
  </si>
  <si>
    <t>2021-06-06 17:02</t>
  </si>
  <si>
    <t>2021-06-07 09:17</t>
  </si>
  <si>
    <t>2021-06-05 15:33</t>
  </si>
  <si>
    <t>2021-06-06 04:02</t>
  </si>
  <si>
    <t>2021-07-07 22:41</t>
  </si>
  <si>
    <t>2021-07-23 17:42</t>
  </si>
  <si>
    <t>2021-07-05 11:39</t>
  </si>
  <si>
    <t>2021-07-31 20:16</t>
  </si>
  <si>
    <t>2021-07-23 11:56</t>
  </si>
  <si>
    <t>2021-07-31 08:14</t>
  </si>
  <si>
    <t>2021-07-31 08:13</t>
  </si>
  <si>
    <t>2021-08-16 09:47</t>
  </si>
  <si>
    <t>2021-08-07 03:22</t>
  </si>
  <si>
    <t>2021-08-28 12:27</t>
  </si>
  <si>
    <t>2021-08-26 19:27</t>
  </si>
  <si>
    <t>2021-08-07 02:42</t>
  </si>
  <si>
    <t>2021-08-02 13:40</t>
  </si>
  <si>
    <t>2021-08-02 13:26</t>
  </si>
  <si>
    <t>2021-08-16 13:00</t>
  </si>
  <si>
    <t>2021-09-23 22:18</t>
  </si>
  <si>
    <t>2021-09-12 04:16</t>
  </si>
  <si>
    <t>2021-09-05 20:30</t>
  </si>
  <si>
    <t>2021-09-12 12:11</t>
  </si>
  <si>
    <t>2021-09-05 20:19</t>
  </si>
  <si>
    <t>2021-09-05 20:12</t>
  </si>
  <si>
    <t>2021-09-14 00:00</t>
  </si>
  <si>
    <t>2021-10-29 09:07</t>
  </si>
  <si>
    <t>2021-10-11 23:02</t>
  </si>
  <si>
    <t>2021-10-02 14:02</t>
  </si>
  <si>
    <t>2021-10-29 06:32</t>
  </si>
  <si>
    <t>2021-10-21 18:05</t>
  </si>
  <si>
    <t>2021-10-13 04:25</t>
  </si>
  <si>
    <t>2021-11-23 22:24</t>
  </si>
  <si>
    <t>2021-11-06 13:55</t>
  </si>
  <si>
    <t>2021-11-06 11:50</t>
  </si>
  <si>
    <t>2021-11-24 04:22</t>
  </si>
  <si>
    <t>2021-11-30 17:39</t>
  </si>
  <si>
    <t>2021-11-13 00:53</t>
  </si>
  <si>
    <t>2021-11-28 16:25</t>
  </si>
  <si>
    <t>2021-12-21 15:02</t>
  </si>
  <si>
    <t>2021-12-14 14:29</t>
  </si>
  <si>
    <t>2021-12-04 06:48</t>
  </si>
  <si>
    <t>2021-12-01 00:53</t>
  </si>
  <si>
    <t>2021-12-21 20:28</t>
  </si>
  <si>
    <t>2015-01-02 09:15</t>
  </si>
  <si>
    <t>2015-01-06 13:40</t>
  </si>
  <si>
    <t>2015-01-05 13:46</t>
  </si>
  <si>
    <t>2015-01-02 05:36</t>
  </si>
  <si>
    <t>2015-01-22 10:07</t>
  </si>
  <si>
    <t>2015-01-14 05:32</t>
  </si>
  <si>
    <t>2015-01-14 05:16</t>
  </si>
  <si>
    <t>2015-02-01 09:12</t>
  </si>
  <si>
    <t>2015-02-24 15:44</t>
  </si>
  <si>
    <t>2015-02-26 12:59</t>
  </si>
  <si>
    <t>2015-02-10 06:26</t>
  </si>
  <si>
    <t>2015-02-05 15:13</t>
  </si>
  <si>
    <t>2015-02-21 20:06</t>
  </si>
  <si>
    <t>2015-02-21 19:41</t>
  </si>
  <si>
    <t>2015-03-25 22:46</t>
  </si>
  <si>
    <t>2015-03-03 15:27</t>
  </si>
  <si>
    <t>2015-03-19 13:09</t>
  </si>
  <si>
    <t>2015-03-13 05:49</t>
  </si>
  <si>
    <t>2015-03-23 14:29</t>
  </si>
  <si>
    <t>2015-03-23 20:57</t>
  </si>
  <si>
    <t>2015-03-23 20:55</t>
  </si>
  <si>
    <t>2015-04-11 20:02</t>
  </si>
  <si>
    <t>2015-04-03 03:48</t>
  </si>
  <si>
    <t>2015-04-05 12:28</t>
  </si>
  <si>
    <t>2015-04-15 02:51</t>
  </si>
  <si>
    <t>2015-04-18 15:58</t>
  </si>
  <si>
    <t>2015-04-21 06:01</t>
  </si>
  <si>
    <t>2015-04-21 05:59</t>
  </si>
  <si>
    <t>2015-05-14 08:44</t>
  </si>
  <si>
    <t>2015-05-24 16:42</t>
  </si>
  <si>
    <t>2015-05-08 12:34</t>
  </si>
  <si>
    <t>2015-05-20 19:17</t>
  </si>
  <si>
    <t>2015-05-24 17:39</t>
  </si>
  <si>
    <t>2015-05-28 05:37</t>
  </si>
  <si>
    <t>2015-05-12 07:57</t>
  </si>
  <si>
    <t>2015-06-28 08:27</t>
  </si>
  <si>
    <t>2015-06-19 12:40</t>
  </si>
  <si>
    <t>2015-06-01 05:46</t>
  </si>
  <si>
    <t>2015-06-23 09:19</t>
  </si>
  <si>
    <t>2015-06-27 03:20</t>
  </si>
  <si>
    <t>2015-06-27 00:00</t>
  </si>
  <si>
    <t>2015-07-28 21:39</t>
  </si>
  <si>
    <t>2015-07-10 14:30</t>
  </si>
  <si>
    <t>2015-07-03 13:47</t>
  </si>
  <si>
    <t>2015-07-27 18:22</t>
  </si>
  <si>
    <t>2015-07-19 15:18</t>
  </si>
  <si>
    <t>2015-07-07 16:14</t>
  </si>
  <si>
    <t>2015-07-07 15:37</t>
  </si>
  <si>
    <t>2015-08-02 08:14</t>
  </si>
  <si>
    <t>2015-08-08 07:41</t>
  </si>
  <si>
    <t>2015-08-11 13:00</t>
  </si>
  <si>
    <t>2015-08-29 05:28</t>
  </si>
  <si>
    <t>2015-08-08 11:54</t>
  </si>
  <si>
    <t>2015-08-27 00:50</t>
  </si>
  <si>
    <t>2015-08-09 00:43</t>
  </si>
  <si>
    <t>2015-09-17 22:04</t>
  </si>
  <si>
    <t>2015-09-28 21:38</t>
  </si>
  <si>
    <t>2015-09-26 12:14</t>
  </si>
  <si>
    <t>2015-09-19 05:11</t>
  </si>
  <si>
    <t>2015-09-28 21:48</t>
  </si>
  <si>
    <t>2015-09-02 17:43</t>
  </si>
  <si>
    <t>2015-09-02 17:24</t>
  </si>
  <si>
    <t>2015-10-31 09:09</t>
  </si>
  <si>
    <t>2015-10-19 15:58</t>
  </si>
  <si>
    <t>2015-10-03 12:57</t>
  </si>
  <si>
    <t>2015-10-15 05:29</t>
  </si>
  <si>
    <t>2015-10-30 14:26</t>
  </si>
  <si>
    <t>2015-10-09 04:21</t>
  </si>
  <si>
    <t>2015-10-09 04:14</t>
  </si>
  <si>
    <t>2015-11-28 09:11</t>
  </si>
  <si>
    <t>2015-11-25 14:31</t>
  </si>
  <si>
    <t>2015-11-17 12:29</t>
  </si>
  <si>
    <t>2015-11-26 13:34</t>
  </si>
  <si>
    <t>2015-11-14 09:32</t>
  </si>
  <si>
    <t>2015-11-14 09:30</t>
  </si>
  <si>
    <t>2015-12-29 09:23</t>
  </si>
  <si>
    <t>2015-12-24 13:26</t>
  </si>
  <si>
    <t>2015-12-17 04:15</t>
  </si>
  <si>
    <t>2015-12-06 01:54</t>
  </si>
  <si>
    <t>2015-12-10 05:52</t>
  </si>
  <si>
    <t>2015-12-10 05:33</t>
  </si>
  <si>
    <t>2016-01-24 21:31</t>
  </si>
  <si>
    <t>2016-01-17 13:53</t>
  </si>
  <si>
    <t>2016-01-05 10:28</t>
  </si>
  <si>
    <t>2016-01-24 06:35</t>
  </si>
  <si>
    <t>2016-01-24 05:43</t>
  </si>
  <si>
    <t>2016-01-29 09:31</t>
  </si>
  <si>
    <t>2016-01-03 10:51</t>
  </si>
  <si>
    <t>2016-02-25 10:05</t>
  </si>
  <si>
    <t>2016-02-13 13:29</t>
  </si>
  <si>
    <t>2016-02-08 05:14</t>
  </si>
  <si>
    <t>2016-02-06 11:59</t>
  </si>
  <si>
    <t>2016-02-11 17:19</t>
  </si>
  <si>
    <t>2016-02-11 17:13</t>
  </si>
  <si>
    <t>2016-03-02 08:53</t>
  </si>
  <si>
    <t>2016-03-08 16:28</t>
  </si>
  <si>
    <t>2016-03-18 12:53</t>
  </si>
  <si>
    <t>2016-03-28 06:12</t>
  </si>
  <si>
    <t>2016-03-14 02:51</t>
  </si>
  <si>
    <t>2016-03-23 13:22</t>
  </si>
  <si>
    <t>2016-04-19 08:46</t>
  </si>
  <si>
    <t>2016-04-13 13:33</t>
  </si>
  <si>
    <t>2016-04-22 10:50</t>
  </si>
  <si>
    <t>2016-04-19 01:12</t>
  </si>
  <si>
    <t>2016-04-10 17:17</t>
  </si>
  <si>
    <t>2016-04-14 17:07</t>
  </si>
  <si>
    <t>2016-04-14 17:01</t>
  </si>
  <si>
    <t>2016-05-14 09:17</t>
  </si>
  <si>
    <t>2016-05-24 16:39</t>
  </si>
  <si>
    <t>2016-05-27 13:04</t>
  </si>
  <si>
    <t>2016-05-18 05:18</t>
  </si>
  <si>
    <t>2016-05-22 17:14</t>
  </si>
  <si>
    <t>2016-05-22 17:19</t>
  </si>
  <si>
    <t>2016-05-22 17:12</t>
  </si>
  <si>
    <t>2016-06-29 22:08</t>
  </si>
  <si>
    <t>2016-06-08 15:59</t>
  </si>
  <si>
    <t>2016-06-28 13:47</t>
  </si>
  <si>
    <t>2016-06-13 14:00</t>
  </si>
  <si>
    <t>2016-06-28 11:14</t>
  </si>
  <si>
    <t>2016-06-13 13:45</t>
  </si>
  <si>
    <t>2016-06-11 10:08</t>
  </si>
  <si>
    <t>2016-07-21 08:34</t>
  </si>
  <si>
    <t>2016-07-04 14:12</t>
  </si>
  <si>
    <t>2016-07-11 11:04</t>
  </si>
  <si>
    <t>2016-07-08 09:46</t>
  </si>
  <si>
    <t>2016-07-11 15:39</t>
  </si>
  <si>
    <t>2016-08-03 21:27</t>
  </si>
  <si>
    <t>2016-08-01 05:34</t>
  </si>
  <si>
    <t>2016-08-10 13:26</t>
  </si>
  <si>
    <t>2016-08-19 17:23</t>
  </si>
  <si>
    <t>2016-08-15 15:09</t>
  </si>
  <si>
    <t>2016-08-18 12:29</t>
  </si>
  <si>
    <t>2016-08-08 08:30</t>
  </si>
  <si>
    <t>2016-08-08 00:00</t>
  </si>
  <si>
    <t>2016-09-27 19:01</t>
  </si>
  <si>
    <t>2016-09-12 11:52</t>
  </si>
  <si>
    <t>2016-09-15 07:01</t>
  </si>
  <si>
    <t>2016-09-27 17:57</t>
  </si>
  <si>
    <t>2016-09-07 16:13</t>
  </si>
  <si>
    <t>2016-09-06 12:24</t>
  </si>
  <si>
    <t>2016-10-31 07:44</t>
  </si>
  <si>
    <t>2016-10-20 15:48</t>
  </si>
  <si>
    <t>2016-10-21 13:18</t>
  </si>
  <si>
    <t>2016-10-10 07:04</t>
  </si>
  <si>
    <t>2016-10-21 12:19</t>
  </si>
  <si>
    <t>2016-10-09 01:32</t>
  </si>
  <si>
    <t>2016-10-09 01:30</t>
  </si>
  <si>
    <t>2016-11-29 08:47</t>
  </si>
  <si>
    <t>2016-11-05 14:25</t>
  </si>
  <si>
    <t>2016-11-19 12:29</t>
  </si>
  <si>
    <t>2016-11-28 06:13</t>
  </si>
  <si>
    <t>2016-11-27 13:42</t>
  </si>
  <si>
    <t>2016-11-30 22:41</t>
  </si>
  <si>
    <t>2016-11-22 04:03</t>
  </si>
  <si>
    <t>2016-12-09 14:20</t>
  </si>
  <si>
    <t>2016-12-13 13:49</t>
  </si>
  <si>
    <t>2016-12-17 05:11</t>
  </si>
  <si>
    <t>2016-12-27 15:26</t>
  </si>
  <si>
    <t>2016-12-28 15:08</t>
  </si>
  <si>
    <t>2017-01-08 14:30</t>
  </si>
  <si>
    <t>2017-01-29 15:31</t>
  </si>
  <si>
    <t>2017-01-26 06:18</t>
  </si>
  <si>
    <t>2017-01-20 16:12</t>
  </si>
  <si>
    <t>2017-02-05 15:50</t>
  </si>
  <si>
    <t>2017-02-20 12:07</t>
  </si>
  <si>
    <t>2017-02-11 04:56</t>
  </si>
  <si>
    <t>2017-02-09 15:28</t>
  </si>
  <si>
    <t>2017-02-11 03:20</t>
  </si>
  <si>
    <t>2017-02-11 02:30</t>
  </si>
  <si>
    <t>2017-03-27 09:22</t>
  </si>
  <si>
    <t>2017-03-13 15:02</t>
  </si>
  <si>
    <t>2017-03-13 12:16</t>
  </si>
  <si>
    <t>2017-03-03 04:05</t>
  </si>
  <si>
    <t>2017-03-31 23:54</t>
  </si>
  <si>
    <t>2017-03-10 18:33</t>
  </si>
  <si>
    <t>2017-03-10 18:04</t>
  </si>
  <si>
    <t>2017-04-03 09:23</t>
  </si>
  <si>
    <t>2017-04-10 16:19</t>
  </si>
  <si>
    <t>2017-04-10 13:31</t>
  </si>
  <si>
    <t>2017-04-02 06:05</t>
  </si>
  <si>
    <t>2017-04-01 00:38</t>
  </si>
  <si>
    <t>2017-04-12 00:44</t>
  </si>
  <si>
    <t>2017-04-12 00:33</t>
  </si>
  <si>
    <t>2017-05-06 08:13</t>
  </si>
  <si>
    <t>2017-05-16 17:59</t>
  </si>
  <si>
    <t>2017-05-12 11:10</t>
  </si>
  <si>
    <t>2017-05-16 21:13</t>
  </si>
  <si>
    <t>2017-05-17 10:24</t>
  </si>
  <si>
    <t>2017-05-30 12:15</t>
  </si>
  <si>
    <t>2017-05-16 14:17</t>
  </si>
  <si>
    <t>2017-06-27 22:25</t>
  </si>
  <si>
    <t>2017-06-01 17:19</t>
  </si>
  <si>
    <t>2017-06-22 12:01</t>
  </si>
  <si>
    <t>2017-06-16 06:14</t>
  </si>
  <si>
    <t>2017-06-12 14:14</t>
  </si>
  <si>
    <t>2017-06-15 10:08</t>
  </si>
  <si>
    <t>2017-06-15 00:00</t>
  </si>
  <si>
    <t>2017-07-07 22:16</t>
  </si>
  <si>
    <t>2017-07-30 16:59</t>
  </si>
  <si>
    <t>2017-07-01 13:03</t>
  </si>
  <si>
    <t>2017-07-31 07:07</t>
  </si>
  <si>
    <t>2017-07-31 01:26</t>
  </si>
  <si>
    <t>2017-07-16 14:12</t>
  </si>
  <si>
    <t>2017-07-16 14:00</t>
  </si>
  <si>
    <t>2017-08-27 22:13</t>
  </si>
  <si>
    <t>2017-08-22 02:41</t>
  </si>
  <si>
    <t>2017-08-30 12:06</t>
  </si>
  <si>
    <t>2017-08-01 08:34</t>
  </si>
  <si>
    <t>2017-08-30 15:58</t>
  </si>
  <si>
    <t>2017-08-30 15:56</t>
  </si>
  <si>
    <t>2017-09-29 22:51</t>
  </si>
  <si>
    <t>2017-09-01 05:47</t>
  </si>
  <si>
    <t>2017-09-20 13:00</t>
  </si>
  <si>
    <t>2017-09-29 18:15</t>
  </si>
  <si>
    <t>2017-09-07 12:35</t>
  </si>
  <si>
    <t>2017-09-04 02:24</t>
  </si>
  <si>
    <t>2017-09-04 01:57</t>
  </si>
  <si>
    <t>2017-10-30 08:13</t>
  </si>
  <si>
    <t>2017-10-13 16:44</t>
  </si>
  <si>
    <t>2017-10-11 12:03</t>
  </si>
  <si>
    <t>2017-10-23 06:04</t>
  </si>
  <si>
    <t>2017-10-21 13:19</t>
  </si>
  <si>
    <t>2017-10-15 01:19</t>
  </si>
  <si>
    <t>2017-10-14 10:10</t>
  </si>
  <si>
    <t>2017-11-24 09:25</t>
  </si>
  <si>
    <t>2017-11-17 15:20</t>
  </si>
  <si>
    <t>2017-11-17 13:07</t>
  </si>
  <si>
    <t>2017-11-23 04:11</t>
  </si>
  <si>
    <t>2017-11-13 04:05</t>
  </si>
  <si>
    <t>2017-12-20 09:29</t>
  </si>
  <si>
    <t>2017-12-01 13:18</t>
  </si>
  <si>
    <t>2017-12-21 06:25</t>
  </si>
  <si>
    <t>2017-12-08 02:54</t>
  </si>
  <si>
    <t>2017-12-20 07:39</t>
  </si>
  <si>
    <t>2017-12-08 08:27</t>
  </si>
  <si>
    <t>2018-01-13 09:04</t>
  </si>
  <si>
    <t>2018-01-08 11:03</t>
  </si>
  <si>
    <t>2018-01-13 06:41</t>
  </si>
  <si>
    <t>2018-01-09 04:05</t>
  </si>
  <si>
    <t>2018-01-28 22:25</t>
  </si>
  <si>
    <t>2018-01-04 17:35</t>
  </si>
  <si>
    <t>2018-02-12 09:32</t>
  </si>
  <si>
    <t>2018-02-21 15:30</t>
  </si>
  <si>
    <t>2018-02-15 13:22</t>
  </si>
  <si>
    <t>2018-02-02 14:42</t>
  </si>
  <si>
    <t>2018-02-22 21:13</t>
  </si>
  <si>
    <t>2018-02-22 20:28</t>
  </si>
  <si>
    <t>2018-03-11 08:29</t>
  </si>
  <si>
    <t>2018-03-19 14:35</t>
  </si>
  <si>
    <t>2018-03-05 13:46</t>
  </si>
  <si>
    <t>2018-03-09 00:39</t>
  </si>
  <si>
    <t>2018-03-21 12:48</t>
  </si>
  <si>
    <t>2018-03-15 18:53</t>
  </si>
  <si>
    <t>2018-03-15 18:03</t>
  </si>
  <si>
    <t>2018-04-07 09:06</t>
  </si>
  <si>
    <t>2018-04-23 14:51</t>
  </si>
  <si>
    <t>2018-04-23 11:59</t>
  </si>
  <si>
    <t>2018-04-08 05:46</t>
  </si>
  <si>
    <t>2018-04-07 00:05</t>
  </si>
  <si>
    <t>2018-04-25 15:55</t>
  </si>
  <si>
    <t>2018-04-25 00:00</t>
  </si>
  <si>
    <t>2018-05-04 21:41</t>
  </si>
  <si>
    <t>2018-05-25 15:58</t>
  </si>
  <si>
    <t>2018-05-31 12:33</t>
  </si>
  <si>
    <t>2018-05-09 04:28</t>
  </si>
  <si>
    <t>2018-05-06 14:29</t>
  </si>
  <si>
    <t>2018-05-08 03:27</t>
  </si>
  <si>
    <t>2018-06-25 22:17</t>
  </si>
  <si>
    <t>2018-06-15 03:02</t>
  </si>
  <si>
    <t>2018-06-05 12:11</t>
  </si>
  <si>
    <t>2018-06-20 03:28</t>
  </si>
  <si>
    <t>2018-06-18 14:06</t>
  </si>
  <si>
    <t>2018-06-20 07:51</t>
  </si>
  <si>
    <t>2018-06-14 21:07</t>
  </si>
  <si>
    <t>2018-07-21 15:13</t>
  </si>
  <si>
    <t>2018-07-17 13:02</t>
  </si>
  <si>
    <t>2018-07-06 06:13</t>
  </si>
  <si>
    <t>2018-07-02 07:43</t>
  </si>
  <si>
    <t>2018-07-04 17:39</t>
  </si>
  <si>
    <t>2018-07-02 03:14</t>
  </si>
  <si>
    <t>2018-08-31 09:38</t>
  </si>
  <si>
    <t>2018-08-05 13:31</t>
  </si>
  <si>
    <t>2018-08-23 21:39</t>
  </si>
  <si>
    <t>2018-08-23 13:55</t>
  </si>
  <si>
    <t>2018-08-24 01:19</t>
  </si>
  <si>
    <t>2018-08-23 09:52</t>
  </si>
  <si>
    <t>2018-09-17 22:38</t>
  </si>
  <si>
    <t>2018-09-15 16:33</t>
  </si>
  <si>
    <t>2018-09-14 12:25</t>
  </si>
  <si>
    <t>2018-09-30 04:20</t>
  </si>
  <si>
    <t>2018-09-29 09:56</t>
  </si>
  <si>
    <t>2018-09-07 18:26</t>
  </si>
  <si>
    <t>2018-09-07 17:42</t>
  </si>
  <si>
    <t>2018-10-20 08:46</t>
  </si>
  <si>
    <t>2018-10-04 15:00</t>
  </si>
  <si>
    <t>2018-10-07 11:58</t>
  </si>
  <si>
    <t>2018-10-29 05:30</t>
  </si>
  <si>
    <t>2018-10-31 16:13</t>
  </si>
  <si>
    <t>2018-10-19 08:05</t>
  </si>
  <si>
    <t>2018-11-30 09:50</t>
  </si>
  <si>
    <t>2018-11-02 02:37</t>
  </si>
  <si>
    <t>2018-11-21 12:12</t>
  </si>
  <si>
    <t>2018-11-25 20:43</t>
  </si>
  <si>
    <t>2018-11-26 16:05</t>
  </si>
  <si>
    <t>2018-11-02 07:05</t>
  </si>
  <si>
    <t>2018-12-31 09:15</t>
  </si>
  <si>
    <t>2018-12-04 14:15</t>
  </si>
  <si>
    <t>2018-12-30 05:07</t>
  </si>
  <si>
    <t>2018-12-27 05:49</t>
  </si>
  <si>
    <t>2019-01-27 09:12</t>
  </si>
  <si>
    <t>2019-01-14 14:29</t>
  </si>
  <si>
    <t>2019-01-31 14:22</t>
  </si>
  <si>
    <t>2019-01-23 05:59</t>
  </si>
  <si>
    <t>2019-01-21 03:30</t>
  </si>
  <si>
    <t>2019-01-16 01:10</t>
  </si>
  <si>
    <t>2019-02-12 08:32</t>
  </si>
  <si>
    <t>2019-02-07 15:01</t>
  </si>
  <si>
    <t>2019-02-07 13:48</t>
  </si>
  <si>
    <t>2019-02-01 06:36</t>
  </si>
  <si>
    <t>2019-02-23 03:00</t>
  </si>
  <si>
    <t>2019-02-25 01:45</t>
  </si>
  <si>
    <t>2019-02-25 01:30</t>
  </si>
  <si>
    <t>2019-02-25 00:00</t>
  </si>
  <si>
    <t>2019-03-03 05:07</t>
  </si>
  <si>
    <t>2019-03-22 12:33</t>
  </si>
  <si>
    <t>2019-03-08 02:29</t>
  </si>
  <si>
    <t>2019-03-10 02:46</t>
  </si>
  <si>
    <t>2019-03-10 02:42</t>
  </si>
  <si>
    <t>2019-03-10 02:05</t>
  </si>
  <si>
    <t>2019-04-30 15:27</t>
  </si>
  <si>
    <t>2019-04-29 14:20</t>
  </si>
  <si>
    <t>2019-04-02 01:01</t>
  </si>
  <si>
    <t>2019-04-19 14:41</t>
  </si>
  <si>
    <t>2019-04-19 03:58</t>
  </si>
  <si>
    <t>2019-04-19 03:52</t>
  </si>
  <si>
    <t>2019-05-03 09:14</t>
  </si>
  <si>
    <t>2019-05-18 15:14</t>
  </si>
  <si>
    <t>2019-05-14 13:04</t>
  </si>
  <si>
    <t>2019-05-07 23:10</t>
  </si>
  <si>
    <t>2019-05-20 15:09</t>
  </si>
  <si>
    <t>2019-05-01 01:25</t>
  </si>
  <si>
    <t>2019-05-01 01:04</t>
  </si>
  <si>
    <t>2019-06-05 22:11</t>
  </si>
  <si>
    <t>2019-06-14 13:03</t>
  </si>
  <si>
    <t>2019-06-19 12:19</t>
  </si>
  <si>
    <t>2019-06-24 07:32</t>
  </si>
  <si>
    <t>2019-06-10 14:47</t>
  </si>
  <si>
    <t>2019-06-24 07:19</t>
  </si>
  <si>
    <t>2019-06-24 07:16</t>
  </si>
  <si>
    <t>2019-06-13 00:00</t>
  </si>
  <si>
    <t>2019-07-11 22:23</t>
  </si>
  <si>
    <t>2019-07-29 12:19</t>
  </si>
  <si>
    <t>2019-07-03 19:30</t>
  </si>
  <si>
    <t>2019-07-13 11:01</t>
  </si>
  <si>
    <t>2019-07-10 18:07</t>
  </si>
  <si>
    <t>2019-08-26 21:37</t>
  </si>
  <si>
    <t>2019-08-24 15:54</t>
  </si>
  <si>
    <t>2019-08-28 12:18</t>
  </si>
  <si>
    <t>2019-08-13 11:01</t>
  </si>
  <si>
    <t>2019-08-24 23:02</t>
  </si>
  <si>
    <t>2019-08-02 15:11</t>
  </si>
  <si>
    <t>2019-08-13 02:41</t>
  </si>
  <si>
    <t>2019-09-24 08:38</t>
  </si>
  <si>
    <t>2019-09-30 15:19</t>
  </si>
  <si>
    <t>2019-09-01 13:20</t>
  </si>
  <si>
    <t>2019-09-24 05:18</t>
  </si>
  <si>
    <t>2019-09-01 17:21</t>
  </si>
  <si>
    <t>2019-09-01 17:16</t>
  </si>
  <si>
    <t>2019-09-06 14:51</t>
  </si>
  <si>
    <t>2019-10-15 08:55</t>
  </si>
  <si>
    <t>2019-10-03 13:28</t>
  </si>
  <si>
    <t>2019-10-20 06:07</t>
  </si>
  <si>
    <t>2019-10-01 02:31</t>
  </si>
  <si>
    <t>2019-10-01 02:08</t>
  </si>
  <si>
    <t>2019-11-29 08:31</t>
  </si>
  <si>
    <t>2019-11-06 14:54</t>
  </si>
  <si>
    <t>2019-11-03 13:29</t>
  </si>
  <si>
    <t>2019-11-29 03:03</t>
  </si>
  <si>
    <t>2019-11-21 17:08</t>
  </si>
  <si>
    <t>2019-11-10 06:54</t>
  </si>
  <si>
    <t>2019-11-10 00:00</t>
  </si>
  <si>
    <t>2019-12-26 14:44</t>
  </si>
  <si>
    <t>2019-12-09 06:16</t>
  </si>
  <si>
    <t>2019-12-05 11:39</t>
  </si>
  <si>
    <t>2019-12-29 04:17</t>
  </si>
  <si>
    <t>2019-12-29 04:16</t>
  </si>
  <si>
    <t>2020-01-01 09:46</t>
  </si>
  <si>
    <t>2020-01-26 15:18</t>
  </si>
  <si>
    <t>2020-01-23 14:03</t>
  </si>
  <si>
    <t>2020-01-31 06:47</t>
  </si>
  <si>
    <t>2020-01-30 14:57</t>
  </si>
  <si>
    <t>2020-01-26 07:28</t>
  </si>
  <si>
    <t>2020-01-26 06:58</t>
  </si>
  <si>
    <t>2020-02-21 09:20</t>
  </si>
  <si>
    <t>2020-02-15 15:34</t>
  </si>
  <si>
    <t>2020-02-29 13:15</t>
  </si>
  <si>
    <t>2020-02-01 06:38</t>
  </si>
  <si>
    <t>2020-02-17 01:24</t>
  </si>
  <si>
    <t>2020-02-17 05:46</t>
  </si>
  <si>
    <t>2020-02-17 05:14</t>
  </si>
  <si>
    <t>2020-03-16 09:59</t>
  </si>
  <si>
    <t>2020-03-09 15:14</t>
  </si>
  <si>
    <t>2020-03-26 14:23</t>
  </si>
  <si>
    <t>2020-03-05 05:48</t>
  </si>
  <si>
    <t>2020-03-10 08:44</t>
  </si>
  <si>
    <t>2020-03-28 05:43</t>
  </si>
  <si>
    <t>2020-03-28 05:34</t>
  </si>
  <si>
    <t>2020-04-02 08:55</t>
  </si>
  <si>
    <t>2020-04-19 16:15</t>
  </si>
  <si>
    <t>2020-04-18 12:02</t>
  </si>
  <si>
    <t>2020-04-13 01:28</t>
  </si>
  <si>
    <t>2020-04-12 17:38</t>
  </si>
  <si>
    <t>2020-04-06 19:40</t>
  </si>
  <si>
    <t>2020-04-06 19:25</t>
  </si>
  <si>
    <t>2020-05-01 08:22</t>
  </si>
  <si>
    <t>2020-05-17 16:12</t>
  </si>
  <si>
    <t>2020-05-16 13:23</t>
  </si>
  <si>
    <t>2020-05-19 15:15</t>
  </si>
  <si>
    <t>2020-05-20 13:41</t>
  </si>
  <si>
    <t>2020-05-22 01:33</t>
  </si>
  <si>
    <t>2020-05-22 01:11</t>
  </si>
  <si>
    <t>2020-06-12 16:41</t>
  </si>
  <si>
    <t>2020-06-13 13:55</t>
  </si>
  <si>
    <t>2020-06-08 15:21</t>
  </si>
  <si>
    <t>2020-06-08 14:22</t>
  </si>
  <si>
    <t>2020-06-12 13:33</t>
  </si>
  <si>
    <t>2020-06-12 13:30</t>
  </si>
  <si>
    <t>2020-06-12 00:00</t>
  </si>
  <si>
    <t>2020-07-21 08:44</t>
  </si>
  <si>
    <t>2020-07-14 15:08</t>
  </si>
  <si>
    <t>2020-07-13 13:14</t>
  </si>
  <si>
    <t>2020-07-29 15:24</t>
  </si>
  <si>
    <t>2020-07-29 15:03</t>
  </si>
  <si>
    <t>2020-07-29 15:00</t>
  </si>
  <si>
    <t>2020-08-12 21:37</t>
  </si>
  <si>
    <t>2020-08-31 14:56</t>
  </si>
  <si>
    <t>2020-08-06 13:30</t>
  </si>
  <si>
    <t>2020-08-26 04:28</t>
  </si>
  <si>
    <t>2020-08-11 01:55</t>
  </si>
  <si>
    <t>2020-08-26 03:05</t>
  </si>
  <si>
    <t>2020-08-26 03:03</t>
  </si>
  <si>
    <t>2020-09-18 21:13</t>
  </si>
  <si>
    <t>2020-09-01 03:57</t>
  </si>
  <si>
    <t>2020-09-13 13:52</t>
  </si>
  <si>
    <t>2020-09-07 03:09</t>
  </si>
  <si>
    <t>2020-09-18 17:02</t>
  </si>
  <si>
    <t>2020-09-12 09:52</t>
  </si>
  <si>
    <t>2020-09-12 09:33</t>
  </si>
  <si>
    <t>2020-10-29 07:55</t>
  </si>
  <si>
    <t>2020-10-22 03:41</t>
  </si>
  <si>
    <t>2020-10-05 12:47</t>
  </si>
  <si>
    <t>2020-10-23 01:05</t>
  </si>
  <si>
    <t>2020-10-22 18:40</t>
  </si>
  <si>
    <t>2020-10-23 00:03</t>
  </si>
  <si>
    <t>2020-10-23 00:01</t>
  </si>
  <si>
    <t>2020-11-28 08:40</t>
  </si>
  <si>
    <t>2020-11-06 15:50</t>
  </si>
  <si>
    <t>2020-11-20 12:37</t>
  </si>
  <si>
    <t>2020-11-11 06:05</t>
  </si>
  <si>
    <t>2020-11-06 13:30</t>
  </si>
  <si>
    <t>2020-11-07 15:47</t>
  </si>
  <si>
    <t>2020-11-07 15:19</t>
  </si>
  <si>
    <t>2020-12-31 09:18</t>
  </si>
  <si>
    <t>2020-12-29 14:51</t>
  </si>
  <si>
    <t>2020-12-13 13:55</t>
  </si>
  <si>
    <t>2020-12-31 06:57</t>
  </si>
  <si>
    <t>2020-12-30 11:19</t>
  </si>
  <si>
    <t>2020-12-09 19:18</t>
  </si>
  <si>
    <t>2020-12-09 19:00</t>
  </si>
  <si>
    <t>2021-01-01 08:04</t>
  </si>
  <si>
    <t>2021-01-22 16:13</t>
  </si>
  <si>
    <t>2021-01-10 06:14</t>
  </si>
  <si>
    <t>2021-01-28 13:44</t>
  </si>
  <si>
    <t>2021-01-22 13:09</t>
  </si>
  <si>
    <t>2021-01-22 12:58</t>
  </si>
  <si>
    <t>2021-02-18 22:22</t>
  </si>
  <si>
    <t>2021-02-26 15:12</t>
  </si>
  <si>
    <t>2021-02-26 12:06</t>
  </si>
  <si>
    <t>2021-02-19 05:55</t>
  </si>
  <si>
    <t>2021-02-11 03:39</t>
  </si>
  <si>
    <t>2021-02-11 04:14</t>
  </si>
  <si>
    <t>2021-03-22 21:37</t>
  </si>
  <si>
    <t>2021-03-29 15:39</t>
  </si>
  <si>
    <t>2021-03-22 20:19</t>
  </si>
  <si>
    <t>2021-03-22 10:50</t>
  </si>
  <si>
    <t>2021-03-24 05:22</t>
  </si>
  <si>
    <t>2021-04-11 08:26</t>
  </si>
  <si>
    <t>2021-04-23 16:31</t>
  </si>
  <si>
    <t>2021-04-02 12:52</t>
  </si>
  <si>
    <t>2021-04-10 05:42</t>
  </si>
  <si>
    <t>2021-04-08 20:26</t>
  </si>
  <si>
    <t>2021-04-29 04:57</t>
  </si>
  <si>
    <t>2021-05-06 08:08</t>
  </si>
  <si>
    <t>2021-05-31 02:37</t>
  </si>
  <si>
    <t>2021-05-15 11:48</t>
  </si>
  <si>
    <t>2021-05-06 05:17</t>
  </si>
  <si>
    <t>2021-05-15 11:50</t>
  </si>
  <si>
    <t>2021-05-29 11:24</t>
  </si>
  <si>
    <t>2021-05-31 09:23</t>
  </si>
  <si>
    <t>2021-06-02 12:07</t>
  </si>
  <si>
    <t>2021-06-06 17:12</t>
  </si>
  <si>
    <t>2021-06-05 18:56</t>
  </si>
  <si>
    <t>2021-06-29 15:03</t>
  </si>
  <si>
    <t>2021-06-05 18:40</t>
  </si>
  <si>
    <t>2021-07-05 12:07</t>
  </si>
  <si>
    <t>2021-07-31 20:25</t>
  </si>
  <si>
    <t>2021-07-22 14:27</t>
  </si>
  <si>
    <t>2021-07-30 08:40</t>
  </si>
  <si>
    <t>2021-07-30 08:28</t>
  </si>
  <si>
    <t>2021-08-16 08:09</t>
  </si>
  <si>
    <t>2021-08-07 02:06</t>
  </si>
  <si>
    <t>2021-08-19 12:30</t>
  </si>
  <si>
    <t>2021-08-26 19:10</t>
  </si>
  <si>
    <t>2021-08-07 01:17</t>
  </si>
  <si>
    <t>2021-08-01 10:25</t>
  </si>
  <si>
    <t>2021-08-01 06:45</t>
  </si>
  <si>
    <t>2021-09-23 21:47</t>
  </si>
  <si>
    <t>2021-09-12 04:19</t>
  </si>
  <si>
    <t>2021-09-18 13:53</t>
  </si>
  <si>
    <t>2021-09-05 20:50</t>
  </si>
  <si>
    <t>2021-09-12 11:29</t>
  </si>
  <si>
    <t>2021-09-13 09:43</t>
  </si>
  <si>
    <t>2021-09-05 19:54</t>
  </si>
  <si>
    <t>2021-10-29 08:52</t>
  </si>
  <si>
    <t>2021-10-11 21:44</t>
  </si>
  <si>
    <t>2021-10-08 13:19</t>
  </si>
  <si>
    <t>2021-10-29 05:47</t>
  </si>
  <si>
    <t>2021-10-21 17:36</t>
  </si>
  <si>
    <t>2021-10-02 13:08</t>
  </si>
  <si>
    <t>2021-10-02 12:57</t>
  </si>
  <si>
    <t>2021-11-23 22:55</t>
  </si>
  <si>
    <t>2021-11-06 13:39</t>
  </si>
  <si>
    <t>2021-11-06 12:19</t>
  </si>
  <si>
    <t>2021-11-24 04:54</t>
  </si>
  <si>
    <t>2021-11-30 18:50</t>
  </si>
  <si>
    <t>2021-11-13 05:49</t>
  </si>
  <si>
    <t>2021-11-28 16:31</t>
  </si>
  <si>
    <t>2021-12-12 13:51</t>
  </si>
  <si>
    <t>2021-12-04 06:36</t>
  </si>
  <si>
    <t>2021-12-01 00:06</t>
  </si>
  <si>
    <t>2021-12-21 20:35</t>
  </si>
  <si>
    <t>2015-01-02 09:56</t>
  </si>
  <si>
    <t>2015-01-06 13:54</t>
  </si>
  <si>
    <t>2015-01-05 13:34</t>
  </si>
  <si>
    <t>2015-01-02 06:50</t>
  </si>
  <si>
    <t>2015-01-14 12:26</t>
  </si>
  <si>
    <t>2015-01-27 02:35</t>
  </si>
  <si>
    <t>2015-01-27 02:30</t>
  </si>
  <si>
    <t>2015-02-02 09:14</t>
  </si>
  <si>
    <t>2015-02-24 15:29</t>
  </si>
  <si>
    <t>2015-02-26 12:43</t>
  </si>
  <si>
    <t>2015-02-10 05:02</t>
  </si>
  <si>
    <t>2015-02-12 09:04</t>
  </si>
  <si>
    <t>2015-02-22 00:07</t>
  </si>
  <si>
    <t>2015-02-22 00:01</t>
  </si>
  <si>
    <t>2015-03-25 21:59</t>
  </si>
  <si>
    <t>2015-03-03 15:15</t>
  </si>
  <si>
    <t>2015-03-27 13:16</t>
  </si>
  <si>
    <t>2015-03-11 06:00</t>
  </si>
  <si>
    <t>2015-03-23 13:50</t>
  </si>
  <si>
    <t>2015-03-31 00:00</t>
  </si>
  <si>
    <t>2015-04-11 20:00</t>
  </si>
  <si>
    <t>2015-04-03 03:18</t>
  </si>
  <si>
    <t>2015-04-15 04:40</t>
  </si>
  <si>
    <t>2015-04-14 12:56</t>
  </si>
  <si>
    <t>2015-04-06 07:39</t>
  </si>
  <si>
    <t>2015-04-06 07:12</t>
  </si>
  <si>
    <t>2015-05-15 09:35</t>
  </si>
  <si>
    <t>2015-05-28 16:13</t>
  </si>
  <si>
    <t>2015-05-10 12:03</t>
  </si>
  <si>
    <t>2015-05-26 10:02</t>
  </si>
  <si>
    <t>2015-05-25 03:47</t>
  </si>
  <si>
    <t>2015-05-31 15:11</t>
  </si>
  <si>
    <t>2015-05-23 14:50</t>
  </si>
  <si>
    <t>2015-06-28 08:28</t>
  </si>
  <si>
    <t>2015-06-17 16:34</t>
  </si>
  <si>
    <t>2015-06-01 05:21</t>
  </si>
  <si>
    <t>2015-06-23 08:12</t>
  </si>
  <si>
    <t>2015-06-23 14:08</t>
  </si>
  <si>
    <t>2015-06-23 14:05</t>
  </si>
  <si>
    <t>2015-07-28 21:22</t>
  </si>
  <si>
    <t>2015-07-10 15:24</t>
  </si>
  <si>
    <t>2015-07-05 12:57</t>
  </si>
  <si>
    <t>2015-07-22 19:31</t>
  </si>
  <si>
    <t>2015-07-08 21:01</t>
  </si>
  <si>
    <t>2015-07-22 18:42</t>
  </si>
  <si>
    <t>2015-07-22 18:40</t>
  </si>
  <si>
    <t>2015-08-02 07:35</t>
  </si>
  <si>
    <t>2015-08-08 05:55</t>
  </si>
  <si>
    <t>2015-08-24 15:03</t>
  </si>
  <si>
    <t>2015-08-29 03:27</t>
  </si>
  <si>
    <t>2015-08-08 07:38</t>
  </si>
  <si>
    <t>2015-08-29 13:01</t>
  </si>
  <si>
    <t>2015-08-09 02:11</t>
  </si>
  <si>
    <t>2015-09-17 21:49</t>
  </si>
  <si>
    <t>2015-09-28 18:35</t>
  </si>
  <si>
    <t>2015-09-03 13:11</t>
  </si>
  <si>
    <t>2015-09-01 05:27</t>
  </si>
  <si>
    <t>2015-09-28 23:08</t>
  </si>
  <si>
    <t>2015-09-07 07:38</t>
  </si>
  <si>
    <t>2015-09-07 07:20</t>
  </si>
  <si>
    <t>2015-10-31 09:28</t>
  </si>
  <si>
    <t>2015-10-19 15:48</t>
  </si>
  <si>
    <t>2015-10-01 09:48</t>
  </si>
  <si>
    <t>2015-10-17 05:24</t>
  </si>
  <si>
    <t>2015-10-30 18:11</t>
  </si>
  <si>
    <t>2015-10-09 05:27</t>
  </si>
  <si>
    <t>2015-10-09 05:15</t>
  </si>
  <si>
    <t>2015-11-28 09:21</t>
  </si>
  <si>
    <t>2015-11-25 14:47</t>
  </si>
  <si>
    <t>2015-11-09 12:06</t>
  </si>
  <si>
    <t>2015-11-27 05:04</t>
  </si>
  <si>
    <t>2015-11-26 05:37</t>
  </si>
  <si>
    <t>2015-11-20 19:31</t>
  </si>
  <si>
    <t>2015-11-20 18:42</t>
  </si>
  <si>
    <t>2015-12-29 09:24</t>
  </si>
  <si>
    <t>2015-12-10 02:45</t>
  </si>
  <si>
    <t>2015-12-24 11:10</t>
  </si>
  <si>
    <t>2015-12-17 05:15</t>
  </si>
  <si>
    <t>2015-12-10 10:54</t>
  </si>
  <si>
    <t>2015-12-10 06:06</t>
  </si>
  <si>
    <t>2015-12-10 00:43</t>
  </si>
  <si>
    <t>2016-01-24 20:33</t>
  </si>
  <si>
    <t>2016-01-06 14:44</t>
  </si>
  <si>
    <t>2016-01-25 00:41</t>
  </si>
  <si>
    <t>2016-01-24 05:41</t>
  </si>
  <si>
    <t>2016-01-17 12:20</t>
  </si>
  <si>
    <t>2016-01-17 11:51</t>
  </si>
  <si>
    <t>2016-02-25 08:14</t>
  </si>
  <si>
    <t>2016-02-14 12:31</t>
  </si>
  <si>
    <t>2016-02-07 06:12</t>
  </si>
  <si>
    <t>2016-02-06 21:38</t>
  </si>
  <si>
    <t>2016-02-12 06:17</t>
  </si>
  <si>
    <t>2016-02-12 05:30</t>
  </si>
  <si>
    <t>2016-03-01 09:32</t>
  </si>
  <si>
    <t>2016-03-08 15:11</t>
  </si>
  <si>
    <t>2016-03-19 12:33</t>
  </si>
  <si>
    <t>2016-03-26 05:53</t>
  </si>
  <si>
    <t>2016-03-27 09:05</t>
  </si>
  <si>
    <t>2016-03-23 18:07</t>
  </si>
  <si>
    <t>2016-03-23 17:28</t>
  </si>
  <si>
    <t>2016-04-19 09:37</t>
  </si>
  <si>
    <t>2016-04-13 12:32</t>
  </si>
  <si>
    <t>2016-04-18 13:59</t>
  </si>
  <si>
    <t>2016-04-19 01:31</t>
  </si>
  <si>
    <t>2016-04-14 21:43</t>
  </si>
  <si>
    <t>2016-04-14 21:36</t>
  </si>
  <si>
    <t>2016-05-24 15:51</t>
  </si>
  <si>
    <t>2016-05-27 12:17</t>
  </si>
  <si>
    <t>2016-05-11 15:28</t>
  </si>
  <si>
    <t>2016-05-09 09:48</t>
  </si>
  <si>
    <t>2016-05-22 18:02</t>
  </si>
  <si>
    <t>2016-06-29 22:02</t>
  </si>
  <si>
    <t>2016-06-08 15:54</t>
  </si>
  <si>
    <t>2016-06-27 14:14</t>
  </si>
  <si>
    <t>2016-06-11 11:00</t>
  </si>
  <si>
    <t>2016-06-29 11:47</t>
  </si>
  <si>
    <t>2016-06-10 03:38</t>
  </si>
  <si>
    <t>2016-06-11 01:12</t>
  </si>
  <si>
    <t>2016-07-21 07:39</t>
  </si>
  <si>
    <t>2016-07-08 07:41</t>
  </si>
  <si>
    <t>2016-07-04 12:47</t>
  </si>
  <si>
    <t>2016-07-10 18:02</t>
  </si>
  <si>
    <t>2016-07-08 07:43</t>
  </si>
  <si>
    <t>2016-07-08 09:12</t>
  </si>
  <si>
    <t>2016-08-03 21:45</t>
  </si>
  <si>
    <t>2016-08-01 06:06</t>
  </si>
  <si>
    <t>2016-08-02 11:44</t>
  </si>
  <si>
    <t>2016-08-30 04:56</t>
  </si>
  <si>
    <t>2016-08-01 14:31</t>
  </si>
  <si>
    <t>2016-08-12 00:43</t>
  </si>
  <si>
    <t>2016-08-12 00:39</t>
  </si>
  <si>
    <t>2016-09-21 21:26</t>
  </si>
  <si>
    <t>2016-09-14 12:46</t>
  </si>
  <si>
    <t>2016-09-12 11:08</t>
  </si>
  <si>
    <t>2016-09-15 06:11</t>
  </si>
  <si>
    <t>2016-09-14 12:23</t>
  </si>
  <si>
    <t>2016-09-15 05:52</t>
  </si>
  <si>
    <t>2016-09-15 04:18</t>
  </si>
  <si>
    <t>2016-09-02 00:00</t>
  </si>
  <si>
    <t>2016-10-30 08:53</t>
  </si>
  <si>
    <t>2016-10-20 15:25</t>
  </si>
  <si>
    <t>2016-10-21 10:50</t>
  </si>
  <si>
    <t>2016-10-10 07:23</t>
  </si>
  <si>
    <t>2016-10-21 01:35</t>
  </si>
  <si>
    <t>2016-10-09 01:54</t>
  </si>
  <si>
    <t>2016-10-09 01:24</t>
  </si>
  <si>
    <t>2016-11-29 10:04</t>
  </si>
  <si>
    <t>2016-11-21 14:14</t>
  </si>
  <si>
    <t>2016-11-19 10:41</t>
  </si>
  <si>
    <t>2016-11-27 11:08</t>
  </si>
  <si>
    <t>2016-11-27 12:18</t>
  </si>
  <si>
    <t>2016-11-27 09:31</t>
  </si>
  <si>
    <t>2016-11-27 08:58</t>
  </si>
  <si>
    <t>2016-12-17 09:23</t>
  </si>
  <si>
    <t>2016-12-09 14:02</t>
  </si>
  <si>
    <t>2016-12-05 13:53</t>
  </si>
  <si>
    <t>2016-12-16 07:05</t>
  </si>
  <si>
    <t>2016-12-27 14:51</t>
  </si>
  <si>
    <t>2016-12-29 01:46</t>
  </si>
  <si>
    <t>2016-12-29 01:30</t>
  </si>
  <si>
    <t>2016-12-29 00:00</t>
  </si>
  <si>
    <t>2017-01-24 09:30</t>
  </si>
  <si>
    <t>2017-01-08 14:33</t>
  </si>
  <si>
    <t>2017-01-08 12:23</t>
  </si>
  <si>
    <t>2017-01-26 06:34</t>
  </si>
  <si>
    <t>2017-01-27 12:33</t>
  </si>
  <si>
    <t>2017-02-14 09:07</t>
  </si>
  <si>
    <t>2017-02-05 15:31</t>
  </si>
  <si>
    <t>2017-02-22 12:43</t>
  </si>
  <si>
    <t>2017-02-10 01:30</t>
  </si>
  <si>
    <t>2017-02-09 05:46</t>
  </si>
  <si>
    <t>2017-03-27 10:40</t>
  </si>
  <si>
    <t>2017-03-13 14:39</t>
  </si>
  <si>
    <t>2017-03-23 13:25</t>
  </si>
  <si>
    <t>2017-03-03 03:36</t>
  </si>
  <si>
    <t>2017-03-31 23:45</t>
  </si>
  <si>
    <t>2017-03-16 00:10</t>
  </si>
  <si>
    <t>2017-03-16 03:28</t>
  </si>
  <si>
    <t>2017-03-16 00:00</t>
  </si>
  <si>
    <t>2017-04-03 09:42</t>
  </si>
  <si>
    <t>2017-04-16 13:12</t>
  </si>
  <si>
    <t>2017-04-01 04:31</t>
  </si>
  <si>
    <t>2017-04-01 01:15</t>
  </si>
  <si>
    <t>2017-04-12 05:28</t>
  </si>
  <si>
    <t>2017-04-12 05:08</t>
  </si>
  <si>
    <t>2017-05-06 08:27</t>
  </si>
  <si>
    <t>2017-05-31 17:53</t>
  </si>
  <si>
    <t>2017-05-12 13:04</t>
  </si>
  <si>
    <t>2017-05-01 04:28</t>
  </si>
  <si>
    <t>2017-05-12 06:59</t>
  </si>
  <si>
    <t>2017-05-25 19:50</t>
  </si>
  <si>
    <t>2017-05-25 19:37</t>
  </si>
  <si>
    <t>2017-05-25 00:00</t>
  </si>
  <si>
    <t>2017-06-07 22:45</t>
  </si>
  <si>
    <t>2017-06-01 17:37</t>
  </si>
  <si>
    <t>2017-06-12 14:13</t>
  </si>
  <si>
    <t>2017-06-29 16:58</t>
  </si>
  <si>
    <t>2017-06-29 16:51</t>
  </si>
  <si>
    <t>2017-06-29 16:47</t>
  </si>
  <si>
    <t>2017-06-29 16:30</t>
  </si>
  <si>
    <t>2017-07-07 22:17</t>
  </si>
  <si>
    <t>2017-07-30 16:54</t>
  </si>
  <si>
    <t>2017-07-04 13:18</t>
  </si>
  <si>
    <t>2017-07-31 05:15</t>
  </si>
  <si>
    <t>2017-07-31 05:13</t>
  </si>
  <si>
    <t>2017-07-31 05:12</t>
  </si>
  <si>
    <t>2017-07-30 23:00</t>
  </si>
  <si>
    <t>2017-08-27 22:17</t>
  </si>
  <si>
    <t>2017-08-22 02:30</t>
  </si>
  <si>
    <t>2017-08-19 11:24</t>
  </si>
  <si>
    <t>2017-08-02 06:04</t>
  </si>
  <si>
    <t>2017-08-22 14:03</t>
  </si>
  <si>
    <t>2017-08-02 01:33</t>
  </si>
  <si>
    <t>2017-08-02 02:09</t>
  </si>
  <si>
    <t>2017-09-29 21:40</t>
  </si>
  <si>
    <t>2017-09-01 05:21</t>
  </si>
  <si>
    <t>2017-09-24 13:28</t>
  </si>
  <si>
    <t>2017-09-01 07:16</t>
  </si>
  <si>
    <t>2017-09-06 15:24</t>
  </si>
  <si>
    <t>2017-09-07 04:51</t>
  </si>
  <si>
    <t>2017-09-07 04:45</t>
  </si>
  <si>
    <t>2017-10-30 08:30</t>
  </si>
  <si>
    <t>2017-10-14 04:22</t>
  </si>
  <si>
    <t>2017-10-09 11:01</t>
  </si>
  <si>
    <t>2017-10-31 05:48</t>
  </si>
  <si>
    <t>2017-10-21 11:29</t>
  </si>
  <si>
    <t>2017-10-15 01:00</t>
  </si>
  <si>
    <t>2017-10-15 00:56</t>
  </si>
  <si>
    <t>2017-11-18 13:46</t>
  </si>
  <si>
    <t>2017-11-18 11:58</t>
  </si>
  <si>
    <t>2017-11-25 05:59</t>
  </si>
  <si>
    <t>2017-11-18 10:25</t>
  </si>
  <si>
    <t>2017-11-12 00:29</t>
  </si>
  <si>
    <t>2017-11-12 00:18</t>
  </si>
  <si>
    <t>2017-12-03 15:18</t>
  </si>
  <si>
    <t>2017-12-03 13:03</t>
  </si>
  <si>
    <t>2017-12-09 02:44</t>
  </si>
  <si>
    <t>2017-12-24 12:41</t>
  </si>
  <si>
    <t>2017-12-20 03:05</t>
  </si>
  <si>
    <t>2017-12-20 02:40</t>
  </si>
  <si>
    <t>2017-12-13 13:00</t>
  </si>
  <si>
    <t>2018-01-13 09:42</t>
  </si>
  <si>
    <t>2018-01-22 14:42</t>
  </si>
  <si>
    <t>2018-01-28 13:25</t>
  </si>
  <si>
    <t>2018-01-13 06:49</t>
  </si>
  <si>
    <t>2018-01-09 04:53</t>
  </si>
  <si>
    <t>2018-01-05 03:25</t>
  </si>
  <si>
    <t>2018-01-05 03:23</t>
  </si>
  <si>
    <t>2018-01-05 00:00</t>
  </si>
  <si>
    <t>2018-02-21 15:13</t>
  </si>
  <si>
    <t>2018-02-15 13:04</t>
  </si>
  <si>
    <t>2018-02-06 06:29</t>
  </si>
  <si>
    <t>2018-02-02 18:24</t>
  </si>
  <si>
    <t>2018-02-11 02:03</t>
  </si>
  <si>
    <t>2018-02-11 03:49</t>
  </si>
  <si>
    <t>2018-02-11 00:00</t>
  </si>
  <si>
    <t>2018-03-11 08:11</t>
  </si>
  <si>
    <t>2018-03-20 15:54</t>
  </si>
  <si>
    <t>2018-03-05 10:37</t>
  </si>
  <si>
    <t>2018-03-09 02:23</t>
  </si>
  <si>
    <t>2018-03-21 00:29</t>
  </si>
  <si>
    <t>2018-03-20 07:12</t>
  </si>
  <si>
    <t>2018-03-15 18:20</t>
  </si>
  <si>
    <t>2018-04-23 14:56</t>
  </si>
  <si>
    <t>2018-04-23 13:38</t>
  </si>
  <si>
    <t>2018-04-07 01:15</t>
  </si>
  <si>
    <t>2018-04-25 08:10</t>
  </si>
  <si>
    <t>2018-04-25 08:08</t>
  </si>
  <si>
    <t>2018-05-05 08:26</t>
  </si>
  <si>
    <t>2018-05-25 16:25</t>
  </si>
  <si>
    <t>2018-05-29 14:21</t>
  </si>
  <si>
    <t>2018-05-09 06:31</t>
  </si>
  <si>
    <t>2018-05-08 07:01</t>
  </si>
  <si>
    <t>2018-05-08 06:57</t>
  </si>
  <si>
    <t>2018-06-25 22:19</t>
  </si>
  <si>
    <t>2018-06-14 19:02</t>
  </si>
  <si>
    <t>2018-06-08 13:37</t>
  </si>
  <si>
    <t>2018-06-20 02:35</t>
  </si>
  <si>
    <t>2018-06-14 20:31</t>
  </si>
  <si>
    <t>2018-06-15 06:02</t>
  </si>
  <si>
    <t>2018-06-15 05:16</t>
  </si>
  <si>
    <t>2018-07-27 21:54</t>
  </si>
  <si>
    <t>2018-07-11 05:16</t>
  </si>
  <si>
    <t>2018-07-18 12:17</t>
  </si>
  <si>
    <t>2018-07-03 05:24</t>
  </si>
  <si>
    <t>2018-07-10 21:58</t>
  </si>
  <si>
    <t>2018-07-19 19:46</t>
  </si>
  <si>
    <t>2018-07-19 19:20</t>
  </si>
  <si>
    <t>2018-08-31 09:08</t>
  </si>
  <si>
    <t>2018-08-23 06:32</t>
  </si>
  <si>
    <t>2018-08-16 12:53</t>
  </si>
  <si>
    <t>2018-08-23 20:37</t>
  </si>
  <si>
    <t>2018-08-23 10:21</t>
  </si>
  <si>
    <t>2018-08-23 10:03</t>
  </si>
  <si>
    <t>2018-08-23 09:54</t>
  </si>
  <si>
    <t>2018-09-17 22:46</t>
  </si>
  <si>
    <t>2018-09-15 16:11</t>
  </si>
  <si>
    <t>2018-09-17 12:19</t>
  </si>
  <si>
    <t>2018-09-29 05:50</t>
  </si>
  <si>
    <t>2018-09-07 18:10</t>
  </si>
  <si>
    <t>2018-09-06 15:42</t>
  </si>
  <si>
    <t>2018-10-20 08:49</t>
  </si>
  <si>
    <t>2018-10-04 15:07</t>
  </si>
  <si>
    <t>2018-10-04 13:02</t>
  </si>
  <si>
    <t>2018-10-29 05:44</t>
  </si>
  <si>
    <t>2018-10-05 04:46</t>
  </si>
  <si>
    <t>2018-10-31 15:08</t>
  </si>
  <si>
    <t>2018-10-10 00:01</t>
  </si>
  <si>
    <t>2018-11-30 09:25</t>
  </si>
  <si>
    <t>2018-11-01 04:01</t>
  </si>
  <si>
    <t>2018-11-19 13:34</t>
  </si>
  <si>
    <t>2018-11-24 05:39</t>
  </si>
  <si>
    <t>2018-11-25 22:32</t>
  </si>
  <si>
    <t>2018-12-31 09:35</t>
  </si>
  <si>
    <t>2018-12-26 14:47</t>
  </si>
  <si>
    <t>2018-12-04 13:23</t>
  </si>
  <si>
    <t>2018-12-29 06:52</t>
  </si>
  <si>
    <t>2018-12-27 04:43</t>
  </si>
  <si>
    <t>2019-01-01 09:12</t>
  </si>
  <si>
    <t>2019-01-14 14:50</t>
  </si>
  <si>
    <t>2019-01-31 13:13</t>
  </si>
  <si>
    <t>2019-01-23 06:11</t>
  </si>
  <si>
    <t>2019-01-25 16:49</t>
  </si>
  <si>
    <t>2019-01-19 23:39</t>
  </si>
  <si>
    <t>2019-01-19 23:05</t>
  </si>
  <si>
    <t>2019-02-12 08:45</t>
  </si>
  <si>
    <t>2019-02-28 15:31</t>
  </si>
  <si>
    <t>2019-02-25 04:00</t>
  </si>
  <si>
    <t>2019-02-22 14:51</t>
  </si>
  <si>
    <t>2019-02-04 20:22</t>
  </si>
  <si>
    <t>2019-02-04 19:55</t>
  </si>
  <si>
    <t>2019-03-17 08:54</t>
  </si>
  <si>
    <t>2019-03-03 14:16</t>
  </si>
  <si>
    <t>2019-03-05 11:32</t>
  </si>
  <si>
    <t>2019-03-08 06:12</t>
  </si>
  <si>
    <t>2019-03-05 13:26</t>
  </si>
  <si>
    <t>2019-03-10 02:10</t>
  </si>
  <si>
    <t>2019-04-02 08:02</t>
  </si>
  <si>
    <t>2019-04-20 11:48</t>
  </si>
  <si>
    <t>2019-04-02 02:49</t>
  </si>
  <si>
    <t>2019-04-19 15:10</t>
  </si>
  <si>
    <t>2019-04-19 15:32</t>
  </si>
  <si>
    <t>2019-04-19 05:35</t>
  </si>
  <si>
    <t>2019-05-04 08:31</t>
  </si>
  <si>
    <t>2019-05-18 03:29</t>
  </si>
  <si>
    <t>2019-05-26 16:13</t>
  </si>
  <si>
    <t>2019-05-02 20:59</t>
  </si>
  <si>
    <t>2019-05-20 16:22</t>
  </si>
  <si>
    <t>2019-05-20 17:50</t>
  </si>
  <si>
    <t>2019-05-20 17:47</t>
  </si>
  <si>
    <t>2019-06-06 10:12</t>
  </si>
  <si>
    <t>2019-06-14 15:33</t>
  </si>
  <si>
    <t>2019-06-18 11:16</t>
  </si>
  <si>
    <t>2019-06-12 04:12</t>
  </si>
  <si>
    <t>2019-06-13 22:25</t>
  </si>
  <si>
    <t>2019-06-10 15:27</t>
  </si>
  <si>
    <t>2019-06-11 04:09</t>
  </si>
  <si>
    <t>2019-07-11 11:08</t>
  </si>
  <si>
    <t>2019-07-17 17:03</t>
  </si>
  <si>
    <t>2019-07-31 13:14</t>
  </si>
  <si>
    <t>2019-07-19 16:55</t>
  </si>
  <si>
    <t>2019-07-02 21:39</t>
  </si>
  <si>
    <t>2019-07-21 09:21</t>
  </si>
  <si>
    <t>2019-07-19 16:27</t>
  </si>
  <si>
    <t>2019-08-26 21:26</t>
  </si>
  <si>
    <t>2019-08-24 14:37</t>
  </si>
  <si>
    <t>2019-08-11 13:55</t>
  </si>
  <si>
    <t>2019-08-17 09:03</t>
  </si>
  <si>
    <t>2019-08-24 17:44</t>
  </si>
  <si>
    <t>2019-08-02 17:38</t>
  </si>
  <si>
    <t>2019-08-02 17:03</t>
  </si>
  <si>
    <t>2019-09-24 21:08</t>
  </si>
  <si>
    <t>2019-09-30 15:06</t>
  </si>
  <si>
    <t>2019-09-20 12:37</t>
  </si>
  <si>
    <t>2019-09-24 05:52</t>
  </si>
  <si>
    <t>2019-09-21 10:01</t>
  </si>
  <si>
    <t>2019-09-04 06:49</t>
  </si>
  <si>
    <t>2019-09-04 06:44</t>
  </si>
  <si>
    <t>2019-10-15 09:05</t>
  </si>
  <si>
    <t>2019-10-03 10:48</t>
  </si>
  <si>
    <t>2019-10-29 05:43</t>
  </si>
  <si>
    <t>2019-10-01 00:52</t>
  </si>
  <si>
    <t>2019-10-12 23:01</t>
  </si>
  <si>
    <t>2019-10-12 22:54</t>
  </si>
  <si>
    <t>2019-10-12 00:00</t>
  </si>
  <si>
    <t>2019-11-29 09:11</t>
  </si>
  <si>
    <t>2019-11-06 15:07</t>
  </si>
  <si>
    <t>2019-11-18 13:38</t>
  </si>
  <si>
    <t>2019-11-30 06:19</t>
  </si>
  <si>
    <t>2019-11-17 14:24</t>
  </si>
  <si>
    <t>2019-11-04 14:59</t>
  </si>
  <si>
    <t>2019-11-04 15:07</t>
  </si>
  <si>
    <t>2019-12-31 22:15</t>
  </si>
  <si>
    <t>2019-12-17 13:06</t>
  </si>
  <si>
    <t>2019-12-08 06:23</t>
  </si>
  <si>
    <t>2019-12-30 18:08</t>
  </si>
  <si>
    <t>2019-12-28 22:55</t>
  </si>
  <si>
    <t>2019-12-29 00:37</t>
  </si>
  <si>
    <t>2020-01-26 15:28</t>
  </si>
  <si>
    <t>2020-01-26 18:58</t>
  </si>
  <si>
    <t>2020-01-26 09:00</t>
  </si>
  <si>
    <t>2020-01-26 08:30</t>
  </si>
  <si>
    <t>2020-02-15 15:46</t>
  </si>
  <si>
    <t>2020-02-25 13:36</t>
  </si>
  <si>
    <t>2020-02-17 08:18</t>
  </si>
  <si>
    <t>2020-02-15 15:00</t>
  </si>
  <si>
    <t>2020-02-17 06:43</t>
  </si>
  <si>
    <t>2020-02-17 05:53</t>
  </si>
  <si>
    <t>2020-03-16 08:36</t>
  </si>
  <si>
    <t>2020-03-09 14:50</t>
  </si>
  <si>
    <t>2020-03-26 11:34</t>
  </si>
  <si>
    <t>2020-03-26 15:33</t>
  </si>
  <si>
    <t>2020-03-10 10:02</t>
  </si>
  <si>
    <t>2020-03-10 09:44</t>
  </si>
  <si>
    <t>2020-04-02 10:28</t>
  </si>
  <si>
    <t>2020-04-21 14:47</t>
  </si>
  <si>
    <t>2020-04-19 12:06</t>
  </si>
  <si>
    <t>2020-04-13 05:17</t>
  </si>
  <si>
    <t>2020-04-12 21:02</t>
  </si>
  <si>
    <t>2020-04-06 22:47</t>
  </si>
  <si>
    <t>2020-04-07 01:30</t>
  </si>
  <si>
    <t>2020-05-01 08:21</t>
  </si>
  <si>
    <t>2020-05-17 16:28</t>
  </si>
  <si>
    <t>2020-05-16 13:25</t>
  </si>
  <si>
    <t>2020-05-20 13:19</t>
  </si>
  <si>
    <t>2020-05-22 15:36</t>
  </si>
  <si>
    <t>2020-05-22 16:04</t>
  </si>
  <si>
    <t>2020-05-27 06:27</t>
  </si>
  <si>
    <t>2020-05-27 00:00</t>
  </si>
  <si>
    <t>2020-06-14 22:25</t>
  </si>
  <si>
    <t>2020-06-12 16:48</t>
  </si>
  <si>
    <t>2020-06-12 14:06</t>
  </si>
  <si>
    <t>2020-06-09 02:30</t>
  </si>
  <si>
    <t>2020-06-29 04:01</t>
  </si>
  <si>
    <t>2020-06-06 12:45</t>
  </si>
  <si>
    <t>2020-06-29 03:40</t>
  </si>
  <si>
    <t>2020-06-29 00:00</t>
  </si>
  <si>
    <t>2020-07-03 22:10</t>
  </si>
  <si>
    <t>2020-07-15 03:27</t>
  </si>
  <si>
    <t>2020-07-23 13:37</t>
  </si>
  <si>
    <t>2020-07-28 18:08</t>
  </si>
  <si>
    <t>2020-07-16 12:36</t>
  </si>
  <si>
    <t>2020-07-15 09:59</t>
  </si>
  <si>
    <t>2020-07-15 09:34</t>
  </si>
  <si>
    <t>2020-08-31 14:37</t>
  </si>
  <si>
    <t>2020-08-10 11:22</t>
  </si>
  <si>
    <t>2020-08-14 22:51</t>
  </si>
  <si>
    <t>2020-08-27 17:28</t>
  </si>
  <si>
    <t>2020-08-14 21:44</t>
  </si>
  <si>
    <t>2020-08-26 10:34</t>
  </si>
  <si>
    <t>2020-09-18 21:47</t>
  </si>
  <si>
    <t>2020-09-06 13:50</t>
  </si>
  <si>
    <t>2020-09-07 05:16</t>
  </si>
  <si>
    <t>2020-09-01 13:38</t>
  </si>
  <si>
    <t>2020-09-19 18:50</t>
  </si>
  <si>
    <t>2020-09-19 17:53</t>
  </si>
  <si>
    <t>2020-09-19 00:00</t>
  </si>
  <si>
    <t>2020-10-29 08:14</t>
  </si>
  <si>
    <t>2020-10-22 14:25</t>
  </si>
  <si>
    <t>2020-10-22 13:13</t>
  </si>
  <si>
    <t>2020-10-23 00:33</t>
  </si>
  <si>
    <t>2020-10-22 19:23</t>
  </si>
  <si>
    <t>2020-10-22 22:13</t>
  </si>
  <si>
    <t>2020-10-22 21:37</t>
  </si>
  <si>
    <t>2020-11-30 09:56</t>
  </si>
  <si>
    <t>2020-11-06 15:05</t>
  </si>
  <si>
    <t>2020-11-20 11:14</t>
  </si>
  <si>
    <t>2020-11-29 06:51</t>
  </si>
  <si>
    <t>2020-11-07 06:36</t>
  </si>
  <si>
    <t>2020-11-07 00:18</t>
  </si>
  <si>
    <t>2020-12-27 15:49</t>
  </si>
  <si>
    <t>2020-12-29 11:17</t>
  </si>
  <si>
    <t>2020-12-31 05:47</t>
  </si>
  <si>
    <t>2020-12-30 11:09</t>
  </si>
  <si>
    <t>2020-12-27 11:31</t>
  </si>
  <si>
    <t>2020-12-27 10:41</t>
  </si>
  <si>
    <t>2021-01-01 07:48</t>
  </si>
  <si>
    <t>2021-01-22 17:32</t>
  </si>
  <si>
    <t>2021-01-04 13:10</t>
  </si>
  <si>
    <t>2021-01-09 03:19</t>
  </si>
  <si>
    <t>2021-01-11 21:36</t>
  </si>
  <si>
    <t>2021-01-22 13:54</t>
  </si>
  <si>
    <t>2021-01-22 13:20</t>
  </si>
  <si>
    <t>2021-02-19 09:21</t>
  </si>
  <si>
    <t>2021-02-26 15:32</t>
  </si>
  <si>
    <t>2021-02-26 10:33</t>
  </si>
  <si>
    <t>2021-02-20 06:12</t>
  </si>
  <si>
    <t>2021-02-11 04:23</t>
  </si>
  <si>
    <t>2021-02-23 19:15</t>
  </si>
  <si>
    <t>2021-02-23 18:52</t>
  </si>
  <si>
    <t>2021-03-22 22:15</t>
  </si>
  <si>
    <t>2021-03-30 15:33</t>
  </si>
  <si>
    <t>2021-03-17 13:40</t>
  </si>
  <si>
    <t>2021-03-22 05:37</t>
  </si>
  <si>
    <t>2021-03-21 23:40</t>
  </si>
  <si>
    <t>2021-03-01 00:00</t>
  </si>
  <si>
    <t>2021-04-11 09:12</t>
  </si>
  <si>
    <t>2021-04-23 16:32</t>
  </si>
  <si>
    <t>2021-04-23 13:36</t>
  </si>
  <si>
    <t>2021-04-10 05:32</t>
  </si>
  <si>
    <t>2021-04-23 14:34</t>
  </si>
  <si>
    <t>2021-04-26 07:46</t>
  </si>
  <si>
    <t>2021-04-29 08:02</t>
  </si>
  <si>
    <t>2021-05-06 08:54</t>
  </si>
  <si>
    <t>2021-05-31 04:00</t>
  </si>
  <si>
    <t>2021-05-14 12:26</t>
  </si>
  <si>
    <t>2021-05-01 04:50</t>
  </si>
  <si>
    <t>2021-05-15 13:59</t>
  </si>
  <si>
    <t>2021-05-30 21:17</t>
  </si>
  <si>
    <t>2021-06-12 23:32</t>
  </si>
  <si>
    <t>2021-06-04 16:10</t>
  </si>
  <si>
    <t>2021-06-03 13:35</t>
  </si>
  <si>
    <t>2021-06-23 11:25</t>
  </si>
  <si>
    <t>2021-06-06 02:14</t>
  </si>
  <si>
    <t>2021-06-06 07:25</t>
  </si>
  <si>
    <t>2021-06-06 07:01</t>
  </si>
  <si>
    <t>2021-07-23 16:30</t>
  </si>
  <si>
    <t>2021-07-04 13:15</t>
  </si>
  <si>
    <t>2021-07-31 19:09</t>
  </si>
  <si>
    <t>2021-07-23 11:28</t>
  </si>
  <si>
    <t>2021-07-25 01:43</t>
  </si>
  <si>
    <t>2021-07-20 20:21</t>
  </si>
  <si>
    <t>2021-08-07 03:40</t>
  </si>
  <si>
    <t>2021-08-27 14:10</t>
  </si>
  <si>
    <t>2021-08-01 05:06</t>
  </si>
  <si>
    <t>2021-08-07 12:57</t>
  </si>
  <si>
    <t>2021-08-08 13:28</t>
  </si>
  <si>
    <t>2021-08-08 13:08</t>
  </si>
  <si>
    <t>2021-09-12 04:00</t>
  </si>
  <si>
    <t>2021-09-10 12:14</t>
  </si>
  <si>
    <t>2021-09-06 02:49</t>
  </si>
  <si>
    <t>2021-09-12 03:45</t>
  </si>
  <si>
    <t>2021-09-05 17:25</t>
  </si>
  <si>
    <t>2021-09-05 16:56</t>
  </si>
  <si>
    <t>2021-10-29 08:57</t>
  </si>
  <si>
    <t>2021-10-12 01:40</t>
  </si>
  <si>
    <t>2021-10-02 11:15</t>
  </si>
  <si>
    <t>2021-10-25 03:14</t>
  </si>
  <si>
    <t>2021-10-12 18:09</t>
  </si>
  <si>
    <t>2021-10-07 14:05</t>
  </si>
  <si>
    <t>2021-10-07 18:32</t>
  </si>
  <si>
    <t>2021-10-07 00:00</t>
  </si>
  <si>
    <t>2021-11-23 23:28</t>
  </si>
  <si>
    <t>2021-11-06 14:03</t>
  </si>
  <si>
    <t>2021-11-06 10:36</t>
  </si>
  <si>
    <t>2021-11-24 05:41</t>
  </si>
  <si>
    <t>2021-11-30 22:08</t>
  </si>
  <si>
    <t>2021-11-04 03:04</t>
  </si>
  <si>
    <t>2021-11-04 02:54</t>
  </si>
  <si>
    <t>2021-11-04 00:00</t>
  </si>
  <si>
    <t>2021-12-21 14:46</t>
  </si>
  <si>
    <t>2021-12-24 11:21</t>
  </si>
  <si>
    <t>2021-12-01 03:12</t>
  </si>
  <si>
    <t>2021-12-20 13:36</t>
  </si>
  <si>
    <t>2021-12-20 00:00</t>
  </si>
  <si>
    <t>2015-01-01 20:48</t>
  </si>
  <si>
    <t>2015-01-06 14:06</t>
  </si>
  <si>
    <t>2015-01-06 12:28</t>
  </si>
  <si>
    <t>2015-01-02 01:27</t>
  </si>
  <si>
    <t>2015-01-12 14:23</t>
  </si>
  <si>
    <t>2015-01-14 03:54</t>
  </si>
  <si>
    <t>2015-01-14 03:48</t>
  </si>
  <si>
    <t>2015-02-02 09:44</t>
  </si>
  <si>
    <t>2015-02-24 14:49</t>
  </si>
  <si>
    <t>2015-02-25 12:56</t>
  </si>
  <si>
    <t>2015-02-11 06:32</t>
  </si>
  <si>
    <t>2015-02-09 06:04</t>
  </si>
  <si>
    <t>2015-02-22 03:37</t>
  </si>
  <si>
    <t>2015-02-22 02:52</t>
  </si>
  <si>
    <t>2015-03-25 22:12</t>
  </si>
  <si>
    <t>2015-03-03 14:57</t>
  </si>
  <si>
    <t>2015-03-31 14:23</t>
  </si>
  <si>
    <t>2015-03-14 04:49</t>
  </si>
  <si>
    <t>2015-03-24 21:39</t>
  </si>
  <si>
    <t>2015-03-27 10:30</t>
  </si>
  <si>
    <t>2015-04-11 21:23</t>
  </si>
  <si>
    <t>2015-04-19 15:24</t>
  </si>
  <si>
    <t>2015-04-05 13:54</t>
  </si>
  <si>
    <t>2015-04-14 04:37</t>
  </si>
  <si>
    <t>2015-04-11 01:56</t>
  </si>
  <si>
    <t>2015-04-06 10:02</t>
  </si>
  <si>
    <t>2015-04-06 09:31</t>
  </si>
  <si>
    <t>2015-04-08 12:00</t>
  </si>
  <si>
    <t>2015-05-14 08:51</t>
  </si>
  <si>
    <t>2015-05-28 15:44</t>
  </si>
  <si>
    <t>2015-05-10 11:46</t>
  </si>
  <si>
    <t>2015-05-13 02:20</t>
  </si>
  <si>
    <t>2015-05-03 12:31</t>
  </si>
  <si>
    <t>2015-05-25 05:45</t>
  </si>
  <si>
    <t>2015-05-25 05:25</t>
  </si>
  <si>
    <t>2015-06-01 22:25</t>
  </si>
  <si>
    <t>2015-06-18 16:59</t>
  </si>
  <si>
    <t>2015-06-20 12:24</t>
  </si>
  <si>
    <t>2015-06-23 02:03</t>
  </si>
  <si>
    <t>2015-06-18 14:42</t>
  </si>
  <si>
    <t>2015-06-23 21:15</t>
  </si>
  <si>
    <t>2015-06-22 00:25</t>
  </si>
  <si>
    <t>2015-07-28 21:40</t>
  </si>
  <si>
    <t>2015-07-10 16:19</t>
  </si>
  <si>
    <t>2015-07-04 11:49</t>
  </si>
  <si>
    <t>2015-07-28 03:25</t>
  </si>
  <si>
    <t>2015-07-11 04:59</t>
  </si>
  <si>
    <t>2015-07-07 09:16</t>
  </si>
  <si>
    <t>2015-07-07 17:11</t>
  </si>
  <si>
    <t>2015-07-07 00:00</t>
  </si>
  <si>
    <t>2015-08-02 09:30</t>
  </si>
  <si>
    <t>2015-08-08 03:30</t>
  </si>
  <si>
    <t>2015-08-21 11:27</t>
  </si>
  <si>
    <t>2015-08-31 05:16</t>
  </si>
  <si>
    <t>2015-08-08 05:04</t>
  </si>
  <si>
    <t>2015-08-22 01:45</t>
  </si>
  <si>
    <t>2015-08-22 01:43</t>
  </si>
  <si>
    <t>2015-09-17 22:18</t>
  </si>
  <si>
    <t>2015-09-28 15:16</t>
  </si>
  <si>
    <t>2015-09-15 12:09</t>
  </si>
  <si>
    <t>2015-09-21 05:27</t>
  </si>
  <si>
    <t>2015-09-28 18:23</t>
  </si>
  <si>
    <t>2015-09-24 18:59</t>
  </si>
  <si>
    <t>2015-09-16 11:55</t>
  </si>
  <si>
    <t>2015-09-02 13:00</t>
  </si>
  <si>
    <t>2015-10-19 15:12</t>
  </si>
  <si>
    <t>2015-10-01 12:22</t>
  </si>
  <si>
    <t>2015-10-30 06:24</t>
  </si>
  <si>
    <t>2015-10-24 13:55</t>
  </si>
  <si>
    <t>2015-10-21 09:29</t>
  </si>
  <si>
    <t>2015-10-21 00:00</t>
  </si>
  <si>
    <t>2015-11-28 08:55</t>
  </si>
  <si>
    <t>2015-11-14 15:15</t>
  </si>
  <si>
    <t>2015-11-18 12:08</t>
  </si>
  <si>
    <t>2015-11-27 05:07</t>
  </si>
  <si>
    <t>2015-11-27 03:14</t>
  </si>
  <si>
    <t>2015-11-21 05:30</t>
  </si>
  <si>
    <t>2015-11-21 04:55</t>
  </si>
  <si>
    <t>2015-12-29 10:10</t>
  </si>
  <si>
    <t>2015-12-10 03:01</t>
  </si>
  <si>
    <t>2015-12-23 13:16</t>
  </si>
  <si>
    <t>2015-12-18 00:24</t>
  </si>
  <si>
    <t>2015-12-06 13:07</t>
  </si>
  <si>
    <t>2015-12-06 12:17</t>
  </si>
  <si>
    <t>2016-01-24 21:19</t>
  </si>
  <si>
    <t>2016-01-17 15:28</t>
  </si>
  <si>
    <t>2016-01-05 13:24</t>
  </si>
  <si>
    <t>2016-01-25 01:45</t>
  </si>
  <si>
    <t>2016-01-01 01:42</t>
  </si>
  <si>
    <t>2016-01-03 13:50</t>
  </si>
  <si>
    <t>2016-01-03 13:30</t>
  </si>
  <si>
    <t>2016-02-25 09:50</t>
  </si>
  <si>
    <t>2016-02-13 15:30</t>
  </si>
  <si>
    <t>2016-02-14 13:58</t>
  </si>
  <si>
    <t>2016-02-08 00:28</t>
  </si>
  <si>
    <t>2016-02-24 19:36</t>
  </si>
  <si>
    <t>2016-02-05 01:27</t>
  </si>
  <si>
    <t>2016-02-05 01:12</t>
  </si>
  <si>
    <t>2016-03-01 09:39</t>
  </si>
  <si>
    <t>2016-03-18 16:00</t>
  </si>
  <si>
    <t>2016-03-19 13:39</t>
  </si>
  <si>
    <t>2016-03-25 04:52</t>
  </si>
  <si>
    <t>2016-03-14 23:45</t>
  </si>
  <si>
    <t>2016-03-31 12:29</t>
  </si>
  <si>
    <t>2016-03-23 19:51</t>
  </si>
  <si>
    <t>2016-04-13 13:07</t>
  </si>
  <si>
    <t>2016-04-24 11:11</t>
  </si>
  <si>
    <t>2016-04-01 05:53</t>
  </si>
  <si>
    <t>2016-04-29 12:21</t>
  </si>
  <si>
    <t>2016-04-24 16:47</t>
  </si>
  <si>
    <t>2016-04-11 07:03</t>
  </si>
  <si>
    <t>2016-05-14 09:26</t>
  </si>
  <si>
    <t>2016-05-27 13:49</t>
  </si>
  <si>
    <t>2016-05-11 16:23</t>
  </si>
  <si>
    <t>2016-05-16 19:26</t>
  </si>
  <si>
    <t>2016-05-16 13:04</t>
  </si>
  <si>
    <t>2016-05-22 12:15</t>
  </si>
  <si>
    <t>2016-06-29 22:19</t>
  </si>
  <si>
    <t>2016-06-01 16:59</t>
  </si>
  <si>
    <t>2016-06-05 13:39</t>
  </si>
  <si>
    <t>2016-06-10 18:55</t>
  </si>
  <si>
    <t>2016-06-01 13:47</t>
  </si>
  <si>
    <t>2016-06-10 18:40</t>
  </si>
  <si>
    <t>2016-06-11 13:01</t>
  </si>
  <si>
    <t>2016-07-20 21:32</t>
  </si>
  <si>
    <t>2016-07-08 05:58</t>
  </si>
  <si>
    <t>2016-07-25 13:02</t>
  </si>
  <si>
    <t>2016-07-30 06:17</t>
  </si>
  <si>
    <t>2016-07-08 05:40</t>
  </si>
  <si>
    <t>2016-07-08 22:40</t>
  </si>
  <si>
    <t>2016-07-08 22:34</t>
  </si>
  <si>
    <t>2016-08-03 22:21</t>
  </si>
  <si>
    <t>2016-08-01 03:03</t>
  </si>
  <si>
    <t>2016-08-22 14:11</t>
  </si>
  <si>
    <t>2016-08-15 06:45</t>
  </si>
  <si>
    <t>2016-08-01 01:09</t>
  </si>
  <si>
    <t>2016-08-14 15:51</t>
  </si>
  <si>
    <t>2016-08-12 02:16</t>
  </si>
  <si>
    <t>2016-09-22 00:42</t>
  </si>
  <si>
    <t>2016-09-14 09:49</t>
  </si>
  <si>
    <t>2016-09-11 13:53</t>
  </si>
  <si>
    <t>2016-09-14 22:43</t>
  </si>
  <si>
    <t>2016-09-14 08:51</t>
  </si>
  <si>
    <t>2016-09-02 09:49</t>
  </si>
  <si>
    <t>2016-09-14 06:37</t>
  </si>
  <si>
    <t>2016-10-30 08:56</t>
  </si>
  <si>
    <t>2016-10-20 16:29</t>
  </si>
  <si>
    <t>2016-10-27 13:22</t>
  </si>
  <si>
    <t>2016-10-03 04:40</t>
  </si>
  <si>
    <t>2016-10-30 10:08</t>
  </si>
  <si>
    <t>2016-10-09 02:57</t>
  </si>
  <si>
    <t>2016-10-09 02:46</t>
  </si>
  <si>
    <t>2016-11-29 20:50</t>
  </si>
  <si>
    <t>2016-11-21 14:40</t>
  </si>
  <si>
    <t>2016-11-21 13:03</t>
  </si>
  <si>
    <t>2016-11-27 17:12</t>
  </si>
  <si>
    <t>2016-11-24 08:59</t>
  </si>
  <si>
    <t>2016-11-27 01:49</t>
  </si>
  <si>
    <t>2016-11-27 01:44</t>
  </si>
  <si>
    <t>2016-12-18 08:35</t>
  </si>
  <si>
    <t>2016-12-09 14:51</t>
  </si>
  <si>
    <t>2016-12-04 12:26</t>
  </si>
  <si>
    <t>2016-12-06 09:02</t>
  </si>
  <si>
    <t>2016-12-29 04:24</t>
  </si>
  <si>
    <t>2016-12-29 03:34</t>
  </si>
  <si>
    <t>2017-01-23 09:15</t>
  </si>
  <si>
    <t>2017-01-08 15:10</t>
  </si>
  <si>
    <t>2017-01-19 13:11</t>
  </si>
  <si>
    <t>2017-01-21 00:26</t>
  </si>
  <si>
    <t>2017-01-20 19:46</t>
  </si>
  <si>
    <t>2017-01-31 09:46</t>
  </si>
  <si>
    <t>2017-01-31 09:24</t>
  </si>
  <si>
    <t>2017-02-14 09:45</t>
  </si>
  <si>
    <t>2017-02-05 16:37</t>
  </si>
  <si>
    <t>2017-02-22 12:16</t>
  </si>
  <si>
    <t>2017-02-11 04:21</t>
  </si>
  <si>
    <t>2017-02-21 08:41</t>
  </si>
  <si>
    <t>2017-02-04 01:44</t>
  </si>
  <si>
    <t>2017-02-04 01:20</t>
  </si>
  <si>
    <t>2017-03-27 10:52</t>
  </si>
  <si>
    <t>2017-03-21 11:29</t>
  </si>
  <si>
    <t>2017-03-01 05:39</t>
  </si>
  <si>
    <t>2017-03-02 19:36</t>
  </si>
  <si>
    <t>2017-03-23 00:24</t>
  </si>
  <si>
    <t>2017-03-23 00:33</t>
  </si>
  <si>
    <t>2017-04-10 16:32</t>
  </si>
  <si>
    <t>2017-04-19 11:33</t>
  </si>
  <si>
    <t>2017-04-01 08:52</t>
  </si>
  <si>
    <t>2017-04-01 07:32</t>
  </si>
  <si>
    <t>2017-04-28 00:45</t>
  </si>
  <si>
    <t>2017-04-28 00:20</t>
  </si>
  <si>
    <t>2017-05-31 16:36</t>
  </si>
  <si>
    <t>2017-05-12 12:43</t>
  </si>
  <si>
    <t>2017-05-01 03:30</t>
  </si>
  <si>
    <t>2017-05-20 03:57</t>
  </si>
  <si>
    <t>2017-05-25 10:32</t>
  </si>
  <si>
    <t>2017-05-16 18:20</t>
  </si>
  <si>
    <t>2017-06-07 22:41</t>
  </si>
  <si>
    <t>2017-06-01 17:04</t>
  </si>
  <si>
    <t>2017-06-13 13:17</t>
  </si>
  <si>
    <t>2017-06-15 21:14</t>
  </si>
  <si>
    <t>2017-06-01 13:31</t>
  </si>
  <si>
    <t>2017-06-15 19:26</t>
  </si>
  <si>
    <t>2017-06-15 20:14</t>
  </si>
  <si>
    <t>2017-07-07 22:19</t>
  </si>
  <si>
    <t>2017-07-13 13:41</t>
  </si>
  <si>
    <t>2017-07-31 04:05</t>
  </si>
  <si>
    <t>2017-07-30 17:19</t>
  </si>
  <si>
    <t>2017-07-30 21:09</t>
  </si>
  <si>
    <t>2017-07-30 20:36</t>
  </si>
  <si>
    <t>2017-08-27 22:08</t>
  </si>
  <si>
    <t>2017-08-22 02:18</t>
  </si>
  <si>
    <t>2017-08-18 14:00</t>
  </si>
  <si>
    <t>2017-08-22 12:18</t>
  </si>
  <si>
    <t>2017-08-31 12:58</t>
  </si>
  <si>
    <t>2017-08-22 12:05</t>
  </si>
  <si>
    <t>2017-08-22 11:39</t>
  </si>
  <si>
    <t>2017-09-29 21:07</t>
  </si>
  <si>
    <t>2017-09-01 03:00</t>
  </si>
  <si>
    <t>2017-09-13 13:13</t>
  </si>
  <si>
    <t>2017-09-11 04:46</t>
  </si>
  <si>
    <t>2017-09-01 04:34</t>
  </si>
  <si>
    <t>2017-09-29 20:52</t>
  </si>
  <si>
    <t>2017-09-29 20:38</t>
  </si>
  <si>
    <t>2017-10-30 08:48</t>
  </si>
  <si>
    <t>2017-10-02 13:47</t>
  </si>
  <si>
    <t>2017-10-28 04:16</t>
  </si>
  <si>
    <t>2017-10-30 07:45</t>
  </si>
  <si>
    <t>2017-10-14 06:52</t>
  </si>
  <si>
    <t>2017-10-14 06:18</t>
  </si>
  <si>
    <t>2017-11-25 08:30</t>
  </si>
  <si>
    <t>2017-11-18 03:35</t>
  </si>
  <si>
    <t>2017-11-18 12:10</t>
  </si>
  <si>
    <t>2017-11-01 06:22</t>
  </si>
  <si>
    <t>2017-11-18 22:58</t>
  </si>
  <si>
    <t>2017-11-02 14:12</t>
  </si>
  <si>
    <t>2017-11-02 14:05</t>
  </si>
  <si>
    <t>2017-11-06 00:00</t>
  </si>
  <si>
    <t>2017-12-20 09:21</t>
  </si>
  <si>
    <t>2017-12-03 17:25</t>
  </si>
  <si>
    <t>2017-12-03 13:31</t>
  </si>
  <si>
    <t>2017-12-10 05:57</t>
  </si>
  <si>
    <t>2017-12-16 22:34</t>
  </si>
  <si>
    <t>2017-12-31 06:32</t>
  </si>
  <si>
    <t>2017-12-31 06:14</t>
  </si>
  <si>
    <t>2017-12-31 00:00</t>
  </si>
  <si>
    <t>2017-12-27 12:00</t>
  </si>
  <si>
    <t>2018-01-13 09:14</t>
  </si>
  <si>
    <t>2018-01-22 13:20</t>
  </si>
  <si>
    <t>2018-01-28 13:37</t>
  </si>
  <si>
    <t>2018-01-13 05:40</t>
  </si>
  <si>
    <t>2018-01-26 23:33</t>
  </si>
  <si>
    <t>2018-01-28 17:55</t>
  </si>
  <si>
    <t>2018-01-28 17:31</t>
  </si>
  <si>
    <t>2018-01-27 12:00</t>
  </si>
  <si>
    <t>2018-02-12 09:54</t>
  </si>
  <si>
    <t>2018-02-28 15:16</t>
  </si>
  <si>
    <t>2018-02-16 10:22</t>
  </si>
  <si>
    <t>2018-02-07 02:58</t>
  </si>
  <si>
    <t>2018-02-08 10:08</t>
  </si>
  <si>
    <t>2018-02-16 14:45</t>
  </si>
  <si>
    <t>2018-02-16 14:26</t>
  </si>
  <si>
    <t>2018-02-17 13:00</t>
  </si>
  <si>
    <t>2018-03-11 08:21</t>
  </si>
  <si>
    <t>2018-03-20 15:12</t>
  </si>
  <si>
    <t>2018-03-04 12:55</t>
  </si>
  <si>
    <t>2018-03-09 05:47</t>
  </si>
  <si>
    <t>2018-03-09 06:10</t>
  </si>
  <si>
    <t>2018-03-15 21:23</t>
  </si>
  <si>
    <t>2018-03-15 21:19</t>
  </si>
  <si>
    <t>2018-03-04 13:00</t>
  </si>
  <si>
    <t>2018-04-07 21:24</t>
  </si>
  <si>
    <t>2018-04-24 15:08</t>
  </si>
  <si>
    <t>2018-04-30 11:59</t>
  </si>
  <si>
    <t>2018-04-08 00:30</t>
  </si>
  <si>
    <t>2018-04-07 03:28</t>
  </si>
  <si>
    <t>2018-04-12 04:33</t>
  </si>
  <si>
    <t>2018-04-12 13:00</t>
  </si>
  <si>
    <t>2018-05-04 22:47</t>
  </si>
  <si>
    <t>2018-05-26 16:19</t>
  </si>
  <si>
    <t>2018-05-31 12:55</t>
  </si>
  <si>
    <t>2018-05-13 05:49</t>
  </si>
  <si>
    <t>2018-05-03 15:41</t>
  </si>
  <si>
    <t>2018-05-24 12:01</t>
  </si>
  <si>
    <t>2018-05-08 09:10</t>
  </si>
  <si>
    <t>2018-06-25 22:28</t>
  </si>
  <si>
    <t>2018-06-15 04:37</t>
  </si>
  <si>
    <t>2018-06-06 13:49</t>
  </si>
  <si>
    <t>2018-06-16 13:57</t>
  </si>
  <si>
    <t>2018-06-13 11:43</t>
  </si>
  <si>
    <t>2018-06-22 05:35</t>
  </si>
  <si>
    <t>2018-06-16 13:19</t>
  </si>
  <si>
    <t>2018-07-09 08:51</t>
  </si>
  <si>
    <t>2018-07-11 04:13</t>
  </si>
  <si>
    <t>2018-07-31 11:30</t>
  </si>
  <si>
    <t>2018-07-07 06:40</t>
  </si>
  <si>
    <t>2018-07-17 11:01</t>
  </si>
  <si>
    <t>2018-07-13 02:21</t>
  </si>
  <si>
    <t>2018-07-13 02:13</t>
  </si>
  <si>
    <t>2018-08-31 09:46</t>
  </si>
  <si>
    <t>2018-08-12 15:07</t>
  </si>
  <si>
    <t>2018-08-08 13:02</t>
  </si>
  <si>
    <t>2018-08-26 02:26</t>
  </si>
  <si>
    <t>2018-08-23 08:12</t>
  </si>
  <si>
    <t>2018-08-18 08:03</t>
  </si>
  <si>
    <t>2018-08-25 19:50</t>
  </si>
  <si>
    <t>2018-09-17 22:31</t>
  </si>
  <si>
    <t>2018-09-15 14:53</t>
  </si>
  <si>
    <t>2018-09-01 12:34</t>
  </si>
  <si>
    <t>2018-09-11 06:55</t>
  </si>
  <si>
    <t>2018-09-15 11:08</t>
  </si>
  <si>
    <t>2018-09-02 14:49</t>
  </si>
  <si>
    <t>2018-09-02 14:43</t>
  </si>
  <si>
    <t>2018-10-20 09:15</t>
  </si>
  <si>
    <t>2018-10-04 17:18</t>
  </si>
  <si>
    <t>2018-10-15 13:00</t>
  </si>
  <si>
    <t>2018-10-29 00:01</t>
  </si>
  <si>
    <t>2018-10-31 10:47</t>
  </si>
  <si>
    <t>2018-10-26 21:47</t>
  </si>
  <si>
    <t>2018-10-26 21:31</t>
  </si>
  <si>
    <t>2018-11-30 08:36</t>
  </si>
  <si>
    <t>2018-11-01 03:48</t>
  </si>
  <si>
    <t>2018-11-03 11:00</t>
  </si>
  <si>
    <t>2018-11-26 05:25</t>
  </si>
  <si>
    <t>2018-11-01 12:06</t>
  </si>
  <si>
    <t>2018-11-25 23:43</t>
  </si>
  <si>
    <t>2018-11-25 23:20</t>
  </si>
  <si>
    <t>2018-12-29 20:15</t>
  </si>
  <si>
    <t>2018-12-26 14:00</t>
  </si>
  <si>
    <t>2018-12-04 11:44</t>
  </si>
  <si>
    <t>2018-12-20 06:17</t>
  </si>
  <si>
    <t>2018-12-29 00:35</t>
  </si>
  <si>
    <t>2018-12-23 00:40</t>
  </si>
  <si>
    <t>2018-12-23 00:10</t>
  </si>
  <si>
    <t>2019-01-27 09:30</t>
  </si>
  <si>
    <t>2019-01-14 14:28</t>
  </si>
  <si>
    <t>2019-01-11 13:13</t>
  </si>
  <si>
    <t>2019-01-22 07:13</t>
  </si>
  <si>
    <t>2019-01-01 18:26</t>
  </si>
  <si>
    <t>2019-01-12 11:05</t>
  </si>
  <si>
    <t>2019-01-16 04:27</t>
  </si>
  <si>
    <t>2019-02-12 09:28</t>
  </si>
  <si>
    <t>2019-02-07 15:24</t>
  </si>
  <si>
    <t>2019-02-19 13:56</t>
  </si>
  <si>
    <t>2019-02-08 05:51</t>
  </si>
  <si>
    <t>2019-02-23 10:20</t>
  </si>
  <si>
    <t>2019-02-13 11:47</t>
  </si>
  <si>
    <t>2019-02-13 11:30</t>
  </si>
  <si>
    <t>2019-03-16 09:56</t>
  </si>
  <si>
    <t>2019-03-03 16:02</t>
  </si>
  <si>
    <t>2019-03-20 14:06</t>
  </si>
  <si>
    <t>2019-03-08 01:02</t>
  </si>
  <si>
    <t>2019-03-07 21:05</t>
  </si>
  <si>
    <t>2019-03-10 04:13</t>
  </si>
  <si>
    <t>2019-04-02 08:49</t>
  </si>
  <si>
    <t>2019-04-30 16:10</t>
  </si>
  <si>
    <t>2019-04-29 13:09</t>
  </si>
  <si>
    <t>2019-04-03 06:09</t>
  </si>
  <si>
    <t>2019-04-01 20:02</t>
  </si>
  <si>
    <t>2019-04-20 00:15</t>
  </si>
  <si>
    <t>2019-04-20 00:08</t>
  </si>
  <si>
    <t>2019-05-04 08:22</t>
  </si>
  <si>
    <t>2019-05-18 03:51</t>
  </si>
  <si>
    <t>2019-05-18 12:37</t>
  </si>
  <si>
    <t>2019-05-22 05:37</t>
  </si>
  <si>
    <t>2019-05-03 19:49</t>
  </si>
  <si>
    <t>2019-05-01 13:10</t>
  </si>
  <si>
    <t>2019-05-01 12:49</t>
  </si>
  <si>
    <t>2019-06-14 15:18</t>
  </si>
  <si>
    <t>2019-06-06 13:14</t>
  </si>
  <si>
    <t>2019-06-26 07:32</t>
  </si>
  <si>
    <t>2019-06-15 11:36</t>
  </si>
  <si>
    <t>2019-06-14 10:28</t>
  </si>
  <si>
    <t>2019-06-14 09:46</t>
  </si>
  <si>
    <t>2019-07-11 22:21</t>
  </si>
  <si>
    <t>2019-07-19 02:53</t>
  </si>
  <si>
    <t>2019-07-17 14:07</t>
  </si>
  <si>
    <t>2019-07-22 06:54</t>
  </si>
  <si>
    <t>2019-07-17 18:00</t>
  </si>
  <si>
    <t>2019-07-22 06:44</t>
  </si>
  <si>
    <t>2019-07-02 00:29</t>
  </si>
  <si>
    <t>2019-08-26 21:02</t>
  </si>
  <si>
    <t>2019-08-24 13:04</t>
  </si>
  <si>
    <t>2019-08-05 13:05</t>
  </si>
  <si>
    <t>2019-08-21 02:06</t>
  </si>
  <si>
    <t>2019-08-09 14:05</t>
  </si>
  <si>
    <t>2019-08-18 08:53</t>
  </si>
  <si>
    <t>2019-08-18 08:04</t>
  </si>
  <si>
    <t>2019-09-24 21:11</t>
  </si>
  <si>
    <t>2019-09-30 16:02</t>
  </si>
  <si>
    <t>2019-09-13 11:58</t>
  </si>
  <si>
    <t>2019-09-22 02:29</t>
  </si>
  <si>
    <t>2019-09-30 00:10</t>
  </si>
  <si>
    <t>2019-09-07 04:24</t>
  </si>
  <si>
    <t>2019-09-07 03:42</t>
  </si>
  <si>
    <t>2019-10-14 21:27</t>
  </si>
  <si>
    <t>2019-10-03 11:31</t>
  </si>
  <si>
    <t>2019-10-28 06:24</t>
  </si>
  <si>
    <t>2019-10-15 15:49</t>
  </si>
  <si>
    <t>2019-10-06 01:53</t>
  </si>
  <si>
    <t>2019-10-06 01:05</t>
  </si>
  <si>
    <t>2019-11-29 08:58</t>
  </si>
  <si>
    <t>2019-11-06 14:12</t>
  </si>
  <si>
    <t>2019-11-17 11:36</t>
  </si>
  <si>
    <t>2019-11-11 03:57</t>
  </si>
  <si>
    <t>2019-11-19 23:40</t>
  </si>
  <si>
    <t>2019-11-30 13:49</t>
  </si>
  <si>
    <t>2019-12-31 22:20</t>
  </si>
  <si>
    <t>2019-12-22 14:24</t>
  </si>
  <si>
    <t>2019-12-17 13:19</t>
  </si>
  <si>
    <t>2019-12-11 06:49</t>
  </si>
  <si>
    <t>2019-12-04 00:33</t>
  </si>
  <si>
    <t>2019-12-28 21:58</t>
  </si>
  <si>
    <t>2019-12-28 21:41</t>
  </si>
  <si>
    <t>2020-01-01 10:01</t>
  </si>
  <si>
    <t>2020-01-26 15:01</t>
  </si>
  <si>
    <t>2020-01-24 12:58</t>
  </si>
  <si>
    <t>2020-01-20 06:37</t>
  </si>
  <si>
    <t>2020-01-01 00:49</t>
  </si>
  <si>
    <t>2020-01-26 08:08</t>
  </si>
  <si>
    <t>2020-02-29 15:44</t>
  </si>
  <si>
    <t>2020-02-25 11:38</t>
  </si>
  <si>
    <t>2020-02-18 01:36</t>
  </si>
  <si>
    <t>2020-02-05 20:33</t>
  </si>
  <si>
    <t>2020-02-13 16:40</t>
  </si>
  <si>
    <t>2020-02-13 15:50</t>
  </si>
  <si>
    <t>2020-03-16 09:10</t>
  </si>
  <si>
    <t>2020-03-09 15:05</t>
  </si>
  <si>
    <t>2020-03-27 12:43</t>
  </si>
  <si>
    <t>2020-03-16 02:11</t>
  </si>
  <si>
    <t>2020-03-05 12:16</t>
  </si>
  <si>
    <t>2020-03-28 10:02</t>
  </si>
  <si>
    <t>2020-03-10 12:10</t>
  </si>
  <si>
    <t>2020-04-02 10:05</t>
  </si>
  <si>
    <t>2020-04-12 03:20</t>
  </si>
  <si>
    <t>2020-04-19 11:21</t>
  </si>
  <si>
    <t>2020-04-15 05:51</t>
  </si>
  <si>
    <t>2020-04-24 01:21</t>
  </si>
  <si>
    <t>2020-04-07 02:09</t>
  </si>
  <si>
    <t>2020-04-07 02:04</t>
  </si>
  <si>
    <t>2020-05-17 15:09</t>
  </si>
  <si>
    <t>2020-05-15 13:00</t>
  </si>
  <si>
    <t>2020-05-20 13:27</t>
  </si>
  <si>
    <t>2020-05-12 22:30</t>
  </si>
  <si>
    <t>2020-05-27 09:17</t>
  </si>
  <si>
    <t>2020-05-27 08:45</t>
  </si>
  <si>
    <t>2020-06-11 12:54</t>
  </si>
  <si>
    <t>2020-06-09 03:50</t>
  </si>
  <si>
    <t>2020-06-21 13:14</t>
  </si>
  <si>
    <t>2020-06-12 06:45</t>
  </si>
  <si>
    <t>2020-07-03 22:12</t>
  </si>
  <si>
    <t>2020-07-15 03:12</t>
  </si>
  <si>
    <t>2020-07-23 10:59</t>
  </si>
  <si>
    <t>2020-07-30 06:52</t>
  </si>
  <si>
    <t>2020-07-30 16:24</t>
  </si>
  <si>
    <t>2020-07-30 06:16</t>
  </si>
  <si>
    <t>2020-07-28 11:59</t>
  </si>
  <si>
    <t>2020-08-12 21:40</t>
  </si>
  <si>
    <t>2020-08-31 15:31</t>
  </si>
  <si>
    <t>2020-08-08 12:47</t>
  </si>
  <si>
    <t>2020-08-26 22:35</t>
  </si>
  <si>
    <t>2020-08-17 04:29</t>
  </si>
  <si>
    <t>2020-08-05 23:15</t>
  </si>
  <si>
    <t>2020-08-25 05:47</t>
  </si>
  <si>
    <t>2020-09-18 22:01</t>
  </si>
  <si>
    <t>2020-09-01 14:58</t>
  </si>
  <si>
    <t>2020-09-14 12:05</t>
  </si>
  <si>
    <t>2020-09-30 05:46</t>
  </si>
  <si>
    <t>2020-09-30 21:31</t>
  </si>
  <si>
    <t>2020-09-17 23:26</t>
  </si>
  <si>
    <t>2020-09-17 22:50</t>
  </si>
  <si>
    <t>2020-09-17 00:00</t>
  </si>
  <si>
    <t>2020-10-31 09:16</t>
  </si>
  <si>
    <t>2020-10-22 14:16</t>
  </si>
  <si>
    <t>2020-10-04 12:53</t>
  </si>
  <si>
    <t>2020-10-24 07:13</t>
  </si>
  <si>
    <t>2020-10-05 05:32</t>
  </si>
  <si>
    <t>2020-10-21 18:23</t>
  </si>
  <si>
    <t>2020-10-21 18:13</t>
  </si>
  <si>
    <t>2020-11-29 09:32</t>
  </si>
  <si>
    <t>2020-11-20 11:00</t>
  </si>
  <si>
    <t>2020-11-30 06:00</t>
  </si>
  <si>
    <t>2020-11-06 13:55</t>
  </si>
  <si>
    <t>2020-11-06 13:11</t>
  </si>
  <si>
    <t>2020-12-31 09:24</t>
  </si>
  <si>
    <t>2020-12-29 14:31</t>
  </si>
  <si>
    <t>2020-12-10 11:32</t>
  </si>
  <si>
    <t>2020-12-31 04:08</t>
  </si>
  <si>
    <t>2020-12-21 01:35</t>
  </si>
  <si>
    <t>2020-12-08 04:02</t>
  </si>
  <si>
    <t>2020-12-08 03:12</t>
  </si>
  <si>
    <t>2020-12-21 00:00</t>
  </si>
  <si>
    <t>2021-01-01 00:26</t>
  </si>
  <si>
    <t>2021-01-26 12:42</t>
  </si>
  <si>
    <t>2021-01-15 06:12</t>
  </si>
  <si>
    <t>2021-01-29 09:58</t>
  </si>
  <si>
    <t>2021-01-22 01:54</t>
  </si>
  <si>
    <t>2021-02-18 20:54</t>
  </si>
  <si>
    <t>2021-02-26 12:40</t>
  </si>
  <si>
    <t>2021-02-21 05:12</t>
  </si>
  <si>
    <t>2021-02-18 00:22</t>
  </si>
  <si>
    <t>2021-02-11 05:44</t>
  </si>
  <si>
    <t>2021-02-11 05:43</t>
  </si>
  <si>
    <t>2021-03-22 23:31</t>
  </si>
  <si>
    <t>2021-03-30 15:31</t>
  </si>
  <si>
    <t>2021-03-17 12:59</t>
  </si>
  <si>
    <t>2021-03-23 00:11</t>
  </si>
  <si>
    <t>2021-03-22 07:29</t>
  </si>
  <si>
    <t>2021-03-28 00:58</t>
  </si>
  <si>
    <t>2021-03-28 00:00</t>
  </si>
  <si>
    <t>2021-04-11 09:59</t>
  </si>
  <si>
    <t>2021-04-23 15:35</t>
  </si>
  <si>
    <t>2021-04-03 10:48</t>
  </si>
  <si>
    <t>2021-04-06 04:45</t>
  </si>
  <si>
    <t>2021-04-18 00:32</t>
  </si>
  <si>
    <t>2021-04-22 06:47</t>
  </si>
  <si>
    <t>2021-05-06 08:20</t>
  </si>
  <si>
    <t>2021-05-30 16:43</t>
  </si>
  <si>
    <t>2021-05-24 13:13</t>
  </si>
  <si>
    <t>2021-05-02 05:13</t>
  </si>
  <si>
    <t>2021-05-03 13:06</t>
  </si>
  <si>
    <t>2021-05-31 10:33</t>
  </si>
  <si>
    <t>2021-05-31 10:30</t>
  </si>
  <si>
    <t>2021-06-12 23:21</t>
  </si>
  <si>
    <t>2021-06-04 18:09</t>
  </si>
  <si>
    <t>2021-06-03 12:38</t>
  </si>
  <si>
    <t>2021-06-24 01:31</t>
  </si>
  <si>
    <t>2021-06-16 12:14</t>
  </si>
  <si>
    <t>2021-06-28 20:48</t>
  </si>
  <si>
    <t>2021-06-24 00:54</t>
  </si>
  <si>
    <t>2021-06-24 00:00</t>
  </si>
  <si>
    <t>2021-07-10 22:30</t>
  </si>
  <si>
    <t>2021-07-23 16:47</t>
  </si>
  <si>
    <t>2021-07-14 11:41</t>
  </si>
  <si>
    <t>2021-07-31 16:39</t>
  </si>
  <si>
    <t>2021-07-23 04:42</t>
  </si>
  <si>
    <t>2021-07-31 05:50</t>
  </si>
  <si>
    <t>2021-07-30 11:54</t>
  </si>
  <si>
    <t>2021-08-02 15:57</t>
  </si>
  <si>
    <t>2021-08-27 12:47</t>
  </si>
  <si>
    <t>2021-08-30 10:09</t>
  </si>
  <si>
    <t>2021-08-06 14:36</t>
  </si>
  <si>
    <t>2021-08-08 06:11</t>
  </si>
  <si>
    <t>2021-08-02 04:09</t>
  </si>
  <si>
    <t>2021-08-08 00:00</t>
  </si>
  <si>
    <t>2021-09-23 21:30</t>
  </si>
  <si>
    <t>2021-09-12 01:03</t>
  </si>
  <si>
    <t>2021-09-04 13:31</t>
  </si>
  <si>
    <t>2021-09-30 04:29</t>
  </si>
  <si>
    <t>2021-09-12 10:10</t>
  </si>
  <si>
    <t>2021-09-20 10:55</t>
  </si>
  <si>
    <t>2021-10-30 08:43</t>
  </si>
  <si>
    <t>2021-10-11 18:44</t>
  </si>
  <si>
    <t>2021-10-02 12:30</t>
  </si>
  <si>
    <t>2021-10-21 05:53</t>
  </si>
  <si>
    <t>2021-10-11 22:09</t>
  </si>
  <si>
    <t>2021-10-14 04:47</t>
  </si>
  <si>
    <t>2021-10-14 04:24</t>
  </si>
  <si>
    <t>2021-11-28 08:28</t>
  </si>
  <si>
    <t>2021-11-06 10:59</t>
  </si>
  <si>
    <t>2021-11-10 06:04</t>
  </si>
  <si>
    <t>2021-11-27 09:54</t>
  </si>
  <si>
    <t>2021-11-25 14:49</t>
  </si>
  <si>
    <t>2021-11-25 15:52</t>
  </si>
  <si>
    <t>2021-12-21 14:53</t>
  </si>
  <si>
    <t>2021-12-24 13:16</t>
  </si>
  <si>
    <t>2021-12-06 04:12</t>
  </si>
  <si>
    <t>2021-12-17 20:20</t>
  </si>
  <si>
    <t>2021-12-15 07:06</t>
  </si>
  <si>
    <t>2021-12-15 07:00</t>
  </si>
  <si>
    <t>2023元旦補假</t>
  </si>
  <si>
    <t>Europe&amp;Asia</t>
  </si>
  <si>
    <t>Oceania</t>
  </si>
  <si>
    <t>Asia&amp;Europe</t>
  </si>
  <si>
    <t>喬治亞</t>
    <phoneticPr fontId="3" type="noConversion"/>
  </si>
  <si>
    <t>Asia&amp;Oceania</t>
  </si>
  <si>
    <t>Regions：</t>
    <phoneticPr fontId="3" type="noConversion"/>
  </si>
  <si>
    <t>NorthAmerica</t>
  </si>
  <si>
    <t>NorthAmerica</t>
    <phoneticPr fontId="3" type="noConversion"/>
  </si>
  <si>
    <t>SouthAmerica</t>
  </si>
  <si>
    <t>SouthAmerica</t>
    <phoneticPr fontId="3" type="noConversion"/>
  </si>
  <si>
    <t>Average solar radiation per country</t>
    <phoneticPr fontId="3" type="noConversion"/>
  </si>
  <si>
    <t>MAX</t>
  </si>
  <si>
    <t>MED</t>
  </si>
  <si>
    <t>MEAN</t>
  </si>
  <si>
    <t>MIN</t>
  </si>
  <si>
    <t>SUM</t>
  </si>
  <si>
    <t>GLOBAL SOLAR IRRADIATION</t>
  </si>
  <si>
    <t>Cloud Amount</t>
    <phoneticPr fontId="3" type="noConversion"/>
  </si>
  <si>
    <t>CLOUD AMOUNT</t>
  </si>
  <si>
    <t>CLOUD AMOUNT</t>
    <phoneticPr fontId="3" type="noConversion"/>
  </si>
  <si>
    <t>2021-12-27 09:32</t>
  </si>
  <si>
    <t>2021-12-27 05:13</t>
  </si>
  <si>
    <t>2021-12-27 08:14</t>
  </si>
  <si>
    <t>2021-12-27 05:44</t>
  </si>
  <si>
    <t>2021-12-27 09:18</t>
  </si>
  <si>
    <t>2021-12-27 01:47</t>
  </si>
  <si>
    <t>2021-12-26 09:19</t>
  </si>
  <si>
    <t>2021-12-27 06:18</t>
  </si>
  <si>
    <t>2021-12-26 09:13</t>
  </si>
  <si>
    <t>2021-12-26 08:57</t>
  </si>
  <si>
    <t>2021-12-27 01:35</t>
  </si>
  <si>
    <t>2021-12-26 00:00</t>
  </si>
  <si>
    <t>2021-12-26 08:53</t>
  </si>
  <si>
    <t>2021-12-26 14:57</t>
  </si>
  <si>
    <t>2021-12-26 08:33</t>
  </si>
  <si>
    <t>2021-12-26 08:56</t>
  </si>
  <si>
    <t>2021-12-27 08:52</t>
  </si>
  <si>
    <t>2021-12-27 06:49</t>
  </si>
  <si>
    <t>2021-12-27 08:53</t>
  </si>
  <si>
    <t>2021-12-27 08:58</t>
  </si>
  <si>
    <t>2021-12-27 09:28</t>
  </si>
  <si>
    <t>2021-12-26 21:59</t>
  </si>
  <si>
    <t>2021-12-27 08:35</t>
  </si>
  <si>
    <t>2021-12-27 10:10</t>
  </si>
  <si>
    <t>2021-12-27 08:57</t>
  </si>
  <si>
    <t>2021-12-27 08:56</t>
  </si>
  <si>
    <t>2021-12-29 13:03</t>
  </si>
  <si>
    <t>2021-12-27 09:22</t>
  </si>
  <si>
    <t>2021-12-27 08:40</t>
  </si>
  <si>
    <t>2021-12-27 09:41</t>
  </si>
  <si>
    <t>2021-12-27 05:19</t>
  </si>
  <si>
    <t>2021-12-26 18:58</t>
  </si>
  <si>
    <t>2021-12-30 00:00</t>
  </si>
  <si>
    <t>2021-12-27 08:22</t>
  </si>
  <si>
    <t>2021-12-29 16:54</t>
  </si>
  <si>
    <t>2021-12-29 00:00</t>
  </si>
  <si>
    <t>2021-12-27 08:49</t>
  </si>
  <si>
    <t>2021-12-27 08:50</t>
  </si>
  <si>
    <t>2021-12-27 02:30</t>
  </si>
  <si>
    <t>2021-12-27 08:45</t>
  </si>
  <si>
    <t>2021-12-27 08:43</t>
  </si>
  <si>
    <t>2021-12-27 07:22</t>
  </si>
  <si>
    <t>2021-12-28 00:51</t>
  </si>
  <si>
    <t>2021-12-27 08:17</t>
  </si>
  <si>
    <t>Top 5 station &amp; value</t>
    <phoneticPr fontId="3" type="noConversion"/>
  </si>
  <si>
    <t>田中</t>
  </si>
  <si>
    <t>TianZhong</t>
  </si>
  <si>
    <t>TianZhong</t>
    <phoneticPr fontId="3" type="noConversion"/>
  </si>
  <si>
    <t>彰化縣田中鎮中潭里4鄰高鐵三路1段167號</t>
    <phoneticPr fontId="3" type="noConversion"/>
  </si>
  <si>
    <t>2020/04/09~</t>
    <phoneticPr fontId="4" type="noConversion"/>
  </si>
  <si>
    <t>Setting Date：</t>
    <phoneticPr fontId="3" type="noConversion"/>
  </si>
  <si>
    <t>2020-04-10 07:49</t>
  </si>
  <si>
    <t>2020-04-19 15:36</t>
  </si>
  <si>
    <t>2020-04-19 13:26</t>
  </si>
  <si>
    <t>2020-04-13 12:07</t>
  </si>
  <si>
    <t>2020-04-12 16:55</t>
  </si>
  <si>
    <t>2020-04-23 00:23</t>
  </si>
  <si>
    <t>2020-04-12 13:00</t>
  </si>
  <si>
    <t>2020-05-17 15:55</t>
  </si>
  <si>
    <t>2020-05-10 12:42</t>
  </si>
  <si>
    <t>2020-05-01 05:24</t>
  </si>
  <si>
    <t>2020-05-22 01:41</t>
  </si>
  <si>
    <t>2020-05-28 05:33</t>
  </si>
  <si>
    <t>2020-05-28 04:43</t>
  </si>
  <si>
    <t>2020-06-14 22:42</t>
  </si>
  <si>
    <t>2020-06-12 16:23</t>
  </si>
  <si>
    <t>2020-06-26 12:13</t>
  </si>
  <si>
    <t>2020-06-08 15:04</t>
  </si>
  <si>
    <t>2020-06-08 14:39</t>
  </si>
  <si>
    <t>2020-06-08 14:20</t>
  </si>
  <si>
    <t>2020-07-21 21:41</t>
  </si>
  <si>
    <t>2020-07-09 14:27</t>
  </si>
  <si>
    <t>2020-07-19 12:16</t>
  </si>
  <si>
    <t>2020-07-16 06:55</t>
  </si>
  <si>
    <t>2020-07-20 16:01</t>
  </si>
  <si>
    <t>2020-07-28 15:09</t>
  </si>
  <si>
    <t>2020-07-28 14:58</t>
  </si>
  <si>
    <t>2020-08-12 21:48</t>
  </si>
  <si>
    <t>2020-08-24 15:56</t>
  </si>
  <si>
    <t>2020-08-01 11:59</t>
  </si>
  <si>
    <t>2020-08-15 17:13</t>
  </si>
  <si>
    <t>2020-08-11 11:30</t>
  </si>
  <si>
    <t>2020-08-10 14:32</t>
  </si>
  <si>
    <t>2020-08-10 14:28</t>
  </si>
  <si>
    <t>2020-08-12 00:00</t>
  </si>
  <si>
    <t>2020-09-07 13:43</t>
  </si>
  <si>
    <t>2020-09-07 06:30</t>
  </si>
  <si>
    <t>2020-09-20 13:58</t>
  </si>
  <si>
    <t>2020-09-12 17:10</t>
  </si>
  <si>
    <t>2020-09-12 16:31</t>
  </si>
  <si>
    <t>2020-10-29 08:57</t>
  </si>
  <si>
    <t>2020-10-21 14:53</t>
  </si>
  <si>
    <t>2020-10-04 12:51</t>
  </si>
  <si>
    <t>2020-10-31 06:31</t>
  </si>
  <si>
    <t>2020-10-24 08:10</t>
  </si>
  <si>
    <t>2020-10-24 07:30</t>
  </si>
  <si>
    <t>2020-11-28 08:45</t>
  </si>
  <si>
    <t>2020-11-06 15:44</t>
  </si>
  <si>
    <t>2020-11-21 13:02</t>
  </si>
  <si>
    <t>2020-11-03 16:59</t>
  </si>
  <si>
    <t>2020-11-07 20:39</t>
  </si>
  <si>
    <t>2020-12-31 08:56</t>
  </si>
  <si>
    <t>2020-12-28 13:44</t>
  </si>
  <si>
    <t>2020-12-30 09:51</t>
  </si>
  <si>
    <t>2020-12-09 03:35</t>
  </si>
  <si>
    <t>2020-12-09 10:32</t>
  </si>
  <si>
    <t>2021-01-22 15:27</t>
  </si>
  <si>
    <t>2021-01-21 13:35</t>
  </si>
  <si>
    <t>2021-01-13 07:01</t>
  </si>
  <si>
    <t>2021-01-28 15:16</t>
  </si>
  <si>
    <t>2021-01-12 00:23</t>
  </si>
  <si>
    <t>2021-01-12 00:09</t>
  </si>
  <si>
    <t>2021-02-18 22:13</t>
  </si>
  <si>
    <t>2021-02-26 15:49</t>
  </si>
  <si>
    <t>2021-02-26 12:08</t>
  </si>
  <si>
    <t>2021-02-01 06:46</t>
  </si>
  <si>
    <t>2021-02-17 13:27</t>
  </si>
  <si>
    <t>2021-02-11 04:50</t>
  </si>
  <si>
    <t>2021-02-11 03:56</t>
  </si>
  <si>
    <t>2021-03-28 12:26</t>
  </si>
  <si>
    <t>2021-03-22 18:04</t>
  </si>
  <si>
    <t>2021-03-21 17:09</t>
  </si>
  <si>
    <t>2021-03-24 05:57</t>
  </si>
  <si>
    <t>2021-03-24 05:42</t>
  </si>
  <si>
    <t>2021-04-11 08:34</t>
  </si>
  <si>
    <t>2021-04-02 13:07</t>
  </si>
  <si>
    <t>2021-04-10 00:47</t>
  </si>
  <si>
    <t>2021-04-08 16:18</t>
  </si>
  <si>
    <t>2021-04-29 05:30</t>
  </si>
  <si>
    <t>2021-04-29 05:27</t>
  </si>
  <si>
    <t>2021-05-06 07:36</t>
  </si>
  <si>
    <t>2021-05-30 15:57</t>
  </si>
  <si>
    <t>2021-05-16 12:21</t>
  </si>
  <si>
    <t>2021-05-02 05:28</t>
  </si>
  <si>
    <t>2021-05-19 14:18</t>
  </si>
  <si>
    <t>2021-05-30 07:29</t>
  </si>
  <si>
    <t>2021-05-30 07:27</t>
  </si>
  <si>
    <t>2021-06-12 21:58</t>
  </si>
  <si>
    <t>2021-06-04 15:24</t>
  </si>
  <si>
    <t>2021-06-03 13:49</t>
  </si>
  <si>
    <t>2021-06-08 18:04</t>
  </si>
  <si>
    <t>2021-06-12 17:36</t>
  </si>
  <si>
    <t>2021-06-05 19:05</t>
  </si>
  <si>
    <t>2021-06-21 05:50</t>
  </si>
  <si>
    <t>2021-07-07 22:50</t>
  </si>
  <si>
    <t>2021-07-23 16:08</t>
  </si>
  <si>
    <t>2021-07-27 15:42</t>
  </si>
  <si>
    <t>2021-07-31 21:56</t>
  </si>
  <si>
    <t>2021-07-23 13:33</t>
  </si>
  <si>
    <t>2021-07-31 21:38</t>
  </si>
  <si>
    <t>2021-07-15 16:40</t>
  </si>
  <si>
    <t>2021-08-16 22:30</t>
  </si>
  <si>
    <t>2021-08-07 03:11</t>
  </si>
  <si>
    <t>2021-08-29 14:17</t>
  </si>
  <si>
    <t>2021-08-18 22:25</t>
  </si>
  <si>
    <t>2021-08-07 00:44</t>
  </si>
  <si>
    <t>2021-08-01 10:04</t>
  </si>
  <si>
    <t>2021-08-03 14:47</t>
  </si>
  <si>
    <t>2021-08-02 00:00</t>
  </si>
  <si>
    <t>2021-09-23 22:31</t>
  </si>
  <si>
    <t>2021-09-12 05:12</t>
  </si>
  <si>
    <t>2021-09-14 13:12</t>
  </si>
  <si>
    <t>2021-09-04 05:15</t>
  </si>
  <si>
    <t>2021-09-15 00:10</t>
  </si>
  <si>
    <t>2021-09-15 00:01</t>
  </si>
  <si>
    <t>2021-09-15 00:00</t>
  </si>
  <si>
    <t>2021-10-11 23:30</t>
  </si>
  <si>
    <t>2021-10-03 12:54</t>
  </si>
  <si>
    <t>2021-10-29 05:51</t>
  </si>
  <si>
    <t>2021-10-21 12:32</t>
  </si>
  <si>
    <t>2021-10-13 07:58</t>
  </si>
  <si>
    <t>2021-10-13 07:17</t>
  </si>
  <si>
    <t>2021-11-24 00:22</t>
  </si>
  <si>
    <t>2021-11-19 15:42</t>
  </si>
  <si>
    <t>2021-11-06 11:40</t>
  </si>
  <si>
    <t>2021-11-11 06:32</t>
  </si>
  <si>
    <t>2021-11-30 16:33</t>
  </si>
  <si>
    <t>2021-11-13 05:46</t>
  </si>
  <si>
    <t>2021-11-13 06:27</t>
  </si>
  <si>
    <t>2021-12-14 13:56</t>
  </si>
  <si>
    <t>2021-12-04 04:34</t>
  </si>
  <si>
    <t>2021-12-17 13:13</t>
  </si>
  <si>
    <t>2021-12-21 17:09</t>
  </si>
  <si>
    <t>2021-12-21 19:11</t>
  </si>
  <si>
    <t>°C</t>
  </si>
  <si>
    <t>2015~2021 Annual cumulative</t>
    <phoneticPr fontId="3" type="noConversion"/>
  </si>
  <si>
    <t>2015~2021 Annual mean</t>
    <phoneticPr fontId="3" type="noConversion"/>
  </si>
  <si>
    <t>2015~2021 Annual range</t>
    <phoneticPr fontId="3" type="noConversion"/>
  </si>
  <si>
    <t>All Stations</t>
    <phoneticPr fontId="3" type="noConversion"/>
  </si>
  <si>
    <t>Stations</t>
    <phoneticPr fontId="3" type="noConversion"/>
  </si>
  <si>
    <t>Monthly detail data</t>
    <phoneticPr fontId="3" type="noConversion"/>
  </si>
  <si>
    <t>A.</t>
    <phoneticPr fontId="3" type="noConversion"/>
  </si>
  <si>
    <t>B.</t>
    <phoneticPr fontId="3" type="noConversion"/>
  </si>
  <si>
    <t>C.</t>
    <phoneticPr fontId="3" type="noConversion"/>
  </si>
  <si>
    <t>month</t>
    <phoneticPr fontId="3" type="noConversion"/>
  </si>
  <si>
    <t>Actual value</t>
    <phoneticPr fontId="3" type="noConversion"/>
  </si>
  <si>
    <t>Elevation, m</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</si>
</sst>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78" formatCode="mm"/>
    <numFmt numFmtId="179" formatCode="dd"/>
    <numFmt numFmtId="181" formatCode="0.0"/>
    <numFmt numFmtId="182" formatCode="#;###"/>
    <numFmt numFmtId="183" formatCode="#,###"/>
    <numFmt numFmtId="184" formatCode="#.0;###.0"/>
  </numFmts>
  <fonts count="67" x14ac:knownFonts="1">
    <font>
      <sz val="12"/>
      <color theme="1"/>
      <name val="微軟正黑體"/>
      <family val="2"/>
      <charset val="136"/>
    </font>
    <font>
      <sz val="12"/>
      <color theme="1"/>
      <name val="微軟正黑體"/>
      <family val="2"/>
      <charset val="136"/>
    </font>
    <font>
      <sz val="12"/>
      <color theme="1"/>
      <name val="微軟正黑體"/>
      <family val="2"/>
      <charset val="136"/>
      <scheme val="minor"/>
    </font>
    <font>
      <sz val="9"/>
      <name val="微軟正黑體"/>
      <family val="2"/>
      <charset val="136"/>
    </font>
    <font>
      <sz val="9"/>
      <name val="微軟正黑體"/>
      <family val="2"/>
      <charset val="136"/>
      <scheme val="minor"/>
    </font>
    <font>
      <b/>
      <sz val="10"/>
      <color rgb="FF309598"/>
      <name val="微軟正黑體"/>
      <family val="2"/>
      <charset val="136"/>
    </font>
    <font>
      <sz val="10"/>
      <color theme="1" tint="0.249977111117893"/>
      <name val="微軟正黑體"/>
      <family val="2"/>
      <charset val="136"/>
      <scheme val="minor"/>
    </font>
    <font>
      <sz val="12"/>
      <color theme="1" tint="0.249977111117893"/>
      <name val="微軟正黑體"/>
      <family val="2"/>
      <charset val="136"/>
      <scheme val="minor"/>
    </font>
    <font>
      <sz val="12"/>
      <color theme="8" tint="0.79998168889431442"/>
      <name val="微軟正黑體"/>
      <family val="2"/>
      <charset val="136"/>
      <scheme val="minor"/>
    </font>
    <font>
      <sz val="11"/>
      <color theme="1" tint="0.249977111117893"/>
      <name val="微軟正黑體"/>
      <family val="2"/>
      <charset val="136"/>
      <scheme val="minor"/>
    </font>
    <font>
      <b/>
      <sz val="12"/>
      <color theme="1" tint="0.249977111117893"/>
      <name val="微軟正黑體"/>
      <family val="2"/>
      <charset val="136"/>
    </font>
    <font>
      <sz val="12"/>
      <color theme="1" tint="0.249977111117893"/>
      <name val="微軟正黑體"/>
      <family val="2"/>
      <charset val="136"/>
    </font>
    <font>
      <b/>
      <sz val="11"/>
      <color rgb="FFC00000"/>
      <name val="微軟正黑體"/>
      <family val="2"/>
      <charset val="136"/>
    </font>
    <font>
      <b/>
      <sz val="11"/>
      <color theme="1" tint="0.249977111117893"/>
      <name val="微軟正黑體"/>
      <family val="2"/>
      <charset val="136"/>
    </font>
    <font>
      <sz val="10"/>
      <color theme="1" tint="0.249977111117893"/>
      <name val="微軟正黑體"/>
      <family val="2"/>
      <charset val="136"/>
    </font>
    <font>
      <i/>
      <sz val="10"/>
      <color theme="1" tint="0.249977111117893"/>
      <name val="微軟正黑體"/>
      <family val="2"/>
      <charset val="136"/>
    </font>
    <font>
      <sz val="12"/>
      <color rgb="FFC00000"/>
      <name val="微軟正黑體"/>
      <family val="2"/>
      <charset val="136"/>
    </font>
    <font>
      <sz val="12"/>
      <color theme="1" tint="0.34998626667073579"/>
      <name val="微軟正黑體"/>
      <family val="2"/>
      <charset val="136"/>
    </font>
    <font>
      <b/>
      <sz val="12"/>
      <color theme="1" tint="0.34998626667073579"/>
      <name val="微軟正黑體"/>
      <family val="2"/>
      <charset val="136"/>
    </font>
    <font>
      <b/>
      <sz val="10"/>
      <color rgb="FFE4EDEB"/>
      <name val="微軟正黑體"/>
      <family val="2"/>
      <charset val="136"/>
    </font>
    <font>
      <b/>
      <sz val="9"/>
      <color indexed="81"/>
      <name val="細明體"/>
      <family val="3"/>
      <charset val="136"/>
    </font>
    <font>
      <b/>
      <sz val="9"/>
      <color indexed="81"/>
      <name val="Tahoma"/>
      <family val="2"/>
    </font>
    <font>
      <sz val="9"/>
      <color indexed="81"/>
      <name val="Tahoma"/>
      <family val="2"/>
    </font>
    <font>
      <sz val="14"/>
      <color theme="1" tint="0.249977111117893"/>
      <name val="微軟正黑體"/>
      <family val="2"/>
      <charset val="136"/>
    </font>
    <font>
      <sz val="11"/>
      <color theme="1" tint="0.249977111117893"/>
      <name val="微軟正黑體"/>
      <family val="2"/>
      <charset val="136"/>
    </font>
    <font>
      <sz val="12"/>
      <color rgb="FFFF0000"/>
      <name val="微軟正黑體"/>
      <family val="2"/>
      <charset val="136"/>
    </font>
    <font>
      <sz val="12"/>
      <color theme="1" tint="0.14999847407452621"/>
      <name val="微軟正黑體"/>
      <family val="2"/>
      <charset val="136"/>
    </font>
    <font>
      <sz val="11"/>
      <color rgb="FF0645AD"/>
      <name val="Arial"/>
      <family val="2"/>
    </font>
    <font>
      <sz val="10"/>
      <color indexed="81"/>
      <name val="微軟正黑體"/>
      <family val="2"/>
      <charset val="136"/>
    </font>
    <font>
      <b/>
      <sz val="11"/>
      <color indexed="81"/>
      <name val="微軟正黑體"/>
      <family val="2"/>
      <charset val="136"/>
    </font>
    <font>
      <sz val="11"/>
      <color indexed="81"/>
      <name val="微軟正黑體"/>
      <family val="2"/>
      <charset val="136"/>
    </font>
    <font>
      <u/>
      <sz val="12"/>
      <color theme="10"/>
      <name val="微軟正黑體"/>
      <family val="2"/>
      <charset val="136"/>
    </font>
    <font>
      <sz val="10"/>
      <color theme="1"/>
      <name val="微軟正黑體"/>
      <family val="2"/>
      <charset val="136"/>
    </font>
    <font>
      <b/>
      <sz val="10"/>
      <color rgb="FF202122"/>
      <name val="微軟正黑體"/>
      <family val="2"/>
      <charset val="136"/>
    </font>
    <font>
      <sz val="10"/>
      <color rgb="FF0645AD"/>
      <name val="微軟正黑體"/>
      <family val="2"/>
      <charset val="136"/>
    </font>
    <font>
      <u/>
      <sz val="10"/>
      <color theme="10"/>
      <name val="微軟正黑體"/>
      <family val="2"/>
      <charset val="136"/>
    </font>
    <font>
      <sz val="10"/>
      <color rgb="FF202122"/>
      <name val="微軟正黑體"/>
      <family val="2"/>
      <charset val="136"/>
    </font>
    <font>
      <b/>
      <sz val="10"/>
      <color rgb="FF0645AD"/>
      <name val="微軟正黑體"/>
      <family val="2"/>
      <charset val="136"/>
    </font>
    <font>
      <sz val="10"/>
      <color rgb="FF202122"/>
      <name val="Arial"/>
      <family val="2"/>
    </font>
    <font>
      <sz val="10"/>
      <color rgb="FF0645AD"/>
      <name val="Arial"/>
      <family val="2"/>
    </font>
    <font>
      <sz val="12"/>
      <color indexed="81"/>
      <name val="細明體"/>
      <family val="3"/>
      <charset val="136"/>
    </font>
    <font>
      <sz val="12"/>
      <color indexed="81"/>
      <name val="Tahoma"/>
      <family val="2"/>
    </font>
    <font>
      <b/>
      <sz val="12"/>
      <color indexed="81"/>
      <name val="微軟正黑體"/>
      <family val="2"/>
      <charset val="136"/>
    </font>
    <font>
      <sz val="12"/>
      <color indexed="81"/>
      <name val="微軟正黑體"/>
      <family val="2"/>
      <charset val="136"/>
    </font>
    <font>
      <b/>
      <sz val="16"/>
      <color theme="1" tint="0.249977111117893"/>
      <name val="微軟正黑體"/>
      <family val="2"/>
      <charset val="136"/>
    </font>
    <font>
      <b/>
      <sz val="16"/>
      <color rgb="FF953535"/>
      <name val="微軟正黑體"/>
      <family val="2"/>
      <charset val="136"/>
    </font>
    <font>
      <b/>
      <sz val="16"/>
      <color theme="1" tint="0.14999847407452621"/>
      <name val="微軟正黑體"/>
      <family val="2"/>
      <charset val="136"/>
    </font>
    <font>
      <sz val="16"/>
      <color theme="1" tint="0.249977111117893"/>
      <name val="微軟正黑體"/>
      <family val="2"/>
      <charset val="136"/>
    </font>
    <font>
      <b/>
      <sz val="16"/>
      <color rgb="FFFF7128"/>
      <name val="微軟正黑體"/>
      <family val="2"/>
      <charset val="136"/>
    </font>
    <font>
      <b/>
      <sz val="16"/>
      <color theme="4"/>
      <name val="微軟正黑體"/>
      <family val="2"/>
      <charset val="136"/>
    </font>
    <font>
      <b/>
      <sz val="16"/>
      <color theme="8"/>
      <name val="微軟正黑體"/>
      <family val="2"/>
      <charset val="136"/>
    </font>
    <font>
      <b/>
      <sz val="16"/>
      <color rgb="FF63C384"/>
      <name val="微軟正黑體"/>
      <family val="2"/>
      <charset val="136"/>
    </font>
    <font>
      <b/>
      <sz val="10"/>
      <color theme="1" tint="0.249977111117893"/>
      <name val="微軟正黑體"/>
      <family val="2"/>
      <charset val="136"/>
    </font>
    <font>
      <sz val="12"/>
      <color theme="1" tint="0.499984740745262"/>
      <name val="微軟正黑體"/>
      <family val="2"/>
      <charset val="136"/>
    </font>
    <font>
      <sz val="12"/>
      <color theme="0" tint="-0.14999847407452621"/>
      <name val="微軟正黑體"/>
      <family val="2"/>
      <charset val="136"/>
    </font>
    <font>
      <b/>
      <sz val="12"/>
      <color theme="1" tint="0.14999847407452621"/>
      <name val="微軟正黑體"/>
      <family val="2"/>
      <charset val="136"/>
    </font>
    <font>
      <b/>
      <sz val="11"/>
      <color indexed="81"/>
      <name val="微軟正黑體"/>
      <family val="2"/>
      <charset val="136"/>
      <scheme val="minor"/>
    </font>
    <font>
      <b/>
      <sz val="11"/>
      <color indexed="81"/>
      <name val="微軟正黑體"/>
      <family val="2"/>
      <scheme val="minor"/>
    </font>
    <font>
      <b/>
      <sz val="12"/>
      <color indexed="81"/>
      <name val="微軟正黑體"/>
      <family val="2"/>
      <scheme val="minor"/>
    </font>
    <font>
      <sz val="10"/>
      <color rgb="FFFF0000"/>
      <name val="微軟正黑體"/>
      <family val="2"/>
      <charset val="136"/>
      <scheme val="minor"/>
    </font>
    <font>
      <sz val="14"/>
      <color theme="1" tint="0.14999847407452621"/>
      <name val="微軟正黑體"/>
      <family val="2"/>
      <charset val="136"/>
    </font>
    <font>
      <sz val="16"/>
      <color theme="0" tint="-0.14999847407452621"/>
      <name val="微軟正黑體"/>
      <family val="2"/>
      <charset val="136"/>
    </font>
    <font>
      <sz val="16"/>
      <color theme="1" tint="0.499984740745262"/>
      <name val="微軟正黑體"/>
      <family val="2"/>
      <charset val="136"/>
    </font>
    <font>
      <sz val="16"/>
      <color theme="1" tint="0.14999847407452621"/>
      <name val="微軟正黑體"/>
      <family val="2"/>
      <charset val="136"/>
    </font>
    <font>
      <b/>
      <sz val="16"/>
      <color theme="6"/>
      <name val="微軟正黑體"/>
      <family val="2"/>
      <charset val="136"/>
    </font>
    <font>
      <sz val="9"/>
      <color theme="1" tint="0.249977111117893"/>
      <name val="微軟正黑體"/>
      <family val="2"/>
      <charset val="136"/>
    </font>
    <font>
      <b/>
      <sz val="12"/>
      <color theme="1" tint="0.499984740745262"/>
      <name val="微軟正黑體"/>
      <family val="2"/>
      <charset val="136"/>
    </font>
  </fonts>
  <fills count="7">
    <fill>
      <patternFill patternType="none"/>
    </fill>
    <fill>
      <patternFill patternType="gray125"/>
    </fill>
    <fill>
      <patternFill patternType="solid">
        <fgColor theme="8" tint="-0.499984740745262"/>
        <bgColor indexed="64"/>
      </patternFill>
    </fill>
    <fill>
      <patternFill patternType="solid">
        <fgColor theme="3" tint="0.79998168889431442"/>
        <bgColor indexed="64"/>
      </patternFill>
    </fill>
    <fill>
      <patternFill patternType="solid">
        <fgColor rgb="FF578278"/>
        <bgColor indexed="64"/>
      </patternFill>
    </fill>
    <fill>
      <patternFill patternType="solid">
        <fgColor rgb="FFEAECF0"/>
        <bgColor indexed="64"/>
      </patternFill>
    </fill>
    <fill>
      <patternFill patternType="solid">
        <fgColor theme="0" tint="-4.9989318521683403E-2"/>
        <bgColor indexed="64"/>
      </patternFill>
    </fill>
  </fills>
  <borders count="25">
    <border>
      <left/>
      <right/>
      <top/>
      <bottom/>
      <diagonal/>
    </border>
    <border>
      <left/>
      <right/>
      <top/>
      <bottom style="thin">
        <color indexed="64"/>
      </bottom>
      <diagonal/>
    </border>
    <border>
      <left/>
      <right style="thin">
        <color theme="8" tint="0.79998168889431442"/>
      </right>
      <top/>
      <bottom/>
      <diagonal/>
    </border>
    <border>
      <left style="thin">
        <color theme="8" tint="0.79998168889431442"/>
      </left>
      <right style="thin">
        <color theme="8" tint="0.79998168889431442"/>
      </right>
      <top/>
      <bottom/>
      <diagonal/>
    </border>
    <border>
      <left style="thin">
        <color theme="8" tint="0.79998168889431442"/>
      </left>
      <right/>
      <top/>
      <bottom/>
      <diagonal/>
    </border>
    <border>
      <left/>
      <right/>
      <top/>
      <bottom style="medium">
        <color theme="0" tint="-0.24994659260841701"/>
      </bottom>
      <diagonal/>
    </border>
    <border>
      <left style="thin">
        <color rgb="FF7BA79D"/>
      </left>
      <right style="thin">
        <color rgb="FF7BA79D"/>
      </right>
      <top style="thin">
        <color rgb="FF7BA79D"/>
      </top>
      <bottom style="thin">
        <color rgb="FF7BA79D"/>
      </bottom>
      <diagonal/>
    </border>
    <border>
      <left style="medium">
        <color rgb="FFA2A9B1"/>
      </left>
      <right style="medium">
        <color rgb="FFA2A9B1"/>
      </right>
      <top style="medium">
        <color rgb="FFA2A9B1"/>
      </top>
      <bottom style="medium">
        <color rgb="FFA2A9B1"/>
      </bottom>
      <diagonal/>
    </border>
    <border>
      <left style="medium">
        <color rgb="FFA2A9B1"/>
      </left>
      <right style="medium">
        <color rgb="FFA2A9B1"/>
      </right>
      <top style="medium">
        <color rgb="FFA2A9B1"/>
      </top>
      <bottom/>
      <diagonal/>
    </border>
    <border>
      <left style="medium">
        <color rgb="FFA2A9B1"/>
      </left>
      <right style="medium">
        <color rgb="FFA2A9B1"/>
      </right>
      <top/>
      <bottom style="medium">
        <color rgb="FFA2A9B1"/>
      </bottom>
      <diagonal/>
    </border>
    <border>
      <left/>
      <right style="medium">
        <color rgb="FFA2A9B1"/>
      </right>
      <top/>
      <bottom style="medium">
        <color rgb="FFA2A9B1"/>
      </bottom>
      <diagonal/>
    </border>
    <border>
      <left/>
      <right/>
      <top/>
      <bottom style="medium">
        <color theme="3" tint="0.59996337778862885"/>
      </bottom>
      <diagonal/>
    </border>
    <border>
      <left/>
      <right/>
      <top style="medium">
        <color theme="3" tint="0.59996337778862885"/>
      </top>
      <bottom style="thin">
        <color theme="3" tint="0.59996337778862885"/>
      </bottom>
      <diagonal/>
    </border>
    <border>
      <left/>
      <right/>
      <top style="thin">
        <color theme="3" tint="0.59996337778862885"/>
      </top>
      <bottom style="thin">
        <color theme="3" tint="0.59996337778862885"/>
      </bottom>
      <diagonal/>
    </border>
    <border>
      <left/>
      <right/>
      <top style="thin">
        <color theme="3" tint="0.59996337778862885"/>
      </top>
      <bottom/>
      <diagonal/>
    </border>
    <border>
      <left style="medium">
        <color rgb="FFA2A9B1"/>
      </left>
      <right/>
      <top style="medium">
        <color rgb="FFA2A9B1"/>
      </top>
      <bottom style="medium">
        <color rgb="FFA2A9B1"/>
      </bottom>
      <diagonal/>
    </border>
    <border>
      <left/>
      <right/>
      <top style="medium">
        <color rgb="FFA2A9B1"/>
      </top>
      <bottom style="medium">
        <color rgb="FFA2A9B1"/>
      </bottom>
      <diagonal/>
    </border>
    <border>
      <left/>
      <right style="medium">
        <color rgb="FFA2A9B1"/>
      </right>
      <top style="medium">
        <color rgb="FFA2A9B1"/>
      </top>
      <bottom style="medium">
        <color rgb="FFA2A9B1"/>
      </bottom>
      <diagonal/>
    </border>
    <border>
      <left style="medium">
        <color rgb="FFA2A9B1"/>
      </left>
      <right/>
      <top style="medium">
        <color rgb="FFA2A9B1"/>
      </top>
      <bottom/>
      <diagonal/>
    </border>
    <border>
      <left/>
      <right/>
      <top style="medium">
        <color rgb="FFA2A9B1"/>
      </top>
      <bottom/>
      <diagonal/>
    </border>
    <border>
      <left/>
      <right style="medium">
        <color rgb="FFA2A9B1"/>
      </right>
      <top style="medium">
        <color rgb="FFA2A9B1"/>
      </top>
      <bottom/>
      <diagonal/>
    </border>
    <border>
      <left/>
      <right/>
      <top/>
      <bottom style="medium">
        <color rgb="FFA2A9B1"/>
      </bottom>
      <diagonal/>
    </border>
    <border>
      <left/>
      <right/>
      <top/>
      <bottom style="thin">
        <color theme="3" tint="0.59996337778862885"/>
      </bottom>
      <diagonal/>
    </border>
    <border>
      <left/>
      <right/>
      <top/>
      <bottom style="medium">
        <color theme="3" tint="-0.24994659260841701"/>
      </bottom>
      <diagonal/>
    </border>
    <border>
      <left style="thick">
        <color theme="3" tint="0.79998168889431442"/>
      </left>
      <right style="thick">
        <color theme="3" tint="0.79998168889431442"/>
      </right>
      <top/>
      <bottom style="medium">
        <color theme="3" tint="0.59996337778862885"/>
      </bottom>
      <diagonal/>
    </border>
  </borders>
  <cellStyleXfs count="3">
    <xf numFmtId="0" fontId="0" fillId="0" borderId="0">
      <alignment vertical="center"/>
    </xf>
    <xf numFmtId="0" fontId="2" fillId="0" borderId="0">
      <alignment vertical="center"/>
    </xf>
    <xf numFmtId="0" fontId="31" fillId="0" borderId="0" applyNumberFormat="0" applyFill="0" applyBorder="0" applyAlignment="0" applyProtection="0">
      <alignment vertical="center"/>
    </xf>
  </cellStyleXfs>
  <cellXfs count="224">
    <xf numFmtId="0" fontId="0" fillId="0" borderId="0" xfId="0">
      <alignment vertical="center"/>
    </xf>
    <xf numFmtId="0" fontId="5" fillId="0" borderId="0" xfId="1" applyFont="1">
      <alignment vertical="center"/>
    </xf>
    <xf numFmtId="0" fontId="6" fillId="0" borderId="0" xfId="1" applyFont="1">
      <alignment vertical="center"/>
    </xf>
    <xf numFmtId="0" fontId="7" fillId="0" borderId="0" xfId="1" applyFont="1">
      <alignment vertical="center"/>
    </xf>
    <xf numFmtId="0" fontId="6" fillId="0" borderId="0" xfId="1" applyFont="1" applyFill="1" applyBorder="1">
      <alignment vertical="center"/>
    </xf>
    <xf numFmtId="0" fontId="7" fillId="0" borderId="0" xfId="1" applyFont="1" applyAlignment="1">
      <alignment vertical="center" wrapText="1"/>
    </xf>
    <xf numFmtId="0" fontId="8" fillId="2" borderId="3" xfId="1" applyFont="1" applyFill="1" applyBorder="1" applyAlignment="1">
      <alignment vertical="center" shrinkToFit="1"/>
    </xf>
    <xf numFmtId="0" fontId="8" fillId="2" borderId="4" xfId="1" applyFont="1" applyFill="1" applyBorder="1" applyAlignment="1">
      <alignment vertical="center" shrinkToFit="1"/>
    </xf>
    <xf numFmtId="0" fontId="9" fillId="0" borderId="0" xfId="1" applyFont="1" applyAlignment="1">
      <alignment vertical="center" wrapText="1" shrinkToFit="1"/>
    </xf>
    <xf numFmtId="0" fontId="6" fillId="0" borderId="0" xfId="1" applyFont="1" applyAlignment="1">
      <alignment vertical="center" wrapText="1" shrinkToFit="1"/>
    </xf>
    <xf numFmtId="0" fontId="9" fillId="0" borderId="0" xfId="1" applyFont="1" applyAlignment="1">
      <alignment horizontal="left" vertical="center" wrapText="1" shrinkToFit="1"/>
    </xf>
    <xf numFmtId="14" fontId="6" fillId="0" borderId="0" xfId="1" applyNumberFormat="1" applyFont="1" applyFill="1" applyBorder="1" applyAlignment="1">
      <alignment horizontal="left" vertical="center"/>
    </xf>
    <xf numFmtId="0" fontId="7" fillId="0" borderId="0" xfId="1" applyFont="1" applyAlignment="1">
      <alignment horizontal="left" vertical="center"/>
    </xf>
    <xf numFmtId="0" fontId="6" fillId="0" borderId="0" xfId="1" applyFont="1" applyAlignment="1">
      <alignment horizontal="left" vertical="center" shrinkToFit="1"/>
    </xf>
    <xf numFmtId="0" fontId="6" fillId="0" borderId="0" xfId="1" applyFont="1" applyAlignment="1">
      <alignment vertical="center" shrinkToFit="1"/>
    </xf>
    <xf numFmtId="0" fontId="6" fillId="0" borderId="0" xfId="1" applyFont="1" applyFill="1" applyAlignment="1">
      <alignment horizontal="left" vertical="center"/>
    </xf>
    <xf numFmtId="0" fontId="7" fillId="0" borderId="0" xfId="1" applyFont="1" applyAlignment="1">
      <alignment horizontal="left" vertical="center" wrapText="1"/>
    </xf>
    <xf numFmtId="0" fontId="6" fillId="0" borderId="0" xfId="1" applyFont="1" applyAlignment="1">
      <alignment horizontal="left" vertical="center"/>
    </xf>
    <xf numFmtId="0" fontId="9" fillId="0" borderId="0" xfId="1" applyFont="1" applyFill="1" applyAlignment="1">
      <alignment horizontal="left" vertical="center" wrapText="1" shrinkToFit="1"/>
    </xf>
    <xf numFmtId="0" fontId="10" fillId="0" borderId="0" xfId="0" applyFont="1">
      <alignment vertical="center"/>
    </xf>
    <xf numFmtId="0" fontId="11" fillId="0" borderId="0" xfId="0" applyFont="1">
      <alignment vertical="center"/>
    </xf>
    <xf numFmtId="0" fontId="1" fillId="0" borderId="0" xfId="0" applyFont="1">
      <alignment vertical="center"/>
    </xf>
    <xf numFmtId="14" fontId="16" fillId="0" borderId="0" xfId="0" applyNumberFormat="1" applyFont="1" applyAlignment="1">
      <alignment vertical="center" shrinkToFit="1"/>
    </xf>
    <xf numFmtId="0" fontId="17" fillId="0" borderId="0" xfId="0" applyFont="1">
      <alignment vertical="center"/>
    </xf>
    <xf numFmtId="0" fontId="19" fillId="4" borderId="0" xfId="0" applyFont="1" applyFill="1" applyAlignment="1">
      <alignment horizontal="center" vertical="center"/>
    </xf>
    <xf numFmtId="179" fontId="14" fillId="0" borderId="6" xfId="0" applyNumberFormat="1" applyFont="1" applyBorder="1" applyAlignment="1">
      <alignment horizontal="center" vertical="center" shrinkToFit="1"/>
    </xf>
    <xf numFmtId="0" fontId="14" fillId="0" borderId="0" xfId="1" applyFont="1" applyAlignment="1">
      <alignment horizontal="left" vertical="center"/>
    </xf>
    <xf numFmtId="0" fontId="14" fillId="0" borderId="0" xfId="1" applyFont="1">
      <alignment vertical="center"/>
    </xf>
    <xf numFmtId="0" fontId="11" fillId="0" borderId="0" xfId="1" applyFont="1">
      <alignment vertical="center"/>
    </xf>
    <xf numFmtId="0" fontId="11" fillId="0" borderId="1" xfId="1" applyFont="1" applyBorder="1">
      <alignment vertical="center"/>
    </xf>
    <xf numFmtId="0" fontId="14" fillId="0" borderId="0" xfId="1" applyFont="1" applyFill="1">
      <alignment vertical="center"/>
    </xf>
    <xf numFmtId="0" fontId="14" fillId="0" borderId="0" xfId="1" applyFont="1" applyFill="1" applyAlignment="1">
      <alignment horizontal="left" vertical="center"/>
    </xf>
    <xf numFmtId="0" fontId="11" fillId="0" borderId="0" xfId="0" applyFont="1" applyAlignment="1">
      <alignment horizontal="left" vertical="center"/>
    </xf>
    <xf numFmtId="0" fontId="26" fillId="0" borderId="5" xfId="0" applyFont="1" applyBorder="1">
      <alignment vertical="center"/>
    </xf>
    <xf numFmtId="0" fontId="31" fillId="0" borderId="0" xfId="2">
      <alignment vertical="center"/>
    </xf>
    <xf numFmtId="0" fontId="25" fillId="0" borderId="0" xfId="0" applyFont="1">
      <alignment vertical="center"/>
    </xf>
    <xf numFmtId="0" fontId="32" fillId="0" borderId="0" xfId="0" applyFont="1">
      <alignment vertical="center"/>
    </xf>
    <xf numFmtId="0" fontId="33" fillId="5" borderId="7" xfId="0" applyFont="1" applyFill="1" applyBorder="1" applyAlignment="1">
      <alignment horizontal="center" vertical="center" wrapText="1"/>
    </xf>
    <xf numFmtId="0" fontId="33" fillId="5" borderId="7" xfId="0" applyFont="1" applyFill="1" applyBorder="1" applyAlignment="1">
      <alignment horizontal="center" vertical="center" shrinkToFit="1"/>
    </xf>
    <xf numFmtId="0" fontId="14" fillId="0" borderId="0" xfId="0" applyFont="1">
      <alignment vertical="center"/>
    </xf>
    <xf numFmtId="0" fontId="11" fillId="0" borderId="1" xfId="0" applyFont="1" applyBorder="1">
      <alignment vertical="center"/>
    </xf>
    <xf numFmtId="14" fontId="6" fillId="0" borderId="0" xfId="1" applyNumberFormat="1" applyFont="1" applyFill="1" applyAlignment="1">
      <alignment horizontal="left" vertical="center"/>
    </xf>
    <xf numFmtId="0" fontId="6" fillId="0" borderId="0" xfId="1" applyFont="1" applyFill="1">
      <alignment vertical="center"/>
    </xf>
    <xf numFmtId="0" fontId="6" fillId="0" borderId="0" xfId="1" applyNumberFormat="1" applyFont="1" applyFill="1">
      <alignment vertical="center"/>
    </xf>
    <xf numFmtId="14" fontId="14" fillId="0" borderId="0" xfId="1" applyNumberFormat="1" applyFont="1">
      <alignment vertical="center"/>
    </xf>
    <xf numFmtId="0" fontId="12" fillId="0" borderId="11" xfId="0" applyFont="1" applyBorder="1" applyAlignment="1">
      <alignment horizontal="center" vertical="center"/>
    </xf>
    <xf numFmtId="0" fontId="13" fillId="0" borderId="11" xfId="0" applyFont="1" applyBorder="1" applyAlignment="1">
      <alignment horizontal="left" vertical="center"/>
    </xf>
    <xf numFmtId="0" fontId="18" fillId="0" borderId="11" xfId="0" applyFont="1" applyBorder="1">
      <alignment vertical="center"/>
    </xf>
    <xf numFmtId="0" fontId="18" fillId="0" borderId="11" xfId="0" applyFont="1" applyBorder="1" applyAlignment="1">
      <alignment horizontal="center" vertical="center"/>
    </xf>
    <xf numFmtId="14" fontId="14" fillId="0" borderId="12" xfId="0" applyNumberFormat="1" applyFont="1" applyBorder="1" applyAlignment="1">
      <alignment horizontal="center" vertical="center"/>
    </xf>
    <xf numFmtId="0" fontId="15" fillId="0" borderId="12" xfId="0" applyFont="1" applyBorder="1" applyAlignment="1">
      <alignment vertical="center" shrinkToFit="1"/>
    </xf>
    <xf numFmtId="14" fontId="14" fillId="0" borderId="13" xfId="0" applyNumberFormat="1" applyFont="1" applyBorder="1" applyAlignment="1">
      <alignment horizontal="center" vertical="center"/>
    </xf>
    <xf numFmtId="0" fontId="15" fillId="0" borderId="13" xfId="0" applyFont="1" applyBorder="1" applyAlignment="1">
      <alignment vertical="center" shrinkToFit="1"/>
    </xf>
    <xf numFmtId="0" fontId="15" fillId="0" borderId="13" xfId="0" applyFont="1" applyBorder="1" applyAlignment="1">
      <alignment horizontal="left" vertical="center" shrinkToFit="1"/>
    </xf>
    <xf numFmtId="0" fontId="11" fillId="3" borderId="14" xfId="0" applyFont="1" applyFill="1" applyBorder="1" applyAlignment="1">
      <alignment horizontal="left" vertical="center" indent="2"/>
    </xf>
    <xf numFmtId="0" fontId="11" fillId="3" borderId="14" xfId="0" applyFont="1" applyFill="1" applyBorder="1" applyAlignment="1">
      <alignment horizontal="right" vertical="center"/>
    </xf>
    <xf numFmtId="0" fontId="11" fillId="0" borderId="12" xfId="0" applyFont="1" applyBorder="1">
      <alignment vertical="center"/>
    </xf>
    <xf numFmtId="178" fontId="14" fillId="0" borderId="12" xfId="0" applyNumberFormat="1" applyFont="1" applyBorder="1" applyAlignment="1">
      <alignment horizontal="center" vertical="center"/>
    </xf>
    <xf numFmtId="0" fontId="11" fillId="0" borderId="13" xfId="0" applyFont="1" applyBorder="1">
      <alignment vertical="center"/>
    </xf>
    <xf numFmtId="178" fontId="14" fillId="0" borderId="13" xfId="0" applyNumberFormat="1" applyFont="1" applyBorder="1" applyAlignment="1">
      <alignment horizontal="center" vertical="center"/>
    </xf>
    <xf numFmtId="0" fontId="34" fillId="0" borderId="7" xfId="0" applyFont="1" applyFill="1" applyBorder="1" applyAlignment="1">
      <alignment vertical="center" wrapText="1"/>
    </xf>
    <xf numFmtId="0" fontId="35" fillId="0" borderId="7" xfId="2" applyFont="1" applyFill="1" applyBorder="1" applyAlignment="1">
      <alignment vertical="center" wrapText="1"/>
    </xf>
    <xf numFmtId="0" fontId="36" fillId="0" borderId="7" xfId="0" applyFont="1" applyFill="1" applyBorder="1" applyAlignment="1">
      <alignment vertical="center" wrapText="1"/>
    </xf>
    <xf numFmtId="0" fontId="37" fillId="0" borderId="7" xfId="0" applyFont="1" applyFill="1" applyBorder="1" applyAlignment="1">
      <alignment vertical="center" wrapText="1"/>
    </xf>
    <xf numFmtId="0" fontId="34" fillId="0" borderId="8" xfId="0" applyFont="1" applyFill="1" applyBorder="1" applyAlignment="1">
      <alignment vertical="center" wrapText="1"/>
    </xf>
    <xf numFmtId="0" fontId="35" fillId="0" borderId="8" xfId="2" applyFont="1" applyFill="1" applyBorder="1" applyAlignment="1">
      <alignment vertical="center" wrapText="1"/>
    </xf>
    <xf numFmtId="0" fontId="34" fillId="0" borderId="9" xfId="0" applyFont="1" applyFill="1" applyBorder="1" applyAlignment="1">
      <alignment vertical="center" wrapText="1"/>
    </xf>
    <xf numFmtId="0" fontId="36" fillId="0" borderId="8" xfId="0" applyFont="1" applyFill="1" applyBorder="1" applyAlignment="1">
      <alignment vertical="center" wrapText="1"/>
    </xf>
    <xf numFmtId="0" fontId="27" fillId="0" borderId="7" xfId="0" applyFont="1" applyFill="1" applyBorder="1" applyAlignment="1">
      <alignment vertical="center" wrapText="1"/>
    </xf>
    <xf numFmtId="0" fontId="38" fillId="0" borderId="7" xfId="0" applyFont="1" applyFill="1" applyBorder="1" applyAlignment="1">
      <alignment vertical="center" wrapText="1"/>
    </xf>
    <xf numFmtId="0" fontId="39" fillId="0" borderId="7" xfId="0" applyFont="1" applyFill="1" applyBorder="1" applyAlignment="1">
      <alignment vertical="center" wrapText="1"/>
    </xf>
    <xf numFmtId="0" fontId="32" fillId="0" borderId="10" xfId="0" applyFont="1" applyFill="1" applyBorder="1">
      <alignment vertical="center"/>
    </xf>
    <xf numFmtId="0" fontId="35" fillId="0" borderId="10" xfId="2" applyFont="1" applyFill="1" applyBorder="1" applyAlignment="1">
      <alignment vertical="center" wrapText="1"/>
    </xf>
    <xf numFmtId="0" fontId="35" fillId="0" borderId="15" xfId="2" applyFont="1" applyFill="1" applyBorder="1" applyAlignment="1">
      <alignment vertical="center" wrapText="1"/>
    </xf>
    <xf numFmtId="0" fontId="35" fillId="0" borderId="16" xfId="2" applyFont="1" applyFill="1" applyBorder="1" applyAlignment="1">
      <alignment vertical="center" wrapText="1"/>
    </xf>
    <xf numFmtId="0" fontId="35" fillId="0" borderId="17" xfId="2" applyFont="1" applyFill="1" applyBorder="1" applyAlignment="1">
      <alignment vertical="center" wrapText="1"/>
    </xf>
    <xf numFmtId="0" fontId="35" fillId="0" borderId="18" xfId="2" applyFont="1" applyFill="1" applyBorder="1" applyAlignment="1">
      <alignment vertical="center" wrapText="1"/>
    </xf>
    <xf numFmtId="0" fontId="35" fillId="0" borderId="0" xfId="2" applyFont="1" applyFill="1" applyBorder="1" applyAlignment="1">
      <alignment vertical="center" wrapText="1"/>
    </xf>
    <xf numFmtId="0" fontId="35" fillId="0" borderId="19" xfId="2" applyFont="1" applyFill="1" applyBorder="1" applyAlignment="1">
      <alignment vertical="center" wrapText="1"/>
    </xf>
    <xf numFmtId="0" fontId="35" fillId="0" borderId="20" xfId="2" applyFont="1" applyFill="1" applyBorder="1" applyAlignment="1">
      <alignment vertical="center" wrapText="1"/>
    </xf>
    <xf numFmtId="0" fontId="35" fillId="0" borderId="21" xfId="2" applyFont="1" applyFill="1" applyBorder="1" applyAlignment="1">
      <alignment vertical="center" wrapText="1"/>
    </xf>
    <xf numFmtId="0" fontId="38" fillId="0" borderId="15" xfId="0" applyFont="1" applyFill="1" applyBorder="1" applyAlignment="1">
      <alignment vertical="center" wrapText="1"/>
    </xf>
    <xf numFmtId="0" fontId="38" fillId="0" borderId="16" xfId="0" applyFont="1" applyFill="1" applyBorder="1" applyAlignment="1">
      <alignment vertical="center" wrapText="1"/>
    </xf>
    <xf numFmtId="0" fontId="38" fillId="0" borderId="17" xfId="0" applyFont="1" applyFill="1" applyBorder="1" applyAlignment="1">
      <alignment vertical="center" wrapText="1"/>
    </xf>
    <xf numFmtId="0" fontId="9" fillId="0" borderId="0" xfId="1" applyFont="1" applyFill="1" applyAlignment="1">
      <alignment vertical="center" wrapText="1" shrinkToFit="1"/>
    </xf>
    <xf numFmtId="0" fontId="8" fillId="2" borderId="0" xfId="1" applyFont="1" applyFill="1">
      <alignment vertical="center"/>
    </xf>
    <xf numFmtId="0" fontId="32" fillId="0" borderId="0" xfId="0" applyFont="1" applyAlignment="1">
      <alignment horizontal="center" vertical="center"/>
    </xf>
    <xf numFmtId="0" fontId="34" fillId="0" borderId="7" xfId="0" applyFont="1" applyBorder="1" applyAlignment="1">
      <alignment vertical="center" wrapText="1"/>
    </xf>
    <xf numFmtId="0" fontId="34" fillId="0" borderId="8" xfId="0" applyFont="1" applyBorder="1" applyAlignment="1">
      <alignment vertical="center" wrapText="1"/>
    </xf>
    <xf numFmtId="0" fontId="11" fillId="0" borderId="0" xfId="1" applyFont="1" applyAlignment="1">
      <alignment horizontal="left" vertical="center"/>
    </xf>
    <xf numFmtId="0" fontId="11" fillId="0" borderId="1" xfId="1" applyFont="1" applyBorder="1" applyAlignment="1">
      <alignment horizontal="left" vertical="center"/>
    </xf>
    <xf numFmtId="14" fontId="14" fillId="0" borderId="0" xfId="1" applyNumberFormat="1" applyFont="1" applyFill="1">
      <alignment vertical="center"/>
    </xf>
    <xf numFmtId="0" fontId="44" fillId="6" borderId="22" xfId="0" applyFont="1" applyFill="1" applyBorder="1" applyAlignment="1" applyProtection="1">
      <alignment vertical="center"/>
      <protection locked="0"/>
    </xf>
    <xf numFmtId="0" fontId="23" fillId="6" borderId="22" xfId="0" applyFont="1" applyFill="1" applyBorder="1" applyAlignment="1" applyProtection="1">
      <alignment horizontal="left" vertical="center" indent="1"/>
      <protection locked="0"/>
    </xf>
    <xf numFmtId="0" fontId="53" fillId="0" borderId="0" xfId="0" applyFont="1">
      <alignment vertical="center"/>
    </xf>
    <xf numFmtId="0" fontId="44" fillId="0" borderId="22" xfId="0" applyFont="1" applyFill="1" applyBorder="1" applyAlignment="1" applyProtection="1">
      <alignment vertical="center"/>
      <protection locked="0"/>
    </xf>
    <xf numFmtId="0" fontId="26" fillId="0" borderId="11" xfId="0" applyFont="1" applyBorder="1">
      <alignment vertical="center"/>
    </xf>
    <xf numFmtId="0" fontId="59" fillId="0" borderId="0" xfId="1" applyFont="1" applyFill="1">
      <alignment vertical="center"/>
    </xf>
    <xf numFmtId="0" fontId="8" fillId="2" borderId="4" xfId="1" applyFont="1" applyFill="1" applyBorder="1" applyAlignment="1">
      <alignment horizontal="center" vertical="center" shrinkToFit="1"/>
    </xf>
    <xf numFmtId="0" fontId="8" fillId="2" borderId="2" xfId="1" applyFont="1" applyFill="1" applyBorder="1" applyAlignment="1">
      <alignment horizontal="center" vertical="center" shrinkToFit="1"/>
    </xf>
    <xf numFmtId="0" fontId="8" fillId="2" borderId="3" xfId="1" applyFont="1" applyFill="1" applyBorder="1" applyAlignment="1">
      <alignment horizontal="center" vertical="center" shrinkToFit="1"/>
    </xf>
    <xf numFmtId="0" fontId="8" fillId="2" borderId="0" xfId="1" applyFont="1" applyFill="1" applyBorder="1" applyAlignment="1">
      <alignment horizontal="center" vertical="center" shrinkToFit="1"/>
    </xf>
    <xf numFmtId="0" fontId="6" fillId="0" borderId="0" xfId="1" applyNumberFormat="1" applyFont="1" applyFill="1" applyBorder="1">
      <alignment vertical="center"/>
    </xf>
    <xf numFmtId="0" fontId="11" fillId="6" borderId="0" xfId="0" applyFont="1" applyFill="1" applyProtection="1">
      <alignment vertical="center"/>
    </xf>
    <xf numFmtId="0" fontId="11" fillId="6" borderId="0" xfId="0" applyFont="1" applyFill="1" applyAlignment="1" applyProtection="1">
      <alignment horizontal="left" vertical="center"/>
    </xf>
    <xf numFmtId="0" fontId="46" fillId="6" borderId="23" xfId="0" applyFont="1" applyFill="1" applyBorder="1" applyAlignment="1" applyProtection="1">
      <alignment horizontal="left" vertical="center"/>
    </xf>
    <xf numFmtId="0" fontId="47" fillId="6" borderId="23" xfId="0" applyFont="1" applyFill="1" applyBorder="1" applyProtection="1">
      <alignment vertical="center"/>
    </xf>
    <xf numFmtId="0" fontId="47" fillId="6" borderId="0" xfId="0" applyFont="1" applyFill="1" applyProtection="1">
      <alignment vertical="center"/>
    </xf>
    <xf numFmtId="0" fontId="47" fillId="6" borderId="23" xfId="0" applyFont="1" applyFill="1" applyBorder="1" applyAlignment="1" applyProtection="1">
      <alignment horizontal="center" vertical="center"/>
    </xf>
    <xf numFmtId="0" fontId="46" fillId="6" borderId="23" xfId="0" applyFont="1" applyFill="1" applyBorder="1" applyProtection="1">
      <alignment vertical="center"/>
    </xf>
    <xf numFmtId="0" fontId="11" fillId="6" borderId="0" xfId="0" applyFont="1" applyFill="1" applyAlignment="1" applyProtection="1">
      <alignment horizontal="right" vertical="center"/>
    </xf>
    <xf numFmtId="181" fontId="65" fillId="6" borderId="0" xfId="0" applyNumberFormat="1" applyFont="1" applyFill="1" applyAlignment="1" applyProtection="1">
      <alignment horizontal="left" vertical="center"/>
    </xf>
    <xf numFmtId="0" fontId="11" fillId="6" borderId="0" xfId="0" applyFont="1" applyFill="1" applyAlignment="1" applyProtection="1">
      <alignment horizontal="left"/>
    </xf>
    <xf numFmtId="0" fontId="11" fillId="6" borderId="0" xfId="0" applyFont="1" applyFill="1" applyAlignment="1" applyProtection="1">
      <alignment horizontal="left" indent="1"/>
    </xf>
    <xf numFmtId="0" fontId="45" fillId="6" borderId="22" xfId="0" applyFont="1" applyFill="1" applyBorder="1" applyAlignment="1" applyProtection="1">
      <alignment horizontal="right" shrinkToFit="1"/>
    </xf>
    <xf numFmtId="0" fontId="48" fillId="6" borderId="22" xfId="0" applyFont="1" applyFill="1" applyBorder="1" applyAlignment="1" applyProtection="1">
      <alignment horizontal="right" shrinkToFit="1"/>
    </xf>
    <xf numFmtId="0" fontId="11" fillId="6" borderId="0" xfId="0" applyFont="1" applyFill="1" applyAlignment="1" applyProtection="1">
      <alignment horizontal="right"/>
    </xf>
    <xf numFmtId="0" fontId="51" fillId="6" borderId="22" xfId="0" applyFont="1" applyFill="1" applyBorder="1" applyAlignment="1" applyProtection="1">
      <alignment horizontal="right" shrinkToFit="1"/>
    </xf>
    <xf numFmtId="0" fontId="49" fillId="6" borderId="22" xfId="0" applyFont="1" applyFill="1" applyBorder="1" applyAlignment="1" applyProtection="1">
      <alignment horizontal="right" shrinkToFit="1"/>
    </xf>
    <xf numFmtId="0" fontId="50" fillId="6" borderId="22" xfId="0" applyFont="1" applyFill="1" applyBorder="1" applyAlignment="1" applyProtection="1">
      <alignment horizontal="right" shrinkToFit="1"/>
    </xf>
    <xf numFmtId="0" fontId="64" fillId="6" borderId="22" xfId="0" applyFont="1" applyFill="1" applyBorder="1" applyAlignment="1" applyProtection="1">
      <alignment horizontal="right" shrinkToFit="1"/>
    </xf>
    <xf numFmtId="0" fontId="11" fillId="6" borderId="22" xfId="0" applyFont="1" applyFill="1" applyBorder="1" applyAlignment="1" applyProtection="1">
      <alignment horizontal="left"/>
    </xf>
    <xf numFmtId="0" fontId="11" fillId="6" borderId="0" xfId="0" applyFont="1" applyFill="1" applyAlignment="1" applyProtection="1">
      <alignment horizontal="center" vertical="center"/>
    </xf>
    <xf numFmtId="0" fontId="10" fillId="6" borderId="0" xfId="0" applyFont="1" applyFill="1" applyAlignment="1" applyProtection="1"/>
    <xf numFmtId="0" fontId="45" fillId="6" borderId="22" xfId="0" applyFont="1" applyFill="1" applyBorder="1" applyAlignment="1" applyProtection="1">
      <alignment horizontal="right"/>
    </xf>
    <xf numFmtId="0" fontId="26" fillId="6" borderId="11" xfId="0" applyFont="1" applyFill="1" applyBorder="1" applyAlignment="1" applyProtection="1">
      <alignment horizontal="left" vertical="center"/>
    </xf>
    <xf numFmtId="0" fontId="26" fillId="6" borderId="11" xfId="0" applyFont="1" applyFill="1" applyBorder="1" applyAlignment="1" applyProtection="1">
      <alignment horizontal="center" vertical="center" shrinkToFit="1"/>
    </xf>
    <xf numFmtId="0" fontId="26" fillId="6" borderId="0" xfId="0" applyFont="1" applyFill="1" applyProtection="1">
      <alignment vertical="center"/>
    </xf>
    <xf numFmtId="0" fontId="26" fillId="6" borderId="0" xfId="0" applyFont="1" applyFill="1" applyAlignment="1" applyProtection="1">
      <alignment horizontal="right" vertical="center"/>
    </xf>
    <xf numFmtId="181" fontId="24" fillId="6" borderId="0" xfId="0" applyNumberFormat="1" applyFont="1" applyFill="1" applyAlignment="1" applyProtection="1">
      <alignment horizontal="right" vertical="center" shrinkToFit="1"/>
    </xf>
    <xf numFmtId="181" fontId="24" fillId="6" borderId="0" xfId="0" applyNumberFormat="1" applyFont="1" applyFill="1" applyAlignment="1" applyProtection="1">
      <alignment horizontal="center" vertical="center" shrinkToFit="1"/>
    </xf>
    <xf numFmtId="1" fontId="24" fillId="6" borderId="0" xfId="0" applyNumberFormat="1" applyFont="1" applyFill="1" applyAlignment="1" applyProtection="1">
      <alignment horizontal="right" vertical="center" shrinkToFit="1"/>
    </xf>
    <xf numFmtId="0" fontId="26" fillId="6" borderId="0" xfId="0" applyFont="1" applyFill="1" applyAlignment="1" applyProtection="1">
      <alignment horizontal="left" vertical="center"/>
    </xf>
    <xf numFmtId="0" fontId="14" fillId="6" borderId="0" xfId="0" applyFont="1" applyFill="1" applyAlignment="1" applyProtection="1">
      <alignment horizontal="right" vertical="center"/>
    </xf>
    <xf numFmtId="0" fontId="14" fillId="6" borderId="0" xfId="0" applyFont="1" applyFill="1" applyAlignment="1" applyProtection="1">
      <alignment horizontal="center" vertical="center" shrinkToFit="1"/>
    </xf>
    <xf numFmtId="0" fontId="0" fillId="6" borderId="0" xfId="0" applyFill="1" applyProtection="1">
      <alignment vertical="center"/>
    </xf>
    <xf numFmtId="0" fontId="61" fillId="0" borderId="0" xfId="0" applyFont="1" applyProtection="1">
      <alignment vertical="center"/>
    </xf>
    <xf numFmtId="0" fontId="62" fillId="0" borderId="0" xfId="0" applyFont="1" applyProtection="1">
      <alignment vertical="center"/>
    </xf>
    <xf numFmtId="0" fontId="63" fillId="0" borderId="0" xfId="0" applyFont="1" applyProtection="1">
      <alignment vertical="center"/>
    </xf>
    <xf numFmtId="0" fontId="47" fillId="0" borderId="0" xfId="0" applyFont="1" applyProtection="1">
      <alignment vertical="center"/>
    </xf>
    <xf numFmtId="0" fontId="44" fillId="0" borderId="23" xfId="0" applyFont="1" applyBorder="1" applyAlignment="1" applyProtection="1">
      <alignment horizontal="left" vertical="center"/>
    </xf>
    <xf numFmtId="0" fontId="44" fillId="0" borderId="23" xfId="0" applyFont="1" applyBorder="1" applyAlignment="1" applyProtection="1">
      <alignment horizontal="center" vertical="center" shrinkToFit="1"/>
    </xf>
    <xf numFmtId="0" fontId="44" fillId="0" borderId="0" xfId="0" applyFont="1" applyAlignment="1" applyProtection="1">
      <alignment horizontal="left" vertical="center"/>
    </xf>
    <xf numFmtId="0" fontId="44" fillId="0" borderId="0" xfId="0" applyFont="1" applyProtection="1">
      <alignment vertical="center"/>
    </xf>
    <xf numFmtId="0" fontId="54" fillId="0" borderId="0" xfId="0" applyFont="1" applyProtection="1">
      <alignment vertical="center"/>
    </xf>
    <xf numFmtId="0" fontId="11" fillId="0" borderId="0" xfId="0" applyFont="1" applyFill="1" applyAlignment="1" applyProtection="1">
      <alignment horizontal="right" vertical="center"/>
    </xf>
    <xf numFmtId="0" fontId="11" fillId="0" borderId="0" xfId="0" applyFont="1" applyProtection="1">
      <alignment vertical="center"/>
    </xf>
    <xf numFmtId="0" fontId="11" fillId="0" borderId="0" xfId="0" applyFont="1" applyAlignment="1" applyProtection="1">
      <alignment horizontal="left" vertical="center"/>
    </xf>
    <xf numFmtId="0" fontId="11" fillId="0" borderId="0" xfId="0" applyFont="1" applyAlignment="1" applyProtection="1">
      <alignment horizontal="center" vertical="center" shrinkToFit="1"/>
    </xf>
    <xf numFmtId="0" fontId="11" fillId="0" borderId="0" xfId="0" applyFont="1" applyAlignment="1" applyProtection="1">
      <alignment horizontal="right" vertical="center"/>
    </xf>
    <xf numFmtId="0" fontId="45" fillId="0" borderId="0" xfId="0" applyFont="1" applyFill="1" applyBorder="1" applyAlignment="1" applyProtection="1">
      <alignment horizontal="center" vertical="center" shrinkToFit="1"/>
    </xf>
    <xf numFmtId="0" fontId="53" fillId="0" borderId="0" xfId="0" applyFont="1" applyProtection="1">
      <alignment vertical="center"/>
    </xf>
    <xf numFmtId="0" fontId="26" fillId="0" borderId="0" xfId="0" applyFont="1" applyAlignment="1" applyProtection="1">
      <alignment horizontal="left" vertical="center" indent="1"/>
    </xf>
    <xf numFmtId="0" fontId="45" fillId="0" borderId="22" xfId="0" applyFont="1" applyFill="1" applyBorder="1" applyAlignment="1" applyProtection="1">
      <alignment horizontal="center" vertical="center" shrinkToFit="1"/>
    </xf>
    <xf numFmtId="0" fontId="48" fillId="0" borderId="22" xfId="0" applyFont="1" applyFill="1" applyBorder="1" applyAlignment="1" applyProtection="1">
      <alignment horizontal="center" vertical="center" shrinkToFit="1"/>
    </xf>
    <xf numFmtId="0" fontId="51" fillId="0" borderId="22" xfId="0" applyFont="1" applyFill="1" applyBorder="1" applyAlignment="1" applyProtection="1">
      <alignment horizontal="center" vertical="center" shrinkToFit="1"/>
    </xf>
    <xf numFmtId="0" fontId="49" fillId="0" borderId="22" xfId="0" applyFont="1" applyFill="1" applyBorder="1" applyAlignment="1" applyProtection="1">
      <alignment horizontal="center" vertical="center" shrinkToFit="1"/>
    </xf>
    <xf numFmtId="0" fontId="50" fillId="0" borderId="22" xfId="0" applyFont="1" applyFill="1" applyBorder="1" applyAlignment="1" applyProtection="1">
      <alignment horizontal="center" vertical="center" shrinkToFit="1"/>
    </xf>
    <xf numFmtId="0" fontId="64" fillId="0" borderId="22" xfId="0" applyFont="1" applyFill="1" applyBorder="1" applyAlignment="1" applyProtection="1">
      <alignment horizontal="center" vertical="center" shrinkToFit="1"/>
    </xf>
    <xf numFmtId="0" fontId="26" fillId="0" borderId="0" xfId="0" applyFont="1" applyProtection="1">
      <alignment vertical="center"/>
    </xf>
    <xf numFmtId="0" fontId="60" fillId="0" borderId="0" xfId="0" applyFont="1" applyAlignment="1" applyProtection="1">
      <alignment horizontal="left" vertical="center"/>
    </xf>
    <xf numFmtId="0" fontId="45" fillId="0" borderId="0" xfId="0" applyFont="1" applyFill="1" applyBorder="1" applyAlignment="1" applyProtection="1">
      <alignment horizontal="center" vertical="center" shrinkToFit="1"/>
    </xf>
    <xf numFmtId="0" fontId="48" fillId="0" borderId="0" xfId="0" applyFont="1" applyFill="1" applyBorder="1" applyAlignment="1" applyProtection="1">
      <alignment horizontal="center" vertical="center" shrinkToFit="1"/>
    </xf>
    <xf numFmtId="0" fontId="51" fillId="0" borderId="0" xfId="0" applyFont="1" applyFill="1" applyBorder="1" applyAlignment="1" applyProtection="1">
      <alignment horizontal="center" vertical="center" shrinkToFit="1"/>
    </xf>
    <xf numFmtId="0" fontId="49" fillId="0" borderId="0" xfId="0" applyFont="1" applyFill="1" applyBorder="1" applyAlignment="1" applyProtection="1">
      <alignment horizontal="center" vertical="center" shrinkToFit="1"/>
    </xf>
    <xf numFmtId="0" fontId="50" fillId="0" borderId="0" xfId="0" applyFont="1" applyFill="1" applyBorder="1" applyAlignment="1" applyProtection="1">
      <alignment horizontal="center" vertical="center" shrinkToFit="1"/>
    </xf>
    <xf numFmtId="0" fontId="64" fillId="0" borderId="0" xfId="0" applyFont="1" applyFill="1" applyBorder="1" applyAlignment="1" applyProtection="1">
      <alignment horizontal="center" vertical="center" shrinkToFit="1"/>
    </xf>
    <xf numFmtId="0" fontId="44" fillId="0" borderId="11" xfId="0" applyFont="1" applyBorder="1" applyAlignment="1" applyProtection="1">
      <alignment horizontal="right" vertical="center" shrinkToFit="1"/>
    </xf>
    <xf numFmtId="0" fontId="11" fillId="0" borderId="11" xfId="0" applyFont="1" applyBorder="1" applyAlignment="1" applyProtection="1">
      <alignment horizontal="center" vertical="center" shrinkToFit="1"/>
    </xf>
    <xf numFmtId="0" fontId="44" fillId="0" borderId="11" xfId="0" applyFont="1" applyBorder="1" applyAlignment="1" applyProtection="1">
      <alignment horizontal="right" vertical="center"/>
    </xf>
    <xf numFmtId="0" fontId="55" fillId="0" borderId="0" xfId="0" applyFont="1" applyAlignment="1" applyProtection="1">
      <alignment horizontal="right" vertical="center"/>
    </xf>
    <xf numFmtId="0" fontId="11" fillId="0" borderId="0" xfId="0" applyFont="1" applyAlignment="1" applyProtection="1">
      <alignment horizontal="left" vertical="center" shrinkToFit="1"/>
    </xf>
    <xf numFmtId="0" fontId="11" fillId="0" borderId="0" xfId="0" applyFont="1" applyAlignment="1" applyProtection="1">
      <alignment vertical="center"/>
    </xf>
    <xf numFmtId="0" fontId="26" fillId="0" borderId="0" xfId="0" applyFont="1" applyAlignment="1" applyProtection="1">
      <alignment horizontal="right" vertical="center"/>
    </xf>
    <xf numFmtId="1" fontId="11" fillId="0" borderId="0" xfId="0" applyNumberFormat="1" applyFont="1" applyAlignment="1" applyProtection="1">
      <alignment horizontal="left" vertical="center" shrinkToFit="1"/>
    </xf>
    <xf numFmtId="181" fontId="11" fillId="0" borderId="0" xfId="0" applyNumberFormat="1" applyFont="1" applyAlignment="1" applyProtection="1">
      <alignment horizontal="left" vertical="center" shrinkToFit="1"/>
    </xf>
    <xf numFmtId="181" fontId="11" fillId="0" borderId="0" xfId="0" applyNumberFormat="1" applyFont="1" applyProtection="1">
      <alignment vertical="center"/>
    </xf>
    <xf numFmtId="1" fontId="11" fillId="0" borderId="0" xfId="0" applyNumberFormat="1" applyFont="1" applyAlignment="1" applyProtection="1">
      <alignment horizontal="center" vertical="center" shrinkToFit="1"/>
    </xf>
    <xf numFmtId="182" fontId="11" fillId="0" borderId="0" xfId="0" applyNumberFormat="1" applyFont="1" applyProtection="1">
      <alignment vertical="center"/>
    </xf>
    <xf numFmtId="181" fontId="11" fillId="0" borderId="0" xfId="0" applyNumberFormat="1" applyFont="1" applyAlignment="1" applyProtection="1">
      <alignment horizontal="center" vertical="center" shrinkToFit="1"/>
    </xf>
    <xf numFmtId="184" fontId="11" fillId="0" borderId="0" xfId="0" applyNumberFormat="1" applyFont="1" applyProtection="1">
      <alignment vertical="center"/>
    </xf>
    <xf numFmtId="0" fontId="53" fillId="0" borderId="0" xfId="0" applyFont="1" applyAlignment="1" applyProtection="1">
      <alignment horizontal="left" vertical="center"/>
    </xf>
    <xf numFmtId="182" fontId="14" fillId="0" borderId="0" xfId="0" applyNumberFormat="1" applyFont="1" applyFill="1" applyAlignment="1" applyProtection="1">
      <alignment horizontal="center" vertical="center" shrinkToFit="1"/>
    </xf>
    <xf numFmtId="0" fontId="14" fillId="0" borderId="0" xfId="0" applyFont="1" applyFill="1" applyAlignment="1" applyProtection="1">
      <alignment horizontal="right" vertical="center"/>
    </xf>
    <xf numFmtId="0" fontId="14" fillId="0" borderId="0" xfId="0" applyFont="1" applyFill="1" applyAlignment="1" applyProtection="1">
      <alignment horizontal="center" vertical="center" shrinkToFit="1"/>
    </xf>
    <xf numFmtId="0" fontId="11" fillId="6" borderId="0" xfId="0" applyFont="1" applyFill="1" applyAlignment="1" applyProtection="1">
      <alignment vertical="center" shrinkToFit="1"/>
    </xf>
    <xf numFmtId="0" fontId="53" fillId="0" borderId="0" xfId="0" applyFont="1" applyAlignment="1" applyProtection="1">
      <alignment horizontal="right" vertical="center"/>
    </xf>
    <xf numFmtId="0" fontId="14" fillId="0" borderId="0" xfId="0" applyFont="1" applyAlignment="1" applyProtection="1">
      <alignment horizontal="center" vertical="center" shrinkToFit="1"/>
    </xf>
    <xf numFmtId="1" fontId="14" fillId="0" borderId="0" xfId="0" applyNumberFormat="1" applyFont="1" applyAlignment="1" applyProtection="1">
      <alignment horizontal="center" vertical="center" shrinkToFit="1"/>
    </xf>
    <xf numFmtId="0" fontId="14" fillId="0" borderId="0" xfId="0" applyFont="1" applyProtection="1">
      <alignment vertical="center"/>
    </xf>
    <xf numFmtId="0" fontId="14" fillId="0" borderId="0" xfId="0" applyFont="1" applyFill="1" applyProtection="1">
      <alignment vertical="center"/>
    </xf>
    <xf numFmtId="0" fontId="11" fillId="0" borderId="0" xfId="0" applyFont="1" applyAlignment="1" applyProtection="1">
      <alignment vertical="center" shrinkToFit="1"/>
    </xf>
    <xf numFmtId="0" fontId="53" fillId="0" borderId="0" xfId="0" applyFont="1" applyAlignment="1" applyProtection="1">
      <alignment horizontal="center" vertical="center" shrinkToFit="1"/>
    </xf>
    <xf numFmtId="0" fontId="11" fillId="0" borderId="11" xfId="0" applyFont="1" applyBorder="1" applyAlignment="1" applyProtection="1">
      <alignment horizontal="left" vertical="center" shrinkToFit="1"/>
    </xf>
    <xf numFmtId="0" fontId="11" fillId="0" borderId="11" xfId="0" applyFont="1" applyBorder="1" applyAlignment="1" applyProtection="1">
      <alignment horizontal="right" vertical="center" shrinkToFit="1"/>
    </xf>
    <xf numFmtId="0" fontId="53" fillId="0" borderId="14" xfId="0" applyFont="1" applyBorder="1" applyAlignment="1" applyProtection="1">
      <alignment horizontal="right" vertical="center"/>
    </xf>
    <xf numFmtId="0" fontId="26" fillId="0" borderId="14" xfId="0" applyFont="1" applyBorder="1" applyProtection="1">
      <alignment vertical="center"/>
    </xf>
    <xf numFmtId="0" fontId="11" fillId="0" borderId="14" xfId="0" applyFont="1" applyBorder="1" applyAlignment="1" applyProtection="1">
      <alignment horizontal="right" vertical="center"/>
    </xf>
    <xf numFmtId="0" fontId="11" fillId="0" borderId="14" xfId="0" applyFont="1" applyBorder="1" applyAlignment="1" applyProtection="1">
      <alignment horizontal="left" vertical="center"/>
    </xf>
    <xf numFmtId="0" fontId="11" fillId="0" borderId="0" xfId="0" applyFont="1" applyFill="1" applyAlignment="1" applyProtection="1">
      <alignment vertical="center" shrinkToFit="1"/>
    </xf>
    <xf numFmtId="0" fontId="53" fillId="0" borderId="22" xfId="0" applyFont="1" applyBorder="1" applyProtection="1">
      <alignment vertical="center"/>
    </xf>
    <xf numFmtId="0" fontId="26" fillId="0" borderId="22" xfId="0" applyFont="1" applyBorder="1" applyProtection="1">
      <alignment vertical="center"/>
    </xf>
    <xf numFmtId="0" fontId="11" fillId="0" borderId="22" xfId="0" applyFont="1" applyBorder="1" applyAlignment="1" applyProtection="1">
      <alignment horizontal="right" vertical="center"/>
    </xf>
    <xf numFmtId="0" fontId="11" fillId="0" borderId="22" xfId="0" applyFont="1" applyBorder="1" applyAlignment="1" applyProtection="1">
      <alignment horizontal="left" vertical="center"/>
    </xf>
    <xf numFmtId="183" fontId="14" fillId="0" borderId="0" xfId="0" applyNumberFormat="1" applyFont="1" applyFill="1" applyAlignment="1" applyProtection="1">
      <alignment horizontal="center" vertical="center" shrinkToFit="1"/>
    </xf>
    <xf numFmtId="183" fontId="11" fillId="0" borderId="0" xfId="0" applyNumberFormat="1" applyFont="1" applyProtection="1">
      <alignment vertical="center"/>
    </xf>
    <xf numFmtId="183" fontId="14" fillId="0" borderId="0" xfId="0" applyNumberFormat="1" applyFont="1" applyFill="1" applyAlignment="1" applyProtection="1">
      <alignment horizontal="right" vertical="center"/>
    </xf>
    <xf numFmtId="183" fontId="11" fillId="0" borderId="0" xfId="0" applyNumberFormat="1" applyFont="1" applyFill="1" applyProtection="1">
      <alignment vertical="center"/>
    </xf>
    <xf numFmtId="183" fontId="11" fillId="0" borderId="0" xfId="0" applyNumberFormat="1" applyFont="1" applyFill="1" applyAlignment="1" applyProtection="1">
      <alignment vertical="center" shrinkToFit="1"/>
    </xf>
    <xf numFmtId="0" fontId="11" fillId="3" borderId="0" xfId="0" applyFont="1" applyFill="1" applyAlignment="1">
      <alignment horizontal="right" vertical="center"/>
    </xf>
    <xf numFmtId="0" fontId="44" fillId="3" borderId="22" xfId="0" applyFont="1" applyFill="1" applyBorder="1" applyAlignment="1" applyProtection="1">
      <alignment vertical="center"/>
      <protection locked="0"/>
    </xf>
    <xf numFmtId="0" fontId="53" fillId="3" borderId="0" xfId="0" applyFont="1" applyFill="1">
      <alignment vertical="center"/>
    </xf>
    <xf numFmtId="0" fontId="11" fillId="3" borderId="0" xfId="0" applyFont="1" applyFill="1">
      <alignment vertical="center"/>
    </xf>
    <xf numFmtId="0" fontId="11" fillId="3" borderId="0" xfId="0" applyFont="1" applyFill="1" applyAlignment="1">
      <alignment horizontal="left" vertical="center" indent="1"/>
    </xf>
    <xf numFmtId="0" fontId="11" fillId="3" borderId="0" xfId="0" applyFont="1" applyFill="1" applyAlignment="1">
      <alignment horizontal="left" vertical="center"/>
    </xf>
    <xf numFmtId="0" fontId="11" fillId="3" borderId="0" xfId="0" applyFont="1" applyFill="1" applyAlignment="1">
      <alignment horizontal="right" vertical="top"/>
    </xf>
    <xf numFmtId="0" fontId="11" fillId="3" borderId="0" xfId="0" applyFont="1" applyFill="1" applyAlignment="1">
      <alignment horizontal="left" vertical="top"/>
    </xf>
    <xf numFmtId="0" fontId="55" fillId="3" borderId="11" xfId="0" applyFont="1" applyFill="1" applyBorder="1" applyAlignment="1">
      <alignment horizontal="left"/>
    </xf>
    <xf numFmtId="0" fontId="66" fillId="3" borderId="11" xfId="0" applyFont="1" applyFill="1" applyBorder="1" applyAlignment="1">
      <alignment horizontal="left"/>
    </xf>
    <xf numFmtId="0" fontId="55" fillId="3" borderId="11" xfId="0" applyFont="1" applyFill="1" applyBorder="1" applyAlignment="1">
      <alignment horizontal="left" wrapText="1"/>
    </xf>
    <xf numFmtId="0" fontId="11" fillId="3" borderId="0" xfId="0" applyFont="1" applyFill="1" applyAlignment="1">
      <alignment horizontal="left" wrapText="1"/>
    </xf>
    <xf numFmtId="0" fontId="45" fillId="3" borderId="24" xfId="0" applyFont="1" applyFill="1" applyBorder="1" applyAlignment="1">
      <alignment horizontal="center" vertical="center"/>
    </xf>
    <xf numFmtId="0" fontId="44" fillId="3" borderId="24" xfId="0" applyFont="1" applyFill="1" applyBorder="1" applyAlignment="1">
      <alignment horizontal="center" vertical="center"/>
    </xf>
    <xf numFmtId="0" fontId="34" fillId="0" borderId="7" xfId="0" applyFont="1" applyBorder="1" applyAlignment="1">
      <alignment horizontal="center" vertical="center" wrapText="1"/>
    </xf>
  </cellXfs>
  <cellStyles count="3">
    <cellStyle name="一般" xfId="0" builtinId="0"/>
    <cellStyle name="一般 2" xfId="1" xr:uid="{67D8AB4E-92F2-4EFC-B37E-B422E9E9DA5C}"/>
    <cellStyle name="超連結" xfId="2" builtinId="8"/>
  </cellStyles>
  <dxfs count="72">
    <dxf>
      <font>
        <color rgb="FF9C0006"/>
      </font>
      <fill>
        <patternFill>
          <bgColor rgb="FFFFC7CE"/>
        </patternFill>
      </fill>
    </dxf>
    <dxf>
      <numFmt numFmtId="177" formatCode=";;;"/>
    </dxf>
    <dxf>
      <font>
        <color rgb="FFC00000"/>
      </font>
    </dxf>
    <dxf>
      <font>
        <color theme="3" tint="0.79998168889431442"/>
      </font>
      <fill>
        <patternFill>
          <bgColor rgb="FF395751"/>
        </patternFill>
      </fill>
    </dxf>
    <dxf>
      <fill>
        <patternFill>
          <bgColor theme="0" tint="-0.14996795556505021"/>
        </patternFill>
      </fill>
    </dxf>
    <dxf>
      <font>
        <b/>
        <i val="0"/>
        <color rgb="FFF2DBDB"/>
      </font>
    </dxf>
    <dxf>
      <font>
        <color rgb="FFF2DBDB"/>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F2DBDB"/>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numFmt numFmtId="19" formatCode="yyyy/m/d"/>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0"/>
        <color theme="1" tint="0.249977111117893"/>
        <name val="微軟正黑體"/>
        <family val="2"/>
        <charset val="136"/>
        <scheme val="minor"/>
      </font>
      <fill>
        <patternFill patternType="none">
          <fgColor indexed="64"/>
          <bgColor indexed="65"/>
        </patternFill>
      </fill>
    </dxf>
    <dxf>
      <font>
        <b val="0"/>
        <i val="0"/>
        <strike val="0"/>
        <condense val="0"/>
        <extend val="0"/>
        <outline val="0"/>
        <shadow val="0"/>
        <u val="none"/>
        <vertAlign val="baseline"/>
        <sz val="11"/>
        <color theme="1" tint="0.249977111117893"/>
        <name val="微軟正黑體"/>
        <family val="2"/>
        <charset val="136"/>
        <scheme val="minor"/>
      </font>
      <alignment horizontal="general" vertical="center" textRotation="0" wrapText="1" indent="0" justifyLastLine="0" shrinkToFit="1" readingOrder="0"/>
    </dxf>
    <dxf>
      <font>
        <b val="0"/>
        <i val="0"/>
        <strike val="0"/>
        <condense val="0"/>
        <extend val="0"/>
        <outline val="0"/>
        <shadow val="0"/>
        <u val="none"/>
        <vertAlign val="baseline"/>
        <sz val="10"/>
        <color theme="1" tint="0.249977111117893"/>
        <name val="微軟正黑體"/>
        <family val="2"/>
        <charset val="136"/>
        <scheme val="none"/>
      </font>
    </dxf>
    <dxf>
      <font>
        <b val="0"/>
        <i val="0"/>
        <strike val="0"/>
        <condense val="0"/>
        <extend val="0"/>
        <outline val="0"/>
        <shadow val="0"/>
        <u val="none"/>
        <vertAlign val="baseline"/>
        <sz val="10"/>
        <color theme="1" tint="0.249977111117893"/>
        <name val="微軟正黑體"/>
        <family val="2"/>
        <charset val="136"/>
        <scheme val="none"/>
      </font>
    </dxf>
    <dxf>
      <font>
        <b val="0"/>
        <i val="0"/>
        <strike val="0"/>
        <condense val="0"/>
        <extend val="0"/>
        <outline val="0"/>
        <shadow val="0"/>
        <u val="none"/>
        <vertAlign val="baseline"/>
        <sz val="10"/>
        <color theme="1" tint="0.249977111117893"/>
        <name val="微軟正黑體"/>
        <family val="2"/>
        <charset val="136"/>
        <scheme val="none"/>
      </font>
    </dxf>
    <dxf>
      <font>
        <b val="0"/>
        <i val="0"/>
        <strike val="0"/>
        <condense val="0"/>
        <extend val="0"/>
        <outline val="0"/>
        <shadow val="0"/>
        <u val="none"/>
        <vertAlign val="baseline"/>
        <sz val="10"/>
        <color theme="1" tint="0.249977111117893"/>
        <name val="微軟正黑體"/>
        <family val="2"/>
        <charset val="136"/>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tint="0.249977111117893"/>
        <name val="微軟正黑體"/>
        <family val="2"/>
        <charset val="136"/>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tint="0.249977111117893"/>
        <name val="微軟正黑體"/>
        <family val="2"/>
        <charset val="136"/>
        <scheme val="none"/>
      </font>
      <alignment horizontal="left" vertical="center" textRotation="0" wrapText="0" indent="0" justifyLastLine="0" shrinkToFit="0" readingOrder="0"/>
    </dxf>
    <dxf>
      <font>
        <b val="0"/>
        <i val="0"/>
        <strike val="0"/>
        <condense val="0"/>
        <extend val="0"/>
        <outline val="0"/>
        <shadow val="0"/>
        <u val="none"/>
        <vertAlign val="baseline"/>
        <sz val="10"/>
        <color theme="1" tint="0.249977111117893"/>
        <name val="微軟正黑體"/>
        <family val="2"/>
        <charset val="136"/>
        <scheme val="none"/>
      </font>
    </dxf>
    <dxf>
      <font>
        <b val="0"/>
        <i val="0"/>
        <strike val="0"/>
        <condense val="0"/>
        <extend val="0"/>
        <outline val="0"/>
        <shadow val="0"/>
        <u val="none"/>
        <vertAlign val="baseline"/>
        <sz val="10"/>
        <color theme="1" tint="0.249977111117893"/>
        <name val="微軟正黑體"/>
        <family val="2"/>
        <charset val="136"/>
        <scheme val="none"/>
      </font>
    </dxf>
    <dxf>
      <font>
        <b val="0"/>
        <i val="0"/>
        <strike val="0"/>
        <condense val="0"/>
        <extend val="0"/>
        <outline val="0"/>
        <shadow val="0"/>
        <u val="none"/>
        <vertAlign val="baseline"/>
        <sz val="10"/>
        <color theme="1" tint="0.249977111117893"/>
        <name val="微軟正黑體"/>
        <family val="2"/>
        <charset val="136"/>
        <scheme val="none"/>
      </font>
      <alignment horizontal="left" vertical="center" textRotation="0" wrapText="0" justifyLastLine="0" shrinkToFit="0" readingOrder="0"/>
    </dxf>
    <dxf>
      <font>
        <b val="0"/>
        <i val="0"/>
        <strike val="0"/>
        <condense val="0"/>
        <extend val="0"/>
        <outline val="0"/>
        <shadow val="0"/>
        <u val="none"/>
        <vertAlign val="baseline"/>
        <sz val="10"/>
        <color theme="1" tint="0.249977111117893"/>
        <name val="微軟正黑體"/>
        <family val="2"/>
        <charset val="136"/>
        <scheme val="none"/>
      </font>
    </dxf>
    <dxf>
      <border outline="0">
        <bottom style="thin">
          <color indexed="64"/>
        </bottom>
      </border>
    </dxf>
    <dxf>
      <font>
        <b val="0"/>
        <i val="0"/>
        <strike val="0"/>
        <condense val="0"/>
        <extend val="0"/>
        <outline val="0"/>
        <shadow val="0"/>
        <u val="none"/>
        <vertAlign val="baseline"/>
        <sz val="12"/>
        <color theme="1" tint="0.249977111117893"/>
        <name val="微軟正黑體"/>
        <family val="2"/>
        <charset val="136"/>
        <scheme val="none"/>
      </font>
    </dxf>
  </dxfs>
  <tableStyles count="1" defaultTableStyle="TableStyleMedium2" defaultPivotStyle="PivotStyleLight16">
    <tableStyle name="Invisible" pivot="0" table="0" count="0" xr9:uid="{2F7323CC-9169-481B-906E-A3ECC482DC15}"/>
  </tableStyles>
  <colors>
    <mruColors>
      <color rgb="FFC04E4E"/>
      <color rgb="FFFFEF9C"/>
      <color rgb="FFFF7128"/>
      <color rgb="FFF2DBDB"/>
      <color rgb="FFF8696B"/>
      <color rgb="FF63BE7B"/>
      <color rgb="FF953535"/>
      <color rgb="FF63C384"/>
      <color rgb="FF5A8AC6"/>
      <color rgb="FFE4EDE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108705161854772E-2"/>
          <c:y val="0.12004829326514259"/>
          <c:w val="0.92000240594925631"/>
          <c:h val="0.67174981882364826"/>
        </c:manualLayout>
      </c:layout>
      <c:lineChart>
        <c:grouping val="standard"/>
        <c:varyColors val="0"/>
        <c:ser>
          <c:idx val="0"/>
          <c:order val="0"/>
          <c:tx>
            <c:strRef>
              <c:f>Annual1!$AA$34</c:f>
              <c:strCache>
                <c:ptCount val="1"/>
                <c:pt idx="0">
                  <c:v>Value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numRef>
              <c:f>[0]!year</c:f>
              <c:numCache>
                <c:formatCode>General</c:formatCode>
                <c:ptCount val="7"/>
                <c:pt idx="0">
                  <c:v>2015</c:v>
                </c:pt>
                <c:pt idx="1">
                  <c:v>2016</c:v>
                </c:pt>
                <c:pt idx="2">
                  <c:v>2017</c:v>
                </c:pt>
                <c:pt idx="3">
                  <c:v>2018</c:v>
                </c:pt>
                <c:pt idx="4">
                  <c:v>2019</c:v>
                </c:pt>
                <c:pt idx="5">
                  <c:v>2020</c:v>
                </c:pt>
                <c:pt idx="6">
                  <c:v>2021</c:v>
                </c:pt>
              </c:numCache>
            </c:numRef>
          </c:cat>
          <c:val>
            <c:numRef>
              <c:f>[0]!ValueTemp</c:f>
              <c:numCache>
                <c:formatCode>General</c:formatCode>
                <c:ptCount val="7"/>
                <c:pt idx="0">
                  <c:v>4.9000000000000004</c:v>
                </c:pt>
                <c:pt idx="1">
                  <c:v>4.7</c:v>
                </c:pt>
                <c:pt idx="2">
                  <c:v>5.0999999999999996</c:v>
                </c:pt>
                <c:pt idx="3">
                  <c:v>4.9000000000000004</c:v>
                </c:pt>
                <c:pt idx="4">
                  <c:v>5.9</c:v>
                </c:pt>
                <c:pt idx="5">
                  <c:v>5</c:v>
                </c:pt>
                <c:pt idx="6">
                  <c:v>5.3</c:v>
                </c:pt>
              </c:numCache>
            </c:numRef>
          </c:val>
          <c:smooth val="1"/>
          <c:extLst>
            <c:ext xmlns:c16="http://schemas.microsoft.com/office/drawing/2014/chart" uri="{C3380CC4-5D6E-409C-BE32-E72D297353CC}">
              <c16:uniqueId val="{00000000-1C4B-4DA7-8DC3-9B570D507B1C}"/>
            </c:ext>
          </c:extLst>
        </c:ser>
        <c:ser>
          <c:idx val="1"/>
          <c:order val="1"/>
          <c:tx>
            <c:strRef>
              <c:f>Annual1!$AB$34</c:f>
              <c:strCache>
                <c:ptCount val="1"/>
                <c:pt idx="0">
                  <c:v>Max.</c:v>
                </c:pt>
              </c:strCache>
            </c:strRef>
          </c:tx>
          <c:spPr>
            <a:ln w="22225" cap="rnd">
              <a:noFill/>
            </a:ln>
            <a:effectLst>
              <a:glow rad="139700">
                <a:schemeClr val="accent2">
                  <a:satMod val="175000"/>
                  <a:alpha val="14000"/>
                </a:schemeClr>
              </a:glow>
            </a:effectLst>
          </c:spPr>
          <c:marker>
            <c:symbol val="circle"/>
            <c:size val="9"/>
            <c:spPr>
              <a:noFill/>
              <a:ln w="15875">
                <a:solidFill>
                  <a:srgbClr val="FF0000"/>
                </a:solid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75000"/>
                      </a:schemeClr>
                    </a:solidFill>
                    <a:latin typeface="+mn-lt"/>
                    <a:ea typeface="+mn-ea"/>
                    <a:cs typeface="+mn-cs"/>
                  </a:defRPr>
                </a:pPr>
                <a:endParaRPr lang="zh-TW"/>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[0]!year</c:f>
              <c:numCache>
                <c:formatCode>General</c:formatCode>
                <c:ptCount val="7"/>
                <c:pt idx="0">
                  <c:v>2015</c:v>
                </c:pt>
                <c:pt idx="1">
                  <c:v>2016</c:v>
                </c:pt>
                <c:pt idx="2">
                  <c:v>2017</c:v>
                </c:pt>
                <c:pt idx="3">
                  <c:v>2018</c:v>
                </c:pt>
                <c:pt idx="4">
                  <c:v>2019</c:v>
                </c:pt>
                <c:pt idx="5">
                  <c:v>2020</c:v>
                </c:pt>
                <c:pt idx="6">
                  <c:v>2021</c:v>
                </c:pt>
              </c:numCache>
            </c:numRef>
          </c:cat>
          <c:val>
            <c:numRef>
              <c:f>Annual1!$AB$35:$AB$41</c:f>
              <c:numCache>
                <c:formatCode>General</c:formatCode>
                <c:ptCount val="7"/>
                <c:pt idx="0">
                  <c:v>#N/A</c:v>
                </c:pt>
                <c:pt idx="1">
                  <c:v>#N/A</c:v>
                </c:pt>
                <c:pt idx="2">
                  <c:v>#N/A</c:v>
                </c:pt>
                <c:pt idx="3">
                  <c:v>#N/A</c:v>
                </c:pt>
                <c:pt idx="4">
                  <c:v>5.9</c:v>
                </c:pt>
                <c:pt idx="5">
                  <c:v>#N/A</c:v>
                </c:pt>
                <c:pt idx="6">
                  <c:v>#N/A</c:v>
                </c:pt>
              </c:numCache>
            </c:numRef>
          </c:val>
          <c:smooth val="0"/>
          <c:extLst>
            <c:ext xmlns:c16="http://schemas.microsoft.com/office/drawing/2014/chart" uri="{C3380CC4-5D6E-409C-BE32-E72D297353CC}">
              <c16:uniqueId val="{00000001-1C4B-4DA7-8DC3-9B570D507B1C}"/>
            </c:ext>
          </c:extLst>
        </c:ser>
        <c:ser>
          <c:idx val="2"/>
          <c:order val="2"/>
          <c:tx>
            <c:strRef>
              <c:f>Annual1!$AC$34</c:f>
              <c:strCache>
                <c:ptCount val="1"/>
                <c:pt idx="0">
                  <c:v>Min.</c:v>
                </c:pt>
              </c:strCache>
            </c:strRef>
          </c:tx>
          <c:spPr>
            <a:ln w="22225" cap="rnd">
              <a:noFill/>
            </a:ln>
            <a:effectLst>
              <a:glow rad="139700">
                <a:schemeClr val="accent3">
                  <a:satMod val="175000"/>
                  <a:alpha val="14000"/>
                </a:schemeClr>
              </a:glow>
            </a:effectLst>
          </c:spPr>
          <c:marker>
            <c:symbol val="circle"/>
            <c:size val="8"/>
            <c:spPr>
              <a:noFill/>
              <a:ln w="15875">
                <a:solidFill>
                  <a:srgbClr val="00B050"/>
                </a:solidFill>
              </a:ln>
              <a:effectLst>
                <a:glow rad="63500">
                  <a:schemeClr val="accent3">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75000"/>
                      </a:schemeClr>
                    </a:solidFill>
                    <a:latin typeface="+mn-lt"/>
                    <a:ea typeface="+mn-ea"/>
                    <a:cs typeface="+mn-cs"/>
                  </a:defRPr>
                </a:pPr>
                <a:endParaRPr lang="zh-TW"/>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[0]!year</c:f>
              <c:numCache>
                <c:formatCode>General</c:formatCode>
                <c:ptCount val="7"/>
                <c:pt idx="0">
                  <c:v>2015</c:v>
                </c:pt>
                <c:pt idx="1">
                  <c:v>2016</c:v>
                </c:pt>
                <c:pt idx="2">
                  <c:v>2017</c:v>
                </c:pt>
                <c:pt idx="3">
                  <c:v>2018</c:v>
                </c:pt>
                <c:pt idx="4">
                  <c:v>2019</c:v>
                </c:pt>
                <c:pt idx="5">
                  <c:v>2020</c:v>
                </c:pt>
                <c:pt idx="6">
                  <c:v>2021</c:v>
                </c:pt>
              </c:numCache>
            </c:numRef>
          </c:cat>
          <c:val>
            <c:numRef>
              <c:f>Annual1!$AC$35:$AC$41</c:f>
              <c:numCache>
                <c:formatCode>General</c:formatCode>
                <c:ptCount val="7"/>
                <c:pt idx="0">
                  <c:v>#N/A</c:v>
                </c:pt>
                <c:pt idx="1">
                  <c:v>4.7</c:v>
                </c:pt>
                <c:pt idx="2">
                  <c:v>#N/A</c:v>
                </c:pt>
                <c:pt idx="3">
                  <c:v>#N/A</c:v>
                </c:pt>
                <c:pt idx="4">
                  <c:v>#N/A</c:v>
                </c:pt>
                <c:pt idx="5">
                  <c:v>#N/A</c:v>
                </c:pt>
                <c:pt idx="6">
                  <c:v>#N/A</c:v>
                </c:pt>
              </c:numCache>
            </c:numRef>
          </c:val>
          <c:smooth val="0"/>
          <c:extLst>
            <c:ext xmlns:c16="http://schemas.microsoft.com/office/drawing/2014/chart" uri="{C3380CC4-5D6E-409C-BE32-E72D297353CC}">
              <c16:uniqueId val="{00000002-1C4B-4DA7-8DC3-9B570D507B1C}"/>
            </c:ext>
          </c:extLst>
        </c:ser>
        <c:dLbls>
          <c:showLegendKey val="0"/>
          <c:showVal val="0"/>
          <c:showCatName val="0"/>
          <c:showSerName val="0"/>
          <c:showPercent val="0"/>
          <c:showBubbleSize val="0"/>
        </c:dLbls>
        <c:marker val="1"/>
        <c:smooth val="0"/>
        <c:axId val="2104480175"/>
        <c:axId val="1779144959"/>
      </c:lineChart>
      <c:catAx>
        <c:axId val="2104480175"/>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zh-TW"/>
          </a:p>
        </c:txPr>
        <c:crossAx val="1779144959"/>
        <c:crosses val="autoZero"/>
        <c:auto val="1"/>
        <c:lblAlgn val="ctr"/>
        <c:lblOffset val="100"/>
        <c:noMultiLvlLbl val="0"/>
      </c:catAx>
      <c:valAx>
        <c:axId val="1779144959"/>
        <c:scaling>
          <c:orientation val="minMax"/>
        </c:scaling>
        <c:delete val="1"/>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crossAx val="2104480175"/>
        <c:crosses val="autoZero"/>
        <c:crossBetween val="between"/>
      </c:valAx>
      <c:spPr>
        <a:noFill/>
        <a:ln>
          <a:noFill/>
        </a:ln>
        <a:effectLst/>
      </c:spPr>
    </c:plotArea>
    <c:legend>
      <c:legendPos val="t"/>
      <c:layout>
        <c:manualLayout>
          <c:xMode val="edge"/>
          <c:yMode val="edge"/>
          <c:x val="4.9423517720159675E-2"/>
          <c:y val="0.70475252125185095"/>
          <c:w val="0.45539296636085624"/>
          <c:h val="0.1367015873015872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zh-TW"/>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TW"/>
    </a:p>
  </c:txPr>
  <c:printSettings>
    <c:headerFooter/>
    <c:pageMargins b="0.75" l="0.7" r="0.7" t="0.75" header="0.3" footer="0.3"/>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108705161854772E-2"/>
          <c:y val="0.12004829326514259"/>
          <c:w val="0.92000240594925631"/>
          <c:h val="0.67174981882364826"/>
        </c:manualLayout>
      </c:layout>
      <c:lineChart>
        <c:grouping val="standard"/>
        <c:varyColors val="0"/>
        <c:ser>
          <c:idx val="0"/>
          <c:order val="0"/>
          <c:tx>
            <c:strRef>
              <c:f>Annual1!$G$34</c:f>
              <c:strCache>
                <c:ptCount val="1"/>
                <c:pt idx="0">
                  <c:v>Value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numRef>
              <c:f>[0]!year</c:f>
              <c:numCache>
                <c:formatCode>General</c:formatCode>
                <c:ptCount val="7"/>
                <c:pt idx="0">
                  <c:v>2015</c:v>
                </c:pt>
                <c:pt idx="1">
                  <c:v>2016</c:v>
                </c:pt>
                <c:pt idx="2">
                  <c:v>2017</c:v>
                </c:pt>
                <c:pt idx="3">
                  <c:v>2018</c:v>
                </c:pt>
                <c:pt idx="4">
                  <c:v>2019</c:v>
                </c:pt>
                <c:pt idx="5">
                  <c:v>2020</c:v>
                </c:pt>
                <c:pt idx="6">
                  <c:v>2021</c:v>
                </c:pt>
              </c:numCache>
            </c:numRef>
          </c:cat>
          <c:val>
            <c:numRef>
              <c:f>[0]!ValueGSI</c:f>
              <c:numCache>
                <c:formatCode>General</c:formatCode>
                <c:ptCount val="7"/>
                <c:pt idx="0">
                  <c:v>6229.7</c:v>
                </c:pt>
                <c:pt idx="1">
                  <c:v>5454</c:v>
                </c:pt>
                <c:pt idx="2">
                  <c:v>5412.6</c:v>
                </c:pt>
                <c:pt idx="3">
                  <c:v>6694.6</c:v>
                </c:pt>
                <c:pt idx="4">
                  <c:v>6715.3</c:v>
                </c:pt>
                <c:pt idx="5">
                  <c:v>6508.5</c:v>
                </c:pt>
                <c:pt idx="6">
                  <c:v>6789.4</c:v>
                </c:pt>
              </c:numCache>
            </c:numRef>
          </c:val>
          <c:smooth val="1"/>
          <c:extLst>
            <c:ext xmlns:c16="http://schemas.microsoft.com/office/drawing/2014/chart" uri="{C3380CC4-5D6E-409C-BE32-E72D297353CC}">
              <c16:uniqueId val="{00000000-42AD-4F20-85FA-47090D157FFF}"/>
            </c:ext>
          </c:extLst>
        </c:ser>
        <c:ser>
          <c:idx val="1"/>
          <c:order val="1"/>
          <c:tx>
            <c:strRef>
              <c:f>Annual1!$H$34</c:f>
              <c:strCache>
                <c:ptCount val="1"/>
                <c:pt idx="0">
                  <c:v>Max.</c:v>
                </c:pt>
              </c:strCache>
            </c:strRef>
          </c:tx>
          <c:spPr>
            <a:ln w="22225" cap="rnd">
              <a:noFill/>
            </a:ln>
            <a:effectLst>
              <a:glow rad="139700">
                <a:schemeClr val="accent2">
                  <a:satMod val="175000"/>
                  <a:alpha val="14000"/>
                </a:schemeClr>
              </a:glow>
            </a:effectLst>
          </c:spPr>
          <c:marker>
            <c:symbol val="circle"/>
            <c:size val="9"/>
            <c:spPr>
              <a:noFill/>
              <a:ln w="15875">
                <a:solidFill>
                  <a:srgbClr val="FF0000"/>
                </a:solid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75000"/>
                      </a:schemeClr>
                    </a:solidFill>
                    <a:latin typeface="+mn-lt"/>
                    <a:ea typeface="+mn-ea"/>
                    <a:cs typeface="+mn-cs"/>
                  </a:defRPr>
                </a:pPr>
                <a:endParaRPr lang="zh-TW"/>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[0]!year</c:f>
              <c:numCache>
                <c:formatCode>General</c:formatCode>
                <c:ptCount val="7"/>
                <c:pt idx="0">
                  <c:v>2015</c:v>
                </c:pt>
                <c:pt idx="1">
                  <c:v>2016</c:v>
                </c:pt>
                <c:pt idx="2">
                  <c:v>2017</c:v>
                </c:pt>
                <c:pt idx="3">
                  <c:v>2018</c:v>
                </c:pt>
                <c:pt idx="4">
                  <c:v>2019</c:v>
                </c:pt>
                <c:pt idx="5">
                  <c:v>2020</c:v>
                </c:pt>
                <c:pt idx="6">
                  <c:v>2021</c:v>
                </c:pt>
              </c:numCache>
            </c:numRef>
          </c:cat>
          <c:val>
            <c:numRef>
              <c:f>Annual1!$H$35:$H$41</c:f>
              <c:numCache>
                <c:formatCode>General</c:formatCode>
                <c:ptCount val="7"/>
                <c:pt idx="0">
                  <c:v>#N/A</c:v>
                </c:pt>
                <c:pt idx="1">
                  <c:v>#N/A</c:v>
                </c:pt>
                <c:pt idx="2">
                  <c:v>#N/A</c:v>
                </c:pt>
                <c:pt idx="3">
                  <c:v>#N/A</c:v>
                </c:pt>
                <c:pt idx="4">
                  <c:v>#N/A</c:v>
                </c:pt>
                <c:pt idx="5">
                  <c:v>#N/A</c:v>
                </c:pt>
                <c:pt idx="6">
                  <c:v>6789.4</c:v>
                </c:pt>
              </c:numCache>
            </c:numRef>
          </c:val>
          <c:smooth val="0"/>
          <c:extLst>
            <c:ext xmlns:c16="http://schemas.microsoft.com/office/drawing/2014/chart" uri="{C3380CC4-5D6E-409C-BE32-E72D297353CC}">
              <c16:uniqueId val="{00000001-42AD-4F20-85FA-47090D157FFF}"/>
            </c:ext>
          </c:extLst>
        </c:ser>
        <c:ser>
          <c:idx val="2"/>
          <c:order val="2"/>
          <c:tx>
            <c:strRef>
              <c:f>Annual1!$I$34</c:f>
              <c:strCache>
                <c:ptCount val="1"/>
                <c:pt idx="0">
                  <c:v>Min.</c:v>
                </c:pt>
              </c:strCache>
            </c:strRef>
          </c:tx>
          <c:spPr>
            <a:ln w="22225" cap="rnd">
              <a:noFill/>
            </a:ln>
            <a:effectLst>
              <a:glow rad="139700">
                <a:schemeClr val="accent3">
                  <a:satMod val="175000"/>
                  <a:alpha val="14000"/>
                </a:schemeClr>
              </a:glow>
            </a:effectLst>
          </c:spPr>
          <c:marker>
            <c:symbol val="circle"/>
            <c:size val="8"/>
            <c:spPr>
              <a:noFill/>
              <a:ln w="15875">
                <a:solidFill>
                  <a:srgbClr val="00B050"/>
                </a:solidFill>
              </a:ln>
              <a:effectLst>
                <a:glow rad="63500">
                  <a:schemeClr val="accent3">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75000"/>
                      </a:schemeClr>
                    </a:solidFill>
                    <a:latin typeface="+mn-lt"/>
                    <a:ea typeface="+mn-ea"/>
                    <a:cs typeface="+mn-cs"/>
                  </a:defRPr>
                </a:pPr>
                <a:endParaRPr lang="zh-TW"/>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[0]!year</c:f>
              <c:numCache>
                <c:formatCode>General</c:formatCode>
                <c:ptCount val="7"/>
                <c:pt idx="0">
                  <c:v>2015</c:v>
                </c:pt>
                <c:pt idx="1">
                  <c:v>2016</c:v>
                </c:pt>
                <c:pt idx="2">
                  <c:v>2017</c:v>
                </c:pt>
                <c:pt idx="3">
                  <c:v>2018</c:v>
                </c:pt>
                <c:pt idx="4">
                  <c:v>2019</c:v>
                </c:pt>
                <c:pt idx="5">
                  <c:v>2020</c:v>
                </c:pt>
                <c:pt idx="6">
                  <c:v>2021</c:v>
                </c:pt>
              </c:numCache>
            </c:numRef>
          </c:cat>
          <c:val>
            <c:numRef>
              <c:f>Annual1!$I$35:$I$41</c:f>
              <c:numCache>
                <c:formatCode>General</c:formatCode>
                <c:ptCount val="7"/>
                <c:pt idx="0">
                  <c:v>#N/A</c:v>
                </c:pt>
                <c:pt idx="1">
                  <c:v>#N/A</c:v>
                </c:pt>
                <c:pt idx="2">
                  <c:v>5412.6</c:v>
                </c:pt>
                <c:pt idx="3">
                  <c:v>#N/A</c:v>
                </c:pt>
                <c:pt idx="4">
                  <c:v>#N/A</c:v>
                </c:pt>
                <c:pt idx="5">
                  <c:v>#N/A</c:v>
                </c:pt>
                <c:pt idx="6">
                  <c:v>#N/A</c:v>
                </c:pt>
              </c:numCache>
            </c:numRef>
          </c:val>
          <c:smooth val="0"/>
          <c:extLst>
            <c:ext xmlns:c16="http://schemas.microsoft.com/office/drawing/2014/chart" uri="{C3380CC4-5D6E-409C-BE32-E72D297353CC}">
              <c16:uniqueId val="{00000002-42AD-4F20-85FA-47090D157FFF}"/>
            </c:ext>
          </c:extLst>
        </c:ser>
        <c:dLbls>
          <c:showLegendKey val="0"/>
          <c:showVal val="0"/>
          <c:showCatName val="0"/>
          <c:showSerName val="0"/>
          <c:showPercent val="0"/>
          <c:showBubbleSize val="0"/>
        </c:dLbls>
        <c:marker val="1"/>
        <c:smooth val="0"/>
        <c:axId val="2104480175"/>
        <c:axId val="1779144959"/>
      </c:lineChart>
      <c:catAx>
        <c:axId val="2104480175"/>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zh-TW"/>
          </a:p>
        </c:txPr>
        <c:crossAx val="1779144959"/>
        <c:crosses val="autoZero"/>
        <c:auto val="1"/>
        <c:lblAlgn val="ctr"/>
        <c:lblOffset val="100"/>
        <c:noMultiLvlLbl val="0"/>
      </c:catAx>
      <c:valAx>
        <c:axId val="1779144959"/>
        <c:scaling>
          <c:orientation val="minMax"/>
        </c:scaling>
        <c:delete val="1"/>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crossAx val="2104480175"/>
        <c:crosses val="autoZero"/>
        <c:crossBetween val="between"/>
      </c:valAx>
      <c:spPr>
        <a:noFill/>
        <a:ln>
          <a:noFill/>
        </a:ln>
        <a:effectLst/>
      </c:spPr>
    </c:plotArea>
    <c:legend>
      <c:legendPos val="t"/>
      <c:layout>
        <c:manualLayout>
          <c:xMode val="edge"/>
          <c:yMode val="edge"/>
          <c:x val="4.9423517720159675E-2"/>
          <c:y val="0.65674027257230672"/>
          <c:w val="0.53954179408766567"/>
          <c:h val="0.15686031746031745"/>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zh-TW"/>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TW"/>
    </a:p>
  </c:txPr>
  <c:printSettings>
    <c:headerFooter/>
    <c:pageMargins b="0.75" l="0.7" r="0.7" t="0.75" header="0.3" footer="0.3"/>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108705161854772E-2"/>
          <c:y val="0.1103191614867339"/>
          <c:w val="0.92000240594925631"/>
          <c:h val="0.68147895060205699"/>
        </c:manualLayout>
      </c:layout>
      <c:lineChart>
        <c:grouping val="standard"/>
        <c:varyColors val="0"/>
        <c:ser>
          <c:idx val="0"/>
          <c:order val="0"/>
          <c:tx>
            <c:strRef>
              <c:f>Annual1!$Q$34</c:f>
              <c:strCache>
                <c:ptCount val="1"/>
                <c:pt idx="0">
                  <c:v>Value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numRef>
              <c:f>[0]!year</c:f>
              <c:numCache>
                <c:formatCode>General</c:formatCode>
                <c:ptCount val="7"/>
                <c:pt idx="0">
                  <c:v>2015</c:v>
                </c:pt>
                <c:pt idx="1">
                  <c:v>2016</c:v>
                </c:pt>
                <c:pt idx="2">
                  <c:v>2017</c:v>
                </c:pt>
                <c:pt idx="3">
                  <c:v>2018</c:v>
                </c:pt>
                <c:pt idx="4">
                  <c:v>2019</c:v>
                </c:pt>
                <c:pt idx="5">
                  <c:v>2020</c:v>
                </c:pt>
                <c:pt idx="6">
                  <c:v>2021</c:v>
                </c:pt>
              </c:numCache>
            </c:numRef>
          </c:cat>
          <c:val>
            <c:numRef>
              <c:f>[0]!ValueS</c:f>
              <c:numCache>
                <c:formatCode>General</c:formatCode>
                <c:ptCount val="7"/>
                <c:pt idx="0">
                  <c:v>2027</c:v>
                </c:pt>
                <c:pt idx="1">
                  <c:v>1778.6</c:v>
                </c:pt>
                <c:pt idx="2">
                  <c:v>1951.7</c:v>
                </c:pt>
                <c:pt idx="3">
                  <c:v>2131.1</c:v>
                </c:pt>
                <c:pt idx="4">
                  <c:v>2192.3000000000002</c:v>
                </c:pt>
                <c:pt idx="5">
                  <c:v>2124.6999999999998</c:v>
                </c:pt>
                <c:pt idx="6">
                  <c:v>2258.9</c:v>
                </c:pt>
              </c:numCache>
            </c:numRef>
          </c:val>
          <c:smooth val="1"/>
          <c:extLst>
            <c:ext xmlns:c16="http://schemas.microsoft.com/office/drawing/2014/chart" uri="{C3380CC4-5D6E-409C-BE32-E72D297353CC}">
              <c16:uniqueId val="{00000000-8318-4AF6-B9E5-C0A37298BF1A}"/>
            </c:ext>
          </c:extLst>
        </c:ser>
        <c:ser>
          <c:idx val="1"/>
          <c:order val="1"/>
          <c:tx>
            <c:strRef>
              <c:f>Annual1!$R$34</c:f>
              <c:strCache>
                <c:ptCount val="1"/>
                <c:pt idx="0">
                  <c:v>Max.</c:v>
                </c:pt>
              </c:strCache>
            </c:strRef>
          </c:tx>
          <c:spPr>
            <a:ln w="22225" cap="rnd">
              <a:noFill/>
            </a:ln>
            <a:effectLst>
              <a:glow rad="139700">
                <a:schemeClr val="accent2">
                  <a:satMod val="175000"/>
                  <a:alpha val="14000"/>
                </a:schemeClr>
              </a:glow>
            </a:effectLst>
          </c:spPr>
          <c:marker>
            <c:symbol val="circle"/>
            <c:size val="9"/>
            <c:spPr>
              <a:noFill/>
              <a:ln w="15875">
                <a:solidFill>
                  <a:srgbClr val="FF0000"/>
                </a:solid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75000"/>
                      </a:schemeClr>
                    </a:solidFill>
                    <a:latin typeface="+mn-lt"/>
                    <a:ea typeface="+mn-ea"/>
                    <a:cs typeface="+mn-cs"/>
                  </a:defRPr>
                </a:pPr>
                <a:endParaRPr lang="zh-TW"/>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[0]!year</c:f>
              <c:numCache>
                <c:formatCode>General</c:formatCode>
                <c:ptCount val="7"/>
                <c:pt idx="0">
                  <c:v>2015</c:v>
                </c:pt>
                <c:pt idx="1">
                  <c:v>2016</c:v>
                </c:pt>
                <c:pt idx="2">
                  <c:v>2017</c:v>
                </c:pt>
                <c:pt idx="3">
                  <c:v>2018</c:v>
                </c:pt>
                <c:pt idx="4">
                  <c:v>2019</c:v>
                </c:pt>
                <c:pt idx="5">
                  <c:v>2020</c:v>
                </c:pt>
                <c:pt idx="6">
                  <c:v>2021</c:v>
                </c:pt>
              </c:numCache>
            </c:numRef>
          </c:cat>
          <c:val>
            <c:numRef>
              <c:f>Annual1!$R$35:$R$41</c:f>
              <c:numCache>
                <c:formatCode>General</c:formatCode>
                <c:ptCount val="7"/>
                <c:pt idx="0">
                  <c:v>#N/A</c:v>
                </c:pt>
                <c:pt idx="1">
                  <c:v>#N/A</c:v>
                </c:pt>
                <c:pt idx="2">
                  <c:v>#N/A</c:v>
                </c:pt>
                <c:pt idx="3">
                  <c:v>#N/A</c:v>
                </c:pt>
                <c:pt idx="4">
                  <c:v>#N/A</c:v>
                </c:pt>
                <c:pt idx="5">
                  <c:v>#N/A</c:v>
                </c:pt>
                <c:pt idx="6">
                  <c:v>2258.9</c:v>
                </c:pt>
              </c:numCache>
            </c:numRef>
          </c:val>
          <c:smooth val="0"/>
          <c:extLst>
            <c:ext xmlns:c16="http://schemas.microsoft.com/office/drawing/2014/chart" uri="{C3380CC4-5D6E-409C-BE32-E72D297353CC}">
              <c16:uniqueId val="{00000001-8318-4AF6-B9E5-C0A37298BF1A}"/>
            </c:ext>
          </c:extLst>
        </c:ser>
        <c:ser>
          <c:idx val="2"/>
          <c:order val="2"/>
          <c:tx>
            <c:strRef>
              <c:f>Annual1!$S$34</c:f>
              <c:strCache>
                <c:ptCount val="1"/>
                <c:pt idx="0">
                  <c:v>Min.</c:v>
                </c:pt>
              </c:strCache>
            </c:strRef>
          </c:tx>
          <c:spPr>
            <a:ln w="22225" cap="rnd">
              <a:noFill/>
            </a:ln>
            <a:effectLst>
              <a:glow rad="139700">
                <a:schemeClr val="accent3">
                  <a:satMod val="175000"/>
                  <a:alpha val="14000"/>
                </a:schemeClr>
              </a:glow>
            </a:effectLst>
          </c:spPr>
          <c:marker>
            <c:symbol val="circle"/>
            <c:size val="8"/>
            <c:spPr>
              <a:noFill/>
              <a:ln w="15875">
                <a:solidFill>
                  <a:srgbClr val="00B050"/>
                </a:solidFill>
              </a:ln>
              <a:effectLst>
                <a:glow rad="63500">
                  <a:schemeClr val="accent3">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75000"/>
                      </a:schemeClr>
                    </a:solidFill>
                    <a:latin typeface="+mn-lt"/>
                    <a:ea typeface="+mn-ea"/>
                    <a:cs typeface="+mn-cs"/>
                  </a:defRPr>
                </a:pPr>
                <a:endParaRPr lang="zh-TW"/>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[0]!year</c:f>
              <c:numCache>
                <c:formatCode>General</c:formatCode>
                <c:ptCount val="7"/>
                <c:pt idx="0">
                  <c:v>2015</c:v>
                </c:pt>
                <c:pt idx="1">
                  <c:v>2016</c:v>
                </c:pt>
                <c:pt idx="2">
                  <c:v>2017</c:v>
                </c:pt>
                <c:pt idx="3">
                  <c:v>2018</c:v>
                </c:pt>
                <c:pt idx="4">
                  <c:v>2019</c:v>
                </c:pt>
                <c:pt idx="5">
                  <c:v>2020</c:v>
                </c:pt>
                <c:pt idx="6">
                  <c:v>2021</c:v>
                </c:pt>
              </c:numCache>
            </c:numRef>
          </c:cat>
          <c:val>
            <c:numRef>
              <c:f>Annual1!$S$35:$S$41</c:f>
              <c:numCache>
                <c:formatCode>General</c:formatCode>
                <c:ptCount val="7"/>
                <c:pt idx="0">
                  <c:v>#N/A</c:v>
                </c:pt>
                <c:pt idx="1">
                  <c:v>1778.6</c:v>
                </c:pt>
                <c:pt idx="2">
                  <c:v>#N/A</c:v>
                </c:pt>
                <c:pt idx="3">
                  <c:v>#N/A</c:v>
                </c:pt>
                <c:pt idx="4">
                  <c:v>#N/A</c:v>
                </c:pt>
                <c:pt idx="5">
                  <c:v>#N/A</c:v>
                </c:pt>
                <c:pt idx="6">
                  <c:v>#N/A</c:v>
                </c:pt>
              </c:numCache>
            </c:numRef>
          </c:val>
          <c:smooth val="0"/>
          <c:extLst>
            <c:ext xmlns:c16="http://schemas.microsoft.com/office/drawing/2014/chart" uri="{C3380CC4-5D6E-409C-BE32-E72D297353CC}">
              <c16:uniqueId val="{00000002-8318-4AF6-B9E5-C0A37298BF1A}"/>
            </c:ext>
          </c:extLst>
        </c:ser>
        <c:dLbls>
          <c:showLegendKey val="0"/>
          <c:showVal val="0"/>
          <c:showCatName val="0"/>
          <c:showSerName val="0"/>
          <c:showPercent val="0"/>
          <c:showBubbleSize val="0"/>
        </c:dLbls>
        <c:marker val="1"/>
        <c:smooth val="0"/>
        <c:axId val="2104480175"/>
        <c:axId val="1779144959"/>
      </c:lineChart>
      <c:catAx>
        <c:axId val="2104480175"/>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zh-TW"/>
          </a:p>
        </c:txPr>
        <c:crossAx val="1779144959"/>
        <c:crosses val="autoZero"/>
        <c:auto val="1"/>
        <c:lblAlgn val="ctr"/>
        <c:lblOffset val="100"/>
        <c:noMultiLvlLbl val="0"/>
      </c:catAx>
      <c:valAx>
        <c:axId val="1779144959"/>
        <c:scaling>
          <c:orientation val="minMax"/>
        </c:scaling>
        <c:delete val="1"/>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crossAx val="2104480175"/>
        <c:crosses val="autoZero"/>
        <c:crossBetween val="between"/>
      </c:valAx>
      <c:spPr>
        <a:noFill/>
        <a:ln>
          <a:noFill/>
        </a:ln>
        <a:effectLst/>
      </c:spPr>
    </c:plotArea>
    <c:legend>
      <c:legendPos val="t"/>
      <c:layout>
        <c:manualLayout>
          <c:xMode val="edge"/>
          <c:yMode val="edge"/>
          <c:x val="4.2987470993446887E-2"/>
          <c:y val="0.66443488410498708"/>
          <c:w val="0.53954179408766567"/>
          <c:h val="0.15686031746031745"/>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zh-TW"/>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TW"/>
    </a:p>
  </c:txPr>
  <c:printSettings>
    <c:headerFooter/>
    <c:pageMargins b="0.75" l="0.7" r="0.7" t="0.75" header="0.3" footer="0.3"/>
    <c:pageSetup paperSize="9"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108705161854772E-2"/>
          <c:y val="0.14923568860036862"/>
          <c:w val="0.92000240594925631"/>
          <c:h val="0.6425624234884223"/>
        </c:manualLayout>
      </c:layout>
      <c:lineChart>
        <c:grouping val="standard"/>
        <c:varyColors val="0"/>
        <c:ser>
          <c:idx val="0"/>
          <c:order val="0"/>
          <c:tx>
            <c:strRef>
              <c:f>Annual1!$AK$34</c:f>
              <c:strCache>
                <c:ptCount val="1"/>
                <c:pt idx="0">
                  <c:v>Value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numRef>
              <c:f>[0]!year</c:f>
              <c:numCache>
                <c:formatCode>General</c:formatCode>
                <c:ptCount val="7"/>
                <c:pt idx="0">
                  <c:v>2015</c:v>
                </c:pt>
                <c:pt idx="1">
                  <c:v>2016</c:v>
                </c:pt>
                <c:pt idx="2">
                  <c:v>2017</c:v>
                </c:pt>
                <c:pt idx="3">
                  <c:v>2018</c:v>
                </c:pt>
                <c:pt idx="4">
                  <c:v>2019</c:v>
                </c:pt>
                <c:pt idx="5">
                  <c:v>2020</c:v>
                </c:pt>
                <c:pt idx="6">
                  <c:v>2021</c:v>
                </c:pt>
              </c:numCache>
            </c:numRef>
          </c:cat>
          <c:val>
            <c:numRef>
              <c:f>[0]!ValueRH</c:f>
              <c:numCache>
                <c:formatCode>General</c:formatCode>
                <c:ptCount val="7"/>
                <c:pt idx="0">
                  <c:v>73</c:v>
                </c:pt>
                <c:pt idx="1">
                  <c:v>76.5</c:v>
                </c:pt>
                <c:pt idx="2">
                  <c:v>73</c:v>
                </c:pt>
                <c:pt idx="3">
                  <c:v>75.8</c:v>
                </c:pt>
                <c:pt idx="4">
                  <c:v>70.8</c:v>
                </c:pt>
                <c:pt idx="5">
                  <c:v>74.599999999999994</c:v>
                </c:pt>
                <c:pt idx="6">
                  <c:v>70.599999999999994</c:v>
                </c:pt>
              </c:numCache>
            </c:numRef>
          </c:val>
          <c:smooth val="1"/>
          <c:extLst>
            <c:ext xmlns:c16="http://schemas.microsoft.com/office/drawing/2014/chart" uri="{C3380CC4-5D6E-409C-BE32-E72D297353CC}">
              <c16:uniqueId val="{00000000-F567-4833-AFB8-D48FE632A36C}"/>
            </c:ext>
          </c:extLst>
        </c:ser>
        <c:ser>
          <c:idx val="1"/>
          <c:order val="1"/>
          <c:tx>
            <c:strRef>
              <c:f>Annual1!$AL$34</c:f>
              <c:strCache>
                <c:ptCount val="1"/>
                <c:pt idx="0">
                  <c:v>Max.</c:v>
                </c:pt>
              </c:strCache>
            </c:strRef>
          </c:tx>
          <c:spPr>
            <a:ln w="22225" cap="rnd">
              <a:noFill/>
            </a:ln>
            <a:effectLst>
              <a:glow rad="139700">
                <a:schemeClr val="accent2">
                  <a:satMod val="175000"/>
                  <a:alpha val="14000"/>
                </a:schemeClr>
              </a:glow>
            </a:effectLst>
          </c:spPr>
          <c:marker>
            <c:symbol val="circle"/>
            <c:size val="9"/>
            <c:spPr>
              <a:noFill/>
              <a:ln w="15875">
                <a:solidFill>
                  <a:srgbClr val="FF0000"/>
                </a:solid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75000"/>
                      </a:schemeClr>
                    </a:solidFill>
                    <a:latin typeface="+mn-lt"/>
                    <a:ea typeface="+mn-ea"/>
                    <a:cs typeface="+mn-cs"/>
                  </a:defRPr>
                </a:pPr>
                <a:endParaRPr lang="zh-TW"/>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[0]!year</c:f>
              <c:numCache>
                <c:formatCode>General</c:formatCode>
                <c:ptCount val="7"/>
                <c:pt idx="0">
                  <c:v>2015</c:v>
                </c:pt>
                <c:pt idx="1">
                  <c:v>2016</c:v>
                </c:pt>
                <c:pt idx="2">
                  <c:v>2017</c:v>
                </c:pt>
                <c:pt idx="3">
                  <c:v>2018</c:v>
                </c:pt>
                <c:pt idx="4">
                  <c:v>2019</c:v>
                </c:pt>
                <c:pt idx="5">
                  <c:v>2020</c:v>
                </c:pt>
                <c:pt idx="6">
                  <c:v>2021</c:v>
                </c:pt>
              </c:numCache>
            </c:numRef>
          </c:cat>
          <c:val>
            <c:numRef>
              <c:f>Annual1!$AL$35:$AL$41</c:f>
              <c:numCache>
                <c:formatCode>General</c:formatCode>
                <c:ptCount val="7"/>
                <c:pt idx="0">
                  <c:v>#N/A</c:v>
                </c:pt>
                <c:pt idx="1">
                  <c:v>76.5</c:v>
                </c:pt>
                <c:pt idx="2">
                  <c:v>#N/A</c:v>
                </c:pt>
                <c:pt idx="3">
                  <c:v>#N/A</c:v>
                </c:pt>
                <c:pt idx="4">
                  <c:v>#N/A</c:v>
                </c:pt>
                <c:pt idx="5">
                  <c:v>#N/A</c:v>
                </c:pt>
                <c:pt idx="6">
                  <c:v>#N/A</c:v>
                </c:pt>
              </c:numCache>
            </c:numRef>
          </c:val>
          <c:smooth val="0"/>
          <c:extLst>
            <c:ext xmlns:c16="http://schemas.microsoft.com/office/drawing/2014/chart" uri="{C3380CC4-5D6E-409C-BE32-E72D297353CC}">
              <c16:uniqueId val="{00000001-F567-4833-AFB8-D48FE632A36C}"/>
            </c:ext>
          </c:extLst>
        </c:ser>
        <c:ser>
          <c:idx val="2"/>
          <c:order val="2"/>
          <c:tx>
            <c:strRef>
              <c:f>Annual1!$AM$34</c:f>
              <c:strCache>
                <c:ptCount val="1"/>
                <c:pt idx="0">
                  <c:v>Min.</c:v>
                </c:pt>
              </c:strCache>
            </c:strRef>
          </c:tx>
          <c:spPr>
            <a:ln w="22225" cap="rnd">
              <a:noFill/>
            </a:ln>
            <a:effectLst>
              <a:glow rad="139700">
                <a:schemeClr val="accent3">
                  <a:satMod val="175000"/>
                  <a:alpha val="14000"/>
                </a:schemeClr>
              </a:glow>
            </a:effectLst>
          </c:spPr>
          <c:marker>
            <c:symbol val="circle"/>
            <c:size val="8"/>
            <c:spPr>
              <a:noFill/>
              <a:ln w="15875">
                <a:solidFill>
                  <a:srgbClr val="00B050"/>
                </a:solidFill>
              </a:ln>
              <a:effectLst>
                <a:glow rad="63500">
                  <a:schemeClr val="accent3">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75000"/>
                      </a:schemeClr>
                    </a:solidFill>
                    <a:latin typeface="+mn-lt"/>
                    <a:ea typeface="+mn-ea"/>
                    <a:cs typeface="+mn-cs"/>
                  </a:defRPr>
                </a:pPr>
                <a:endParaRPr lang="zh-TW"/>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[0]!year</c:f>
              <c:numCache>
                <c:formatCode>General</c:formatCode>
                <c:ptCount val="7"/>
                <c:pt idx="0">
                  <c:v>2015</c:v>
                </c:pt>
                <c:pt idx="1">
                  <c:v>2016</c:v>
                </c:pt>
                <c:pt idx="2">
                  <c:v>2017</c:v>
                </c:pt>
                <c:pt idx="3">
                  <c:v>2018</c:v>
                </c:pt>
                <c:pt idx="4">
                  <c:v>2019</c:v>
                </c:pt>
                <c:pt idx="5">
                  <c:v>2020</c:v>
                </c:pt>
                <c:pt idx="6">
                  <c:v>2021</c:v>
                </c:pt>
              </c:numCache>
            </c:numRef>
          </c:cat>
          <c:val>
            <c:numRef>
              <c:f>Annual1!$AM$35:$AM$41</c:f>
              <c:numCache>
                <c:formatCode>General</c:formatCode>
                <c:ptCount val="7"/>
                <c:pt idx="0">
                  <c:v>#N/A</c:v>
                </c:pt>
                <c:pt idx="1">
                  <c:v>#N/A</c:v>
                </c:pt>
                <c:pt idx="2">
                  <c:v>#N/A</c:v>
                </c:pt>
                <c:pt idx="3">
                  <c:v>#N/A</c:v>
                </c:pt>
                <c:pt idx="4">
                  <c:v>#N/A</c:v>
                </c:pt>
                <c:pt idx="5">
                  <c:v>#N/A</c:v>
                </c:pt>
                <c:pt idx="6">
                  <c:v>70.599999999999994</c:v>
                </c:pt>
              </c:numCache>
            </c:numRef>
          </c:val>
          <c:smooth val="0"/>
          <c:extLst>
            <c:ext xmlns:c16="http://schemas.microsoft.com/office/drawing/2014/chart" uri="{C3380CC4-5D6E-409C-BE32-E72D297353CC}">
              <c16:uniqueId val="{00000002-F567-4833-AFB8-D48FE632A36C}"/>
            </c:ext>
          </c:extLst>
        </c:ser>
        <c:dLbls>
          <c:showLegendKey val="0"/>
          <c:showVal val="0"/>
          <c:showCatName val="0"/>
          <c:showSerName val="0"/>
          <c:showPercent val="0"/>
          <c:showBubbleSize val="0"/>
        </c:dLbls>
        <c:marker val="1"/>
        <c:smooth val="0"/>
        <c:axId val="2104480175"/>
        <c:axId val="1779144959"/>
      </c:lineChart>
      <c:catAx>
        <c:axId val="2104480175"/>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zh-TW"/>
          </a:p>
        </c:txPr>
        <c:crossAx val="1779144959"/>
        <c:crosses val="autoZero"/>
        <c:auto val="1"/>
        <c:lblAlgn val="ctr"/>
        <c:lblOffset val="100"/>
        <c:noMultiLvlLbl val="0"/>
      </c:catAx>
      <c:valAx>
        <c:axId val="1779144959"/>
        <c:scaling>
          <c:orientation val="minMax"/>
        </c:scaling>
        <c:delete val="1"/>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crossAx val="2104480175"/>
        <c:crosses val="autoZero"/>
        <c:crossBetween val="between"/>
      </c:valAx>
      <c:spPr>
        <a:noFill/>
        <a:ln>
          <a:noFill/>
        </a:ln>
        <a:effectLst/>
      </c:spPr>
    </c:plotArea>
    <c:legend>
      <c:legendPos val="t"/>
      <c:layout>
        <c:manualLayout>
          <c:xMode val="edge"/>
          <c:yMode val="edge"/>
          <c:x val="4.6186997057155642E-2"/>
          <c:y val="0.68697850043245456"/>
          <c:w val="0.45539296636085624"/>
          <c:h val="0.1367015873015872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zh-TW"/>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TW"/>
    </a:p>
  </c:txPr>
  <c:printSettings>
    <c:headerFooter/>
    <c:pageMargins b="0.75" l="0.7" r="0.7" t="0.75" header="0.3" footer="0.3"/>
    <c:pageSetup paperSize="9"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108705161854772E-2"/>
          <c:y val="0.12004829326514259"/>
          <c:w val="0.92000240594925631"/>
          <c:h val="0.67174981882364826"/>
        </c:manualLayout>
      </c:layout>
      <c:lineChart>
        <c:grouping val="standard"/>
        <c:varyColors val="0"/>
        <c:ser>
          <c:idx val="0"/>
          <c:order val="0"/>
          <c:tx>
            <c:strRef>
              <c:f>Annual1!$AU$34</c:f>
              <c:strCache>
                <c:ptCount val="1"/>
                <c:pt idx="0">
                  <c:v>Value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numRef>
              <c:f>[0]!year</c:f>
              <c:numCache>
                <c:formatCode>General</c:formatCode>
                <c:ptCount val="7"/>
                <c:pt idx="0">
                  <c:v>2015</c:v>
                </c:pt>
                <c:pt idx="1">
                  <c:v>2016</c:v>
                </c:pt>
                <c:pt idx="2">
                  <c:v>2017</c:v>
                </c:pt>
                <c:pt idx="3">
                  <c:v>2018</c:v>
                </c:pt>
                <c:pt idx="4">
                  <c:v>2019</c:v>
                </c:pt>
                <c:pt idx="5">
                  <c:v>2020</c:v>
                </c:pt>
                <c:pt idx="6">
                  <c:v>2021</c:v>
                </c:pt>
              </c:numCache>
            </c:numRef>
          </c:cat>
          <c:val>
            <c:numRef>
              <c:f>[0]!ValueRain</c:f>
              <c:numCache>
                <c:formatCode>General</c:formatCode>
                <c:ptCount val="7"/>
                <c:pt idx="0">
                  <c:v>193.1</c:v>
                </c:pt>
                <c:pt idx="1">
                  <c:v>272</c:v>
                </c:pt>
                <c:pt idx="2">
                  <c:v>220.1</c:v>
                </c:pt>
                <c:pt idx="3">
                  <c:v>197</c:v>
                </c:pt>
                <c:pt idx="4">
                  <c:v>227.2</c:v>
                </c:pt>
                <c:pt idx="5">
                  <c:v>147.30000000000001</c:v>
                </c:pt>
                <c:pt idx="6">
                  <c:v>186.6</c:v>
                </c:pt>
              </c:numCache>
            </c:numRef>
          </c:val>
          <c:smooth val="1"/>
          <c:extLst>
            <c:ext xmlns:c16="http://schemas.microsoft.com/office/drawing/2014/chart" uri="{C3380CC4-5D6E-409C-BE32-E72D297353CC}">
              <c16:uniqueId val="{00000000-ED8C-4068-A540-93E83997484C}"/>
            </c:ext>
          </c:extLst>
        </c:ser>
        <c:ser>
          <c:idx val="1"/>
          <c:order val="1"/>
          <c:tx>
            <c:strRef>
              <c:f>Annual1!$AV$34</c:f>
              <c:strCache>
                <c:ptCount val="1"/>
                <c:pt idx="0">
                  <c:v>Max.</c:v>
                </c:pt>
              </c:strCache>
            </c:strRef>
          </c:tx>
          <c:spPr>
            <a:ln w="22225" cap="rnd">
              <a:noFill/>
            </a:ln>
            <a:effectLst>
              <a:glow rad="139700">
                <a:schemeClr val="accent2">
                  <a:satMod val="175000"/>
                  <a:alpha val="14000"/>
                </a:schemeClr>
              </a:glow>
            </a:effectLst>
          </c:spPr>
          <c:marker>
            <c:symbol val="circle"/>
            <c:size val="9"/>
            <c:spPr>
              <a:noFill/>
              <a:ln w="15875">
                <a:solidFill>
                  <a:srgbClr val="FF0000"/>
                </a:solid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75000"/>
                      </a:schemeClr>
                    </a:solidFill>
                    <a:latin typeface="+mn-lt"/>
                    <a:ea typeface="+mn-ea"/>
                    <a:cs typeface="+mn-cs"/>
                  </a:defRPr>
                </a:pPr>
                <a:endParaRPr lang="zh-TW"/>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[0]!year</c:f>
              <c:numCache>
                <c:formatCode>General</c:formatCode>
                <c:ptCount val="7"/>
                <c:pt idx="0">
                  <c:v>2015</c:v>
                </c:pt>
                <c:pt idx="1">
                  <c:v>2016</c:v>
                </c:pt>
                <c:pt idx="2">
                  <c:v>2017</c:v>
                </c:pt>
                <c:pt idx="3">
                  <c:v>2018</c:v>
                </c:pt>
                <c:pt idx="4">
                  <c:v>2019</c:v>
                </c:pt>
                <c:pt idx="5">
                  <c:v>2020</c:v>
                </c:pt>
                <c:pt idx="6">
                  <c:v>2021</c:v>
                </c:pt>
              </c:numCache>
            </c:numRef>
          </c:cat>
          <c:val>
            <c:numRef>
              <c:f>Annual1!$AV$35:$AV$41</c:f>
              <c:numCache>
                <c:formatCode>General</c:formatCode>
                <c:ptCount val="7"/>
                <c:pt idx="0">
                  <c:v>#N/A</c:v>
                </c:pt>
                <c:pt idx="1">
                  <c:v>272</c:v>
                </c:pt>
                <c:pt idx="2">
                  <c:v>#N/A</c:v>
                </c:pt>
                <c:pt idx="3">
                  <c:v>#N/A</c:v>
                </c:pt>
                <c:pt idx="4">
                  <c:v>#N/A</c:v>
                </c:pt>
                <c:pt idx="5">
                  <c:v>#N/A</c:v>
                </c:pt>
                <c:pt idx="6">
                  <c:v>#N/A</c:v>
                </c:pt>
              </c:numCache>
            </c:numRef>
          </c:val>
          <c:smooth val="0"/>
          <c:extLst>
            <c:ext xmlns:c16="http://schemas.microsoft.com/office/drawing/2014/chart" uri="{C3380CC4-5D6E-409C-BE32-E72D297353CC}">
              <c16:uniqueId val="{00000001-ED8C-4068-A540-93E83997484C}"/>
            </c:ext>
          </c:extLst>
        </c:ser>
        <c:ser>
          <c:idx val="2"/>
          <c:order val="2"/>
          <c:tx>
            <c:strRef>
              <c:f>Annual1!$AW$34</c:f>
              <c:strCache>
                <c:ptCount val="1"/>
                <c:pt idx="0">
                  <c:v>Min.</c:v>
                </c:pt>
              </c:strCache>
            </c:strRef>
          </c:tx>
          <c:spPr>
            <a:ln w="22225" cap="rnd">
              <a:noFill/>
            </a:ln>
            <a:effectLst>
              <a:glow rad="139700">
                <a:schemeClr val="accent3">
                  <a:satMod val="175000"/>
                  <a:alpha val="14000"/>
                </a:schemeClr>
              </a:glow>
            </a:effectLst>
          </c:spPr>
          <c:marker>
            <c:symbol val="circle"/>
            <c:size val="8"/>
            <c:spPr>
              <a:noFill/>
              <a:ln w="15875">
                <a:solidFill>
                  <a:srgbClr val="00B050"/>
                </a:solidFill>
              </a:ln>
              <a:effectLst>
                <a:glow rad="63500">
                  <a:schemeClr val="accent3">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75000"/>
                      </a:schemeClr>
                    </a:solidFill>
                    <a:latin typeface="+mn-lt"/>
                    <a:ea typeface="+mn-ea"/>
                    <a:cs typeface="+mn-cs"/>
                  </a:defRPr>
                </a:pPr>
                <a:endParaRPr lang="zh-TW"/>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[0]!year</c:f>
              <c:numCache>
                <c:formatCode>General</c:formatCode>
                <c:ptCount val="7"/>
                <c:pt idx="0">
                  <c:v>2015</c:v>
                </c:pt>
                <c:pt idx="1">
                  <c:v>2016</c:v>
                </c:pt>
                <c:pt idx="2">
                  <c:v>2017</c:v>
                </c:pt>
                <c:pt idx="3">
                  <c:v>2018</c:v>
                </c:pt>
                <c:pt idx="4">
                  <c:v>2019</c:v>
                </c:pt>
                <c:pt idx="5">
                  <c:v>2020</c:v>
                </c:pt>
                <c:pt idx="6">
                  <c:v>2021</c:v>
                </c:pt>
              </c:numCache>
            </c:numRef>
          </c:cat>
          <c:val>
            <c:numRef>
              <c:f>Annual1!$AW$35:$AW$41</c:f>
              <c:numCache>
                <c:formatCode>General</c:formatCode>
                <c:ptCount val="7"/>
                <c:pt idx="0">
                  <c:v>#N/A</c:v>
                </c:pt>
                <c:pt idx="1">
                  <c:v>#N/A</c:v>
                </c:pt>
                <c:pt idx="2">
                  <c:v>#N/A</c:v>
                </c:pt>
                <c:pt idx="3">
                  <c:v>#N/A</c:v>
                </c:pt>
                <c:pt idx="4">
                  <c:v>#N/A</c:v>
                </c:pt>
                <c:pt idx="5">
                  <c:v>147.30000000000001</c:v>
                </c:pt>
                <c:pt idx="6">
                  <c:v>#N/A</c:v>
                </c:pt>
              </c:numCache>
            </c:numRef>
          </c:val>
          <c:smooth val="0"/>
          <c:extLst>
            <c:ext xmlns:c16="http://schemas.microsoft.com/office/drawing/2014/chart" uri="{C3380CC4-5D6E-409C-BE32-E72D297353CC}">
              <c16:uniqueId val="{00000002-ED8C-4068-A540-93E83997484C}"/>
            </c:ext>
          </c:extLst>
        </c:ser>
        <c:dLbls>
          <c:showLegendKey val="0"/>
          <c:showVal val="0"/>
          <c:showCatName val="0"/>
          <c:showSerName val="0"/>
          <c:showPercent val="0"/>
          <c:showBubbleSize val="0"/>
        </c:dLbls>
        <c:marker val="1"/>
        <c:smooth val="0"/>
        <c:axId val="2104480175"/>
        <c:axId val="1779144959"/>
      </c:lineChart>
      <c:catAx>
        <c:axId val="2104480175"/>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zh-TW"/>
          </a:p>
        </c:txPr>
        <c:crossAx val="1779144959"/>
        <c:crosses val="autoZero"/>
        <c:auto val="1"/>
        <c:lblAlgn val="ctr"/>
        <c:lblOffset val="100"/>
        <c:noMultiLvlLbl val="0"/>
      </c:catAx>
      <c:valAx>
        <c:axId val="1779144959"/>
        <c:scaling>
          <c:orientation val="minMax"/>
        </c:scaling>
        <c:delete val="1"/>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crossAx val="2104480175"/>
        <c:crosses val="autoZero"/>
        <c:crossBetween val="between"/>
      </c:valAx>
      <c:spPr>
        <a:noFill/>
        <a:ln>
          <a:noFill/>
        </a:ln>
        <a:effectLst/>
      </c:spPr>
    </c:plotArea>
    <c:legend>
      <c:legendPos val="t"/>
      <c:layout>
        <c:manualLayout>
          <c:xMode val="edge"/>
          <c:yMode val="edge"/>
          <c:x val="5.9133064725582496E-2"/>
          <c:y val="0.66681968185902252"/>
          <c:w val="0.45539296636085624"/>
          <c:h val="0.1367015873015872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zh-TW"/>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TW"/>
    </a:p>
  </c:txPr>
  <c:printSettings>
    <c:headerFooter/>
    <c:pageMargins b="0.75" l="0.7" r="0.7" t="0.75" header="0.3" footer="0.3"/>
    <c:pageSetup paperSize="9" orientation="landscape"/>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108705161854772E-2"/>
          <c:y val="0.12004829326514259"/>
          <c:w val="0.92000240594925631"/>
          <c:h val="0.67174981882364826"/>
        </c:manualLayout>
      </c:layout>
      <c:lineChart>
        <c:grouping val="standard"/>
        <c:varyColors val="0"/>
        <c:ser>
          <c:idx val="0"/>
          <c:order val="0"/>
          <c:tx>
            <c:strRef>
              <c:f>Annual1!$BE$34</c:f>
              <c:strCache>
                <c:ptCount val="1"/>
                <c:pt idx="0">
                  <c:v>Value</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numRef>
              <c:f>Annual1!$F$35:$F$41</c:f>
              <c:numCache>
                <c:formatCode>General</c:formatCode>
                <c:ptCount val="7"/>
                <c:pt idx="0">
                  <c:v>2015</c:v>
                </c:pt>
                <c:pt idx="1">
                  <c:v>2016</c:v>
                </c:pt>
                <c:pt idx="2">
                  <c:v>2017</c:v>
                </c:pt>
                <c:pt idx="3">
                  <c:v>2018</c:v>
                </c:pt>
                <c:pt idx="4">
                  <c:v>2019</c:v>
                </c:pt>
                <c:pt idx="5">
                  <c:v>2020</c:v>
                </c:pt>
                <c:pt idx="6">
                  <c:v>2021</c:v>
                </c:pt>
              </c:numCache>
            </c:numRef>
          </c:cat>
          <c:val>
            <c:numRef>
              <c:f>[0]!ValueCloud</c:f>
              <c:numCache>
                <c:formatCode>General</c:formatCode>
                <c:ptCount val="7"/>
                <c:pt idx="0">
                  <c:v>4.2</c:v>
                </c:pt>
                <c:pt idx="1">
                  <c:v>4.5999999999999996</c:v>
                </c:pt>
                <c:pt idx="2">
                  <c:v>4.2</c:v>
                </c:pt>
                <c:pt idx="3">
                  <c:v>3.4</c:v>
                </c:pt>
                <c:pt idx="4">
                  <c:v>2</c:v>
                </c:pt>
                <c:pt idx="5">
                  <c:v>3</c:v>
                </c:pt>
                <c:pt idx="6">
                  <c:v>4.5</c:v>
                </c:pt>
              </c:numCache>
            </c:numRef>
          </c:val>
          <c:smooth val="1"/>
          <c:extLst>
            <c:ext xmlns:c16="http://schemas.microsoft.com/office/drawing/2014/chart" uri="{C3380CC4-5D6E-409C-BE32-E72D297353CC}">
              <c16:uniqueId val="{00000000-0B46-45D3-B59B-51DC70062DE9}"/>
            </c:ext>
          </c:extLst>
        </c:ser>
        <c:ser>
          <c:idx val="1"/>
          <c:order val="1"/>
          <c:tx>
            <c:strRef>
              <c:f>Annual1!$BF$34</c:f>
              <c:strCache>
                <c:ptCount val="1"/>
                <c:pt idx="0">
                  <c:v>Max.</c:v>
                </c:pt>
              </c:strCache>
            </c:strRef>
          </c:tx>
          <c:spPr>
            <a:ln w="22225" cap="rnd">
              <a:noFill/>
            </a:ln>
            <a:effectLst>
              <a:glow rad="139700">
                <a:schemeClr val="accent2">
                  <a:satMod val="175000"/>
                  <a:alpha val="14000"/>
                </a:schemeClr>
              </a:glow>
            </a:effectLst>
          </c:spPr>
          <c:marker>
            <c:symbol val="circle"/>
            <c:size val="9"/>
            <c:spPr>
              <a:noFill/>
              <a:ln w="15875">
                <a:solidFill>
                  <a:srgbClr val="FF0000"/>
                </a:solid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75000"/>
                      </a:schemeClr>
                    </a:solidFill>
                    <a:latin typeface="+mn-lt"/>
                    <a:ea typeface="+mn-ea"/>
                    <a:cs typeface="+mn-cs"/>
                  </a:defRPr>
                </a:pPr>
                <a:endParaRPr lang="zh-TW"/>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Annual1!$F$35:$F$41</c:f>
              <c:numCache>
                <c:formatCode>General</c:formatCode>
                <c:ptCount val="7"/>
                <c:pt idx="0">
                  <c:v>2015</c:v>
                </c:pt>
                <c:pt idx="1">
                  <c:v>2016</c:v>
                </c:pt>
                <c:pt idx="2">
                  <c:v>2017</c:v>
                </c:pt>
                <c:pt idx="3">
                  <c:v>2018</c:v>
                </c:pt>
                <c:pt idx="4">
                  <c:v>2019</c:v>
                </c:pt>
                <c:pt idx="5">
                  <c:v>2020</c:v>
                </c:pt>
                <c:pt idx="6">
                  <c:v>2021</c:v>
                </c:pt>
              </c:numCache>
            </c:numRef>
          </c:cat>
          <c:val>
            <c:numRef>
              <c:f>Annual1!$BF$35:$BF$41</c:f>
              <c:numCache>
                <c:formatCode>General</c:formatCode>
                <c:ptCount val="7"/>
                <c:pt idx="0">
                  <c:v>#N/A</c:v>
                </c:pt>
                <c:pt idx="1">
                  <c:v>4.5999999999999996</c:v>
                </c:pt>
                <c:pt idx="2">
                  <c:v>#N/A</c:v>
                </c:pt>
                <c:pt idx="3">
                  <c:v>#N/A</c:v>
                </c:pt>
                <c:pt idx="4">
                  <c:v>#N/A</c:v>
                </c:pt>
                <c:pt idx="5">
                  <c:v>#N/A</c:v>
                </c:pt>
                <c:pt idx="6">
                  <c:v>#N/A</c:v>
                </c:pt>
              </c:numCache>
            </c:numRef>
          </c:val>
          <c:smooth val="0"/>
          <c:extLst>
            <c:ext xmlns:c16="http://schemas.microsoft.com/office/drawing/2014/chart" uri="{C3380CC4-5D6E-409C-BE32-E72D297353CC}">
              <c16:uniqueId val="{00000001-0B46-45D3-B59B-51DC70062DE9}"/>
            </c:ext>
          </c:extLst>
        </c:ser>
        <c:ser>
          <c:idx val="2"/>
          <c:order val="2"/>
          <c:tx>
            <c:strRef>
              <c:f>Annual1!$BG$34</c:f>
              <c:strCache>
                <c:ptCount val="1"/>
                <c:pt idx="0">
                  <c:v>Min.</c:v>
                </c:pt>
              </c:strCache>
            </c:strRef>
          </c:tx>
          <c:spPr>
            <a:ln w="22225" cap="rnd">
              <a:noFill/>
            </a:ln>
            <a:effectLst>
              <a:glow rad="139700">
                <a:schemeClr val="accent3">
                  <a:satMod val="175000"/>
                  <a:alpha val="14000"/>
                </a:schemeClr>
              </a:glow>
            </a:effectLst>
          </c:spPr>
          <c:marker>
            <c:symbol val="circle"/>
            <c:size val="8"/>
            <c:spPr>
              <a:noFill/>
              <a:ln w="15875">
                <a:solidFill>
                  <a:srgbClr val="00B050"/>
                </a:solidFill>
              </a:ln>
              <a:effectLst>
                <a:glow rad="63500">
                  <a:schemeClr val="accent3">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lt1">
                        <a:lumMod val="75000"/>
                      </a:schemeClr>
                    </a:solidFill>
                    <a:latin typeface="+mn-lt"/>
                    <a:ea typeface="+mn-ea"/>
                    <a:cs typeface="+mn-cs"/>
                  </a:defRPr>
                </a:pPr>
                <a:endParaRPr lang="zh-TW"/>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numRef>
              <c:f>Annual1!$F$35:$F$41</c:f>
              <c:numCache>
                <c:formatCode>General</c:formatCode>
                <c:ptCount val="7"/>
                <c:pt idx="0">
                  <c:v>2015</c:v>
                </c:pt>
                <c:pt idx="1">
                  <c:v>2016</c:v>
                </c:pt>
                <c:pt idx="2">
                  <c:v>2017</c:v>
                </c:pt>
                <c:pt idx="3">
                  <c:v>2018</c:v>
                </c:pt>
                <c:pt idx="4">
                  <c:v>2019</c:v>
                </c:pt>
                <c:pt idx="5">
                  <c:v>2020</c:v>
                </c:pt>
                <c:pt idx="6">
                  <c:v>2021</c:v>
                </c:pt>
              </c:numCache>
            </c:numRef>
          </c:cat>
          <c:val>
            <c:numRef>
              <c:f>Annual1!$BG$35:$BG$41</c:f>
              <c:numCache>
                <c:formatCode>General</c:formatCode>
                <c:ptCount val="7"/>
                <c:pt idx="0">
                  <c:v>#N/A</c:v>
                </c:pt>
                <c:pt idx="1">
                  <c:v>#N/A</c:v>
                </c:pt>
                <c:pt idx="2">
                  <c:v>#N/A</c:v>
                </c:pt>
                <c:pt idx="3">
                  <c:v>#N/A</c:v>
                </c:pt>
                <c:pt idx="4">
                  <c:v>2</c:v>
                </c:pt>
                <c:pt idx="5">
                  <c:v>#N/A</c:v>
                </c:pt>
                <c:pt idx="6">
                  <c:v>#N/A</c:v>
                </c:pt>
              </c:numCache>
            </c:numRef>
          </c:val>
          <c:smooth val="0"/>
          <c:extLst>
            <c:ext xmlns:c16="http://schemas.microsoft.com/office/drawing/2014/chart" uri="{C3380CC4-5D6E-409C-BE32-E72D297353CC}">
              <c16:uniqueId val="{00000002-0B46-45D3-B59B-51DC70062DE9}"/>
            </c:ext>
          </c:extLst>
        </c:ser>
        <c:dLbls>
          <c:showLegendKey val="0"/>
          <c:showVal val="0"/>
          <c:showCatName val="0"/>
          <c:showSerName val="0"/>
          <c:showPercent val="0"/>
          <c:showBubbleSize val="0"/>
        </c:dLbls>
        <c:marker val="1"/>
        <c:smooth val="0"/>
        <c:axId val="2104480175"/>
        <c:axId val="1779144959"/>
      </c:lineChart>
      <c:catAx>
        <c:axId val="2104480175"/>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zh-TW"/>
          </a:p>
        </c:txPr>
        <c:crossAx val="1779144959"/>
        <c:crosses val="autoZero"/>
        <c:auto val="1"/>
        <c:lblAlgn val="ctr"/>
        <c:lblOffset val="100"/>
        <c:noMultiLvlLbl val="0"/>
      </c:catAx>
      <c:valAx>
        <c:axId val="1779144959"/>
        <c:scaling>
          <c:orientation val="minMax"/>
        </c:scaling>
        <c:delete val="1"/>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crossAx val="2104480175"/>
        <c:crosses val="autoZero"/>
        <c:crossBetween val="between"/>
      </c:valAx>
      <c:spPr>
        <a:noFill/>
        <a:ln>
          <a:noFill/>
        </a:ln>
        <a:effectLst/>
      </c:spPr>
    </c:plotArea>
    <c:legend>
      <c:legendPos val="t"/>
      <c:layout>
        <c:manualLayout>
          <c:xMode val="edge"/>
          <c:yMode val="edge"/>
          <c:x val="5.9133064725582496E-2"/>
          <c:y val="0.66681968185902252"/>
          <c:w val="0.45539296636085624"/>
          <c:h val="0.1367015873015872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zh-TW"/>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zh-TW"/>
    </a:p>
  </c:txPr>
  <c:printSettings>
    <c:headerFooter/>
    <c:pageMargins b="0.75" l="0.7" r="0.7" t="0.75" header="0.3" footer="0.3"/>
    <c:pageSetup paperSize="9" orientation="landscape"/>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822864413225055"/>
          <c:y val="6.9043209876543221E-2"/>
          <c:w val="0.83009307828422096"/>
          <c:h val="0.79607777777777777"/>
        </c:manualLayout>
      </c:layout>
      <c:stockChart>
        <c:ser>
          <c:idx val="0"/>
          <c:order val="0"/>
          <c:tx>
            <c:strRef>
              <c:f>Annual2!$E$36</c:f>
              <c:strCache>
                <c:ptCount val="1"/>
                <c:pt idx="0">
                  <c:v>MIN</c:v>
                </c:pt>
              </c:strCache>
            </c:strRef>
          </c:tx>
          <c:spPr>
            <a:ln w="25400" cap="rnd">
              <a:noFill/>
              <a:round/>
            </a:ln>
            <a:effectLst/>
          </c:spPr>
          <c:marker>
            <c:symbol val="dash"/>
            <c:size val="9"/>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Annual2!$F$32:$M$32</c:f>
              <c:numCache>
                <c:formatCode>General</c:formatCode>
                <c:ptCount val="8"/>
                <c:pt idx="0">
                  <c:v>2015</c:v>
                </c:pt>
                <c:pt idx="1">
                  <c:v>2016</c:v>
                </c:pt>
                <c:pt idx="2">
                  <c:v>2017</c:v>
                </c:pt>
                <c:pt idx="3">
                  <c:v>2018</c:v>
                </c:pt>
                <c:pt idx="4">
                  <c:v>2019</c:v>
                </c:pt>
                <c:pt idx="5">
                  <c:v>2020</c:v>
                </c:pt>
                <c:pt idx="6">
                  <c:v>2021</c:v>
                </c:pt>
                <c:pt idx="7">
                  <c:v>2022</c:v>
                </c:pt>
              </c:numCache>
            </c:numRef>
          </c:cat>
          <c:val>
            <c:numRef>
              <c:f>Annual2!$F$36:$M$36</c:f>
              <c:numCache>
                <c:formatCode>0</c:formatCode>
                <c:ptCount val="8"/>
                <c:pt idx="0">
                  <c:v>3746.4</c:v>
                </c:pt>
                <c:pt idx="1">
                  <c:v>3514</c:v>
                </c:pt>
                <c:pt idx="2">
                  <c:v>3381.5</c:v>
                </c:pt>
                <c:pt idx="3">
                  <c:v>3623.2</c:v>
                </c:pt>
                <c:pt idx="4">
                  <c:v>3478.2</c:v>
                </c:pt>
                <c:pt idx="5">
                  <c:v>3202.3</c:v>
                </c:pt>
                <c:pt idx="6">
                  <c:v>3941.3</c:v>
                </c:pt>
                <c:pt idx="7">
                  <c:v>0</c:v>
                </c:pt>
              </c:numCache>
            </c:numRef>
          </c:val>
          <c:smooth val="0"/>
          <c:extLst>
            <c:ext xmlns:c16="http://schemas.microsoft.com/office/drawing/2014/chart" uri="{C3380CC4-5D6E-409C-BE32-E72D297353CC}">
              <c16:uniqueId val="{00000000-8466-4C87-9971-C2A8B0457D05}"/>
            </c:ext>
          </c:extLst>
        </c:ser>
        <c:ser>
          <c:idx val="1"/>
          <c:order val="1"/>
          <c:tx>
            <c:strRef>
              <c:f>Annual2!$E$33</c:f>
              <c:strCache>
                <c:ptCount val="1"/>
                <c:pt idx="0">
                  <c:v>MAX</c:v>
                </c:pt>
              </c:strCache>
            </c:strRef>
          </c:tx>
          <c:spPr>
            <a:ln w="25400" cap="rnd">
              <a:noFill/>
              <a:round/>
            </a:ln>
            <a:effectLst/>
          </c:spPr>
          <c:marker>
            <c:symbol val="dash"/>
            <c:size val="9"/>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Annual2!$F$32:$M$32</c:f>
              <c:numCache>
                <c:formatCode>General</c:formatCode>
                <c:ptCount val="8"/>
                <c:pt idx="0">
                  <c:v>2015</c:v>
                </c:pt>
                <c:pt idx="1">
                  <c:v>2016</c:v>
                </c:pt>
                <c:pt idx="2">
                  <c:v>2017</c:v>
                </c:pt>
                <c:pt idx="3">
                  <c:v>2018</c:v>
                </c:pt>
                <c:pt idx="4">
                  <c:v>2019</c:v>
                </c:pt>
                <c:pt idx="5">
                  <c:v>2020</c:v>
                </c:pt>
                <c:pt idx="6">
                  <c:v>2021</c:v>
                </c:pt>
                <c:pt idx="7">
                  <c:v>2022</c:v>
                </c:pt>
              </c:numCache>
            </c:numRef>
          </c:cat>
          <c:val>
            <c:numRef>
              <c:f>Annual2!$F$33:$M$33</c:f>
              <c:numCache>
                <c:formatCode>0</c:formatCode>
                <c:ptCount val="8"/>
                <c:pt idx="0">
                  <c:v>6229.7</c:v>
                </c:pt>
                <c:pt idx="1">
                  <c:v>5736.8</c:v>
                </c:pt>
                <c:pt idx="2">
                  <c:v>6214.5</c:v>
                </c:pt>
                <c:pt idx="3">
                  <c:v>6694.6</c:v>
                </c:pt>
                <c:pt idx="4">
                  <c:v>6715.3</c:v>
                </c:pt>
                <c:pt idx="5">
                  <c:v>6917.2</c:v>
                </c:pt>
                <c:pt idx="6">
                  <c:v>6887.7</c:v>
                </c:pt>
                <c:pt idx="7">
                  <c:v>0</c:v>
                </c:pt>
              </c:numCache>
            </c:numRef>
          </c:val>
          <c:smooth val="0"/>
          <c:extLst>
            <c:ext xmlns:c16="http://schemas.microsoft.com/office/drawing/2014/chart" uri="{C3380CC4-5D6E-409C-BE32-E72D297353CC}">
              <c16:uniqueId val="{00000001-8466-4C87-9971-C2A8B0457D05}"/>
            </c:ext>
          </c:extLst>
        </c:ser>
        <c:ser>
          <c:idx val="2"/>
          <c:order val="2"/>
          <c:tx>
            <c:strRef>
              <c:f>Annual2!$E$35</c:f>
              <c:strCache>
                <c:ptCount val="1"/>
                <c:pt idx="0">
                  <c:v>MEAN</c:v>
                </c:pt>
              </c:strCache>
            </c:strRef>
          </c:tx>
          <c:spPr>
            <a:ln w="25400" cap="rnd">
              <a:noFill/>
              <a:round/>
            </a:ln>
            <a:effectLst/>
          </c:spPr>
          <c:marker>
            <c:symbol val="x"/>
            <c:size val="9"/>
            <c:spPr>
              <a:no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Annual2!$F$32:$M$32</c:f>
              <c:numCache>
                <c:formatCode>General</c:formatCode>
                <c:ptCount val="8"/>
                <c:pt idx="0">
                  <c:v>2015</c:v>
                </c:pt>
                <c:pt idx="1">
                  <c:v>2016</c:v>
                </c:pt>
                <c:pt idx="2">
                  <c:v>2017</c:v>
                </c:pt>
                <c:pt idx="3">
                  <c:v>2018</c:v>
                </c:pt>
                <c:pt idx="4">
                  <c:v>2019</c:v>
                </c:pt>
                <c:pt idx="5">
                  <c:v>2020</c:v>
                </c:pt>
                <c:pt idx="6">
                  <c:v>2021</c:v>
                </c:pt>
                <c:pt idx="7">
                  <c:v>2022</c:v>
                </c:pt>
              </c:numCache>
            </c:numRef>
          </c:cat>
          <c:val>
            <c:numRef>
              <c:f>Annual2!$F$35:$M$35</c:f>
              <c:numCache>
                <c:formatCode>0</c:formatCode>
                <c:ptCount val="8"/>
                <c:pt idx="0">
                  <c:v>4997.5</c:v>
                </c:pt>
                <c:pt idx="1">
                  <c:v>4746.2</c:v>
                </c:pt>
                <c:pt idx="2">
                  <c:v>4990.8999999999996</c:v>
                </c:pt>
                <c:pt idx="3">
                  <c:v>5276.3</c:v>
                </c:pt>
                <c:pt idx="4">
                  <c:v>4923.2</c:v>
                </c:pt>
                <c:pt idx="5">
                  <c:v>5364.2</c:v>
                </c:pt>
                <c:pt idx="6">
                  <c:v>5644.9</c:v>
                </c:pt>
                <c:pt idx="7">
                  <c:v>0</c:v>
                </c:pt>
              </c:numCache>
            </c:numRef>
          </c:val>
          <c:smooth val="0"/>
          <c:extLst>
            <c:ext xmlns:c16="http://schemas.microsoft.com/office/drawing/2014/chart" uri="{C3380CC4-5D6E-409C-BE32-E72D297353CC}">
              <c16:uniqueId val="{00000002-8466-4C87-9971-C2A8B0457D05}"/>
            </c:ext>
          </c:extLst>
        </c:ser>
        <c:dLbls>
          <c:showLegendKey val="0"/>
          <c:showVal val="1"/>
          <c:showCatName val="0"/>
          <c:showSerName val="0"/>
          <c:showPercent val="0"/>
          <c:showBubbleSize val="0"/>
        </c:dLbls>
        <c:hiLowLines>
          <c:spPr>
            <a:ln w="9525" cap="flat" cmpd="sng" algn="ctr">
              <a:solidFill>
                <a:schemeClr val="tx1">
                  <a:lumMod val="75000"/>
                  <a:lumOff val="25000"/>
                </a:schemeClr>
              </a:solidFill>
              <a:round/>
            </a:ln>
            <a:effectLst/>
          </c:spPr>
        </c:hiLowLines>
        <c:axId val="342385040"/>
        <c:axId val="636150720"/>
      </c:stockChart>
      <c:catAx>
        <c:axId val="342385040"/>
        <c:scaling>
          <c:orientation val="minMax"/>
        </c:scaling>
        <c:delete val="0"/>
        <c:axPos val="b"/>
        <c:numFmt formatCode="General" sourceLinked="1"/>
        <c:majorTickMark val="in"/>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636150720"/>
        <c:crosses val="autoZero"/>
        <c:auto val="1"/>
        <c:lblAlgn val="ctr"/>
        <c:lblOffset val="100"/>
        <c:noMultiLvlLbl val="0"/>
      </c:catAx>
      <c:valAx>
        <c:axId val="6361507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TW"/>
                  <a:t>solar radiation, MJ/m²</a:t>
                </a:r>
                <a:endParaRPr lang="zh-TW"/>
              </a:p>
            </c:rich>
          </c:tx>
          <c:layout>
            <c:manualLayout>
              <c:xMode val="edge"/>
              <c:yMode val="edge"/>
              <c:x val="1.8463461071386366E-2"/>
              <c:y val="7.455802469135802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TW"/>
            </a:p>
          </c:txPr>
        </c:title>
        <c:numFmt formatCode="0_ " sourceLinked="0"/>
        <c:majorTickMark val="in"/>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342385040"/>
        <c:crosses val="autoZero"/>
        <c:crossBetween val="between"/>
      </c:valAx>
      <c:spPr>
        <a:noFill/>
        <a:ln>
          <a:noFill/>
        </a:ln>
        <a:effectLst/>
      </c:spPr>
    </c:plotArea>
    <c:legend>
      <c:legendPos val="b"/>
      <c:layout>
        <c:manualLayout>
          <c:xMode val="edge"/>
          <c:yMode val="edge"/>
          <c:x val="0.19283744855967075"/>
          <c:y val="0.75606172839506169"/>
          <c:w val="0.3644847736625515"/>
          <c:h val="9.79505204340167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trike="noStrike"/>
      </a:pPr>
      <a:endParaRPr lang="zh-TW"/>
    </a:p>
  </c:txPr>
  <c:printSettings>
    <c:headerFooter/>
    <c:pageMargins b="0.75" l="0.7" r="0.7" t="0.75" header="0.3" footer="0.3"/>
    <c:pageSetup paperSize="9" orientation="landscape"/>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822864413225055"/>
          <c:y val="6.9043209876543221E-2"/>
          <c:w val="0.83009307828422096"/>
          <c:h val="0.79607777777777777"/>
        </c:manualLayout>
      </c:layout>
      <c:stockChart>
        <c:ser>
          <c:idx val="0"/>
          <c:order val="0"/>
          <c:tx>
            <c:strRef>
              <c:f>Annual2!$E$36</c:f>
              <c:strCache>
                <c:ptCount val="1"/>
                <c:pt idx="0">
                  <c:v>MIN</c:v>
                </c:pt>
              </c:strCache>
            </c:strRef>
          </c:tx>
          <c:spPr>
            <a:ln w="25400" cap="rnd">
              <a:noFill/>
              <a:round/>
            </a:ln>
            <a:effectLst/>
          </c:spPr>
          <c:marker>
            <c:symbol val="dash"/>
            <c:size val="9"/>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Annual2!$R$32:$Y$32</c:f>
              <c:numCache>
                <c:formatCode>General</c:formatCode>
                <c:ptCount val="8"/>
                <c:pt idx="0">
                  <c:v>2015</c:v>
                </c:pt>
                <c:pt idx="1">
                  <c:v>2016</c:v>
                </c:pt>
                <c:pt idx="2">
                  <c:v>2017</c:v>
                </c:pt>
                <c:pt idx="3">
                  <c:v>2018</c:v>
                </c:pt>
                <c:pt idx="4">
                  <c:v>2019</c:v>
                </c:pt>
                <c:pt idx="5">
                  <c:v>2020</c:v>
                </c:pt>
                <c:pt idx="6">
                  <c:v>2021</c:v>
                </c:pt>
                <c:pt idx="7">
                  <c:v>2022</c:v>
                </c:pt>
              </c:numCache>
            </c:numRef>
          </c:cat>
          <c:val>
            <c:numRef>
              <c:f>Annual2!$R$36:$Y$36</c:f>
              <c:numCache>
                <c:formatCode>0</c:formatCode>
                <c:ptCount val="8"/>
                <c:pt idx="0">
                  <c:v>1035.7</c:v>
                </c:pt>
                <c:pt idx="1">
                  <c:v>967.7</c:v>
                </c:pt>
                <c:pt idx="2">
                  <c:v>948.7</c:v>
                </c:pt>
                <c:pt idx="3">
                  <c:v>1122.8</c:v>
                </c:pt>
                <c:pt idx="4">
                  <c:v>950.6</c:v>
                </c:pt>
                <c:pt idx="5">
                  <c:v>1033.8</c:v>
                </c:pt>
                <c:pt idx="6">
                  <c:v>1075.8</c:v>
                </c:pt>
                <c:pt idx="7">
                  <c:v>0</c:v>
                </c:pt>
              </c:numCache>
            </c:numRef>
          </c:val>
          <c:smooth val="0"/>
          <c:extLst>
            <c:ext xmlns:c16="http://schemas.microsoft.com/office/drawing/2014/chart" uri="{C3380CC4-5D6E-409C-BE32-E72D297353CC}">
              <c16:uniqueId val="{00000000-5864-4EE1-B693-FBC2603D6F7E}"/>
            </c:ext>
          </c:extLst>
        </c:ser>
        <c:ser>
          <c:idx val="1"/>
          <c:order val="1"/>
          <c:tx>
            <c:strRef>
              <c:f>Annual2!$E$33</c:f>
              <c:strCache>
                <c:ptCount val="1"/>
                <c:pt idx="0">
                  <c:v>MAX</c:v>
                </c:pt>
              </c:strCache>
            </c:strRef>
          </c:tx>
          <c:spPr>
            <a:ln w="25400" cap="rnd">
              <a:noFill/>
              <a:round/>
            </a:ln>
            <a:effectLst/>
          </c:spPr>
          <c:marker>
            <c:symbol val="dash"/>
            <c:size val="9"/>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Annual2!$R$32:$Y$32</c:f>
              <c:numCache>
                <c:formatCode>General</c:formatCode>
                <c:ptCount val="8"/>
                <c:pt idx="0">
                  <c:v>2015</c:v>
                </c:pt>
                <c:pt idx="1">
                  <c:v>2016</c:v>
                </c:pt>
                <c:pt idx="2">
                  <c:v>2017</c:v>
                </c:pt>
                <c:pt idx="3">
                  <c:v>2018</c:v>
                </c:pt>
                <c:pt idx="4">
                  <c:v>2019</c:v>
                </c:pt>
                <c:pt idx="5">
                  <c:v>2020</c:v>
                </c:pt>
                <c:pt idx="6">
                  <c:v>2021</c:v>
                </c:pt>
                <c:pt idx="7">
                  <c:v>2022</c:v>
                </c:pt>
              </c:numCache>
            </c:numRef>
          </c:cat>
          <c:val>
            <c:numRef>
              <c:f>Annual2!$R$33:$Y$33</c:f>
              <c:numCache>
                <c:formatCode>0</c:formatCode>
                <c:ptCount val="8"/>
                <c:pt idx="0">
                  <c:v>2591.1</c:v>
                </c:pt>
                <c:pt idx="1">
                  <c:v>2329.1</c:v>
                </c:pt>
                <c:pt idx="2">
                  <c:v>2437.3000000000002</c:v>
                </c:pt>
                <c:pt idx="3">
                  <c:v>2402.5</c:v>
                </c:pt>
                <c:pt idx="4">
                  <c:v>2281.3000000000002</c:v>
                </c:pt>
                <c:pt idx="5">
                  <c:v>2595.9</c:v>
                </c:pt>
                <c:pt idx="6">
                  <c:v>2555.9</c:v>
                </c:pt>
                <c:pt idx="7">
                  <c:v>0</c:v>
                </c:pt>
              </c:numCache>
            </c:numRef>
          </c:val>
          <c:smooth val="0"/>
          <c:extLst>
            <c:ext xmlns:c16="http://schemas.microsoft.com/office/drawing/2014/chart" uri="{C3380CC4-5D6E-409C-BE32-E72D297353CC}">
              <c16:uniqueId val="{00000001-5864-4EE1-B693-FBC2603D6F7E}"/>
            </c:ext>
          </c:extLst>
        </c:ser>
        <c:ser>
          <c:idx val="2"/>
          <c:order val="2"/>
          <c:tx>
            <c:strRef>
              <c:f>Annual2!$E$35</c:f>
              <c:strCache>
                <c:ptCount val="1"/>
                <c:pt idx="0">
                  <c:v>MEAN</c:v>
                </c:pt>
              </c:strCache>
            </c:strRef>
          </c:tx>
          <c:spPr>
            <a:ln w="25400" cap="rnd">
              <a:noFill/>
              <a:round/>
            </a:ln>
            <a:effectLst/>
          </c:spPr>
          <c:marker>
            <c:symbol val="x"/>
            <c:size val="9"/>
            <c:spPr>
              <a:no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Annual2!$R$32:$Y$32</c:f>
              <c:numCache>
                <c:formatCode>General</c:formatCode>
                <c:ptCount val="8"/>
                <c:pt idx="0">
                  <c:v>2015</c:v>
                </c:pt>
                <c:pt idx="1">
                  <c:v>2016</c:v>
                </c:pt>
                <c:pt idx="2">
                  <c:v>2017</c:v>
                </c:pt>
                <c:pt idx="3">
                  <c:v>2018</c:v>
                </c:pt>
                <c:pt idx="4">
                  <c:v>2019</c:v>
                </c:pt>
                <c:pt idx="5">
                  <c:v>2020</c:v>
                </c:pt>
                <c:pt idx="6">
                  <c:v>2021</c:v>
                </c:pt>
                <c:pt idx="7">
                  <c:v>2022</c:v>
                </c:pt>
              </c:numCache>
            </c:numRef>
          </c:cat>
          <c:val>
            <c:numRef>
              <c:f>Annual2!$R$35:$Y$35</c:f>
              <c:numCache>
                <c:formatCode>0</c:formatCode>
                <c:ptCount val="8"/>
                <c:pt idx="0">
                  <c:v>1788</c:v>
                </c:pt>
                <c:pt idx="1">
                  <c:v>1672</c:v>
                </c:pt>
                <c:pt idx="2">
                  <c:v>1731.4</c:v>
                </c:pt>
                <c:pt idx="3">
                  <c:v>1809.1</c:v>
                </c:pt>
                <c:pt idx="4">
                  <c:v>1675.4</c:v>
                </c:pt>
                <c:pt idx="5">
                  <c:v>1830.8</c:v>
                </c:pt>
                <c:pt idx="6">
                  <c:v>1935.9</c:v>
                </c:pt>
                <c:pt idx="7">
                  <c:v>0</c:v>
                </c:pt>
              </c:numCache>
            </c:numRef>
          </c:val>
          <c:smooth val="0"/>
          <c:extLst>
            <c:ext xmlns:c16="http://schemas.microsoft.com/office/drawing/2014/chart" uri="{C3380CC4-5D6E-409C-BE32-E72D297353CC}">
              <c16:uniqueId val="{00000002-5864-4EE1-B693-FBC2603D6F7E}"/>
            </c:ext>
          </c:extLst>
        </c:ser>
        <c:dLbls>
          <c:showLegendKey val="0"/>
          <c:showVal val="1"/>
          <c:showCatName val="0"/>
          <c:showSerName val="0"/>
          <c:showPercent val="0"/>
          <c:showBubbleSize val="0"/>
        </c:dLbls>
        <c:hiLowLines>
          <c:spPr>
            <a:ln w="9525" cap="flat" cmpd="sng" algn="ctr">
              <a:solidFill>
                <a:schemeClr val="tx1">
                  <a:lumMod val="75000"/>
                  <a:lumOff val="25000"/>
                </a:schemeClr>
              </a:solidFill>
              <a:round/>
            </a:ln>
            <a:effectLst/>
          </c:spPr>
        </c:hiLowLines>
        <c:axId val="342385040"/>
        <c:axId val="636150720"/>
      </c:stockChart>
      <c:catAx>
        <c:axId val="342385040"/>
        <c:scaling>
          <c:orientation val="minMax"/>
        </c:scaling>
        <c:delete val="0"/>
        <c:axPos val="b"/>
        <c:numFmt formatCode="General" sourceLinked="1"/>
        <c:majorTickMark val="in"/>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636150720"/>
        <c:crosses val="autoZero"/>
        <c:auto val="1"/>
        <c:lblAlgn val="ctr"/>
        <c:lblOffset val="100"/>
        <c:noMultiLvlLbl val="0"/>
      </c:catAx>
      <c:valAx>
        <c:axId val="6361507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ltLang="zh-TW"/>
                  <a:t>sunshine duration, h</a:t>
                </a:r>
                <a:endParaRPr lang="zh-TW"/>
              </a:p>
            </c:rich>
          </c:tx>
          <c:layout>
            <c:manualLayout>
              <c:xMode val="edge"/>
              <c:yMode val="edge"/>
              <c:x val="1.8463461071386366E-2"/>
              <c:y val="7.455802469135802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zh-TW"/>
            </a:p>
          </c:txPr>
        </c:title>
        <c:numFmt formatCode="0_ " sourceLinked="0"/>
        <c:majorTickMark val="in"/>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342385040"/>
        <c:crosses val="autoZero"/>
        <c:crossBetween val="between"/>
      </c:valAx>
      <c:spPr>
        <a:noFill/>
        <a:ln>
          <a:noFill/>
        </a:ln>
        <a:effectLst/>
      </c:spPr>
    </c:plotArea>
    <c:legend>
      <c:legendPos val="b"/>
      <c:layout>
        <c:manualLayout>
          <c:xMode val="edge"/>
          <c:yMode val="edge"/>
          <c:x val="0.19283744855967075"/>
          <c:y val="0.75606172839506169"/>
          <c:w val="0.3644847736625515"/>
          <c:h val="9.79505204340167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trike="noStrike"/>
      </a:pPr>
      <a:endParaRPr lang="zh-TW"/>
    </a:p>
  </c:txPr>
  <c:printSettings>
    <c:headerFooter/>
    <c:pageMargins b="0.75" l="0.7" r="0.7" t="0.75" header="0.3" footer="0.3"/>
    <c:pageSetup paperSize="9" orientation="landscape"/>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822864413225055"/>
          <c:y val="6.9043209876543221E-2"/>
          <c:w val="0.83009307828422096"/>
          <c:h val="0.79607777777777777"/>
        </c:manualLayout>
      </c:layout>
      <c:stockChart>
        <c:ser>
          <c:idx val="0"/>
          <c:order val="0"/>
          <c:tx>
            <c:strRef>
              <c:f>Annual2!$E$36</c:f>
              <c:strCache>
                <c:ptCount val="1"/>
                <c:pt idx="0">
                  <c:v>MIN</c:v>
                </c:pt>
              </c:strCache>
            </c:strRef>
          </c:tx>
          <c:spPr>
            <a:ln w="25400" cap="rnd">
              <a:noFill/>
              <a:round/>
            </a:ln>
            <a:effectLst/>
          </c:spPr>
          <c:marker>
            <c:symbol val="dash"/>
            <c:size val="9"/>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Annual2!$AD$32:$AK$32</c:f>
              <c:numCache>
                <c:formatCode>General</c:formatCode>
                <c:ptCount val="8"/>
                <c:pt idx="0">
                  <c:v>2015</c:v>
                </c:pt>
                <c:pt idx="1">
                  <c:v>2016</c:v>
                </c:pt>
                <c:pt idx="2">
                  <c:v>2017</c:v>
                </c:pt>
                <c:pt idx="3">
                  <c:v>2018</c:v>
                </c:pt>
                <c:pt idx="4">
                  <c:v>2019</c:v>
                </c:pt>
                <c:pt idx="5">
                  <c:v>2020</c:v>
                </c:pt>
                <c:pt idx="6">
                  <c:v>2021</c:v>
                </c:pt>
                <c:pt idx="7">
                  <c:v>2022</c:v>
                </c:pt>
              </c:numCache>
            </c:numRef>
          </c:cat>
          <c:val>
            <c:numRef>
              <c:f>Annual2!$AD$36:$AK$36</c:f>
              <c:numCache>
                <c:formatCode>0.0</c:formatCode>
                <c:ptCount val="8"/>
                <c:pt idx="0">
                  <c:v>4.9000000000000004</c:v>
                </c:pt>
                <c:pt idx="1">
                  <c:v>4.7</c:v>
                </c:pt>
                <c:pt idx="2">
                  <c:v>5.0999999999999996</c:v>
                </c:pt>
                <c:pt idx="3">
                  <c:v>4.9000000000000004</c:v>
                </c:pt>
                <c:pt idx="4">
                  <c:v>5.9</c:v>
                </c:pt>
                <c:pt idx="5">
                  <c:v>5</c:v>
                </c:pt>
                <c:pt idx="6">
                  <c:v>5.3</c:v>
                </c:pt>
                <c:pt idx="7">
                  <c:v>0</c:v>
                </c:pt>
              </c:numCache>
            </c:numRef>
          </c:val>
          <c:smooth val="0"/>
          <c:extLst>
            <c:ext xmlns:c16="http://schemas.microsoft.com/office/drawing/2014/chart" uri="{C3380CC4-5D6E-409C-BE32-E72D297353CC}">
              <c16:uniqueId val="{00000000-606E-4DD1-86E4-BDAEC442A3C9}"/>
            </c:ext>
          </c:extLst>
        </c:ser>
        <c:ser>
          <c:idx val="1"/>
          <c:order val="1"/>
          <c:tx>
            <c:strRef>
              <c:f>Annual2!$E$33</c:f>
              <c:strCache>
                <c:ptCount val="1"/>
                <c:pt idx="0">
                  <c:v>MAX</c:v>
                </c:pt>
              </c:strCache>
            </c:strRef>
          </c:tx>
          <c:spPr>
            <a:ln w="25400" cap="rnd">
              <a:noFill/>
              <a:round/>
            </a:ln>
            <a:effectLst/>
          </c:spPr>
          <c:marker>
            <c:symbol val="dash"/>
            <c:size val="9"/>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Annual2!$AD$32:$AK$32</c:f>
              <c:numCache>
                <c:formatCode>General</c:formatCode>
                <c:ptCount val="8"/>
                <c:pt idx="0">
                  <c:v>2015</c:v>
                </c:pt>
                <c:pt idx="1">
                  <c:v>2016</c:v>
                </c:pt>
                <c:pt idx="2">
                  <c:v>2017</c:v>
                </c:pt>
                <c:pt idx="3">
                  <c:v>2018</c:v>
                </c:pt>
                <c:pt idx="4">
                  <c:v>2019</c:v>
                </c:pt>
                <c:pt idx="5">
                  <c:v>2020</c:v>
                </c:pt>
                <c:pt idx="6">
                  <c:v>2021</c:v>
                </c:pt>
                <c:pt idx="7">
                  <c:v>2022</c:v>
                </c:pt>
              </c:numCache>
            </c:numRef>
          </c:cat>
          <c:val>
            <c:numRef>
              <c:f>Annual2!$AD$33:$AK$33</c:f>
              <c:numCache>
                <c:formatCode>0.0</c:formatCode>
                <c:ptCount val="8"/>
                <c:pt idx="0">
                  <c:v>26.1</c:v>
                </c:pt>
                <c:pt idx="1">
                  <c:v>26.3</c:v>
                </c:pt>
                <c:pt idx="2">
                  <c:v>26.3</c:v>
                </c:pt>
                <c:pt idx="3">
                  <c:v>25.9</c:v>
                </c:pt>
                <c:pt idx="4">
                  <c:v>26.3</c:v>
                </c:pt>
                <c:pt idx="5">
                  <c:v>26.4</c:v>
                </c:pt>
                <c:pt idx="6">
                  <c:v>25.5</c:v>
                </c:pt>
                <c:pt idx="7">
                  <c:v>0</c:v>
                </c:pt>
              </c:numCache>
            </c:numRef>
          </c:val>
          <c:smooth val="0"/>
          <c:extLst>
            <c:ext xmlns:c16="http://schemas.microsoft.com/office/drawing/2014/chart" uri="{C3380CC4-5D6E-409C-BE32-E72D297353CC}">
              <c16:uniqueId val="{00000001-606E-4DD1-86E4-BDAEC442A3C9}"/>
            </c:ext>
          </c:extLst>
        </c:ser>
        <c:ser>
          <c:idx val="2"/>
          <c:order val="2"/>
          <c:tx>
            <c:strRef>
              <c:f>Annual2!$E$35</c:f>
              <c:strCache>
                <c:ptCount val="1"/>
                <c:pt idx="0">
                  <c:v>MEAN</c:v>
                </c:pt>
              </c:strCache>
            </c:strRef>
          </c:tx>
          <c:spPr>
            <a:ln w="25400" cap="rnd">
              <a:noFill/>
              <a:round/>
            </a:ln>
            <a:effectLst/>
          </c:spPr>
          <c:marker>
            <c:symbol val="x"/>
            <c:size val="9"/>
            <c:spPr>
              <a:no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Annual2!$AD$32:$AK$32</c:f>
              <c:numCache>
                <c:formatCode>General</c:formatCode>
                <c:ptCount val="8"/>
                <c:pt idx="0">
                  <c:v>2015</c:v>
                </c:pt>
                <c:pt idx="1">
                  <c:v>2016</c:v>
                </c:pt>
                <c:pt idx="2">
                  <c:v>2017</c:v>
                </c:pt>
                <c:pt idx="3">
                  <c:v>2018</c:v>
                </c:pt>
                <c:pt idx="4">
                  <c:v>2019</c:v>
                </c:pt>
                <c:pt idx="5">
                  <c:v>2020</c:v>
                </c:pt>
                <c:pt idx="6">
                  <c:v>2021</c:v>
                </c:pt>
                <c:pt idx="7">
                  <c:v>2022</c:v>
                </c:pt>
              </c:numCache>
            </c:numRef>
          </c:cat>
          <c:val>
            <c:numRef>
              <c:f>Annual2!$AD$35:$AK$35</c:f>
              <c:numCache>
                <c:formatCode>0.0</c:formatCode>
                <c:ptCount val="8"/>
                <c:pt idx="0">
                  <c:v>22.1</c:v>
                </c:pt>
                <c:pt idx="1">
                  <c:v>22.2</c:v>
                </c:pt>
                <c:pt idx="2">
                  <c:v>22.2</c:v>
                </c:pt>
                <c:pt idx="3">
                  <c:v>22.1</c:v>
                </c:pt>
                <c:pt idx="4">
                  <c:v>22.4</c:v>
                </c:pt>
                <c:pt idx="5">
                  <c:v>22.5</c:v>
                </c:pt>
                <c:pt idx="6">
                  <c:v>22.2</c:v>
                </c:pt>
                <c:pt idx="7">
                  <c:v>0</c:v>
                </c:pt>
              </c:numCache>
            </c:numRef>
          </c:val>
          <c:smooth val="0"/>
          <c:extLst>
            <c:ext xmlns:c16="http://schemas.microsoft.com/office/drawing/2014/chart" uri="{C3380CC4-5D6E-409C-BE32-E72D297353CC}">
              <c16:uniqueId val="{00000002-606E-4DD1-86E4-BDAEC442A3C9}"/>
            </c:ext>
          </c:extLst>
        </c:ser>
        <c:dLbls>
          <c:showLegendKey val="0"/>
          <c:showVal val="1"/>
          <c:showCatName val="0"/>
          <c:showSerName val="0"/>
          <c:showPercent val="0"/>
          <c:showBubbleSize val="0"/>
        </c:dLbls>
        <c:hiLowLines>
          <c:spPr>
            <a:ln w="9525" cap="flat" cmpd="sng" algn="ctr">
              <a:solidFill>
                <a:schemeClr val="tx1">
                  <a:lumMod val="75000"/>
                  <a:lumOff val="25000"/>
                </a:schemeClr>
              </a:solidFill>
              <a:round/>
            </a:ln>
            <a:effectLst/>
          </c:spPr>
        </c:hiLowLines>
        <c:axId val="342385040"/>
        <c:axId val="636150720"/>
      </c:stockChart>
      <c:catAx>
        <c:axId val="342385040"/>
        <c:scaling>
          <c:orientation val="minMax"/>
        </c:scaling>
        <c:delete val="0"/>
        <c:axPos val="b"/>
        <c:numFmt formatCode="General" sourceLinked="1"/>
        <c:majorTickMark val="in"/>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636150720"/>
        <c:crosses val="autoZero"/>
        <c:auto val="1"/>
        <c:lblAlgn val="ctr"/>
        <c:lblOffset val="100"/>
        <c:noMultiLvlLbl val="0"/>
      </c:catAx>
      <c:valAx>
        <c:axId val="636150720"/>
        <c:scaling>
          <c:orientation val="minMax"/>
        </c:scaling>
        <c:delete val="0"/>
        <c:axPos val="l"/>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ltLang="zh-TW" sz="1200"/>
                  <a:t>Teperature, °C</a:t>
                </a:r>
                <a:endParaRPr lang="zh-TW" sz="1200"/>
              </a:p>
            </c:rich>
          </c:tx>
          <c:layout>
            <c:manualLayout>
              <c:xMode val="edge"/>
              <c:yMode val="edge"/>
              <c:x val="1.8463461071386366E-2"/>
              <c:y val="7.4558024691358027E-2"/>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zh-TW"/>
            </a:p>
          </c:txPr>
        </c:title>
        <c:numFmt formatCode="0_ " sourceLinked="0"/>
        <c:majorTickMark val="in"/>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342385040"/>
        <c:crosses val="autoZero"/>
        <c:crossBetween val="between"/>
      </c:valAx>
      <c:spPr>
        <a:noFill/>
        <a:ln>
          <a:noFill/>
        </a:ln>
        <a:effectLst/>
      </c:spPr>
    </c:plotArea>
    <c:legend>
      <c:legendPos val="b"/>
      <c:layout>
        <c:manualLayout>
          <c:xMode val="edge"/>
          <c:yMode val="edge"/>
          <c:x val="0.19283744855967075"/>
          <c:y val="0.75606172839506169"/>
          <c:w val="0.3644847736625515"/>
          <c:h val="9.79505204340167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trike="noStrike"/>
      </a:pPr>
      <a:endParaRPr lang="zh-TW"/>
    </a:p>
  </c:txPr>
  <c:printSettings>
    <c:headerFooter/>
    <c:pageMargins b="0.75" l="0.7" r="0.7" t="0.75" header="0.3" footer="0.3"/>
    <c:pageSetup paperSize="9"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822864413225055"/>
          <c:y val="6.9043209876543221E-2"/>
          <c:w val="0.83009307828422096"/>
          <c:h val="0.79607777777777777"/>
        </c:manualLayout>
      </c:layout>
      <c:stockChart>
        <c:ser>
          <c:idx val="0"/>
          <c:order val="0"/>
          <c:tx>
            <c:strRef>
              <c:f>Annual2!$E$36</c:f>
              <c:strCache>
                <c:ptCount val="1"/>
                <c:pt idx="0">
                  <c:v>MIN</c:v>
                </c:pt>
              </c:strCache>
            </c:strRef>
          </c:tx>
          <c:spPr>
            <a:ln w="25400" cap="rnd">
              <a:noFill/>
              <a:round/>
            </a:ln>
            <a:effectLst/>
          </c:spPr>
          <c:marker>
            <c:symbol val="dash"/>
            <c:size val="9"/>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Annual2!$AP$32:$AW$32</c:f>
              <c:numCache>
                <c:formatCode>General</c:formatCode>
                <c:ptCount val="8"/>
                <c:pt idx="0">
                  <c:v>2015</c:v>
                </c:pt>
                <c:pt idx="1">
                  <c:v>2016</c:v>
                </c:pt>
                <c:pt idx="2">
                  <c:v>2017</c:v>
                </c:pt>
                <c:pt idx="3">
                  <c:v>2018</c:v>
                </c:pt>
                <c:pt idx="4">
                  <c:v>2019</c:v>
                </c:pt>
                <c:pt idx="5">
                  <c:v>2020</c:v>
                </c:pt>
                <c:pt idx="6">
                  <c:v>2021</c:v>
                </c:pt>
                <c:pt idx="7">
                  <c:v>2022</c:v>
                </c:pt>
              </c:numCache>
            </c:numRef>
          </c:cat>
          <c:val>
            <c:numRef>
              <c:f>Annual2!$AP$36:$AW$36</c:f>
              <c:numCache>
                <c:formatCode>0.0</c:formatCode>
                <c:ptCount val="8"/>
                <c:pt idx="0">
                  <c:v>71.8</c:v>
                </c:pt>
                <c:pt idx="1">
                  <c:v>72.900000000000006</c:v>
                </c:pt>
                <c:pt idx="2">
                  <c:v>70.8</c:v>
                </c:pt>
                <c:pt idx="3">
                  <c:v>70.900000000000006</c:v>
                </c:pt>
                <c:pt idx="4">
                  <c:v>70.8</c:v>
                </c:pt>
                <c:pt idx="5">
                  <c:v>71.3</c:v>
                </c:pt>
                <c:pt idx="6">
                  <c:v>70.599999999999994</c:v>
                </c:pt>
                <c:pt idx="7">
                  <c:v>0</c:v>
                </c:pt>
              </c:numCache>
            </c:numRef>
          </c:val>
          <c:smooth val="0"/>
          <c:extLst>
            <c:ext xmlns:c16="http://schemas.microsoft.com/office/drawing/2014/chart" uri="{C3380CC4-5D6E-409C-BE32-E72D297353CC}">
              <c16:uniqueId val="{00000000-E4FB-44E2-890D-4D61C55A46BE}"/>
            </c:ext>
          </c:extLst>
        </c:ser>
        <c:ser>
          <c:idx val="1"/>
          <c:order val="1"/>
          <c:tx>
            <c:strRef>
              <c:f>Annual2!$E$33</c:f>
              <c:strCache>
                <c:ptCount val="1"/>
                <c:pt idx="0">
                  <c:v>MAX</c:v>
                </c:pt>
              </c:strCache>
            </c:strRef>
          </c:tx>
          <c:spPr>
            <a:ln w="25400" cap="rnd">
              <a:noFill/>
              <a:round/>
            </a:ln>
            <a:effectLst/>
          </c:spPr>
          <c:marker>
            <c:symbol val="dash"/>
            <c:size val="9"/>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Annual2!$AP$32:$AW$32</c:f>
              <c:numCache>
                <c:formatCode>General</c:formatCode>
                <c:ptCount val="8"/>
                <c:pt idx="0">
                  <c:v>2015</c:v>
                </c:pt>
                <c:pt idx="1">
                  <c:v>2016</c:v>
                </c:pt>
                <c:pt idx="2">
                  <c:v>2017</c:v>
                </c:pt>
                <c:pt idx="3">
                  <c:v>2018</c:v>
                </c:pt>
                <c:pt idx="4">
                  <c:v>2019</c:v>
                </c:pt>
                <c:pt idx="5">
                  <c:v>2020</c:v>
                </c:pt>
                <c:pt idx="6">
                  <c:v>2021</c:v>
                </c:pt>
                <c:pt idx="7">
                  <c:v>2022</c:v>
                </c:pt>
              </c:numCache>
            </c:numRef>
          </c:cat>
          <c:val>
            <c:numRef>
              <c:f>Annual2!$AP$33:$AW$33</c:f>
              <c:numCache>
                <c:formatCode>0.0</c:formatCode>
                <c:ptCount val="8"/>
                <c:pt idx="0">
                  <c:v>90.8</c:v>
                </c:pt>
                <c:pt idx="1">
                  <c:v>91.2</c:v>
                </c:pt>
                <c:pt idx="2">
                  <c:v>90.1</c:v>
                </c:pt>
                <c:pt idx="3">
                  <c:v>90</c:v>
                </c:pt>
                <c:pt idx="4">
                  <c:v>91.9</c:v>
                </c:pt>
                <c:pt idx="5">
                  <c:v>89.6</c:v>
                </c:pt>
                <c:pt idx="6">
                  <c:v>94.7</c:v>
                </c:pt>
                <c:pt idx="7">
                  <c:v>0</c:v>
                </c:pt>
              </c:numCache>
            </c:numRef>
          </c:val>
          <c:smooth val="0"/>
          <c:extLst>
            <c:ext xmlns:c16="http://schemas.microsoft.com/office/drawing/2014/chart" uri="{C3380CC4-5D6E-409C-BE32-E72D297353CC}">
              <c16:uniqueId val="{00000001-E4FB-44E2-890D-4D61C55A46BE}"/>
            </c:ext>
          </c:extLst>
        </c:ser>
        <c:ser>
          <c:idx val="2"/>
          <c:order val="2"/>
          <c:tx>
            <c:strRef>
              <c:f>Annual2!$E$35</c:f>
              <c:strCache>
                <c:ptCount val="1"/>
                <c:pt idx="0">
                  <c:v>MEAN</c:v>
                </c:pt>
              </c:strCache>
            </c:strRef>
          </c:tx>
          <c:spPr>
            <a:ln w="25400" cap="rnd">
              <a:noFill/>
              <a:round/>
            </a:ln>
            <a:effectLst/>
          </c:spPr>
          <c:marker>
            <c:symbol val="x"/>
            <c:size val="9"/>
            <c:spPr>
              <a:no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Annual2!$AP$32:$AW$32</c:f>
              <c:numCache>
                <c:formatCode>General</c:formatCode>
                <c:ptCount val="8"/>
                <c:pt idx="0">
                  <c:v>2015</c:v>
                </c:pt>
                <c:pt idx="1">
                  <c:v>2016</c:v>
                </c:pt>
                <c:pt idx="2">
                  <c:v>2017</c:v>
                </c:pt>
                <c:pt idx="3">
                  <c:v>2018</c:v>
                </c:pt>
                <c:pt idx="4">
                  <c:v>2019</c:v>
                </c:pt>
                <c:pt idx="5">
                  <c:v>2020</c:v>
                </c:pt>
                <c:pt idx="6">
                  <c:v>2021</c:v>
                </c:pt>
                <c:pt idx="7">
                  <c:v>2022</c:v>
                </c:pt>
              </c:numCache>
            </c:numRef>
          </c:cat>
          <c:val>
            <c:numRef>
              <c:f>Annual2!$AP$35:$AW$35</c:f>
              <c:numCache>
                <c:formatCode>0.0</c:formatCode>
                <c:ptCount val="8"/>
                <c:pt idx="0">
                  <c:v>77.900000000000006</c:v>
                </c:pt>
                <c:pt idx="1">
                  <c:v>79.5</c:v>
                </c:pt>
                <c:pt idx="2">
                  <c:v>77.099999999999994</c:v>
                </c:pt>
                <c:pt idx="3">
                  <c:v>77.599999999999994</c:v>
                </c:pt>
                <c:pt idx="4">
                  <c:v>79</c:v>
                </c:pt>
                <c:pt idx="5">
                  <c:v>78.599999999999994</c:v>
                </c:pt>
                <c:pt idx="6">
                  <c:v>80.599999999999994</c:v>
                </c:pt>
                <c:pt idx="7">
                  <c:v>0</c:v>
                </c:pt>
              </c:numCache>
            </c:numRef>
          </c:val>
          <c:smooth val="0"/>
          <c:extLst>
            <c:ext xmlns:c16="http://schemas.microsoft.com/office/drawing/2014/chart" uri="{C3380CC4-5D6E-409C-BE32-E72D297353CC}">
              <c16:uniqueId val="{00000002-E4FB-44E2-890D-4D61C55A46BE}"/>
            </c:ext>
          </c:extLst>
        </c:ser>
        <c:dLbls>
          <c:showLegendKey val="0"/>
          <c:showVal val="1"/>
          <c:showCatName val="0"/>
          <c:showSerName val="0"/>
          <c:showPercent val="0"/>
          <c:showBubbleSize val="0"/>
        </c:dLbls>
        <c:hiLowLines>
          <c:spPr>
            <a:ln w="9525" cap="flat" cmpd="sng" algn="ctr">
              <a:solidFill>
                <a:schemeClr val="tx1">
                  <a:lumMod val="75000"/>
                  <a:lumOff val="25000"/>
                </a:schemeClr>
              </a:solidFill>
              <a:round/>
            </a:ln>
            <a:effectLst/>
          </c:spPr>
        </c:hiLowLines>
        <c:axId val="342385040"/>
        <c:axId val="636150720"/>
      </c:stockChart>
      <c:catAx>
        <c:axId val="342385040"/>
        <c:scaling>
          <c:orientation val="minMax"/>
        </c:scaling>
        <c:delete val="0"/>
        <c:axPos val="b"/>
        <c:numFmt formatCode="General" sourceLinked="1"/>
        <c:majorTickMark val="in"/>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636150720"/>
        <c:crosses val="autoZero"/>
        <c:auto val="1"/>
        <c:lblAlgn val="ctr"/>
        <c:lblOffset val="100"/>
        <c:noMultiLvlLbl val="0"/>
      </c:catAx>
      <c:valAx>
        <c:axId val="636150720"/>
        <c:scaling>
          <c:orientation val="minMax"/>
        </c:scaling>
        <c:delete val="0"/>
        <c:axPos val="l"/>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ltLang="zh-TW" sz="1200"/>
                  <a:t>RH, %</a:t>
                </a:r>
                <a:endParaRPr lang="zh-TW" sz="1200"/>
              </a:p>
            </c:rich>
          </c:tx>
          <c:layout>
            <c:manualLayout>
              <c:xMode val="edge"/>
              <c:yMode val="edge"/>
              <c:x val="1.8463461071386366E-2"/>
              <c:y val="7.4558024691358027E-2"/>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zh-TW"/>
            </a:p>
          </c:txPr>
        </c:title>
        <c:numFmt formatCode="0_ " sourceLinked="0"/>
        <c:majorTickMark val="in"/>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342385040"/>
        <c:crosses val="autoZero"/>
        <c:crossBetween val="between"/>
      </c:valAx>
      <c:spPr>
        <a:noFill/>
        <a:ln>
          <a:noFill/>
        </a:ln>
        <a:effectLst/>
      </c:spPr>
    </c:plotArea>
    <c:legend>
      <c:legendPos val="b"/>
      <c:layout>
        <c:manualLayout>
          <c:xMode val="edge"/>
          <c:yMode val="edge"/>
          <c:x val="0.19283744855967075"/>
          <c:y val="0.75606172839506169"/>
          <c:w val="0.3644847736625515"/>
          <c:h val="9.79505204340167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trike="noStrike"/>
      </a:pPr>
      <a:endParaRPr lang="zh-TW"/>
    </a:p>
  </c:txPr>
  <c:printSettings>
    <c:headerFooter/>
    <c:pageMargins b="0.75" l="0.7" r="0.7" t="0.75" header="0.3" footer="0.3"/>
    <c:pageSetup paperSize="9" orientation="landscape"/>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822864413225055"/>
          <c:y val="6.9043209876543221E-2"/>
          <c:w val="0.83009307828422096"/>
          <c:h val="0.79607777777777777"/>
        </c:manualLayout>
      </c:layout>
      <c:stockChart>
        <c:ser>
          <c:idx val="0"/>
          <c:order val="0"/>
          <c:tx>
            <c:strRef>
              <c:f>Annual2!$E$36</c:f>
              <c:strCache>
                <c:ptCount val="1"/>
                <c:pt idx="0">
                  <c:v>MIN</c:v>
                </c:pt>
              </c:strCache>
            </c:strRef>
          </c:tx>
          <c:spPr>
            <a:ln w="25400" cap="rnd">
              <a:noFill/>
              <a:round/>
            </a:ln>
            <a:effectLst/>
          </c:spPr>
          <c:marker>
            <c:symbol val="dash"/>
            <c:size val="9"/>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Annual2!$BB$32:$BI$32</c:f>
              <c:numCache>
                <c:formatCode>General</c:formatCode>
                <c:ptCount val="8"/>
                <c:pt idx="0">
                  <c:v>2015</c:v>
                </c:pt>
                <c:pt idx="1">
                  <c:v>2016</c:v>
                </c:pt>
                <c:pt idx="2">
                  <c:v>2017</c:v>
                </c:pt>
                <c:pt idx="3">
                  <c:v>2018</c:v>
                </c:pt>
                <c:pt idx="4">
                  <c:v>2019</c:v>
                </c:pt>
                <c:pt idx="5">
                  <c:v>2020</c:v>
                </c:pt>
                <c:pt idx="6">
                  <c:v>2021</c:v>
                </c:pt>
                <c:pt idx="7">
                  <c:v>2022</c:v>
                </c:pt>
              </c:numCache>
            </c:numRef>
          </c:cat>
          <c:val>
            <c:numRef>
              <c:f>Annual2!$BB$36:$BI$36</c:f>
              <c:numCache>
                <c:formatCode>0</c:formatCode>
                <c:ptCount val="8"/>
                <c:pt idx="0">
                  <c:v>1026.8</c:v>
                </c:pt>
                <c:pt idx="1">
                  <c:v>1354.9</c:v>
                </c:pt>
                <c:pt idx="2">
                  <c:v>708.2</c:v>
                </c:pt>
                <c:pt idx="3">
                  <c:v>824.40000000000009</c:v>
                </c:pt>
                <c:pt idx="4">
                  <c:v>905.3</c:v>
                </c:pt>
                <c:pt idx="5">
                  <c:v>476.5</c:v>
                </c:pt>
                <c:pt idx="6">
                  <c:v>514.9</c:v>
                </c:pt>
                <c:pt idx="7">
                  <c:v>0</c:v>
                </c:pt>
              </c:numCache>
            </c:numRef>
          </c:val>
          <c:smooth val="0"/>
          <c:extLst>
            <c:ext xmlns:c16="http://schemas.microsoft.com/office/drawing/2014/chart" uri="{C3380CC4-5D6E-409C-BE32-E72D297353CC}">
              <c16:uniqueId val="{00000000-E3EA-485E-8774-234E1221FAC0}"/>
            </c:ext>
          </c:extLst>
        </c:ser>
        <c:ser>
          <c:idx val="1"/>
          <c:order val="1"/>
          <c:tx>
            <c:strRef>
              <c:f>Annual2!$E$33</c:f>
              <c:strCache>
                <c:ptCount val="1"/>
                <c:pt idx="0">
                  <c:v>MAX</c:v>
                </c:pt>
              </c:strCache>
            </c:strRef>
          </c:tx>
          <c:spPr>
            <a:ln w="25400" cap="rnd">
              <a:noFill/>
              <a:round/>
            </a:ln>
            <a:effectLst/>
          </c:spPr>
          <c:marker>
            <c:symbol val="dash"/>
            <c:size val="9"/>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Annual2!$BB$32:$BI$32</c:f>
              <c:numCache>
                <c:formatCode>General</c:formatCode>
                <c:ptCount val="8"/>
                <c:pt idx="0">
                  <c:v>2015</c:v>
                </c:pt>
                <c:pt idx="1">
                  <c:v>2016</c:v>
                </c:pt>
                <c:pt idx="2">
                  <c:v>2017</c:v>
                </c:pt>
                <c:pt idx="3">
                  <c:v>2018</c:v>
                </c:pt>
                <c:pt idx="4">
                  <c:v>2019</c:v>
                </c:pt>
                <c:pt idx="5">
                  <c:v>2020</c:v>
                </c:pt>
                <c:pt idx="6">
                  <c:v>2021</c:v>
                </c:pt>
                <c:pt idx="7">
                  <c:v>2022</c:v>
                </c:pt>
              </c:numCache>
            </c:numRef>
          </c:cat>
          <c:val>
            <c:numRef>
              <c:f>Annual2!$BB$33:$BI$33</c:f>
              <c:numCache>
                <c:formatCode>0</c:formatCode>
                <c:ptCount val="8"/>
                <c:pt idx="0">
                  <c:v>4069.1</c:v>
                </c:pt>
                <c:pt idx="1">
                  <c:v>4756.5</c:v>
                </c:pt>
                <c:pt idx="2">
                  <c:v>5375.1</c:v>
                </c:pt>
                <c:pt idx="3">
                  <c:v>5006.3999999999996</c:v>
                </c:pt>
                <c:pt idx="4">
                  <c:v>5051.3</c:v>
                </c:pt>
                <c:pt idx="5">
                  <c:v>5431.5</c:v>
                </c:pt>
                <c:pt idx="6">
                  <c:v>3822.5</c:v>
                </c:pt>
                <c:pt idx="7">
                  <c:v>0</c:v>
                </c:pt>
              </c:numCache>
            </c:numRef>
          </c:val>
          <c:smooth val="0"/>
          <c:extLst>
            <c:ext xmlns:c16="http://schemas.microsoft.com/office/drawing/2014/chart" uri="{C3380CC4-5D6E-409C-BE32-E72D297353CC}">
              <c16:uniqueId val="{00000001-E3EA-485E-8774-234E1221FAC0}"/>
            </c:ext>
          </c:extLst>
        </c:ser>
        <c:ser>
          <c:idx val="2"/>
          <c:order val="2"/>
          <c:tx>
            <c:strRef>
              <c:f>Annual2!$E$35</c:f>
              <c:strCache>
                <c:ptCount val="1"/>
                <c:pt idx="0">
                  <c:v>MEAN</c:v>
                </c:pt>
              </c:strCache>
            </c:strRef>
          </c:tx>
          <c:spPr>
            <a:ln w="25400" cap="rnd">
              <a:noFill/>
              <a:round/>
            </a:ln>
            <a:effectLst/>
          </c:spPr>
          <c:marker>
            <c:symbol val="x"/>
            <c:size val="9"/>
            <c:spPr>
              <a:no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Annual2!$BB$32:$BI$32</c:f>
              <c:numCache>
                <c:formatCode>General</c:formatCode>
                <c:ptCount val="8"/>
                <c:pt idx="0">
                  <c:v>2015</c:v>
                </c:pt>
                <c:pt idx="1">
                  <c:v>2016</c:v>
                </c:pt>
                <c:pt idx="2">
                  <c:v>2017</c:v>
                </c:pt>
                <c:pt idx="3">
                  <c:v>2018</c:v>
                </c:pt>
                <c:pt idx="4">
                  <c:v>2019</c:v>
                </c:pt>
                <c:pt idx="5">
                  <c:v>2020</c:v>
                </c:pt>
                <c:pt idx="6">
                  <c:v>2021</c:v>
                </c:pt>
                <c:pt idx="7">
                  <c:v>2022</c:v>
                </c:pt>
              </c:numCache>
            </c:numRef>
          </c:cat>
          <c:val>
            <c:numRef>
              <c:f>Annual2!$BB$35:$BI$35</c:f>
              <c:numCache>
                <c:formatCode>0</c:formatCode>
                <c:ptCount val="8"/>
                <c:pt idx="0">
                  <c:v>2000.6</c:v>
                </c:pt>
                <c:pt idx="1">
                  <c:v>2790.4</c:v>
                </c:pt>
                <c:pt idx="2">
                  <c:v>2308</c:v>
                </c:pt>
                <c:pt idx="3">
                  <c:v>2171.1999999999998</c:v>
                </c:pt>
                <c:pt idx="4">
                  <c:v>2433.4</c:v>
                </c:pt>
                <c:pt idx="5">
                  <c:v>1903.4</c:v>
                </c:pt>
                <c:pt idx="6">
                  <c:v>2050</c:v>
                </c:pt>
                <c:pt idx="7">
                  <c:v>0</c:v>
                </c:pt>
              </c:numCache>
            </c:numRef>
          </c:val>
          <c:smooth val="0"/>
          <c:extLst>
            <c:ext xmlns:c16="http://schemas.microsoft.com/office/drawing/2014/chart" uri="{C3380CC4-5D6E-409C-BE32-E72D297353CC}">
              <c16:uniqueId val="{00000002-E3EA-485E-8774-234E1221FAC0}"/>
            </c:ext>
          </c:extLst>
        </c:ser>
        <c:dLbls>
          <c:showLegendKey val="0"/>
          <c:showVal val="1"/>
          <c:showCatName val="0"/>
          <c:showSerName val="0"/>
          <c:showPercent val="0"/>
          <c:showBubbleSize val="0"/>
        </c:dLbls>
        <c:hiLowLines>
          <c:spPr>
            <a:ln w="9525" cap="flat" cmpd="sng" algn="ctr">
              <a:solidFill>
                <a:schemeClr val="tx1">
                  <a:lumMod val="75000"/>
                  <a:lumOff val="25000"/>
                </a:schemeClr>
              </a:solidFill>
              <a:round/>
            </a:ln>
            <a:effectLst/>
          </c:spPr>
        </c:hiLowLines>
        <c:axId val="342385040"/>
        <c:axId val="636150720"/>
      </c:stockChart>
      <c:catAx>
        <c:axId val="342385040"/>
        <c:scaling>
          <c:orientation val="minMax"/>
        </c:scaling>
        <c:delete val="0"/>
        <c:axPos val="b"/>
        <c:numFmt formatCode="General" sourceLinked="1"/>
        <c:majorTickMark val="in"/>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636150720"/>
        <c:crosses val="autoZero"/>
        <c:auto val="1"/>
        <c:lblAlgn val="ctr"/>
        <c:lblOffset val="100"/>
        <c:noMultiLvlLbl val="0"/>
      </c:catAx>
      <c:valAx>
        <c:axId val="636150720"/>
        <c:scaling>
          <c:orientation val="minMax"/>
        </c:scaling>
        <c:delete val="0"/>
        <c:axPos val="l"/>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ltLang="zh-TW" sz="1200"/>
                  <a:t>Rain Fall, mm</a:t>
                </a:r>
                <a:endParaRPr lang="zh-TW" sz="1200"/>
              </a:p>
            </c:rich>
          </c:tx>
          <c:layout>
            <c:manualLayout>
              <c:xMode val="edge"/>
              <c:yMode val="edge"/>
              <c:x val="1.8463461071386366E-2"/>
              <c:y val="7.4558024691358027E-2"/>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zh-TW"/>
            </a:p>
          </c:txPr>
        </c:title>
        <c:numFmt formatCode="0_ " sourceLinked="0"/>
        <c:majorTickMark val="in"/>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342385040"/>
        <c:crosses val="autoZero"/>
        <c:crossBetween val="between"/>
      </c:valAx>
      <c:spPr>
        <a:noFill/>
        <a:ln>
          <a:noFill/>
        </a:ln>
        <a:effectLst/>
      </c:spPr>
    </c:plotArea>
    <c:legend>
      <c:legendPos val="b"/>
      <c:layout>
        <c:manualLayout>
          <c:xMode val="edge"/>
          <c:yMode val="edge"/>
          <c:x val="0.19283744855967075"/>
          <c:y val="0.75606172839506169"/>
          <c:w val="0.3644847736625515"/>
          <c:h val="9.79505204340167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trike="noStrike"/>
      </a:pPr>
      <a:endParaRPr lang="zh-TW"/>
    </a:p>
  </c:txPr>
  <c:printSettings>
    <c:headerFooter/>
    <c:pageMargins b="0.75" l="0.7" r="0.7" t="0.75" header="0.3" footer="0.3"/>
    <c:pageSetup paperSize="9"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822864413225055"/>
          <c:y val="6.9043209876543221E-2"/>
          <c:w val="0.83009307828422096"/>
          <c:h val="0.79607777777777777"/>
        </c:manualLayout>
      </c:layout>
      <c:stockChart>
        <c:ser>
          <c:idx val="0"/>
          <c:order val="0"/>
          <c:tx>
            <c:strRef>
              <c:f>Annual2!$E$36</c:f>
              <c:strCache>
                <c:ptCount val="1"/>
                <c:pt idx="0">
                  <c:v>MIN</c:v>
                </c:pt>
              </c:strCache>
            </c:strRef>
          </c:tx>
          <c:spPr>
            <a:ln w="25400" cap="rnd">
              <a:noFill/>
              <a:round/>
            </a:ln>
            <a:effectLst/>
          </c:spPr>
          <c:marker>
            <c:symbol val="dash"/>
            <c:size val="9"/>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Annual2!$BN$32:$BU$32</c:f>
              <c:numCache>
                <c:formatCode>General</c:formatCode>
                <c:ptCount val="8"/>
                <c:pt idx="0">
                  <c:v>2015</c:v>
                </c:pt>
                <c:pt idx="1">
                  <c:v>2016</c:v>
                </c:pt>
                <c:pt idx="2">
                  <c:v>2017</c:v>
                </c:pt>
                <c:pt idx="3">
                  <c:v>2018</c:v>
                </c:pt>
                <c:pt idx="4">
                  <c:v>2019</c:v>
                </c:pt>
                <c:pt idx="5">
                  <c:v>2020</c:v>
                </c:pt>
                <c:pt idx="6">
                  <c:v>2021</c:v>
                </c:pt>
                <c:pt idx="7">
                  <c:v>2022</c:v>
                </c:pt>
              </c:numCache>
            </c:numRef>
          </c:cat>
          <c:val>
            <c:numRef>
              <c:f>Annual2!$BN$36:$BU$36</c:f>
              <c:numCache>
                <c:formatCode>0.0</c:formatCode>
                <c:ptCount val="8"/>
                <c:pt idx="0">
                  <c:v>4.2</c:v>
                </c:pt>
                <c:pt idx="1">
                  <c:v>4.5999999999999996</c:v>
                </c:pt>
                <c:pt idx="2">
                  <c:v>4.2</c:v>
                </c:pt>
                <c:pt idx="3">
                  <c:v>3.4</c:v>
                </c:pt>
                <c:pt idx="4">
                  <c:v>2</c:v>
                </c:pt>
                <c:pt idx="5">
                  <c:v>3</c:v>
                </c:pt>
                <c:pt idx="6">
                  <c:v>4.5</c:v>
                </c:pt>
                <c:pt idx="7">
                  <c:v>0</c:v>
                </c:pt>
              </c:numCache>
            </c:numRef>
          </c:val>
          <c:smooth val="0"/>
          <c:extLst>
            <c:ext xmlns:c16="http://schemas.microsoft.com/office/drawing/2014/chart" uri="{C3380CC4-5D6E-409C-BE32-E72D297353CC}">
              <c16:uniqueId val="{00000000-2D2D-4DF6-AFEC-4EA0BE916BD3}"/>
            </c:ext>
          </c:extLst>
        </c:ser>
        <c:ser>
          <c:idx val="1"/>
          <c:order val="1"/>
          <c:tx>
            <c:strRef>
              <c:f>Annual2!$E$33</c:f>
              <c:strCache>
                <c:ptCount val="1"/>
                <c:pt idx="0">
                  <c:v>MAX</c:v>
                </c:pt>
              </c:strCache>
            </c:strRef>
          </c:tx>
          <c:spPr>
            <a:ln w="25400" cap="rnd">
              <a:noFill/>
              <a:round/>
            </a:ln>
            <a:effectLst/>
          </c:spPr>
          <c:marker>
            <c:symbol val="dash"/>
            <c:size val="9"/>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Annual2!$BN$32:$BU$32</c:f>
              <c:numCache>
                <c:formatCode>General</c:formatCode>
                <c:ptCount val="8"/>
                <c:pt idx="0">
                  <c:v>2015</c:v>
                </c:pt>
                <c:pt idx="1">
                  <c:v>2016</c:v>
                </c:pt>
                <c:pt idx="2">
                  <c:v>2017</c:v>
                </c:pt>
                <c:pt idx="3">
                  <c:v>2018</c:v>
                </c:pt>
                <c:pt idx="4">
                  <c:v>2019</c:v>
                </c:pt>
                <c:pt idx="5">
                  <c:v>2020</c:v>
                </c:pt>
                <c:pt idx="6">
                  <c:v>2021</c:v>
                </c:pt>
                <c:pt idx="7">
                  <c:v>2022</c:v>
                </c:pt>
              </c:numCache>
            </c:numRef>
          </c:cat>
          <c:val>
            <c:numRef>
              <c:f>Annual2!$BN$33:$BU$33</c:f>
              <c:numCache>
                <c:formatCode>0.0</c:formatCode>
                <c:ptCount val="8"/>
                <c:pt idx="0">
                  <c:v>7.9</c:v>
                </c:pt>
                <c:pt idx="1">
                  <c:v>7.9</c:v>
                </c:pt>
                <c:pt idx="2">
                  <c:v>7.8</c:v>
                </c:pt>
                <c:pt idx="3">
                  <c:v>7.5</c:v>
                </c:pt>
                <c:pt idx="4">
                  <c:v>7.8</c:v>
                </c:pt>
                <c:pt idx="5">
                  <c:v>7.7</c:v>
                </c:pt>
                <c:pt idx="6">
                  <c:v>7.7</c:v>
                </c:pt>
                <c:pt idx="7">
                  <c:v>0</c:v>
                </c:pt>
              </c:numCache>
            </c:numRef>
          </c:val>
          <c:smooth val="0"/>
          <c:extLst>
            <c:ext xmlns:c16="http://schemas.microsoft.com/office/drawing/2014/chart" uri="{C3380CC4-5D6E-409C-BE32-E72D297353CC}">
              <c16:uniqueId val="{00000001-2D2D-4DF6-AFEC-4EA0BE916BD3}"/>
            </c:ext>
          </c:extLst>
        </c:ser>
        <c:ser>
          <c:idx val="2"/>
          <c:order val="2"/>
          <c:tx>
            <c:strRef>
              <c:f>Annual2!$E$35</c:f>
              <c:strCache>
                <c:ptCount val="1"/>
                <c:pt idx="0">
                  <c:v>MEAN</c:v>
                </c:pt>
              </c:strCache>
            </c:strRef>
          </c:tx>
          <c:spPr>
            <a:ln w="25400" cap="rnd">
              <a:noFill/>
              <a:round/>
            </a:ln>
            <a:effectLst/>
          </c:spPr>
          <c:marker>
            <c:symbol val="x"/>
            <c:size val="9"/>
            <c:spPr>
              <a:no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Annual2!$BN$32:$BU$32</c:f>
              <c:numCache>
                <c:formatCode>General</c:formatCode>
                <c:ptCount val="8"/>
                <c:pt idx="0">
                  <c:v>2015</c:v>
                </c:pt>
                <c:pt idx="1">
                  <c:v>2016</c:v>
                </c:pt>
                <c:pt idx="2">
                  <c:v>2017</c:v>
                </c:pt>
                <c:pt idx="3">
                  <c:v>2018</c:v>
                </c:pt>
                <c:pt idx="4">
                  <c:v>2019</c:v>
                </c:pt>
                <c:pt idx="5">
                  <c:v>2020</c:v>
                </c:pt>
                <c:pt idx="6">
                  <c:v>2021</c:v>
                </c:pt>
                <c:pt idx="7">
                  <c:v>2022</c:v>
                </c:pt>
              </c:numCache>
            </c:numRef>
          </c:cat>
          <c:val>
            <c:numRef>
              <c:f>Annual2!$BN$35:$BU$35</c:f>
              <c:numCache>
                <c:formatCode>0.0</c:formatCode>
                <c:ptCount val="8"/>
                <c:pt idx="0">
                  <c:v>6.4</c:v>
                </c:pt>
                <c:pt idx="1">
                  <c:v>6.7</c:v>
                </c:pt>
                <c:pt idx="2">
                  <c:v>6.6</c:v>
                </c:pt>
                <c:pt idx="3">
                  <c:v>6.4</c:v>
                </c:pt>
                <c:pt idx="4">
                  <c:v>6.5</c:v>
                </c:pt>
                <c:pt idx="5">
                  <c:v>6.5</c:v>
                </c:pt>
                <c:pt idx="6">
                  <c:v>6.2</c:v>
                </c:pt>
                <c:pt idx="7">
                  <c:v>0</c:v>
                </c:pt>
              </c:numCache>
            </c:numRef>
          </c:val>
          <c:smooth val="0"/>
          <c:extLst>
            <c:ext xmlns:c16="http://schemas.microsoft.com/office/drawing/2014/chart" uri="{C3380CC4-5D6E-409C-BE32-E72D297353CC}">
              <c16:uniqueId val="{00000002-2D2D-4DF6-AFEC-4EA0BE916BD3}"/>
            </c:ext>
          </c:extLst>
        </c:ser>
        <c:dLbls>
          <c:showLegendKey val="0"/>
          <c:showVal val="1"/>
          <c:showCatName val="0"/>
          <c:showSerName val="0"/>
          <c:showPercent val="0"/>
          <c:showBubbleSize val="0"/>
        </c:dLbls>
        <c:hiLowLines>
          <c:spPr>
            <a:ln w="9525" cap="flat" cmpd="sng" algn="ctr">
              <a:solidFill>
                <a:schemeClr val="tx1">
                  <a:lumMod val="75000"/>
                  <a:lumOff val="25000"/>
                </a:schemeClr>
              </a:solidFill>
              <a:round/>
            </a:ln>
            <a:effectLst/>
          </c:spPr>
        </c:hiLowLines>
        <c:axId val="342385040"/>
        <c:axId val="636150720"/>
      </c:stockChart>
      <c:catAx>
        <c:axId val="342385040"/>
        <c:scaling>
          <c:orientation val="minMax"/>
        </c:scaling>
        <c:delete val="0"/>
        <c:axPos val="b"/>
        <c:numFmt formatCode="General" sourceLinked="1"/>
        <c:majorTickMark val="in"/>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636150720"/>
        <c:crosses val="autoZero"/>
        <c:auto val="1"/>
        <c:lblAlgn val="ctr"/>
        <c:lblOffset val="100"/>
        <c:noMultiLvlLbl val="0"/>
      </c:catAx>
      <c:valAx>
        <c:axId val="636150720"/>
        <c:scaling>
          <c:orientation val="minMax"/>
        </c:scaling>
        <c:delete val="0"/>
        <c:axPos val="l"/>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altLang="zh-TW" sz="1200"/>
                  <a:t>Cloud</a:t>
                </a:r>
                <a:r>
                  <a:rPr lang="en-US" altLang="zh-TW" sz="1200" baseline="0"/>
                  <a:t> amount,</a:t>
                </a:r>
                <a:endParaRPr lang="zh-TW" sz="1200"/>
              </a:p>
            </c:rich>
          </c:tx>
          <c:layout>
            <c:manualLayout>
              <c:xMode val="edge"/>
              <c:yMode val="edge"/>
              <c:x val="0"/>
              <c:y val="9.0237037037037032E-2"/>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zh-TW"/>
            </a:p>
          </c:txPr>
        </c:title>
        <c:numFmt formatCode="0_ " sourceLinked="0"/>
        <c:majorTickMark val="in"/>
        <c:minorTickMark val="none"/>
        <c:tickLblPos val="nextTo"/>
        <c:spPr>
          <a:noFill/>
          <a:ln>
            <a:solidFill>
              <a:schemeClr val="tx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crossAx val="342385040"/>
        <c:crosses val="autoZero"/>
        <c:crossBetween val="between"/>
      </c:valAx>
      <c:spPr>
        <a:noFill/>
        <a:ln>
          <a:noFill/>
        </a:ln>
        <a:effectLst/>
      </c:spPr>
    </c:plotArea>
    <c:legend>
      <c:legendPos val="b"/>
      <c:layout>
        <c:manualLayout>
          <c:xMode val="edge"/>
          <c:yMode val="edge"/>
          <c:x val="0.19283744855967075"/>
          <c:y val="0.75606172839506169"/>
          <c:w val="0.3644847736625515"/>
          <c:h val="9.795052043401679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TW"/>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trike="noStrike"/>
      </a:pPr>
      <a:endParaRPr lang="zh-TW"/>
    </a:p>
  </c:txPr>
  <c:printSettings>
    <c:headerFooter/>
    <c:pageMargins b="0.75" l="0.7" r="0.7" t="0.75" header="0.3" footer="0.3"/>
    <c:pageSetup paperSize="9" orientation="landscape"/>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TW"/>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Global!$H$6</c:f>
              <c:strCache>
                <c:ptCount val="1"/>
                <c:pt idx="0">
                  <c:v>Global Solar Irradiation</c:v>
                </c:pt>
              </c:strCache>
            </c:strRef>
          </c:tx>
          <c:spPr>
            <a:solidFill>
              <a:srgbClr val="C04E4E"/>
            </a:solidFill>
            <a:ln>
              <a:noFill/>
            </a:ln>
            <a:effectLst/>
          </c:spPr>
          <c:invertIfNegative val="0"/>
          <c:xVal>
            <c:numRef>
              <c:f>Global!$E$7:$E$36</c:f>
              <c:numCache>
                <c:formatCode>General</c:formatCode>
                <c:ptCount val="30"/>
                <c:pt idx="0">
                  <c:v>119.9234</c:v>
                </c:pt>
                <c:pt idx="1">
                  <c:v>122.0797</c:v>
                </c:pt>
                <c:pt idx="2">
                  <c:v>121.74039999999999</c:v>
                </c:pt>
                <c:pt idx="3">
                  <c:v>121.514853</c:v>
                </c:pt>
                <c:pt idx="4">
                  <c:v>121.52970000000001</c:v>
                </c:pt>
                <c:pt idx="5">
                  <c:v>121.54454699999999</c:v>
                </c:pt>
                <c:pt idx="6">
                  <c:v>121.44201700000001</c:v>
                </c:pt>
                <c:pt idx="7">
                  <c:v>121.44890599999999</c:v>
                </c:pt>
                <c:pt idx="8">
                  <c:v>121.0474</c:v>
                </c:pt>
                <c:pt idx="9">
                  <c:v>121.0142</c:v>
                </c:pt>
                <c:pt idx="10">
                  <c:v>121.7565</c:v>
                </c:pt>
                <c:pt idx="11">
                  <c:v>121.8573</c:v>
                </c:pt>
                <c:pt idx="12">
                  <c:v>118.28919999999999</c:v>
                </c:pt>
                <c:pt idx="13">
                  <c:v>120.684</c:v>
                </c:pt>
                <c:pt idx="14">
                  <c:v>120.52330000000001</c:v>
                </c:pt>
                <c:pt idx="15">
                  <c:v>121.61320000000001</c:v>
                </c:pt>
                <c:pt idx="16">
                  <c:v>120.908</c:v>
                </c:pt>
                <c:pt idx="17">
                  <c:v>120.95950000000001</c:v>
                </c:pt>
                <c:pt idx="18">
                  <c:v>120.81319999999999</c:v>
                </c:pt>
                <c:pt idx="19">
                  <c:v>120.4329</c:v>
                </c:pt>
                <c:pt idx="20">
                  <c:v>119.563</c:v>
                </c:pt>
                <c:pt idx="21">
                  <c:v>121.3734</c:v>
                </c:pt>
                <c:pt idx="22">
                  <c:v>121.1545</c:v>
                </c:pt>
                <c:pt idx="23">
                  <c:v>120.9037</c:v>
                </c:pt>
                <c:pt idx="24">
                  <c:v>121.5583</c:v>
                </c:pt>
                <c:pt idx="25">
                  <c:v>120.2047</c:v>
                </c:pt>
                <c:pt idx="26">
                  <c:v>120.2367</c:v>
                </c:pt>
                <c:pt idx="27">
                  <c:v>120.31570000000001</c:v>
                </c:pt>
                <c:pt idx="28">
                  <c:v>120.74630000000001</c:v>
                </c:pt>
                <c:pt idx="29">
                  <c:v>120.58134800000001</c:v>
                </c:pt>
              </c:numCache>
            </c:numRef>
          </c:xVal>
          <c:yVal>
            <c:numRef>
              <c:f>Global!$F$7:$F$36</c:f>
              <c:numCache>
                <c:formatCode>General</c:formatCode>
                <c:ptCount val="30"/>
                <c:pt idx="0">
                  <c:v>26.1692</c:v>
                </c:pt>
                <c:pt idx="1">
                  <c:v>25.6279</c:v>
                </c:pt>
                <c:pt idx="2">
                  <c:v>25.133299999999998</c:v>
                </c:pt>
                <c:pt idx="3">
                  <c:v>25.037649999999999</c:v>
                </c:pt>
                <c:pt idx="4">
                  <c:v>25.182500000000001</c:v>
                </c:pt>
                <c:pt idx="5">
                  <c:v>25.162078000000001</c:v>
                </c:pt>
                <c:pt idx="6">
                  <c:v>24.997647000000001</c:v>
                </c:pt>
                <c:pt idx="7">
                  <c:v>25.164888999999999</c:v>
                </c:pt>
                <c:pt idx="8">
                  <c:v>25.006699999999999</c:v>
                </c:pt>
                <c:pt idx="9">
                  <c:v>24.8278</c:v>
                </c:pt>
                <c:pt idx="10">
                  <c:v>24.7639</c:v>
                </c:pt>
                <c:pt idx="11">
                  <c:v>24.596699999999998</c:v>
                </c:pt>
                <c:pt idx="12">
                  <c:v>24.407299999999999</c:v>
                </c:pt>
                <c:pt idx="13">
                  <c:v>24.145700000000001</c:v>
                </c:pt>
                <c:pt idx="14">
                  <c:v>24.256</c:v>
                </c:pt>
                <c:pt idx="15">
                  <c:v>23.975100000000001</c:v>
                </c:pt>
                <c:pt idx="16">
                  <c:v>23.8813</c:v>
                </c:pt>
                <c:pt idx="17">
                  <c:v>23.4876</c:v>
                </c:pt>
                <c:pt idx="18">
                  <c:v>23.508199999999999</c:v>
                </c:pt>
                <c:pt idx="19">
                  <c:v>23.495899999999999</c:v>
                </c:pt>
                <c:pt idx="20">
                  <c:v>23.5655</c:v>
                </c:pt>
                <c:pt idx="21">
                  <c:v>23.0974</c:v>
                </c:pt>
                <c:pt idx="22">
                  <c:v>22.752199999999998</c:v>
                </c:pt>
                <c:pt idx="23">
                  <c:v>22.355599999999999</c:v>
                </c:pt>
                <c:pt idx="24">
                  <c:v>22.036899999999999</c:v>
                </c:pt>
                <c:pt idx="25">
                  <c:v>22.993200000000002</c:v>
                </c:pt>
                <c:pt idx="26">
                  <c:v>23.0383</c:v>
                </c:pt>
                <c:pt idx="27">
                  <c:v>22.565899999999999</c:v>
                </c:pt>
                <c:pt idx="28">
                  <c:v>22.003799999999998</c:v>
                </c:pt>
                <c:pt idx="29">
                  <c:v>23.873775999999999</c:v>
                </c:pt>
              </c:numCache>
            </c:numRef>
          </c:yVal>
          <c:bubbleSize>
            <c:numRef>
              <c:f>Global!$H$7:$H$36</c:f>
              <c:numCache>
                <c:formatCode>General</c:formatCode>
                <c:ptCount val="30"/>
                <c:pt idx="0">
                  <c:v>4638</c:v>
                </c:pt>
                <c:pt idx="1">
                  <c:v>4852.8999999999996</c:v>
                </c:pt>
                <c:pt idx="2">
                  <c:v>4410.3</c:v>
                </c:pt>
                <c:pt idx="3">
                  <c:v>4540.6000000000004</c:v>
                </c:pt>
                <c:pt idx="4">
                  <c:v>3617.6</c:v>
                </c:pt>
                <c:pt idx="5">
                  <c:v>4862.6000000000004</c:v>
                </c:pt>
                <c:pt idx="6">
                  <c:v>4089.5</c:v>
                </c:pt>
                <c:pt idx="7">
                  <c:v>4757.3999999999996</c:v>
                </c:pt>
                <c:pt idx="8">
                  <c:v>5423.9</c:v>
                </c:pt>
                <c:pt idx="9">
                  <c:v>5049.2</c:v>
                </c:pt>
                <c:pt idx="10">
                  <c:v>4555.6000000000004</c:v>
                </c:pt>
                <c:pt idx="11">
                  <c:v>4342.8</c:v>
                </c:pt>
                <c:pt idx="12">
                  <c:v>5225.8</c:v>
                </c:pt>
                <c:pt idx="13">
                  <c:v>5641.6</c:v>
                </c:pt>
                <c:pt idx="14">
                  <c:v>5670.5</c:v>
                </c:pt>
                <c:pt idx="15">
                  <c:v>4789.3</c:v>
                </c:pt>
                <c:pt idx="16">
                  <c:v>4885.2</c:v>
                </c:pt>
                <c:pt idx="17">
                  <c:v>6333.1</c:v>
                </c:pt>
                <c:pt idx="18">
                  <c:v>4637.3</c:v>
                </c:pt>
                <c:pt idx="19">
                  <c:v>5493.2</c:v>
                </c:pt>
                <c:pt idx="20">
                  <c:v>5620.2</c:v>
                </c:pt>
                <c:pt idx="21">
                  <c:v>5340</c:v>
                </c:pt>
                <c:pt idx="22">
                  <c:v>5406.3</c:v>
                </c:pt>
                <c:pt idx="23">
                  <c:v>5898</c:v>
                </c:pt>
                <c:pt idx="24">
                  <c:v>4913.2</c:v>
                </c:pt>
                <c:pt idx="25">
                  <c:v>6126.2</c:v>
                </c:pt>
                <c:pt idx="26">
                  <c:v>5826.3</c:v>
                </c:pt>
                <c:pt idx="27">
                  <c:v>6107.9</c:v>
                </c:pt>
                <c:pt idx="28">
                  <c:v>5761.8</c:v>
                </c:pt>
                <c:pt idx="29">
                  <c:v>5998.9</c:v>
                </c:pt>
              </c:numCache>
            </c:numRef>
          </c:bubbleSize>
          <c:bubble3D val="0"/>
          <c:extLst>
            <c:ext xmlns:c16="http://schemas.microsoft.com/office/drawing/2014/chart" uri="{C3380CC4-5D6E-409C-BE32-E72D297353CC}">
              <c16:uniqueId val="{00000000-8036-4C8C-B1C5-AF4D9462D01C}"/>
            </c:ext>
          </c:extLst>
        </c:ser>
        <c:dLbls>
          <c:showLegendKey val="0"/>
          <c:showVal val="0"/>
          <c:showCatName val="0"/>
          <c:showSerName val="0"/>
          <c:showPercent val="0"/>
          <c:showBubbleSize val="0"/>
        </c:dLbls>
        <c:bubbleScale val="10"/>
        <c:showNegBubbles val="0"/>
        <c:axId val="409255199"/>
        <c:axId val="409237727"/>
        <c:extLst>
          <c:ext xmlns:c15="http://schemas.microsoft.com/office/drawing/2012/chart" uri="{02D57815-91ED-43cb-92C2-25804820EDAC}">
            <c15:filteredBubbleSeries>
              <c15:ser>
                <c:idx val="1"/>
                <c:order val="1"/>
                <c:tx>
                  <c:strRef>
                    <c:extLst>
                      <c:ext uri="{02D57815-91ED-43cb-92C2-25804820EDAC}">
                        <c15:formulaRef>
                          <c15:sqref>Global!$C$36</c15:sqref>
                        </c15:formulaRef>
                      </c:ext>
                    </c:extLst>
                    <c:strCache>
                      <c:ptCount val="1"/>
                      <c:pt idx="0">
                        <c:v>TianZhong</c:v>
                      </c:pt>
                    </c:strCache>
                  </c:strRef>
                </c:tx>
                <c:spPr>
                  <a:solidFill>
                    <a:schemeClr val="accent2">
                      <a:alpha val="75000"/>
                    </a:schemeClr>
                  </a:solidFill>
                  <a:ln w="25400">
                    <a:noFill/>
                  </a:ln>
                  <a:effectLst/>
                </c:spPr>
                <c:invertIfNegative val="0"/>
                <c:dLbls>
                  <c:dLbl>
                    <c:idx val="0"/>
                    <c:showLegendKey val="0"/>
                    <c:showVal val="0"/>
                    <c:showCatName val="0"/>
                    <c:showSerName val="1"/>
                    <c:showPercent val="0"/>
                    <c:showBubbleSize val="0"/>
                    <c:extLst>
                      <c:ext uri="{CE6537A1-D6FC-4f65-9D91-7224C49458BB}"/>
                      <c:ext xmlns:c16="http://schemas.microsoft.com/office/drawing/2014/chart" uri="{C3380CC4-5D6E-409C-BE32-E72D297353CC}">
                        <c16:uniqueId val="{00000002-6198-4E2D-BB4F-6352A6B13C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TW"/>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extLst>
                      <c:ext uri="{02D57815-91ED-43cb-92C2-25804820EDAC}">
                        <c15:formulaRef>
                          <c15:sqref>Global!$E$36</c15:sqref>
                        </c15:formulaRef>
                      </c:ext>
                    </c:extLst>
                    <c:numCache>
                      <c:formatCode>General</c:formatCode>
                      <c:ptCount val="1"/>
                      <c:pt idx="0">
                        <c:v>120.58134800000001</c:v>
                      </c:pt>
                    </c:numCache>
                  </c:numRef>
                </c:xVal>
                <c:yVal>
                  <c:numRef>
                    <c:extLst>
                      <c:ext uri="{02D57815-91ED-43cb-92C2-25804820EDAC}">
                        <c15:formulaRef>
                          <c15:sqref>Global!$F$36</c15:sqref>
                        </c15:formulaRef>
                      </c:ext>
                    </c:extLst>
                    <c:numCache>
                      <c:formatCode>General</c:formatCode>
                      <c:ptCount val="1"/>
                      <c:pt idx="0">
                        <c:v>23.873775999999999</c:v>
                      </c:pt>
                    </c:numCache>
                  </c:numRef>
                </c:yVal>
                <c:bubbleSize>
                  <c:numRef>
                    <c:extLst>
                      <c:ext uri="{02D57815-91ED-43cb-92C2-25804820EDAC}">
                        <c15:formulaRef>
                          <c15:sqref>Global!$H$36</c15:sqref>
                        </c15:formulaRef>
                      </c:ext>
                    </c:extLst>
                    <c:numCache>
                      <c:formatCode>General</c:formatCode>
                      <c:ptCount val="1"/>
                      <c:pt idx="0">
                        <c:v>5998.9</c:v>
                      </c:pt>
                    </c:numCache>
                  </c:numRef>
                </c:bubbleSize>
                <c:bubble3D val="0"/>
                <c:extLst>
                  <c:ext xmlns:c16="http://schemas.microsoft.com/office/drawing/2014/chart" uri="{C3380CC4-5D6E-409C-BE32-E72D297353CC}">
                    <c16:uniqueId val="{00000001-6198-4E2D-BB4F-6352A6B13C9B}"/>
                  </c:ext>
                </c:extLst>
              </c15:ser>
            </c15:filteredBubbleSeries>
          </c:ext>
        </c:extLst>
      </c:bubbleChart>
      <c:valAx>
        <c:axId val="409255199"/>
        <c:scaling>
          <c:orientation val="minMax"/>
        </c:scaling>
        <c:delete val="1"/>
        <c:axPos val="b"/>
        <c:numFmt formatCode="General" sourceLinked="1"/>
        <c:majorTickMark val="none"/>
        <c:minorTickMark val="none"/>
        <c:tickLblPos val="nextTo"/>
        <c:crossAx val="409237727"/>
        <c:crosses val="autoZero"/>
        <c:crossBetween val="midCat"/>
      </c:valAx>
      <c:valAx>
        <c:axId val="409237727"/>
        <c:scaling>
          <c:orientation val="minMax"/>
        </c:scaling>
        <c:delete val="1"/>
        <c:axPos val="l"/>
        <c:numFmt formatCode="General" sourceLinked="1"/>
        <c:majorTickMark val="none"/>
        <c:minorTickMark val="none"/>
        <c:tickLblPos val="nextTo"/>
        <c:crossAx val="4092551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zh-TW"/>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emf"/><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image" Target="../media/image4.sv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emf"/></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jpg"/></Relationships>
</file>

<file path=xl/drawings/_rels/drawing6.xml.rels><?xml version="1.0" encoding="UTF-8" standalone="yes"?>
<Relationships xmlns="http://schemas.openxmlformats.org/package/2006/relationships"><Relationship Id="rId117" Type="http://schemas.openxmlformats.org/officeDocument/2006/relationships/hyperlink" Target="https://zh.wikipedia.org/wiki/%E5%8D%97%E8%98%87%E4%B8%B9" TargetMode="External"/><Relationship Id="rId299" Type="http://schemas.openxmlformats.org/officeDocument/2006/relationships/image" Target="../media/image160.png"/><Relationship Id="rId21" Type="http://schemas.openxmlformats.org/officeDocument/2006/relationships/hyperlink" Target="https://zh.wikipedia.org/wiki/%E4%B9%8D%E5%BE%97" TargetMode="External"/><Relationship Id="rId63" Type="http://schemas.openxmlformats.org/officeDocument/2006/relationships/hyperlink" Target="https://zh.wikipedia.org/wiki/%E9%A9%AC%E9%87%8C" TargetMode="External"/><Relationship Id="rId159" Type="http://schemas.openxmlformats.org/officeDocument/2006/relationships/image" Target="../media/image89.png"/><Relationship Id="rId324" Type="http://schemas.openxmlformats.org/officeDocument/2006/relationships/hyperlink" Target="https://zh.wikipedia.org/wiki/%E7%91%9E%E5%85%B8" TargetMode="External"/><Relationship Id="rId366" Type="http://schemas.openxmlformats.org/officeDocument/2006/relationships/hyperlink" Target="https://zh.wikipedia.org/wiki/%E5%A4%9A%E7%B1%B3%E5%B0%BC%E5%85%8B" TargetMode="External"/><Relationship Id="rId170" Type="http://schemas.openxmlformats.org/officeDocument/2006/relationships/hyperlink" Target="https://zh.wikipedia.org/wiki/%E8%80%81%E6%8C%9D" TargetMode="External"/><Relationship Id="rId226" Type="http://schemas.openxmlformats.org/officeDocument/2006/relationships/hyperlink" Target="https://zh.wikipedia.org/wiki/%E5%8C%97%E8%B3%BD%E6%99%AE%E5%8B%92%E6%96%AF" TargetMode="External"/><Relationship Id="rId433" Type="http://schemas.openxmlformats.org/officeDocument/2006/relationships/image" Target="../media/image227.png"/><Relationship Id="rId268" Type="http://schemas.openxmlformats.org/officeDocument/2006/relationships/hyperlink" Target="https://zh.wikipedia.org/wiki/%E5%B8%8C%E8%85%8A" TargetMode="External"/><Relationship Id="rId475" Type="http://schemas.openxmlformats.org/officeDocument/2006/relationships/hyperlink" Target="https://zh.wikipedia.org/wiki/%E5%B8%9B%E7%90%89" TargetMode="External"/><Relationship Id="rId32" Type="http://schemas.openxmlformats.org/officeDocument/2006/relationships/image" Target="../media/image25.png"/><Relationship Id="rId74" Type="http://schemas.openxmlformats.org/officeDocument/2006/relationships/image" Target="../media/image46.png"/><Relationship Id="rId128" Type="http://schemas.openxmlformats.org/officeDocument/2006/relationships/hyperlink" Target="https://zh.wikipedia.org/wiki/%E5%AD%9F%E5%8A%A0%E6%8B%89%E5%9B%BD" TargetMode="External"/><Relationship Id="rId335" Type="http://schemas.openxmlformats.org/officeDocument/2006/relationships/image" Target="../media/image178.png"/><Relationship Id="rId377" Type="http://schemas.openxmlformats.org/officeDocument/2006/relationships/hyperlink" Target="https://zh.wikipedia.org/wiki/%E5%8D%B1%E5%9C%B0%E9%A9%AC%E6%8B%89" TargetMode="External"/><Relationship Id="rId500" Type="http://schemas.openxmlformats.org/officeDocument/2006/relationships/image" Target="../media/image259.png"/><Relationship Id="rId5" Type="http://schemas.openxmlformats.org/officeDocument/2006/relationships/hyperlink" Target="https://zh.wikipedia.org/wiki/%E8%B4%9D%E5%AE%81" TargetMode="External"/><Relationship Id="rId181" Type="http://schemas.openxmlformats.org/officeDocument/2006/relationships/image" Target="../media/image100.png"/><Relationship Id="rId237" Type="http://schemas.openxmlformats.org/officeDocument/2006/relationships/hyperlink" Target="https://zh.wikipedia.org/wiki/%E9%98%BF%E5%B0%94%E5%B7%B4%E5%B0%BC%E4%BA%9A" TargetMode="External"/><Relationship Id="rId402" Type="http://schemas.openxmlformats.org/officeDocument/2006/relationships/hyperlink" Target="https://zh.wikipedia.org/wiki/%E5%9C%A3%E6%96%87%E6%A3%AE%E7%89%B9%E5%92%8C%E6%A0%BC%E6%9E%97%E7%BA%B3%E4%B8%81%E6%96%AF" TargetMode="External"/><Relationship Id="rId279" Type="http://schemas.openxmlformats.org/officeDocument/2006/relationships/image" Target="../media/image150.png"/><Relationship Id="rId444" Type="http://schemas.openxmlformats.org/officeDocument/2006/relationships/image" Target="../media/image232.png"/><Relationship Id="rId486" Type="http://schemas.openxmlformats.org/officeDocument/2006/relationships/image" Target="../media/image253.png"/><Relationship Id="rId43" Type="http://schemas.openxmlformats.org/officeDocument/2006/relationships/hyperlink" Target="https://zh.wikipedia.org/wiki/%E5%86%88%E6%AF%94%E4%BA%9A" TargetMode="External"/><Relationship Id="rId139" Type="http://schemas.openxmlformats.org/officeDocument/2006/relationships/image" Target="../media/image79.png"/><Relationship Id="rId290" Type="http://schemas.openxmlformats.org/officeDocument/2006/relationships/hyperlink" Target="https://zh.wikipedia.org/wiki/%E5%8D%A2%E6%A3%AE%E5%A0%A1" TargetMode="External"/><Relationship Id="rId304" Type="http://schemas.openxmlformats.org/officeDocument/2006/relationships/hyperlink" Target="https://zh.wikipedia.org/wiki/%E6%8C%AA%E5%A8%81" TargetMode="External"/><Relationship Id="rId346" Type="http://schemas.openxmlformats.org/officeDocument/2006/relationships/hyperlink" Target="https://zh.wikipedia.org/wiki/%E5%B7%B4%E5%93%88%E9%A9%AC" TargetMode="External"/><Relationship Id="rId388" Type="http://schemas.openxmlformats.org/officeDocument/2006/relationships/hyperlink" Target="https://zh.wikipedia.org/wiki/%E8%92%99%E5%A1%9E%E6%8B%89%E7%89%B9%E5%B3%B6" TargetMode="External"/><Relationship Id="rId85" Type="http://schemas.openxmlformats.org/officeDocument/2006/relationships/hyperlink" Target="https://zh.wikipedia.org/wiki/%E5%9C%A3%E5%A4%9A%E7%BE%8E%E5%92%8C%E6%99%AE%E6%9E%97%E8%A5%BF%E6%AF%94" TargetMode="External"/><Relationship Id="rId150" Type="http://schemas.openxmlformats.org/officeDocument/2006/relationships/hyperlink" Target="https://zh.wikipedia.org/wiki/%E4%BC%8A%E6%9C%97" TargetMode="External"/><Relationship Id="rId192" Type="http://schemas.openxmlformats.org/officeDocument/2006/relationships/hyperlink" Target="https://zh.wikipedia.org/wiki/%E5%8D%A1%E5%A1%94%E5%B0%94" TargetMode="External"/><Relationship Id="rId206" Type="http://schemas.openxmlformats.org/officeDocument/2006/relationships/hyperlink" Target="https://zh.wikipedia.org/wiki/%E4%B8%9C%E5%B8%9D%E6%B1%B6" TargetMode="External"/><Relationship Id="rId413" Type="http://schemas.openxmlformats.org/officeDocument/2006/relationships/image" Target="../media/image216.png"/><Relationship Id="rId248" Type="http://schemas.openxmlformats.org/officeDocument/2006/relationships/image" Target="../media/image135.png"/><Relationship Id="rId455" Type="http://schemas.openxmlformats.org/officeDocument/2006/relationships/hyperlink" Target="https://zh.wikipedia.org/wiki/%E6%B3%95%E5%B1%AC%E7%8E%BB%E9%87%8C%E5%B0%BC%E8%A5%BF%E4%BA%9E" TargetMode="External"/><Relationship Id="rId497" Type="http://schemas.openxmlformats.org/officeDocument/2006/relationships/image" Target="../media/image258.png"/><Relationship Id="rId12" Type="http://schemas.openxmlformats.org/officeDocument/2006/relationships/image" Target="../media/image15.png"/><Relationship Id="rId108" Type="http://schemas.openxmlformats.org/officeDocument/2006/relationships/image" Target="../media/image63.png"/><Relationship Id="rId315" Type="http://schemas.openxmlformats.org/officeDocument/2006/relationships/image" Target="../media/image168.png"/><Relationship Id="rId357" Type="http://schemas.openxmlformats.org/officeDocument/2006/relationships/image" Target="../media/image189.png"/><Relationship Id="rId54" Type="http://schemas.openxmlformats.org/officeDocument/2006/relationships/image" Target="../media/image36.png"/><Relationship Id="rId96" Type="http://schemas.openxmlformats.org/officeDocument/2006/relationships/image" Target="../media/image57.png"/><Relationship Id="rId161" Type="http://schemas.openxmlformats.org/officeDocument/2006/relationships/image" Target="../media/image90.png"/><Relationship Id="rId217" Type="http://schemas.openxmlformats.org/officeDocument/2006/relationships/image" Target="../media/image118.png"/><Relationship Id="rId399" Type="http://schemas.openxmlformats.org/officeDocument/2006/relationships/image" Target="../media/image209.png"/><Relationship Id="rId259" Type="http://schemas.openxmlformats.org/officeDocument/2006/relationships/hyperlink" Target="https://zh.wikipedia.org/wiki/%E6%B3%95%E7%BD%97%E7%BE%A4%E5%B2%9B" TargetMode="External"/><Relationship Id="rId424" Type="http://schemas.openxmlformats.org/officeDocument/2006/relationships/hyperlink" Target="https://zh.wikipedia.org/wiki/%E5%B7%B4%E8%A5%BF" TargetMode="External"/><Relationship Id="rId466" Type="http://schemas.openxmlformats.org/officeDocument/2006/relationships/image" Target="../media/image243.png"/><Relationship Id="rId23" Type="http://schemas.openxmlformats.org/officeDocument/2006/relationships/hyperlink" Target="https://zh.wikipedia.org/wiki/%E8%91%9B%E6%91%A9" TargetMode="External"/><Relationship Id="rId119" Type="http://schemas.openxmlformats.org/officeDocument/2006/relationships/image" Target="../media/image69.png"/><Relationship Id="rId270" Type="http://schemas.openxmlformats.org/officeDocument/2006/relationships/hyperlink" Target="https://zh.wikipedia.org/wiki/%E6%A0%B9%E8%A5%BF" TargetMode="External"/><Relationship Id="rId326" Type="http://schemas.openxmlformats.org/officeDocument/2006/relationships/hyperlink" Target="https://zh.wikipedia.org/wiki/%E7%91%9E%E5%A3%AB" TargetMode="External"/><Relationship Id="rId65" Type="http://schemas.openxmlformats.org/officeDocument/2006/relationships/hyperlink" Target="https://zh.wikipedia.org/wiki/%E6%AF%9B%E9%87%8C%E5%A1%94%E5%B0%BC%E4%BA%9A" TargetMode="External"/><Relationship Id="rId130" Type="http://schemas.openxmlformats.org/officeDocument/2006/relationships/hyperlink" Target="https://zh.wikipedia.org/wiki/%E4%B8%AD%E5%9B%BD" TargetMode="External"/><Relationship Id="rId368" Type="http://schemas.openxmlformats.org/officeDocument/2006/relationships/hyperlink" Target="https://zh.wikipedia.org/wiki/%E5%A4%9A%E6%98%8E%E5%B0%BC%E5%8A%A0" TargetMode="External"/><Relationship Id="rId172" Type="http://schemas.openxmlformats.org/officeDocument/2006/relationships/hyperlink" Target="https://zh.wikipedia.org/wiki/%E9%BB%8E%E5%B7%B4%E5%AB%A9" TargetMode="External"/><Relationship Id="rId228" Type="http://schemas.openxmlformats.org/officeDocument/2006/relationships/hyperlink" Target="https://zh.wikipedia.org/wiki/%E5%8D%97%E5%A5%A5%E5%A1%9E%E6%A2%AF" TargetMode="External"/><Relationship Id="rId435" Type="http://schemas.openxmlformats.org/officeDocument/2006/relationships/hyperlink" Target="https://zh.wikipedia.org/wiki/%E5%9C%AD%E4%BA%9A%E9%82%A3" TargetMode="External"/><Relationship Id="rId477" Type="http://schemas.openxmlformats.org/officeDocument/2006/relationships/hyperlink" Target="https://zh.wikipedia.org/wiki/%E5%B7%B4%E5%B8%83%E4%BA%9A%E6%96%B0%E5%87%A0%E5%86%85%E4%BA%9A" TargetMode="External"/><Relationship Id="rId281" Type="http://schemas.openxmlformats.org/officeDocument/2006/relationships/image" Target="../media/image151.png"/><Relationship Id="rId337" Type="http://schemas.openxmlformats.org/officeDocument/2006/relationships/image" Target="../media/image179.png"/><Relationship Id="rId502" Type="http://schemas.openxmlformats.org/officeDocument/2006/relationships/image" Target="../media/image261.png"/><Relationship Id="rId34" Type="http://schemas.openxmlformats.org/officeDocument/2006/relationships/image" Target="../media/image26.png"/><Relationship Id="rId76" Type="http://schemas.openxmlformats.org/officeDocument/2006/relationships/image" Target="../media/image47.png"/><Relationship Id="rId141" Type="http://schemas.openxmlformats.org/officeDocument/2006/relationships/image" Target="../media/image80.png"/><Relationship Id="rId379" Type="http://schemas.openxmlformats.org/officeDocument/2006/relationships/hyperlink" Target="https://zh.wikipedia.org/wiki/%E6%B5%B7%E5%9C%B0" TargetMode="External"/><Relationship Id="rId7" Type="http://schemas.openxmlformats.org/officeDocument/2006/relationships/hyperlink" Target="https://zh.wikipedia.org/wiki/%E6%B3%A2%E6%9C%AD%E9%82%A3" TargetMode="External"/><Relationship Id="rId183" Type="http://schemas.openxmlformats.org/officeDocument/2006/relationships/image" Target="../media/image101.png"/><Relationship Id="rId239" Type="http://schemas.openxmlformats.org/officeDocument/2006/relationships/hyperlink" Target="https://zh.wikipedia.org/wiki/%E5%AE%89%E9%81%93%E5%B0%94" TargetMode="External"/><Relationship Id="rId390" Type="http://schemas.openxmlformats.org/officeDocument/2006/relationships/hyperlink" Target="https://zh.wikipedia.org/wiki/%E7%BE%8E%E5%9C%8B" TargetMode="External"/><Relationship Id="rId404" Type="http://schemas.openxmlformats.org/officeDocument/2006/relationships/hyperlink" Target="https://zh.wikipedia.org/wiki/%E5%8D%83%E9%87%8C%E9%81%94%E5%8F%8A%E6%89%98%E5%B7%B4%E5%93%A5" TargetMode="External"/><Relationship Id="rId446" Type="http://schemas.openxmlformats.org/officeDocument/2006/relationships/image" Target="../media/image233.png"/><Relationship Id="rId250" Type="http://schemas.openxmlformats.org/officeDocument/2006/relationships/image" Target="../media/image136.png"/><Relationship Id="rId292" Type="http://schemas.openxmlformats.org/officeDocument/2006/relationships/hyperlink" Target="https://zh.wikipedia.org/wiki/%E5%8C%97%E9%A6%AC%E5%85%B6%E9%A0%93" TargetMode="External"/><Relationship Id="rId306" Type="http://schemas.openxmlformats.org/officeDocument/2006/relationships/hyperlink" Target="https://zh.wikipedia.org/wiki/%E6%B3%A2%E5%85%B0" TargetMode="External"/><Relationship Id="rId488" Type="http://schemas.openxmlformats.org/officeDocument/2006/relationships/image" Target="../media/image254.png"/><Relationship Id="rId45" Type="http://schemas.openxmlformats.org/officeDocument/2006/relationships/hyperlink" Target="https://zh.wikipedia.org/wiki/%E5%8A%A0%E7%BA%B3" TargetMode="External"/><Relationship Id="rId87" Type="http://schemas.openxmlformats.org/officeDocument/2006/relationships/hyperlink" Target="https://zh.wikipedia.org/wiki/%E5%A1%9E%E5%86%85%E5%8A%A0%E5%B0%94" TargetMode="External"/><Relationship Id="rId110" Type="http://schemas.openxmlformats.org/officeDocument/2006/relationships/image" Target="../media/image64.png"/><Relationship Id="rId348" Type="http://schemas.openxmlformats.org/officeDocument/2006/relationships/hyperlink" Target="https://zh.wikipedia.org/wiki/%E5%B7%B4%E5%B7%B4%E5%A4%9A%E6%96%AF" TargetMode="External"/><Relationship Id="rId152" Type="http://schemas.openxmlformats.org/officeDocument/2006/relationships/hyperlink" Target="https://zh.wikipedia.org/wiki/%E4%BC%8A%E6%8B%89%E5%85%8B" TargetMode="External"/><Relationship Id="rId194" Type="http://schemas.openxmlformats.org/officeDocument/2006/relationships/hyperlink" Target="https://zh.wikipedia.org/wiki/%E6%B2%99%E7%89%B9%E9%98%BF%E6%8B%89%E4%BC%AF" TargetMode="External"/><Relationship Id="rId208" Type="http://schemas.openxmlformats.org/officeDocument/2006/relationships/hyperlink" Target="https://zh.wikipedia.org/wiki/%E5%9C%9F%E8%80%B3%E5%85%B6" TargetMode="External"/><Relationship Id="rId415" Type="http://schemas.openxmlformats.org/officeDocument/2006/relationships/image" Target="../media/image217.png"/><Relationship Id="rId457" Type="http://schemas.openxmlformats.org/officeDocument/2006/relationships/hyperlink" Target="https://zh.wikipedia.org/wiki/%E5%9F%BA%E9%87%8C%E5%B7%B4%E6%96%AF" TargetMode="External"/><Relationship Id="rId261" Type="http://schemas.openxmlformats.org/officeDocument/2006/relationships/hyperlink" Target="https://zh.wikipedia.org/wiki/%E8%8A%AC%E5%85%B0" TargetMode="External"/><Relationship Id="rId499" Type="http://schemas.openxmlformats.org/officeDocument/2006/relationships/hyperlink" Target="https://zh.wikipedia.org/wiki/%E5%8D%97%E4%B9%94%E6%B2%BB%E4%BA%9A%E5%92%8C%E5%8D%97%E6%A1%91%E5%A8%81%E5%A5%87%E7%BE%A4%E5%B2%9B" TargetMode="External"/><Relationship Id="rId14" Type="http://schemas.openxmlformats.org/officeDocument/2006/relationships/image" Target="../media/image16.png"/><Relationship Id="rId56" Type="http://schemas.openxmlformats.org/officeDocument/2006/relationships/image" Target="../media/image37.png"/><Relationship Id="rId317" Type="http://schemas.openxmlformats.org/officeDocument/2006/relationships/image" Target="../media/image169.png"/><Relationship Id="rId359" Type="http://schemas.openxmlformats.org/officeDocument/2006/relationships/image" Target="../media/image190.png"/><Relationship Id="rId98" Type="http://schemas.openxmlformats.org/officeDocument/2006/relationships/image" Target="../media/image58.png"/><Relationship Id="rId121" Type="http://schemas.openxmlformats.org/officeDocument/2006/relationships/image" Target="../media/image70.png"/><Relationship Id="rId163" Type="http://schemas.openxmlformats.org/officeDocument/2006/relationships/image" Target="../media/image91.png"/><Relationship Id="rId219" Type="http://schemas.openxmlformats.org/officeDocument/2006/relationships/image" Target="../media/image119.png"/><Relationship Id="rId370" Type="http://schemas.openxmlformats.org/officeDocument/2006/relationships/hyperlink" Target="https://zh.wikipedia.org/wiki/%E8%90%A8%E5%B0%94%E7%93%A6%E5%A4%9A" TargetMode="External"/><Relationship Id="rId426" Type="http://schemas.openxmlformats.org/officeDocument/2006/relationships/hyperlink" Target="https://zh.wikipedia.org/wiki/%E6%99%BA%E5%88%A9" TargetMode="External"/><Relationship Id="rId230" Type="http://schemas.openxmlformats.org/officeDocument/2006/relationships/hyperlink" Target="https://zh.wikipedia.org/wiki/%E8%8B%B1%E5%9B%BD" TargetMode="External"/><Relationship Id="rId468" Type="http://schemas.openxmlformats.org/officeDocument/2006/relationships/image" Target="../media/image244.png"/><Relationship Id="rId25" Type="http://schemas.openxmlformats.org/officeDocument/2006/relationships/hyperlink" Target="https://zh.wikipedia.org/wiki/%E5%88%9A%E6%9E%9C%E6%B0%91%E4%B8%BB%E5%85%B1%E5%92%8C%E5%9B%BD" TargetMode="External"/><Relationship Id="rId67" Type="http://schemas.openxmlformats.org/officeDocument/2006/relationships/hyperlink" Target="https://zh.wikipedia.org/wiki/%E6%AF%9B%E9%87%8C%E6%B1%82%E6%96%AF" TargetMode="External"/><Relationship Id="rId272" Type="http://schemas.openxmlformats.org/officeDocument/2006/relationships/hyperlink" Target="https://zh.wikipedia.org/wiki/%E5%8C%88%E7%89%99%E5%88%A9" TargetMode="External"/><Relationship Id="rId328" Type="http://schemas.openxmlformats.org/officeDocument/2006/relationships/hyperlink" Target="https://zh.wikipedia.org/wiki/%E4%B9%8C%E5%85%8B%E5%85%B0" TargetMode="External"/><Relationship Id="rId132" Type="http://schemas.openxmlformats.org/officeDocument/2006/relationships/hyperlink" Target="https://zh.wikipedia.org/wiki/%E4%B8%8D%E4%B8%B9" TargetMode="External"/><Relationship Id="rId174" Type="http://schemas.openxmlformats.org/officeDocument/2006/relationships/hyperlink" Target="https://zh.wikipedia.org/wiki/%E9%A9%AC%E6%9D%A5%E8%A5%BF%E4%BA%9A" TargetMode="External"/><Relationship Id="rId381" Type="http://schemas.openxmlformats.org/officeDocument/2006/relationships/hyperlink" Target="https://zh.wikipedia.org/wiki/%E6%B4%AA%E9%83%BD%E6%8B%89%E6%96%AF" TargetMode="External"/><Relationship Id="rId241" Type="http://schemas.openxmlformats.org/officeDocument/2006/relationships/hyperlink" Target="https://zh.wikipedia.org/wiki/%E5%A5%A5%E5%9C%B0%E5%88%A9" TargetMode="External"/><Relationship Id="rId437" Type="http://schemas.openxmlformats.org/officeDocument/2006/relationships/hyperlink" Target="https://zh.wikipedia.org/wiki/%E5%B7%B4%E6%8B%89%E5%9C%AD" TargetMode="External"/><Relationship Id="rId479" Type="http://schemas.openxmlformats.org/officeDocument/2006/relationships/hyperlink" Target="https://zh.wikipedia.org/wiki/%E7%9A%AE%E7%89%B9%E5%87%AF%E6%81%A9%E7%BE%A4%E5%B2%9B" TargetMode="External"/><Relationship Id="rId36" Type="http://schemas.openxmlformats.org/officeDocument/2006/relationships/image" Target="../media/image27.png"/><Relationship Id="rId283" Type="http://schemas.openxmlformats.org/officeDocument/2006/relationships/image" Target="../media/image152.png"/><Relationship Id="rId339" Type="http://schemas.openxmlformats.org/officeDocument/2006/relationships/image" Target="../media/image180.png"/><Relationship Id="rId490" Type="http://schemas.openxmlformats.org/officeDocument/2006/relationships/image" Target="../media/image255.png"/><Relationship Id="rId504" Type="http://schemas.openxmlformats.org/officeDocument/2006/relationships/image" Target="../media/image263.png"/><Relationship Id="rId78" Type="http://schemas.openxmlformats.org/officeDocument/2006/relationships/image" Target="../media/image48.png"/><Relationship Id="rId101" Type="http://schemas.openxmlformats.org/officeDocument/2006/relationships/hyperlink" Target="https://zh.wikipedia.org/wiki/%E5%9D%A6%E6%A1%91%E5%B0%BC%E4%BA%9A" TargetMode="External"/><Relationship Id="rId143" Type="http://schemas.openxmlformats.org/officeDocument/2006/relationships/image" Target="../media/image81.png"/><Relationship Id="rId185" Type="http://schemas.openxmlformats.org/officeDocument/2006/relationships/image" Target="../media/image102.png"/><Relationship Id="rId350" Type="http://schemas.openxmlformats.org/officeDocument/2006/relationships/hyperlink" Target="https://zh.wikipedia.org/wiki/%E4%BC%AF%E5%88%A9%E5%85%B9" TargetMode="External"/><Relationship Id="rId406" Type="http://schemas.openxmlformats.org/officeDocument/2006/relationships/hyperlink" Target="https://zh.wikipedia.org/wiki/%E7%89%B9%E5%85%8B%E6%96%AF%E5%92%8C%E5%87%AF%E7%A7%91%E6%96%AF%E7%BE%A4%E5%B2%9B" TargetMode="External"/><Relationship Id="rId9" Type="http://schemas.openxmlformats.org/officeDocument/2006/relationships/hyperlink" Target="https://zh.wikipedia.org/wiki/%E8%8B%B1%E5%B1%AC%E5%8D%B0%E5%BA%A6%E6%B4%8B%E9%A0%98%E5%9C%B0" TargetMode="External"/><Relationship Id="rId210" Type="http://schemas.openxmlformats.org/officeDocument/2006/relationships/hyperlink" Target="https://zh.wikipedia.org/wiki/%E5%9C%9F%E5%BA%93%E6%9B%BC%E6%96%AF%E5%9D%A6" TargetMode="External"/><Relationship Id="rId392" Type="http://schemas.openxmlformats.org/officeDocument/2006/relationships/hyperlink" Target="https://zh.wikipedia.org/wiki/%E5%B0%BC%E5%8A%A0%E6%8B%89%E7%93%9C" TargetMode="External"/><Relationship Id="rId448" Type="http://schemas.openxmlformats.org/officeDocument/2006/relationships/image" Target="../media/image234.png"/><Relationship Id="rId252" Type="http://schemas.openxmlformats.org/officeDocument/2006/relationships/image" Target="../media/image137.png"/><Relationship Id="rId294" Type="http://schemas.openxmlformats.org/officeDocument/2006/relationships/hyperlink" Target="https://zh.wikipedia.org/wiki/%E9%A9%AC%E8%80%B3%E4%BB%96" TargetMode="External"/><Relationship Id="rId308" Type="http://schemas.openxmlformats.org/officeDocument/2006/relationships/hyperlink" Target="https://zh.wikipedia.org/wiki/%E8%91%A1%E8%90%84%E7%89%99" TargetMode="External"/><Relationship Id="rId47" Type="http://schemas.openxmlformats.org/officeDocument/2006/relationships/hyperlink" Target="https://zh.wikipedia.org/wiki/%E5%87%A0%E5%86%85%E4%BA%9A" TargetMode="External"/><Relationship Id="rId89" Type="http://schemas.openxmlformats.org/officeDocument/2006/relationships/hyperlink" Target="https://zh.wikipedia.org/wiki/%E5%A1%9E%E8%88%8C%E5%B0%94" TargetMode="External"/><Relationship Id="rId112" Type="http://schemas.openxmlformats.org/officeDocument/2006/relationships/image" Target="../media/image65.png"/><Relationship Id="rId154" Type="http://schemas.openxmlformats.org/officeDocument/2006/relationships/hyperlink" Target="https://zh.wikipedia.org/wiki/%E4%BB%A5%E8%89%B2%E5%88%97" TargetMode="External"/><Relationship Id="rId361" Type="http://schemas.openxmlformats.org/officeDocument/2006/relationships/image" Target="../media/image191.png"/><Relationship Id="rId196" Type="http://schemas.openxmlformats.org/officeDocument/2006/relationships/hyperlink" Target="https://zh.wikipedia.org/wiki/%E6%96%B0%E5%8A%A0%E5%9D%A1" TargetMode="External"/><Relationship Id="rId417" Type="http://schemas.openxmlformats.org/officeDocument/2006/relationships/image" Target="../media/image218.png"/><Relationship Id="rId459" Type="http://schemas.openxmlformats.org/officeDocument/2006/relationships/hyperlink" Target="https://zh.wikipedia.org/wiki/%E9%A6%AC%E7%B4%B9%E7%88%BE%E7%BE%A4%E5%B3%B6" TargetMode="External"/><Relationship Id="rId16" Type="http://schemas.openxmlformats.org/officeDocument/2006/relationships/image" Target="../media/image17.png"/><Relationship Id="rId221" Type="http://schemas.openxmlformats.org/officeDocument/2006/relationships/image" Target="../media/image120.png"/><Relationship Id="rId263" Type="http://schemas.openxmlformats.org/officeDocument/2006/relationships/hyperlink" Target="https://zh.wikipedia.org/wiki/%E6%B3%95%E5%9C%8B" TargetMode="External"/><Relationship Id="rId319" Type="http://schemas.openxmlformats.org/officeDocument/2006/relationships/image" Target="../media/image170.png"/><Relationship Id="rId470" Type="http://schemas.openxmlformats.org/officeDocument/2006/relationships/image" Target="../media/image245.png"/><Relationship Id="rId58" Type="http://schemas.openxmlformats.org/officeDocument/2006/relationships/image" Target="../media/image38.png"/><Relationship Id="rId123" Type="http://schemas.openxmlformats.org/officeDocument/2006/relationships/image" Target="../media/image71.png"/><Relationship Id="rId330" Type="http://schemas.openxmlformats.org/officeDocument/2006/relationships/hyperlink" Target="https://zh.wikipedia.org/wiki/%E6%A2%B5%E8%92%82%E5%86%88" TargetMode="External"/><Relationship Id="rId165" Type="http://schemas.openxmlformats.org/officeDocument/2006/relationships/image" Target="../media/image92.png"/><Relationship Id="rId372" Type="http://schemas.openxmlformats.org/officeDocument/2006/relationships/hyperlink" Target="https://zh.wikipedia.org/wiki/%E6%A0%BC%E9%99%B5%E5%85%B0" TargetMode="External"/><Relationship Id="rId428" Type="http://schemas.openxmlformats.org/officeDocument/2006/relationships/hyperlink" Target="https://zh.wikipedia.org/wiki/%E5%93%A5%E4%BC%A6%E6%AF%94%E4%BA%9A" TargetMode="External"/><Relationship Id="rId232" Type="http://schemas.openxmlformats.org/officeDocument/2006/relationships/image" Target="../media/image126.png"/><Relationship Id="rId274" Type="http://schemas.openxmlformats.org/officeDocument/2006/relationships/hyperlink" Target="https://zh.wikipedia.org/wiki/%E5%86%B0%E5%B2%9B" TargetMode="External"/><Relationship Id="rId481" Type="http://schemas.openxmlformats.org/officeDocument/2006/relationships/hyperlink" Target="https://zh.wikipedia.org/wiki/%E8%90%A8%E6%91%A9%E4%BA%9A" TargetMode="External"/><Relationship Id="rId27" Type="http://schemas.openxmlformats.org/officeDocument/2006/relationships/hyperlink" Target="https://zh.wikipedia.org/wiki/%E5%88%9A%E6%9E%9C%E5%85%B1%E5%92%8C%E5%9B%BD" TargetMode="External"/><Relationship Id="rId69" Type="http://schemas.openxmlformats.org/officeDocument/2006/relationships/hyperlink" Target="https://zh.wikipedia.org/wiki/%E9%A9%AC%E7%BA%A6%E7%89%B9" TargetMode="External"/><Relationship Id="rId134" Type="http://schemas.openxmlformats.org/officeDocument/2006/relationships/hyperlink" Target="https://zh.wikipedia.org/wiki/%E6%B1%B6%E8%8E%B1" TargetMode="External"/><Relationship Id="rId80" Type="http://schemas.openxmlformats.org/officeDocument/2006/relationships/image" Target="../media/image49.png"/><Relationship Id="rId176" Type="http://schemas.openxmlformats.org/officeDocument/2006/relationships/hyperlink" Target="https://zh.wikipedia.org/wiki/%E9%A9%AC%E5%B0%94%E4%BB%A3%E5%A4%AB" TargetMode="External"/><Relationship Id="rId341" Type="http://schemas.openxmlformats.org/officeDocument/2006/relationships/image" Target="../media/image181.png"/><Relationship Id="rId383" Type="http://schemas.openxmlformats.org/officeDocument/2006/relationships/hyperlink" Target="https://zh.wikipedia.org/wiki/%E7%89%99%E4%B9%B0%E5%8A%A0" TargetMode="External"/><Relationship Id="rId439" Type="http://schemas.openxmlformats.org/officeDocument/2006/relationships/hyperlink" Target="https://zh.wikipedia.org/wiki/%E7%A7%98%E9%B2%81" TargetMode="External"/><Relationship Id="rId201" Type="http://schemas.openxmlformats.org/officeDocument/2006/relationships/image" Target="../media/image110.png"/><Relationship Id="rId243" Type="http://schemas.openxmlformats.org/officeDocument/2006/relationships/hyperlink" Target="https://zh.wikipedia.org/wiki/%E7%99%BD%E4%BF%84%E7%BD%97%E6%96%AF" TargetMode="External"/><Relationship Id="rId285" Type="http://schemas.openxmlformats.org/officeDocument/2006/relationships/image" Target="../media/image153.png"/><Relationship Id="rId450" Type="http://schemas.openxmlformats.org/officeDocument/2006/relationships/image" Target="../media/image235.png"/><Relationship Id="rId38" Type="http://schemas.openxmlformats.org/officeDocument/2006/relationships/image" Target="../media/image28.png"/><Relationship Id="rId103" Type="http://schemas.openxmlformats.org/officeDocument/2006/relationships/hyperlink" Target="https://zh.wikipedia.org/wiki/%E5%A4%9A%E5%93%A5" TargetMode="External"/><Relationship Id="rId310" Type="http://schemas.openxmlformats.org/officeDocument/2006/relationships/hyperlink" Target="https://zh.wikipedia.org/wiki/%E7%BE%85%E9%A6%AC%E5%B0%BC%E4%BA%9E" TargetMode="External"/><Relationship Id="rId492" Type="http://schemas.openxmlformats.org/officeDocument/2006/relationships/image" Target="../media/image256.png"/><Relationship Id="rId91" Type="http://schemas.openxmlformats.org/officeDocument/2006/relationships/hyperlink" Target="https://zh.wikipedia.org/wiki/%E5%A1%9E%E6%8B%89%E5%88%A9%E6%98%82" TargetMode="External"/><Relationship Id="rId145" Type="http://schemas.openxmlformats.org/officeDocument/2006/relationships/image" Target="../media/image82.png"/><Relationship Id="rId187" Type="http://schemas.openxmlformats.org/officeDocument/2006/relationships/image" Target="../media/image103.png"/><Relationship Id="rId352" Type="http://schemas.openxmlformats.org/officeDocument/2006/relationships/hyperlink" Target="https://zh.wikipedia.org/wiki/%E7%99%BE%E6%85%95%E5%A4%A7" TargetMode="External"/><Relationship Id="rId394" Type="http://schemas.openxmlformats.org/officeDocument/2006/relationships/hyperlink" Target="https://zh.wikipedia.org/wiki/%E5%B7%B4%E6%8B%BF%E9%A9%AC" TargetMode="External"/><Relationship Id="rId408" Type="http://schemas.openxmlformats.org/officeDocument/2006/relationships/hyperlink" Target="https://zh.wikipedia.org/wiki/%E7%BE%8E%E5%B1%AC%E7%B6%AD%E7%88%BE%E4%BA%AC%E7%BE%A4%E5%B3%B6" TargetMode="External"/><Relationship Id="rId212" Type="http://schemas.openxmlformats.org/officeDocument/2006/relationships/hyperlink" Target="https://zh.wikipedia.org/wiki/%E9%98%BF%E6%8B%89%E4%BC%AF%E8%81%94%E5%90%88%E9%85%8B%E9%95%BF%E5%9B%BD" TargetMode="External"/><Relationship Id="rId254" Type="http://schemas.openxmlformats.org/officeDocument/2006/relationships/image" Target="../media/image138.png"/><Relationship Id="rId49" Type="http://schemas.openxmlformats.org/officeDocument/2006/relationships/hyperlink" Target="https://zh.wikipedia.org/wiki/%E5%B9%BE%E5%85%A7%E4%BA%9E%E6%AF%94%E7%B4%A2" TargetMode="External"/><Relationship Id="rId114" Type="http://schemas.openxmlformats.org/officeDocument/2006/relationships/image" Target="../media/image66.png"/><Relationship Id="rId296" Type="http://schemas.openxmlformats.org/officeDocument/2006/relationships/hyperlink" Target="https://zh.wikipedia.org/wiki/%E6%91%A9%E5%B0%94%E5%A4%9A%E7%93%A6" TargetMode="External"/><Relationship Id="rId461" Type="http://schemas.openxmlformats.org/officeDocument/2006/relationships/hyperlink" Target="https://zh.wikipedia.org/wiki/%E5%AF%86%E5%85%8B%E7%BD%97%E5%B0%BC%E8%A5%BF%E4%BA%9A%E8%81%94%E9%82%A6" TargetMode="External"/><Relationship Id="rId60" Type="http://schemas.openxmlformats.org/officeDocument/2006/relationships/image" Target="../media/image39.png"/><Relationship Id="rId156" Type="http://schemas.openxmlformats.org/officeDocument/2006/relationships/hyperlink" Target="https://zh.wikipedia.org/wiki/%E6%97%A5%E6%9C%AC" TargetMode="External"/><Relationship Id="rId198" Type="http://schemas.openxmlformats.org/officeDocument/2006/relationships/hyperlink" Target="https://zh.wikipedia.org/wiki/%E6%96%AF%E9%87%8C%E8%98%AD%E5%8D%A1" TargetMode="External"/><Relationship Id="rId321" Type="http://schemas.openxmlformats.org/officeDocument/2006/relationships/image" Target="../media/image171.png"/><Relationship Id="rId363" Type="http://schemas.openxmlformats.org/officeDocument/2006/relationships/image" Target="../media/image192.png"/><Relationship Id="rId419" Type="http://schemas.openxmlformats.org/officeDocument/2006/relationships/image" Target="../media/image220.png"/><Relationship Id="rId223" Type="http://schemas.openxmlformats.org/officeDocument/2006/relationships/image" Target="../media/image121.png"/><Relationship Id="rId430" Type="http://schemas.openxmlformats.org/officeDocument/2006/relationships/hyperlink" Target="https://zh.wikipedia.org/wiki/%E5%8E%84%E7%93%9C%E5%A4%9A%E5%B0%94" TargetMode="External"/><Relationship Id="rId18" Type="http://schemas.openxmlformats.org/officeDocument/2006/relationships/image" Target="../media/image18.png"/><Relationship Id="rId265" Type="http://schemas.openxmlformats.org/officeDocument/2006/relationships/image" Target="../media/image143.png"/><Relationship Id="rId472" Type="http://schemas.openxmlformats.org/officeDocument/2006/relationships/image" Target="../media/image246.png"/><Relationship Id="rId125" Type="http://schemas.openxmlformats.org/officeDocument/2006/relationships/image" Target="../media/image72.png"/><Relationship Id="rId167" Type="http://schemas.openxmlformats.org/officeDocument/2006/relationships/image" Target="../media/image93.png"/><Relationship Id="rId332" Type="http://schemas.openxmlformats.org/officeDocument/2006/relationships/hyperlink" Target="https://zh.wikipedia.org/wiki/%E7%A7%91%E7%B4%A2%E6%B2%83" TargetMode="External"/><Relationship Id="rId374" Type="http://schemas.openxmlformats.org/officeDocument/2006/relationships/hyperlink" Target="https://zh.wikipedia.org/wiki/%E6%A0%BC%E6%9E%97%E7%BA%B3%E8%BE%BE" TargetMode="External"/><Relationship Id="rId71" Type="http://schemas.openxmlformats.org/officeDocument/2006/relationships/hyperlink" Target="https://zh.wikipedia.org/wiki/%E6%91%A9%E6%B4%9B%E5%93%A5" TargetMode="External"/><Relationship Id="rId234" Type="http://schemas.openxmlformats.org/officeDocument/2006/relationships/image" Target="../media/image128.png"/><Relationship Id="rId2" Type="http://schemas.openxmlformats.org/officeDocument/2006/relationships/image" Target="../media/image10.png"/><Relationship Id="rId29" Type="http://schemas.openxmlformats.org/officeDocument/2006/relationships/hyperlink" Target="https://zh.wikipedia.org/wiki/%E7%A7%91%E7%89%B9%E8%BF%AA%E7%93%A6" TargetMode="External"/><Relationship Id="rId276" Type="http://schemas.openxmlformats.org/officeDocument/2006/relationships/hyperlink" Target="https://zh.wikipedia.org/wiki/%E7%88%B1%E5%B0%94%E5%85%B0" TargetMode="External"/><Relationship Id="rId441" Type="http://schemas.openxmlformats.org/officeDocument/2006/relationships/hyperlink" Target="https://zh.wikipedia.org/wiki/%E8%98%87%E5%88%A9%E5%8D%97" TargetMode="External"/><Relationship Id="rId483" Type="http://schemas.openxmlformats.org/officeDocument/2006/relationships/hyperlink" Target="https://zh.wikipedia.org/wiki/%E6%89%80%E7%BD%97%E9%97%A8%E7%BE%A4%E5%B2%9B" TargetMode="External"/><Relationship Id="rId40" Type="http://schemas.openxmlformats.org/officeDocument/2006/relationships/image" Target="../media/image29.png"/><Relationship Id="rId136" Type="http://schemas.openxmlformats.org/officeDocument/2006/relationships/hyperlink" Target="https://zh.wikipedia.org/wiki/%E6%9F%AC%E5%9F%94%E5%AF%A8" TargetMode="External"/><Relationship Id="rId178" Type="http://schemas.openxmlformats.org/officeDocument/2006/relationships/hyperlink" Target="https://zh.wikipedia.org/wiki/%E8%92%99%E5%8F%A4" TargetMode="External"/><Relationship Id="rId301" Type="http://schemas.openxmlformats.org/officeDocument/2006/relationships/image" Target="../media/image161.png"/><Relationship Id="rId343" Type="http://schemas.openxmlformats.org/officeDocument/2006/relationships/image" Target="../media/image182.png"/><Relationship Id="rId82" Type="http://schemas.openxmlformats.org/officeDocument/2006/relationships/image" Target="../media/image50.png"/><Relationship Id="rId203" Type="http://schemas.openxmlformats.org/officeDocument/2006/relationships/image" Target="../media/image111.png"/><Relationship Id="rId385" Type="http://schemas.openxmlformats.org/officeDocument/2006/relationships/hyperlink" Target="https://zh.wikipedia.org/wiki/%E9%A6%AC%E6%8F%90%E5%B0%BC%E5%85%8B" TargetMode="External"/><Relationship Id="rId245" Type="http://schemas.openxmlformats.org/officeDocument/2006/relationships/hyperlink" Target="https://zh.wikipedia.org/wiki/%E6%AF%94%E5%88%A9%E6%97%B6" TargetMode="External"/><Relationship Id="rId287" Type="http://schemas.openxmlformats.org/officeDocument/2006/relationships/image" Target="../media/image154.png"/><Relationship Id="rId410" Type="http://schemas.openxmlformats.org/officeDocument/2006/relationships/hyperlink" Target="https://zh.wikipedia.org/wiki/%E8%8D%B7%E5%B1%AC%E8%81%96%E9%A6%AC%E4%B8%81" TargetMode="External"/><Relationship Id="rId452" Type="http://schemas.openxmlformats.org/officeDocument/2006/relationships/image" Target="../media/image236.png"/><Relationship Id="rId494" Type="http://schemas.openxmlformats.org/officeDocument/2006/relationships/image" Target="../media/image257.png"/><Relationship Id="rId105" Type="http://schemas.openxmlformats.org/officeDocument/2006/relationships/hyperlink" Target="https://zh.wikipedia.org/wiki/%E7%AA%81%E5%B0%BC%E8%A5%BF%E4%BA%9E" TargetMode="External"/><Relationship Id="rId147" Type="http://schemas.openxmlformats.org/officeDocument/2006/relationships/image" Target="../media/image83.png"/><Relationship Id="rId312" Type="http://schemas.openxmlformats.org/officeDocument/2006/relationships/hyperlink" Target="https://zh.wikipedia.org/wiki/%E4%BF%84%E7%BD%97%E6%96%AF" TargetMode="External"/><Relationship Id="rId354" Type="http://schemas.openxmlformats.org/officeDocument/2006/relationships/hyperlink" Target="https://zh.wikipedia.org/wiki/%E8%8B%B1%E5%B1%AC%E7%B6%AD%E7%88%BE%E4%BA%AC%E7%BE%A4%E5%B3%B6" TargetMode="External"/><Relationship Id="rId51" Type="http://schemas.openxmlformats.org/officeDocument/2006/relationships/hyperlink" Target="https://zh.wikipedia.org/wiki/%E8%82%AF%E5%B0%BC%E4%BA%9A" TargetMode="External"/><Relationship Id="rId93" Type="http://schemas.openxmlformats.org/officeDocument/2006/relationships/hyperlink" Target="https://zh.wikipedia.org/wiki/%E7%B4%A2%E9%A9%AC%E9%87%8C" TargetMode="External"/><Relationship Id="rId189" Type="http://schemas.openxmlformats.org/officeDocument/2006/relationships/image" Target="../media/image104.png"/><Relationship Id="rId396" Type="http://schemas.openxmlformats.org/officeDocument/2006/relationships/hyperlink" Target="https://zh.wikipedia.org/wiki/%E6%B3%A2%E5%A4%9A%E9%BB%8E%E5%90%84" TargetMode="External"/><Relationship Id="rId214" Type="http://schemas.openxmlformats.org/officeDocument/2006/relationships/hyperlink" Target="https://zh.wikipedia.org/wiki/%E4%B9%8C%E5%85%B9%E5%88%AB%E5%85%8B%E6%96%AF%E5%9D%A6" TargetMode="External"/><Relationship Id="rId256" Type="http://schemas.openxmlformats.org/officeDocument/2006/relationships/image" Target="../media/image139.png"/><Relationship Id="rId298" Type="http://schemas.openxmlformats.org/officeDocument/2006/relationships/hyperlink" Target="https://zh.wikipedia.org/wiki/%E6%91%A9%E7%BA%B3%E5%93%A5" TargetMode="External"/><Relationship Id="rId421" Type="http://schemas.openxmlformats.org/officeDocument/2006/relationships/image" Target="../media/image221.png"/><Relationship Id="rId463" Type="http://schemas.openxmlformats.org/officeDocument/2006/relationships/hyperlink" Target="https://zh.wikipedia.org/wiki/%E8%AB%BE%E9%AD%AF" TargetMode="External"/><Relationship Id="rId116" Type="http://schemas.openxmlformats.org/officeDocument/2006/relationships/image" Target="../media/image67.png"/><Relationship Id="rId158" Type="http://schemas.openxmlformats.org/officeDocument/2006/relationships/hyperlink" Target="https://zh.wikipedia.org/wiki/%E7%BA%A6%E6%97%A6" TargetMode="External"/><Relationship Id="rId323" Type="http://schemas.openxmlformats.org/officeDocument/2006/relationships/image" Target="../media/image172.png"/><Relationship Id="rId20" Type="http://schemas.openxmlformats.org/officeDocument/2006/relationships/image" Target="../media/image19.png"/><Relationship Id="rId62" Type="http://schemas.openxmlformats.org/officeDocument/2006/relationships/image" Target="../media/image40.png"/><Relationship Id="rId365" Type="http://schemas.openxmlformats.org/officeDocument/2006/relationships/image" Target="../media/image193.png"/><Relationship Id="rId225" Type="http://schemas.openxmlformats.org/officeDocument/2006/relationships/image" Target="../media/image122.png"/><Relationship Id="rId267" Type="http://schemas.openxmlformats.org/officeDocument/2006/relationships/image" Target="../media/image144.png"/><Relationship Id="rId432" Type="http://schemas.openxmlformats.org/officeDocument/2006/relationships/hyperlink" Target="https://zh.wikipedia.org/wiki/%E7%A6%8F%E5%85%8B%E5%85%B0%E7%BE%A4%E5%B2%9B" TargetMode="External"/><Relationship Id="rId474" Type="http://schemas.openxmlformats.org/officeDocument/2006/relationships/image" Target="../media/image247.png"/><Relationship Id="rId127" Type="http://schemas.openxmlformats.org/officeDocument/2006/relationships/image" Target="../media/image73.png"/><Relationship Id="rId31" Type="http://schemas.openxmlformats.org/officeDocument/2006/relationships/hyperlink" Target="https://zh.wikipedia.org/wiki/%E5%90%89%E5%B8%83%E6%8F%90" TargetMode="External"/><Relationship Id="rId73" Type="http://schemas.openxmlformats.org/officeDocument/2006/relationships/hyperlink" Target="https://zh.wikipedia.org/wiki/%E8%8E%AB%E6%A1%91%E6%AF%94%E5%85%8B" TargetMode="External"/><Relationship Id="rId169" Type="http://schemas.openxmlformats.org/officeDocument/2006/relationships/image" Target="../media/image94.png"/><Relationship Id="rId334" Type="http://schemas.openxmlformats.org/officeDocument/2006/relationships/hyperlink" Target="https://zh.wikipedia.org/wiki/%E5%BE%B7%E6%B6%85%E6%96%AF%E7%89%B9%E6%B2%B3%E6%B2%BF%E5%B2%B8" TargetMode="External"/><Relationship Id="rId376" Type="http://schemas.openxmlformats.org/officeDocument/2006/relationships/hyperlink" Target="https://zh.wikipedia.org/wiki/%E7%93%9C%E5%BE%B7%E7%BD%97%E6%99%AE" TargetMode="External"/><Relationship Id="rId4" Type="http://schemas.openxmlformats.org/officeDocument/2006/relationships/image" Target="../media/image11.png"/><Relationship Id="rId180" Type="http://schemas.openxmlformats.org/officeDocument/2006/relationships/hyperlink" Target="https://zh.wikipedia.org/wiki/%E7%BC%85%E7%94%B8" TargetMode="External"/><Relationship Id="rId215" Type="http://schemas.openxmlformats.org/officeDocument/2006/relationships/image" Target="../media/image117.png"/><Relationship Id="rId236" Type="http://schemas.openxmlformats.org/officeDocument/2006/relationships/image" Target="../media/image129.png"/><Relationship Id="rId257" Type="http://schemas.openxmlformats.org/officeDocument/2006/relationships/hyperlink" Target="https://zh.wikipedia.org/wiki/%E7%88%B1%E6%B2%99%E5%B0%BC%E4%BA%9A" TargetMode="External"/><Relationship Id="rId278" Type="http://schemas.openxmlformats.org/officeDocument/2006/relationships/hyperlink" Target="https://zh.wikipedia.org/wiki/%E6%9B%BC%E5%B3%B6" TargetMode="External"/><Relationship Id="rId401" Type="http://schemas.openxmlformats.org/officeDocument/2006/relationships/image" Target="../media/image210.png"/><Relationship Id="rId422" Type="http://schemas.openxmlformats.org/officeDocument/2006/relationships/hyperlink" Target="https://zh.wikipedia.org/wiki/%E7%8E%BB%E5%88%A9%E7%B6%AD%E4%BA%9E" TargetMode="External"/><Relationship Id="rId443" Type="http://schemas.openxmlformats.org/officeDocument/2006/relationships/hyperlink" Target="https://zh.wikipedia.org/wiki/%E4%B9%8C%E6%8B%89%E5%9C%AD" TargetMode="External"/><Relationship Id="rId464" Type="http://schemas.openxmlformats.org/officeDocument/2006/relationships/image" Target="../media/image242.png"/><Relationship Id="rId303" Type="http://schemas.openxmlformats.org/officeDocument/2006/relationships/image" Target="../media/image162.png"/><Relationship Id="rId485" Type="http://schemas.openxmlformats.org/officeDocument/2006/relationships/hyperlink" Target="https://zh.wikipedia.org/wiki/%E6%89%98%E5%85%8B%E5%8A%B3" TargetMode="External"/><Relationship Id="rId42" Type="http://schemas.openxmlformats.org/officeDocument/2006/relationships/image" Target="../media/image30.png"/><Relationship Id="rId84" Type="http://schemas.openxmlformats.org/officeDocument/2006/relationships/image" Target="../media/image51.png"/><Relationship Id="rId138" Type="http://schemas.openxmlformats.org/officeDocument/2006/relationships/hyperlink" Target="https://zh.wikipedia.org/wiki/%E5%9C%A3%E8%AF%9E%E5%B2%9B" TargetMode="External"/><Relationship Id="rId345" Type="http://schemas.openxmlformats.org/officeDocument/2006/relationships/image" Target="../media/image183.png"/><Relationship Id="rId387" Type="http://schemas.openxmlformats.org/officeDocument/2006/relationships/image" Target="../media/image203.png"/><Relationship Id="rId191" Type="http://schemas.openxmlformats.org/officeDocument/2006/relationships/image" Target="../media/image105.png"/><Relationship Id="rId205" Type="http://schemas.openxmlformats.org/officeDocument/2006/relationships/image" Target="../media/image112.png"/><Relationship Id="rId247" Type="http://schemas.openxmlformats.org/officeDocument/2006/relationships/hyperlink" Target="https://zh.wikipedia.org/wiki/%E6%B3%A2%E6%96%AF%E5%B0%BC%E4%BA%9A%E5%92%8C%E9%BB%91%E5%A1%9E%E5%93%A5%E7%BB%B4%E9%82%A3" TargetMode="External"/><Relationship Id="rId412" Type="http://schemas.openxmlformats.org/officeDocument/2006/relationships/hyperlink" Target="https://zh.wikipedia.org/wiki/%E5%8D%9A%E5%A5%88%E5%B0%94" TargetMode="External"/><Relationship Id="rId107" Type="http://schemas.openxmlformats.org/officeDocument/2006/relationships/hyperlink" Target="https://zh.wikipedia.org/wiki/%E4%B9%8C%E5%B9%B2%E8%BE%BE" TargetMode="External"/><Relationship Id="rId289" Type="http://schemas.openxmlformats.org/officeDocument/2006/relationships/image" Target="../media/image155.png"/><Relationship Id="rId454" Type="http://schemas.openxmlformats.org/officeDocument/2006/relationships/image" Target="../media/image237.png"/><Relationship Id="rId496" Type="http://schemas.openxmlformats.org/officeDocument/2006/relationships/hyperlink" Target="https://zh.wikipedia.org/wiki/%E6%B3%95%E5%B1%9E%E5%8D%97%E9%83%A8%E5%92%8C%E5%8D%97%E6%9E%81%E9%A2%86%E5%9C%B0" TargetMode="External"/><Relationship Id="rId11" Type="http://schemas.openxmlformats.org/officeDocument/2006/relationships/hyperlink" Target="https://zh.wikipedia.org/wiki/%E5%B8%83%E5%90%89%E7%B4%8D%E6%B3%95%E7%B4%A2" TargetMode="External"/><Relationship Id="rId53" Type="http://schemas.openxmlformats.org/officeDocument/2006/relationships/hyperlink" Target="https://zh.wikipedia.org/wiki/%E8%8E%B1%E7%B4%A2%E6%89%98" TargetMode="External"/><Relationship Id="rId149" Type="http://schemas.openxmlformats.org/officeDocument/2006/relationships/image" Target="../media/image84.png"/><Relationship Id="rId314" Type="http://schemas.openxmlformats.org/officeDocument/2006/relationships/hyperlink" Target="https://zh.wikipedia.org/wiki/%E5%9C%A3%E9%A9%AC%E5%8A%9B%E8%AF%BA" TargetMode="External"/><Relationship Id="rId356" Type="http://schemas.openxmlformats.org/officeDocument/2006/relationships/hyperlink" Target="https://zh.wikipedia.org/wiki/%E5%8A%A0%E6%8B%BF%E5%A4%A7" TargetMode="External"/><Relationship Id="rId398" Type="http://schemas.openxmlformats.org/officeDocument/2006/relationships/hyperlink" Target="https://zh.wikipedia.org/wiki/%E8%81%96%E5%85%8B%E9%87%8C%E6%96%AF%E5%A4%9A%E7%A6%8F%E5%8F%8A%E5%B0%BC%E7%B6%AD%E6%96%AF" TargetMode="External"/><Relationship Id="rId95" Type="http://schemas.openxmlformats.org/officeDocument/2006/relationships/hyperlink" Target="https://zh.wikipedia.org/wiki/%E5%8D%97%E9%9D%9E" TargetMode="External"/><Relationship Id="rId160" Type="http://schemas.openxmlformats.org/officeDocument/2006/relationships/hyperlink" Target="https://zh.wikipedia.org/wiki/%E5%93%88%E8%90%A8%E5%85%8B%E6%96%AF%E5%9D%A6" TargetMode="External"/><Relationship Id="rId216" Type="http://schemas.openxmlformats.org/officeDocument/2006/relationships/hyperlink" Target="https://zh.wikipedia.org/wiki/%E8%B6%8A%E5%8D%97" TargetMode="External"/><Relationship Id="rId423" Type="http://schemas.openxmlformats.org/officeDocument/2006/relationships/image" Target="../media/image222.png"/><Relationship Id="rId258" Type="http://schemas.openxmlformats.org/officeDocument/2006/relationships/image" Target="../media/image140.png"/><Relationship Id="rId465" Type="http://schemas.openxmlformats.org/officeDocument/2006/relationships/hyperlink" Target="https://zh.wikipedia.org/wiki/%E6%96%B0%E5%96%80%E9%87%8C%E5%A4%9A%E5%B0%BC%E4%BA%9E" TargetMode="External"/><Relationship Id="rId22" Type="http://schemas.openxmlformats.org/officeDocument/2006/relationships/image" Target="../media/image20.png"/><Relationship Id="rId64" Type="http://schemas.openxmlformats.org/officeDocument/2006/relationships/image" Target="../media/image41.png"/><Relationship Id="rId118" Type="http://schemas.openxmlformats.org/officeDocument/2006/relationships/image" Target="../media/image68.png"/><Relationship Id="rId325" Type="http://schemas.openxmlformats.org/officeDocument/2006/relationships/image" Target="../media/image173.png"/><Relationship Id="rId367" Type="http://schemas.openxmlformats.org/officeDocument/2006/relationships/image" Target="../media/image194.png"/><Relationship Id="rId171" Type="http://schemas.openxmlformats.org/officeDocument/2006/relationships/image" Target="../media/image95.png"/><Relationship Id="rId227" Type="http://schemas.openxmlformats.org/officeDocument/2006/relationships/image" Target="../media/image123.png"/><Relationship Id="rId269" Type="http://schemas.openxmlformats.org/officeDocument/2006/relationships/image" Target="../media/image145.png"/><Relationship Id="rId434" Type="http://schemas.openxmlformats.org/officeDocument/2006/relationships/hyperlink" Target="https://zh.wikipedia.org/wiki/%E6%B3%95%E5%B1%AC%E5%9C%AD%E4%BA%9E%E9%82%A3" TargetMode="External"/><Relationship Id="rId476" Type="http://schemas.openxmlformats.org/officeDocument/2006/relationships/image" Target="../media/image248.png"/><Relationship Id="rId33" Type="http://schemas.openxmlformats.org/officeDocument/2006/relationships/hyperlink" Target="https://zh.wikipedia.org/wiki/%E5%9F%83%E5%8F%8A" TargetMode="External"/><Relationship Id="rId129" Type="http://schemas.openxmlformats.org/officeDocument/2006/relationships/image" Target="../media/image74.png"/><Relationship Id="rId280" Type="http://schemas.openxmlformats.org/officeDocument/2006/relationships/hyperlink" Target="https://zh.wikipedia.org/wiki/%E7%BE%A9%E5%A4%A7%E5%88%A9" TargetMode="External"/><Relationship Id="rId336" Type="http://schemas.openxmlformats.org/officeDocument/2006/relationships/hyperlink" Target="https://zh.wikipedia.org/wiki/%E9%A1%BF%E6%B6%85%E8%8C%A8%E5%85%8B%E4%BA%BA%E6%B0%91%E5%85%B1%E5%92%8C%E5%9B%BD" TargetMode="External"/><Relationship Id="rId501" Type="http://schemas.openxmlformats.org/officeDocument/2006/relationships/image" Target="../media/image260.png"/><Relationship Id="rId75" Type="http://schemas.openxmlformats.org/officeDocument/2006/relationships/hyperlink" Target="https://zh.wikipedia.org/wiki/%E7%BA%B3%E7%B1%B3%E6%AF%94%E4%BA%9A" TargetMode="External"/><Relationship Id="rId140" Type="http://schemas.openxmlformats.org/officeDocument/2006/relationships/hyperlink" Target="https://zh.wikipedia.org/wiki/%E7%A7%91%E7%A7%91%E6%96%AF%EF%BC%88%E5%9F%BA%E6%9E%97%EF%BC%89%E7%BE%A4%E5%B3%B6" TargetMode="External"/><Relationship Id="rId182" Type="http://schemas.openxmlformats.org/officeDocument/2006/relationships/hyperlink" Target="https://zh.wikipedia.org/wiki/%E5%B0%BC%E6%B3%8A%E7%88%BE" TargetMode="External"/><Relationship Id="rId378" Type="http://schemas.openxmlformats.org/officeDocument/2006/relationships/image" Target="../media/image199.png"/><Relationship Id="rId403" Type="http://schemas.openxmlformats.org/officeDocument/2006/relationships/image" Target="../media/image211.png"/><Relationship Id="rId6" Type="http://schemas.openxmlformats.org/officeDocument/2006/relationships/image" Target="../media/image12.png"/><Relationship Id="rId238" Type="http://schemas.openxmlformats.org/officeDocument/2006/relationships/image" Target="../media/image130.png"/><Relationship Id="rId445" Type="http://schemas.openxmlformats.org/officeDocument/2006/relationships/hyperlink" Target="https://zh.wikipedia.org/wiki/%E5%A7%94%E5%85%A7%E7%91%9E%E6%8B%89" TargetMode="External"/><Relationship Id="rId487" Type="http://schemas.openxmlformats.org/officeDocument/2006/relationships/hyperlink" Target="https://zh.wikipedia.org/wiki/%E6%9D%B1%E5%8A%A0" TargetMode="External"/><Relationship Id="rId291" Type="http://schemas.openxmlformats.org/officeDocument/2006/relationships/image" Target="../media/image156.png"/><Relationship Id="rId305" Type="http://schemas.openxmlformats.org/officeDocument/2006/relationships/image" Target="../media/image163.png"/><Relationship Id="rId347" Type="http://schemas.openxmlformats.org/officeDocument/2006/relationships/image" Target="../media/image184.png"/><Relationship Id="rId44" Type="http://schemas.openxmlformats.org/officeDocument/2006/relationships/image" Target="../media/image31.png"/><Relationship Id="rId86" Type="http://schemas.openxmlformats.org/officeDocument/2006/relationships/image" Target="../media/image52.png"/><Relationship Id="rId151" Type="http://schemas.openxmlformats.org/officeDocument/2006/relationships/image" Target="../media/image85.png"/><Relationship Id="rId389" Type="http://schemas.openxmlformats.org/officeDocument/2006/relationships/image" Target="../media/image204.png"/><Relationship Id="rId193" Type="http://schemas.openxmlformats.org/officeDocument/2006/relationships/image" Target="../media/image106.png"/><Relationship Id="rId207" Type="http://schemas.openxmlformats.org/officeDocument/2006/relationships/image" Target="../media/image113.png"/><Relationship Id="rId249" Type="http://schemas.openxmlformats.org/officeDocument/2006/relationships/hyperlink" Target="https://zh.wikipedia.org/wiki/%E4%BF%9D%E5%8A%A0%E5%88%A9%E4%BA%9A" TargetMode="External"/><Relationship Id="rId414" Type="http://schemas.openxmlformats.org/officeDocument/2006/relationships/hyperlink" Target="https://zh.wikipedia.org/wiki/%E5%9C%A3%E5%B0%A4%E6%96%AF%E7%89%B9%E6%AD%87%E6%96%AF" TargetMode="External"/><Relationship Id="rId456" Type="http://schemas.openxmlformats.org/officeDocument/2006/relationships/image" Target="../media/image238.png"/><Relationship Id="rId498" Type="http://schemas.openxmlformats.org/officeDocument/2006/relationships/hyperlink" Target="https://zh.wikipedia.org/wiki/%E8%B5%AB%E5%BE%B7%E5%B3%B6%E5%92%8C%E9%BA%A5%E5%85%8B%E5%94%90%E7%B4%8D%E7%BE%A4%E5%B3%B6" TargetMode="External"/><Relationship Id="rId13" Type="http://schemas.openxmlformats.org/officeDocument/2006/relationships/hyperlink" Target="https://zh.wikipedia.org/wiki/%E8%92%B2%E9%9A%86%E5%9C%B0" TargetMode="External"/><Relationship Id="rId109" Type="http://schemas.openxmlformats.org/officeDocument/2006/relationships/hyperlink" Target="https://zh.wikipedia.org/wiki/%E8%A5%BF%E6%92%92%E5%93%88%E6%8B%89" TargetMode="External"/><Relationship Id="rId260" Type="http://schemas.openxmlformats.org/officeDocument/2006/relationships/image" Target="../media/image141.png"/><Relationship Id="rId316" Type="http://schemas.openxmlformats.org/officeDocument/2006/relationships/hyperlink" Target="https://zh.wikipedia.org/wiki/%E5%A1%9E%E5%B0%94%E7%BB%B4%E4%BA%9A" TargetMode="External"/><Relationship Id="rId55" Type="http://schemas.openxmlformats.org/officeDocument/2006/relationships/hyperlink" Target="https://zh.wikipedia.org/wiki/%E5%88%A9%E6%AF%94%E9%87%8C%E4%BA%9A" TargetMode="External"/><Relationship Id="rId97" Type="http://schemas.openxmlformats.org/officeDocument/2006/relationships/hyperlink" Target="https://zh.wikipedia.org/wiki/%E8%8B%8F%E4%B8%B9" TargetMode="External"/><Relationship Id="rId120" Type="http://schemas.openxmlformats.org/officeDocument/2006/relationships/hyperlink" Target="https://zh.wikipedia.org/wiki/%E9%98%BF%E5%AF%8C%E6%B1%97" TargetMode="External"/><Relationship Id="rId358" Type="http://schemas.openxmlformats.org/officeDocument/2006/relationships/hyperlink" Target="https://zh.wikipedia.org/wiki/%E9%96%8B%E6%9B%BC%E7%BE%A4%E5%B3%B6" TargetMode="External"/><Relationship Id="rId162" Type="http://schemas.openxmlformats.org/officeDocument/2006/relationships/hyperlink" Target="https://zh.wikipedia.org/wiki/%E6%9C%9D%E9%B2%9C%E6%B0%91%E4%B8%BB%E4%B8%BB%E4%B9%89%E4%BA%BA%E6%B0%91%E5%85%B1%E5%92%8C%E5%9B%BD" TargetMode="External"/><Relationship Id="rId218" Type="http://schemas.openxmlformats.org/officeDocument/2006/relationships/hyperlink" Target="https://zh.wikipedia.org/wiki/%E4%B9%9F%E9%97%A8" TargetMode="External"/><Relationship Id="rId425" Type="http://schemas.openxmlformats.org/officeDocument/2006/relationships/image" Target="../media/image223.png"/><Relationship Id="rId467" Type="http://schemas.openxmlformats.org/officeDocument/2006/relationships/hyperlink" Target="https://zh.wikipedia.org/wiki/%E6%96%B0%E8%A5%BF%E5%85%B0" TargetMode="External"/><Relationship Id="rId271" Type="http://schemas.openxmlformats.org/officeDocument/2006/relationships/image" Target="../media/image146.png"/><Relationship Id="rId24" Type="http://schemas.openxmlformats.org/officeDocument/2006/relationships/image" Target="../media/image21.png"/><Relationship Id="rId66" Type="http://schemas.openxmlformats.org/officeDocument/2006/relationships/image" Target="../media/image42.png"/><Relationship Id="rId131" Type="http://schemas.openxmlformats.org/officeDocument/2006/relationships/image" Target="../media/image75.png"/><Relationship Id="rId327" Type="http://schemas.openxmlformats.org/officeDocument/2006/relationships/image" Target="../media/image174.png"/><Relationship Id="rId369" Type="http://schemas.openxmlformats.org/officeDocument/2006/relationships/image" Target="../media/image195.png"/><Relationship Id="rId173" Type="http://schemas.openxmlformats.org/officeDocument/2006/relationships/image" Target="../media/image96.png"/><Relationship Id="rId229" Type="http://schemas.openxmlformats.org/officeDocument/2006/relationships/image" Target="../media/image124.png"/><Relationship Id="rId380" Type="http://schemas.openxmlformats.org/officeDocument/2006/relationships/image" Target="../media/image200.png"/><Relationship Id="rId436" Type="http://schemas.openxmlformats.org/officeDocument/2006/relationships/image" Target="../media/image228.png"/><Relationship Id="rId240" Type="http://schemas.openxmlformats.org/officeDocument/2006/relationships/image" Target="../media/image131.png"/><Relationship Id="rId478" Type="http://schemas.openxmlformats.org/officeDocument/2006/relationships/image" Target="../media/image249.png"/><Relationship Id="rId35" Type="http://schemas.openxmlformats.org/officeDocument/2006/relationships/hyperlink" Target="https://zh.wikipedia.org/wiki/%E8%B5%A4%E9%81%93%E5%87%A0%E5%86%85%E4%BA%9A" TargetMode="External"/><Relationship Id="rId77" Type="http://schemas.openxmlformats.org/officeDocument/2006/relationships/hyperlink" Target="https://zh.wikipedia.org/wiki/%E5%B0%BC%E6%97%A5%E5%B0%94" TargetMode="External"/><Relationship Id="rId100" Type="http://schemas.openxmlformats.org/officeDocument/2006/relationships/image" Target="../media/image59.png"/><Relationship Id="rId282" Type="http://schemas.openxmlformats.org/officeDocument/2006/relationships/hyperlink" Target="https://zh.wikipedia.org/wiki/%E6%BE%A4%E8%A5%BF" TargetMode="External"/><Relationship Id="rId338" Type="http://schemas.openxmlformats.org/officeDocument/2006/relationships/hyperlink" Target="https://zh.wikipedia.org/wiki/%E5%8D%A2%E7%94%98%E6%96%AF%E5%85%8B%E4%BA%BA%E6%B0%91%E5%85%B1%E5%92%8C%E5%9B%BD" TargetMode="External"/><Relationship Id="rId503" Type="http://schemas.openxmlformats.org/officeDocument/2006/relationships/image" Target="../media/image262.png"/><Relationship Id="rId8" Type="http://schemas.openxmlformats.org/officeDocument/2006/relationships/image" Target="../media/image13.png"/><Relationship Id="rId142" Type="http://schemas.openxmlformats.org/officeDocument/2006/relationships/hyperlink" Target="https://zh.wikipedia.org/wiki/%E8%B3%BD%E6%99%AE%E5%8B%92%E6%96%AF" TargetMode="External"/><Relationship Id="rId184" Type="http://schemas.openxmlformats.org/officeDocument/2006/relationships/hyperlink" Target="https://zh.wikipedia.org/wiki/%E9%98%BF%E6%9B%BC" TargetMode="External"/><Relationship Id="rId391" Type="http://schemas.openxmlformats.org/officeDocument/2006/relationships/image" Target="../media/image205.png"/><Relationship Id="rId405" Type="http://schemas.openxmlformats.org/officeDocument/2006/relationships/image" Target="../media/image212.png"/><Relationship Id="rId447" Type="http://schemas.openxmlformats.org/officeDocument/2006/relationships/hyperlink" Target="https://zh.wikipedia.org/wiki/%E7%BE%8E%E5%B1%AC%E8%96%A9%E6%91%A9%E4%BA%9E" TargetMode="External"/><Relationship Id="rId251" Type="http://schemas.openxmlformats.org/officeDocument/2006/relationships/hyperlink" Target="https://zh.wikipedia.org/wiki/%E5%85%8B%E7%BD%97%E5%9C%B0%E4%BA%9A" TargetMode="External"/><Relationship Id="rId489" Type="http://schemas.openxmlformats.org/officeDocument/2006/relationships/hyperlink" Target="https://zh.wikipedia.org/wiki/%E5%9C%96%E7%93%A6%E7%9B%A7" TargetMode="External"/><Relationship Id="rId46" Type="http://schemas.openxmlformats.org/officeDocument/2006/relationships/image" Target="../media/image32.png"/><Relationship Id="rId293" Type="http://schemas.openxmlformats.org/officeDocument/2006/relationships/image" Target="../media/image157.png"/><Relationship Id="rId307" Type="http://schemas.openxmlformats.org/officeDocument/2006/relationships/image" Target="../media/image164.png"/><Relationship Id="rId349" Type="http://schemas.openxmlformats.org/officeDocument/2006/relationships/image" Target="../media/image185.png"/><Relationship Id="rId88" Type="http://schemas.openxmlformats.org/officeDocument/2006/relationships/image" Target="../media/image53.png"/><Relationship Id="rId111" Type="http://schemas.openxmlformats.org/officeDocument/2006/relationships/hyperlink" Target="https://zh.wikipedia.org/wiki/%E8%B5%9E%E6%AF%94%E4%BA%9A" TargetMode="External"/><Relationship Id="rId153" Type="http://schemas.openxmlformats.org/officeDocument/2006/relationships/image" Target="../media/image86.png"/><Relationship Id="rId195" Type="http://schemas.openxmlformats.org/officeDocument/2006/relationships/image" Target="../media/image107.png"/><Relationship Id="rId209" Type="http://schemas.openxmlformats.org/officeDocument/2006/relationships/image" Target="../media/image114.png"/><Relationship Id="rId360" Type="http://schemas.openxmlformats.org/officeDocument/2006/relationships/hyperlink" Target="https://zh.wikipedia.org/wiki/%E5%93%A5%E6%96%AF%E8%BE%BE%E9%BB%8E%E5%8A%A0" TargetMode="External"/><Relationship Id="rId416" Type="http://schemas.openxmlformats.org/officeDocument/2006/relationships/hyperlink" Target="https://zh.wikipedia.org/wiki/%E8%96%A9%E5%B7%B4" TargetMode="External"/><Relationship Id="rId220" Type="http://schemas.openxmlformats.org/officeDocument/2006/relationships/hyperlink" Target="https://zh.wikipedia.org/wiki/%E9%98%BF%E5%B8%83%E5%93%88%E5%85%B9" TargetMode="External"/><Relationship Id="rId458" Type="http://schemas.openxmlformats.org/officeDocument/2006/relationships/image" Target="../media/image239.png"/><Relationship Id="rId15" Type="http://schemas.openxmlformats.org/officeDocument/2006/relationships/hyperlink" Target="https://zh.wikipedia.org/wiki/%E5%96%80%E9%BA%A6%E9%9A%86" TargetMode="External"/><Relationship Id="rId57" Type="http://schemas.openxmlformats.org/officeDocument/2006/relationships/hyperlink" Target="https://zh.wikipedia.org/wiki/%E5%88%A9%E6%AF%94%E4%BA%9A" TargetMode="External"/><Relationship Id="rId262" Type="http://schemas.openxmlformats.org/officeDocument/2006/relationships/image" Target="../media/image142.png"/><Relationship Id="rId318" Type="http://schemas.openxmlformats.org/officeDocument/2006/relationships/hyperlink" Target="https://zh.wikipedia.org/wiki/%E6%96%AF%E6%B4%9B%E4%BC%90%E5%85%8B" TargetMode="External"/><Relationship Id="rId99" Type="http://schemas.openxmlformats.org/officeDocument/2006/relationships/hyperlink" Target="https://zh.wikipedia.org/wiki/%E6%96%AF%E5%A8%81%E5%A3%AB%E5%85%B0" TargetMode="External"/><Relationship Id="rId122" Type="http://schemas.openxmlformats.org/officeDocument/2006/relationships/hyperlink" Target="https://zh.wikipedia.org/wiki/%E4%BA%9E%E7%BE%8E%E5%B0%BC%E4%BA%9E" TargetMode="External"/><Relationship Id="rId164" Type="http://schemas.openxmlformats.org/officeDocument/2006/relationships/hyperlink" Target="https://zh.wikipedia.org/wiki/%E5%A4%A7%E9%9F%A9%E6%B0%91%E5%9B%BD" TargetMode="External"/><Relationship Id="rId371" Type="http://schemas.openxmlformats.org/officeDocument/2006/relationships/image" Target="../media/image196.png"/><Relationship Id="rId427" Type="http://schemas.openxmlformats.org/officeDocument/2006/relationships/image" Target="../media/image224.png"/><Relationship Id="rId469" Type="http://schemas.openxmlformats.org/officeDocument/2006/relationships/hyperlink" Target="https://zh.wikipedia.org/wiki/%E7%B4%90%E5%9F%83" TargetMode="External"/><Relationship Id="rId26" Type="http://schemas.openxmlformats.org/officeDocument/2006/relationships/image" Target="../media/image22.png"/><Relationship Id="rId231" Type="http://schemas.openxmlformats.org/officeDocument/2006/relationships/image" Target="../media/image125.png"/><Relationship Id="rId273" Type="http://schemas.openxmlformats.org/officeDocument/2006/relationships/image" Target="../media/image147.png"/><Relationship Id="rId329" Type="http://schemas.openxmlformats.org/officeDocument/2006/relationships/image" Target="../media/image175.png"/><Relationship Id="rId480" Type="http://schemas.openxmlformats.org/officeDocument/2006/relationships/image" Target="../media/image250.png"/><Relationship Id="rId68" Type="http://schemas.openxmlformats.org/officeDocument/2006/relationships/image" Target="../media/image43.png"/><Relationship Id="rId133" Type="http://schemas.openxmlformats.org/officeDocument/2006/relationships/image" Target="../media/image76.png"/><Relationship Id="rId175" Type="http://schemas.openxmlformats.org/officeDocument/2006/relationships/image" Target="../media/image97.png"/><Relationship Id="rId340" Type="http://schemas.openxmlformats.org/officeDocument/2006/relationships/hyperlink" Target="https://zh.wikipedia.org/wiki/%E5%AE%89%E5%9C%AD%E6%8B%89" TargetMode="External"/><Relationship Id="rId200" Type="http://schemas.openxmlformats.org/officeDocument/2006/relationships/hyperlink" Target="https://zh.wikipedia.org/wiki/%E5%8F%99%E5%88%A9%E4%BA%9A" TargetMode="External"/><Relationship Id="rId382" Type="http://schemas.openxmlformats.org/officeDocument/2006/relationships/image" Target="../media/image201.png"/><Relationship Id="rId438" Type="http://schemas.openxmlformats.org/officeDocument/2006/relationships/image" Target="../media/image229.png"/><Relationship Id="rId242" Type="http://schemas.openxmlformats.org/officeDocument/2006/relationships/image" Target="../media/image132.png"/><Relationship Id="rId284" Type="http://schemas.openxmlformats.org/officeDocument/2006/relationships/hyperlink" Target="https://zh.wikipedia.org/wiki/%E6%8B%89%E8%84%AB%E7%B6%AD%E4%BA%9E" TargetMode="External"/><Relationship Id="rId491" Type="http://schemas.openxmlformats.org/officeDocument/2006/relationships/hyperlink" Target="https://zh.wikipedia.org/wiki/%E7%93%A6%E5%8A%AA%E9%98%BF%E5%9B%BE" TargetMode="External"/><Relationship Id="rId505" Type="http://schemas.openxmlformats.org/officeDocument/2006/relationships/image" Target="../media/image264.png"/><Relationship Id="rId37" Type="http://schemas.openxmlformats.org/officeDocument/2006/relationships/hyperlink" Target="https://zh.wikipedia.org/wiki/%E5%8E%84%E7%AB%8B%E7%89%B9%E9%87%8C%E4%BA%9A" TargetMode="External"/><Relationship Id="rId79" Type="http://schemas.openxmlformats.org/officeDocument/2006/relationships/hyperlink" Target="https://zh.wikipedia.org/wiki/%E5%A5%88%E5%8F%8A%E5%88%A9%E4%BA%9E" TargetMode="External"/><Relationship Id="rId102" Type="http://schemas.openxmlformats.org/officeDocument/2006/relationships/image" Target="../media/image60.png"/><Relationship Id="rId144" Type="http://schemas.openxmlformats.org/officeDocument/2006/relationships/hyperlink" Target="https://zh.wikipedia.org/wiki/%E6%A0%BC%E9%B2%81%E5%90%89%E4%BA%9A" TargetMode="External"/><Relationship Id="rId90" Type="http://schemas.openxmlformats.org/officeDocument/2006/relationships/image" Target="../media/image54.png"/><Relationship Id="rId186" Type="http://schemas.openxmlformats.org/officeDocument/2006/relationships/hyperlink" Target="https://zh.wikipedia.org/wiki/%E5%B7%B4%E5%9F%BA%E6%96%AF%E5%9D%A6" TargetMode="External"/><Relationship Id="rId351" Type="http://schemas.openxmlformats.org/officeDocument/2006/relationships/image" Target="../media/image186.png"/><Relationship Id="rId393" Type="http://schemas.openxmlformats.org/officeDocument/2006/relationships/image" Target="../media/image206.png"/><Relationship Id="rId407" Type="http://schemas.openxmlformats.org/officeDocument/2006/relationships/image" Target="../media/image213.png"/><Relationship Id="rId449" Type="http://schemas.openxmlformats.org/officeDocument/2006/relationships/hyperlink" Target="https://zh.wikipedia.org/wiki/%E6%BE%B3%E5%A4%A7%E5%88%A9%E4%BA%9A" TargetMode="External"/><Relationship Id="rId211" Type="http://schemas.openxmlformats.org/officeDocument/2006/relationships/image" Target="../media/image115.png"/><Relationship Id="rId253" Type="http://schemas.openxmlformats.org/officeDocument/2006/relationships/hyperlink" Target="https://zh.wikipedia.org/wiki/%E6%8D%B7%E5%85%8B" TargetMode="External"/><Relationship Id="rId295" Type="http://schemas.openxmlformats.org/officeDocument/2006/relationships/image" Target="../media/image158.png"/><Relationship Id="rId309" Type="http://schemas.openxmlformats.org/officeDocument/2006/relationships/image" Target="../media/image165.png"/><Relationship Id="rId460" Type="http://schemas.openxmlformats.org/officeDocument/2006/relationships/image" Target="../media/image240.png"/><Relationship Id="rId48" Type="http://schemas.openxmlformats.org/officeDocument/2006/relationships/image" Target="../media/image33.png"/><Relationship Id="rId113" Type="http://schemas.openxmlformats.org/officeDocument/2006/relationships/hyperlink" Target="https://zh.wikipedia.org/wiki/%E8%BE%9B%E5%B7%B4%E5%A8%81" TargetMode="External"/><Relationship Id="rId320" Type="http://schemas.openxmlformats.org/officeDocument/2006/relationships/hyperlink" Target="https://zh.wikipedia.org/wiki/%E6%96%AF%E6%B4%9B%E6%96%87%E5%B0%BC%E4%BA%9A" TargetMode="External"/><Relationship Id="rId155" Type="http://schemas.openxmlformats.org/officeDocument/2006/relationships/image" Target="../media/image87.png"/><Relationship Id="rId197" Type="http://schemas.openxmlformats.org/officeDocument/2006/relationships/image" Target="../media/image108.png"/><Relationship Id="rId362" Type="http://schemas.openxmlformats.org/officeDocument/2006/relationships/hyperlink" Target="https://zh.wikipedia.org/wiki/%E5%8F%A4%E5%B7%B4" TargetMode="External"/><Relationship Id="rId418" Type="http://schemas.openxmlformats.org/officeDocument/2006/relationships/image" Target="../media/image219.png"/><Relationship Id="rId222" Type="http://schemas.openxmlformats.org/officeDocument/2006/relationships/hyperlink" Target="https://zh.wikipedia.org/wiki/%E4%B8%AD%E8%8F%AF%E6%B0%91%E5%9C%8B" TargetMode="External"/><Relationship Id="rId264" Type="http://schemas.openxmlformats.org/officeDocument/2006/relationships/hyperlink" Target="https://zh.wikipedia.org/wiki/%E5%BE%B7%E5%9B%BD" TargetMode="External"/><Relationship Id="rId471" Type="http://schemas.openxmlformats.org/officeDocument/2006/relationships/hyperlink" Target="https://zh.wikipedia.org/wiki/%E8%AF%BA%E7%A6%8F%E5%85%8B%E5%B2%9B" TargetMode="External"/><Relationship Id="rId17" Type="http://schemas.openxmlformats.org/officeDocument/2006/relationships/hyperlink" Target="https://zh.wikipedia.org/wiki/%E4%BD%9B%E5%BE%97%E8%A7%92" TargetMode="External"/><Relationship Id="rId59" Type="http://schemas.openxmlformats.org/officeDocument/2006/relationships/hyperlink" Target="https://zh.wikipedia.org/wiki/%E9%A9%AC%E8%BE%BE%E5%8A%A0%E6%96%AF%E5%8A%A0" TargetMode="External"/><Relationship Id="rId124" Type="http://schemas.openxmlformats.org/officeDocument/2006/relationships/hyperlink" Target="https://zh.wikipedia.org/wiki/%E9%98%BF%E5%A1%9E%E6%8B%9C%E7%96%86" TargetMode="External"/><Relationship Id="rId70" Type="http://schemas.openxmlformats.org/officeDocument/2006/relationships/image" Target="../media/image44.png"/><Relationship Id="rId166" Type="http://schemas.openxmlformats.org/officeDocument/2006/relationships/hyperlink" Target="https://zh.wikipedia.org/wiki/%E7%A7%91%E5%A8%81%E7%89%B9" TargetMode="External"/><Relationship Id="rId331" Type="http://schemas.openxmlformats.org/officeDocument/2006/relationships/image" Target="../media/image176.png"/><Relationship Id="rId373" Type="http://schemas.openxmlformats.org/officeDocument/2006/relationships/image" Target="../media/image197.png"/><Relationship Id="rId429" Type="http://schemas.openxmlformats.org/officeDocument/2006/relationships/image" Target="../media/image225.png"/><Relationship Id="rId1" Type="http://schemas.openxmlformats.org/officeDocument/2006/relationships/hyperlink" Target="https://zh.wikipedia.org/wiki/%E9%98%BF%E5%B0%94%E5%8F%8A%E5%88%A9%E4%BA%9A" TargetMode="External"/><Relationship Id="rId233" Type="http://schemas.openxmlformats.org/officeDocument/2006/relationships/image" Target="../media/image127.png"/><Relationship Id="rId440" Type="http://schemas.openxmlformats.org/officeDocument/2006/relationships/image" Target="../media/image230.png"/><Relationship Id="rId28" Type="http://schemas.openxmlformats.org/officeDocument/2006/relationships/image" Target="../media/image23.png"/><Relationship Id="rId275" Type="http://schemas.openxmlformats.org/officeDocument/2006/relationships/image" Target="../media/image148.png"/><Relationship Id="rId300" Type="http://schemas.openxmlformats.org/officeDocument/2006/relationships/hyperlink" Target="https://zh.wikipedia.org/wiki/%E8%92%99%E7%89%B9%E5%85%A7%E5%93%A5%E7%BE%85" TargetMode="External"/><Relationship Id="rId482" Type="http://schemas.openxmlformats.org/officeDocument/2006/relationships/image" Target="../media/image251.png"/><Relationship Id="rId81" Type="http://schemas.openxmlformats.org/officeDocument/2006/relationships/hyperlink" Target="https://zh.wikipedia.org/wiki/%E5%8D%A2%E6%97%BA%E8%BE%BE" TargetMode="External"/><Relationship Id="rId135" Type="http://schemas.openxmlformats.org/officeDocument/2006/relationships/image" Target="../media/image77.png"/><Relationship Id="rId177" Type="http://schemas.openxmlformats.org/officeDocument/2006/relationships/image" Target="../media/image98.png"/><Relationship Id="rId342" Type="http://schemas.openxmlformats.org/officeDocument/2006/relationships/hyperlink" Target="https://zh.wikipedia.org/wiki/%E5%AE%89%E6%8F%90%E7%93%9C%E5%92%8C%E5%B7%B4%E5%B8%83%E8%BE%BE" TargetMode="External"/><Relationship Id="rId384" Type="http://schemas.openxmlformats.org/officeDocument/2006/relationships/image" Target="../media/image202.png"/><Relationship Id="rId202" Type="http://schemas.openxmlformats.org/officeDocument/2006/relationships/hyperlink" Target="https://zh.wikipedia.org/wiki/%E5%A1%94%E5%90%89%E5%85%8B%E6%96%AF%E5%9D%A6" TargetMode="External"/><Relationship Id="rId244" Type="http://schemas.openxmlformats.org/officeDocument/2006/relationships/image" Target="../media/image133.png"/><Relationship Id="rId39" Type="http://schemas.openxmlformats.org/officeDocument/2006/relationships/hyperlink" Target="https://zh.wikipedia.org/wiki/%E5%9F%83%E5%A1%9E%E4%BF%84%E6%AF%94%E4%BA%9A" TargetMode="External"/><Relationship Id="rId286" Type="http://schemas.openxmlformats.org/officeDocument/2006/relationships/hyperlink" Target="https://zh.wikipedia.org/wiki/%E5%88%97%E6%94%AF%E6%95%A6%E6%96%AF%E7%99%BB" TargetMode="External"/><Relationship Id="rId451" Type="http://schemas.openxmlformats.org/officeDocument/2006/relationships/hyperlink" Target="https://zh.wikipedia.org/wiki/%E5%BA%93%E5%85%8B%E7%BE%A4%E5%B2%9B" TargetMode="External"/><Relationship Id="rId493" Type="http://schemas.openxmlformats.org/officeDocument/2006/relationships/hyperlink" Target="https://zh.wikipedia.org/wiki/%E5%A8%81%E5%85%8B%E5%B3%B6" TargetMode="External"/><Relationship Id="rId50" Type="http://schemas.openxmlformats.org/officeDocument/2006/relationships/image" Target="../media/image34.png"/><Relationship Id="rId104" Type="http://schemas.openxmlformats.org/officeDocument/2006/relationships/image" Target="../media/image61.png"/><Relationship Id="rId146" Type="http://schemas.openxmlformats.org/officeDocument/2006/relationships/hyperlink" Target="https://zh.wikipedia.org/wiki/%E5%8D%B0%E5%BA%A6" TargetMode="External"/><Relationship Id="rId188" Type="http://schemas.openxmlformats.org/officeDocument/2006/relationships/hyperlink" Target="https://zh.wikipedia.org/wiki/%E5%B7%B4%E5%8B%92%E6%96%AF%E5%9D%A6" TargetMode="External"/><Relationship Id="rId311" Type="http://schemas.openxmlformats.org/officeDocument/2006/relationships/image" Target="../media/image166.png"/><Relationship Id="rId353" Type="http://schemas.openxmlformats.org/officeDocument/2006/relationships/image" Target="../media/image187.png"/><Relationship Id="rId395" Type="http://schemas.openxmlformats.org/officeDocument/2006/relationships/image" Target="../media/image207.png"/><Relationship Id="rId409" Type="http://schemas.openxmlformats.org/officeDocument/2006/relationships/image" Target="../media/image214.png"/><Relationship Id="rId92" Type="http://schemas.openxmlformats.org/officeDocument/2006/relationships/image" Target="../media/image55.png"/><Relationship Id="rId213" Type="http://schemas.openxmlformats.org/officeDocument/2006/relationships/image" Target="../media/image116.png"/><Relationship Id="rId420" Type="http://schemas.openxmlformats.org/officeDocument/2006/relationships/hyperlink" Target="https://zh.wikipedia.org/wiki/%E9%98%BF%E6%A0%B9%E5%BB%B7" TargetMode="External"/><Relationship Id="rId255" Type="http://schemas.openxmlformats.org/officeDocument/2006/relationships/hyperlink" Target="https://zh.wikipedia.org/wiki/%E4%B8%B9%E9%BA%A6" TargetMode="External"/><Relationship Id="rId297" Type="http://schemas.openxmlformats.org/officeDocument/2006/relationships/image" Target="../media/image159.png"/><Relationship Id="rId462" Type="http://schemas.openxmlformats.org/officeDocument/2006/relationships/image" Target="../media/image241.png"/><Relationship Id="rId115" Type="http://schemas.openxmlformats.org/officeDocument/2006/relationships/hyperlink" Target="https://zh.wikipedia.org/wiki/%E7%B4%A2%E9%A6%AC%E5%88%A9%E8%98%AD" TargetMode="External"/><Relationship Id="rId157" Type="http://schemas.openxmlformats.org/officeDocument/2006/relationships/image" Target="../media/image88.png"/><Relationship Id="rId322" Type="http://schemas.openxmlformats.org/officeDocument/2006/relationships/hyperlink" Target="https://zh.wikipedia.org/wiki/%E8%A5%BF%E7%8F%AD%E7%89%99" TargetMode="External"/><Relationship Id="rId364" Type="http://schemas.openxmlformats.org/officeDocument/2006/relationships/hyperlink" Target="https://zh.wikipedia.org/wiki/%E5%BA%93%E6%8B%89%E7%B4%A2" TargetMode="External"/><Relationship Id="rId61" Type="http://schemas.openxmlformats.org/officeDocument/2006/relationships/hyperlink" Target="https://zh.wikipedia.org/wiki/%E9%A9%AC%E6%8B%89%E7%BB%B4" TargetMode="External"/><Relationship Id="rId199" Type="http://schemas.openxmlformats.org/officeDocument/2006/relationships/image" Target="../media/image109.png"/><Relationship Id="rId19" Type="http://schemas.openxmlformats.org/officeDocument/2006/relationships/hyperlink" Target="https://zh.wikipedia.org/wiki/%E4%B8%AD%E9%9D%9E%E5%85%B1%E5%92%8C%E5%9C%8B" TargetMode="External"/><Relationship Id="rId224" Type="http://schemas.openxmlformats.org/officeDocument/2006/relationships/hyperlink" Target="https://zh.wikipedia.org/wiki/%E9%98%BF%E5%B0%94%E5%AF%9F%E8%B5%AB%E5%85%B1%E5%92%8C%E5%9B%BD" TargetMode="External"/><Relationship Id="rId266" Type="http://schemas.openxmlformats.org/officeDocument/2006/relationships/hyperlink" Target="https://zh.wikipedia.org/wiki/%E7%9B%B4%E5%B8%83%E7%BD%97%E9%99%80" TargetMode="External"/><Relationship Id="rId431" Type="http://schemas.openxmlformats.org/officeDocument/2006/relationships/image" Target="../media/image226.png"/><Relationship Id="rId473" Type="http://schemas.openxmlformats.org/officeDocument/2006/relationships/hyperlink" Target="https://zh.wikipedia.org/wiki/%E5%8C%97%E9%A9%AC%E9%87%8C%E4%BA%9A%E7%BA%B3%E7%BE%A4%E5%B2%9B" TargetMode="External"/><Relationship Id="rId30" Type="http://schemas.openxmlformats.org/officeDocument/2006/relationships/image" Target="../media/image24.png"/><Relationship Id="rId126" Type="http://schemas.openxmlformats.org/officeDocument/2006/relationships/hyperlink" Target="https://zh.wikipedia.org/wiki/%E5%B7%B4%E6%9E%97" TargetMode="External"/><Relationship Id="rId168" Type="http://schemas.openxmlformats.org/officeDocument/2006/relationships/hyperlink" Target="https://zh.wikipedia.org/wiki/%E5%90%89%E5%B0%94%E5%90%89%E6%96%AF%E6%96%AF%E5%9D%A6" TargetMode="External"/><Relationship Id="rId333" Type="http://schemas.openxmlformats.org/officeDocument/2006/relationships/image" Target="../media/image177.png"/><Relationship Id="rId72" Type="http://schemas.openxmlformats.org/officeDocument/2006/relationships/image" Target="../media/image45.png"/><Relationship Id="rId375" Type="http://schemas.openxmlformats.org/officeDocument/2006/relationships/image" Target="../media/image198.png"/><Relationship Id="rId3" Type="http://schemas.openxmlformats.org/officeDocument/2006/relationships/hyperlink" Target="https://zh.wikipedia.org/wiki/%E5%AE%89%E5%93%A5%E6%8B%89" TargetMode="External"/><Relationship Id="rId235" Type="http://schemas.openxmlformats.org/officeDocument/2006/relationships/hyperlink" Target="https://zh.wikipedia.org/wiki/%E5%A5%A5%E5%85%B0" TargetMode="External"/><Relationship Id="rId277" Type="http://schemas.openxmlformats.org/officeDocument/2006/relationships/image" Target="../media/image149.png"/><Relationship Id="rId400" Type="http://schemas.openxmlformats.org/officeDocument/2006/relationships/hyperlink" Target="https://zh.wikipedia.org/wiki/%E5%9C%A3%E5%8D%A2%E8%A5%BF%E4%BA%9A" TargetMode="External"/><Relationship Id="rId442" Type="http://schemas.openxmlformats.org/officeDocument/2006/relationships/image" Target="../media/image231.png"/><Relationship Id="rId484" Type="http://schemas.openxmlformats.org/officeDocument/2006/relationships/image" Target="../media/image252.png"/><Relationship Id="rId137" Type="http://schemas.openxmlformats.org/officeDocument/2006/relationships/image" Target="../media/image78.png"/><Relationship Id="rId302" Type="http://schemas.openxmlformats.org/officeDocument/2006/relationships/hyperlink" Target="https://zh.wikipedia.org/wiki/%E8%8D%B7%E5%85%B0" TargetMode="External"/><Relationship Id="rId344" Type="http://schemas.openxmlformats.org/officeDocument/2006/relationships/hyperlink" Target="https://zh.wikipedia.org/wiki/%E9%98%BF%E9%AD%AF%E5%B7%B4" TargetMode="External"/><Relationship Id="rId41" Type="http://schemas.openxmlformats.org/officeDocument/2006/relationships/hyperlink" Target="https://zh.wikipedia.org/wiki/%E5%8A%A0%E8%93%AC" TargetMode="External"/><Relationship Id="rId83" Type="http://schemas.openxmlformats.org/officeDocument/2006/relationships/hyperlink" Target="https://zh.wikipedia.org/wiki/%E8%81%96%E8%B5%AB%E5%8B%92%E6%8B%BF" TargetMode="External"/><Relationship Id="rId179" Type="http://schemas.openxmlformats.org/officeDocument/2006/relationships/image" Target="../media/image99.png"/><Relationship Id="rId386" Type="http://schemas.openxmlformats.org/officeDocument/2006/relationships/hyperlink" Target="https://zh.wikipedia.org/wiki/%E5%A2%A8%E8%A5%BF%E5%93%A5" TargetMode="External"/><Relationship Id="rId190" Type="http://schemas.openxmlformats.org/officeDocument/2006/relationships/hyperlink" Target="https://zh.wikipedia.org/wiki/%E8%8F%B2%E5%BE%8B%E5%AE%BE" TargetMode="External"/><Relationship Id="rId204" Type="http://schemas.openxmlformats.org/officeDocument/2006/relationships/hyperlink" Target="https://zh.wikipedia.org/wiki/%E6%B3%B0%E5%9B%BD" TargetMode="External"/><Relationship Id="rId246" Type="http://schemas.openxmlformats.org/officeDocument/2006/relationships/image" Target="../media/image134.png"/><Relationship Id="rId288" Type="http://schemas.openxmlformats.org/officeDocument/2006/relationships/hyperlink" Target="https://zh.wikipedia.org/wiki/%E7%AB%8B%E9%99%B6%E5%AE%9B" TargetMode="External"/><Relationship Id="rId411" Type="http://schemas.openxmlformats.org/officeDocument/2006/relationships/image" Target="../media/image215.png"/><Relationship Id="rId453" Type="http://schemas.openxmlformats.org/officeDocument/2006/relationships/hyperlink" Target="https://zh.wikipedia.org/wiki/%E6%96%90%E6%BF%9F" TargetMode="External"/><Relationship Id="rId106" Type="http://schemas.openxmlformats.org/officeDocument/2006/relationships/image" Target="../media/image62.png"/><Relationship Id="rId313" Type="http://schemas.openxmlformats.org/officeDocument/2006/relationships/image" Target="../media/image167.png"/><Relationship Id="rId495" Type="http://schemas.openxmlformats.org/officeDocument/2006/relationships/hyperlink" Target="https://zh.wikipedia.org/wiki/%E5%B8%83%E9%9F%A6%E5%B2%9B" TargetMode="External"/><Relationship Id="rId10" Type="http://schemas.openxmlformats.org/officeDocument/2006/relationships/image" Target="../media/image14.png"/><Relationship Id="rId52" Type="http://schemas.openxmlformats.org/officeDocument/2006/relationships/image" Target="../media/image35.png"/><Relationship Id="rId94" Type="http://schemas.openxmlformats.org/officeDocument/2006/relationships/image" Target="../media/image56.png"/><Relationship Id="rId148" Type="http://schemas.openxmlformats.org/officeDocument/2006/relationships/hyperlink" Target="https://zh.wikipedia.org/wiki/%E5%8D%B0%E5%BA%A6%E5%B0%BC%E8%A5%BF%E4%BA%9A" TargetMode="External"/><Relationship Id="rId355" Type="http://schemas.openxmlformats.org/officeDocument/2006/relationships/image" Target="../media/image188.png"/><Relationship Id="rId397" Type="http://schemas.openxmlformats.org/officeDocument/2006/relationships/image" Target="../media/image208.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editAs="oneCell">
    <xdr:from>
      <xdr:col>25</xdr:col>
      <xdr:colOff>0</xdr:colOff>
      <xdr:row>5</xdr:row>
      <xdr:rowOff>0</xdr:rowOff>
    </xdr:from>
    <xdr:to>
      <xdr:col>33</xdr:col>
      <xdr:colOff>5143</xdr:colOff>
      <xdr:row>10</xdr:row>
      <xdr:rowOff>170000</xdr:rowOff>
    </xdr:to>
    <xdr:graphicFrame macro="">
      <xdr:nvGraphicFramePr>
        <xdr:cNvPr id="2" name="圖表 1">
          <a:extLst>
            <a:ext uri="{FF2B5EF4-FFF2-40B4-BE49-F238E27FC236}">
              <a16:creationId xmlns:a16="http://schemas.microsoft.com/office/drawing/2014/main" id="{1EF1AE9C-ACA0-480A-B7AE-2281D3741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0</xdr:colOff>
      <xdr:row>5</xdr:row>
      <xdr:rowOff>0</xdr:rowOff>
    </xdr:from>
    <xdr:to>
      <xdr:col>13</xdr:col>
      <xdr:colOff>5143</xdr:colOff>
      <xdr:row>10</xdr:row>
      <xdr:rowOff>170000</xdr:rowOff>
    </xdr:to>
    <xdr:graphicFrame macro="">
      <xdr:nvGraphicFramePr>
        <xdr:cNvPr id="3" name="圖表 2">
          <a:extLst>
            <a:ext uri="{FF2B5EF4-FFF2-40B4-BE49-F238E27FC236}">
              <a16:creationId xmlns:a16="http://schemas.microsoft.com/office/drawing/2014/main" id="{CD702B59-FD2C-477D-A0E9-1DEDFEF3BA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15</xdr:col>
      <xdr:colOff>0</xdr:colOff>
      <xdr:row>5</xdr:row>
      <xdr:rowOff>0</xdr:rowOff>
    </xdr:from>
    <xdr:to>
      <xdr:col>23</xdr:col>
      <xdr:colOff>5143</xdr:colOff>
      <xdr:row>10</xdr:row>
      <xdr:rowOff>170000</xdr:rowOff>
    </xdr:to>
    <xdr:graphicFrame macro="">
      <xdr:nvGraphicFramePr>
        <xdr:cNvPr id="4" name="圖表 3">
          <a:extLst>
            <a:ext uri="{FF2B5EF4-FFF2-40B4-BE49-F238E27FC236}">
              <a16:creationId xmlns:a16="http://schemas.microsoft.com/office/drawing/2014/main" id="{13739401-ECBB-435D-AFF7-17365ECE0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35</xdr:col>
      <xdr:colOff>0</xdr:colOff>
      <xdr:row>5</xdr:row>
      <xdr:rowOff>0</xdr:rowOff>
    </xdr:from>
    <xdr:to>
      <xdr:col>43</xdr:col>
      <xdr:colOff>5142</xdr:colOff>
      <xdr:row>10</xdr:row>
      <xdr:rowOff>170000</xdr:rowOff>
    </xdr:to>
    <xdr:graphicFrame macro="">
      <xdr:nvGraphicFramePr>
        <xdr:cNvPr id="5" name="圖表 4">
          <a:extLst>
            <a:ext uri="{FF2B5EF4-FFF2-40B4-BE49-F238E27FC236}">
              <a16:creationId xmlns:a16="http://schemas.microsoft.com/office/drawing/2014/main" id="{7C8ACACE-440C-4352-A973-D6DD0244D4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45</xdr:col>
      <xdr:colOff>0</xdr:colOff>
      <xdr:row>5</xdr:row>
      <xdr:rowOff>0</xdr:rowOff>
    </xdr:from>
    <xdr:to>
      <xdr:col>53</xdr:col>
      <xdr:colOff>5143</xdr:colOff>
      <xdr:row>10</xdr:row>
      <xdr:rowOff>170000</xdr:rowOff>
    </xdr:to>
    <xdr:graphicFrame macro="">
      <xdr:nvGraphicFramePr>
        <xdr:cNvPr id="6" name="圖表 5">
          <a:extLst>
            <a:ext uri="{FF2B5EF4-FFF2-40B4-BE49-F238E27FC236}">
              <a16:creationId xmlns:a16="http://schemas.microsoft.com/office/drawing/2014/main" id="{53407ABA-629B-46FC-ADEF-4471C94BA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13609</xdr:colOff>
          <xdr:row>0</xdr:row>
          <xdr:rowOff>13607</xdr:rowOff>
        </xdr:from>
        <xdr:to>
          <xdr:col>3</xdr:col>
          <xdr:colOff>125448</xdr:colOff>
          <xdr:row>1</xdr:row>
          <xdr:rowOff>298896</xdr:rowOff>
        </xdr:to>
        <xdr:pic>
          <xdr:nvPicPr>
            <xdr:cNvPr id="7" name="圖片 6">
              <a:extLst>
                <a:ext uri="{FF2B5EF4-FFF2-40B4-BE49-F238E27FC236}">
                  <a16:creationId xmlns:a16="http://schemas.microsoft.com/office/drawing/2014/main" id="{0A972F74-A610-486A-8DB1-598C56A29948}"/>
                </a:ext>
              </a:extLst>
            </xdr:cNvPr>
            <xdr:cNvPicPr>
              <a:picLocks noChangeAspect="1"/>
              <a:extLst>
                <a:ext uri="{84589F7E-364E-4C9E-8A38-B11213B215E9}">
                  <a14:cameraTool cellRange="Flag2" spid="_x0000_s17556"/>
                </a:ext>
              </a:extLst>
            </xdr:cNvPicPr>
          </xdr:nvPicPr>
          <xdr:blipFill rotWithShape="1">
            <a:blip xmlns:r="http://schemas.openxmlformats.org/officeDocument/2006/relationships" r:embed="rId6"/>
            <a:srcRect l="1315" t="2470" r="3250" b="6620"/>
            <a:stretch>
              <a:fillRect/>
            </a:stretch>
          </xdr:blipFill>
          <xdr:spPr>
            <a:xfrm>
              <a:off x="1183823" y="13607"/>
              <a:ext cx="1211750" cy="489396"/>
            </a:xfrm>
            <a:prstGeom prst="rect">
              <a:avLst/>
            </a:prstGeom>
          </xdr:spPr>
        </xdr:pic>
        <xdr:clientData/>
      </xdr:twoCellAnchor>
    </mc:Choice>
    <mc:Fallback/>
  </mc:AlternateContent>
  <xdr:twoCellAnchor editAs="absolute">
    <xdr:from>
      <xdr:col>0</xdr:col>
      <xdr:colOff>0</xdr:colOff>
      <xdr:row>11</xdr:row>
      <xdr:rowOff>206375</xdr:rowOff>
    </xdr:from>
    <xdr:to>
      <xdr:col>1</xdr:col>
      <xdr:colOff>43071</xdr:colOff>
      <xdr:row>81</xdr:row>
      <xdr:rowOff>3686</xdr:rowOff>
    </xdr:to>
    <xdr:sp macro="" textlink="">
      <xdr:nvSpPr>
        <xdr:cNvPr id="8" name="矩形 7">
          <a:extLst>
            <a:ext uri="{FF2B5EF4-FFF2-40B4-BE49-F238E27FC236}">
              <a16:creationId xmlns:a16="http://schemas.microsoft.com/office/drawing/2014/main" id="{8BB06CF9-FC70-4AC7-A991-234094D27C65}"/>
            </a:ext>
          </a:extLst>
        </xdr:cNvPr>
        <xdr:cNvSpPr/>
      </xdr:nvSpPr>
      <xdr:spPr>
        <a:xfrm>
          <a:off x="0" y="3061607"/>
          <a:ext cx="288000" cy="11889525"/>
        </a:xfrm>
        <a:prstGeom prst="rect">
          <a:avLst/>
        </a:prstGeom>
        <a:solidFill>
          <a:srgbClr val="2528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tIns="360000" rtlCol="0" anchor="ctr" anchorCtr="0"/>
        <a:lstStyle/>
        <a:p>
          <a:pPr algn="l"/>
          <a:r>
            <a:rPr lang="en-US" altLang="zh-TW" sz="1100"/>
            <a:t>Design by Kary</a:t>
          </a:r>
          <a:r>
            <a:rPr lang="en-US" altLang="zh-TW" sz="1100" baseline="0"/>
            <a:t> LIN          </a:t>
          </a:r>
          <a:r>
            <a:rPr lang="en-US" altLang="zh-TW" sz="1100" b="0" i="0">
              <a:solidFill>
                <a:schemeClr val="lt1"/>
              </a:solidFill>
              <a:effectLst/>
              <a:latin typeface="+mn-lt"/>
              <a:ea typeface="+mn-ea"/>
              <a:cs typeface="+mn-cs"/>
            </a:rPr>
            <a:t>©2022 Kary LIN</a:t>
          </a:r>
          <a:endParaRPr lang="zh-TW" altLang="en-US" sz="1100"/>
        </a:p>
      </xdr:txBody>
    </xdr:sp>
    <xdr:clientData/>
  </xdr:twoCellAnchor>
  <xdr:twoCellAnchor editAs="oneCell">
    <xdr:from>
      <xdr:col>55</xdr:col>
      <xdr:colOff>0</xdr:colOff>
      <xdr:row>5</xdr:row>
      <xdr:rowOff>0</xdr:rowOff>
    </xdr:from>
    <xdr:to>
      <xdr:col>63</xdr:col>
      <xdr:colOff>5143</xdr:colOff>
      <xdr:row>10</xdr:row>
      <xdr:rowOff>170000</xdr:rowOff>
    </xdr:to>
    <xdr:graphicFrame macro="">
      <xdr:nvGraphicFramePr>
        <xdr:cNvPr id="9" name="圖表 8">
          <a:extLst>
            <a:ext uri="{FF2B5EF4-FFF2-40B4-BE49-F238E27FC236}">
              <a16:creationId xmlns:a16="http://schemas.microsoft.com/office/drawing/2014/main" id="{CC386ED9-2A59-440B-80F4-B0325CC451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492126</xdr:colOff>
      <xdr:row>7</xdr:row>
      <xdr:rowOff>31000</xdr:rowOff>
    </xdr:from>
    <xdr:to>
      <xdr:col>12</xdr:col>
      <xdr:colOff>489001</xdr:colOff>
      <xdr:row>12</xdr:row>
      <xdr:rowOff>63500</xdr:rowOff>
    </xdr:to>
    <xdr:graphicFrame macro="">
      <xdr:nvGraphicFramePr>
        <xdr:cNvPr id="2" name="圖表 1">
          <a:extLst>
            <a:ext uri="{FF2B5EF4-FFF2-40B4-BE49-F238E27FC236}">
              <a16:creationId xmlns:a16="http://schemas.microsoft.com/office/drawing/2014/main" id="{D6F1417C-F4C7-42F0-9C7F-A7ADB4F73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0</xdr:colOff>
      <xdr:row>7</xdr:row>
      <xdr:rowOff>0</xdr:rowOff>
    </xdr:from>
    <xdr:to>
      <xdr:col>24</xdr:col>
      <xdr:colOff>425500</xdr:colOff>
      <xdr:row>12</xdr:row>
      <xdr:rowOff>32500</xdr:rowOff>
    </xdr:to>
    <xdr:graphicFrame macro="">
      <xdr:nvGraphicFramePr>
        <xdr:cNvPr id="3" name="圖表 2">
          <a:extLst>
            <a:ext uri="{FF2B5EF4-FFF2-40B4-BE49-F238E27FC236}">
              <a16:creationId xmlns:a16="http://schemas.microsoft.com/office/drawing/2014/main" id="{03B608ED-7C9D-4E54-BE47-AD5FE949DC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27</xdr:col>
      <xdr:colOff>0</xdr:colOff>
      <xdr:row>7</xdr:row>
      <xdr:rowOff>0</xdr:rowOff>
    </xdr:from>
    <xdr:to>
      <xdr:col>36</xdr:col>
      <xdr:colOff>425500</xdr:colOff>
      <xdr:row>12</xdr:row>
      <xdr:rowOff>32500</xdr:rowOff>
    </xdr:to>
    <xdr:graphicFrame macro="">
      <xdr:nvGraphicFramePr>
        <xdr:cNvPr id="4" name="圖表 3">
          <a:extLst>
            <a:ext uri="{FF2B5EF4-FFF2-40B4-BE49-F238E27FC236}">
              <a16:creationId xmlns:a16="http://schemas.microsoft.com/office/drawing/2014/main" id="{192FF0EE-496D-4B4A-915D-F7D1842511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39</xdr:col>
      <xdr:colOff>0</xdr:colOff>
      <xdr:row>7</xdr:row>
      <xdr:rowOff>0</xdr:rowOff>
    </xdr:from>
    <xdr:to>
      <xdr:col>48</xdr:col>
      <xdr:colOff>425500</xdr:colOff>
      <xdr:row>12</xdr:row>
      <xdr:rowOff>32500</xdr:rowOff>
    </xdr:to>
    <xdr:graphicFrame macro="">
      <xdr:nvGraphicFramePr>
        <xdr:cNvPr id="5" name="圖表 4">
          <a:extLst>
            <a:ext uri="{FF2B5EF4-FFF2-40B4-BE49-F238E27FC236}">
              <a16:creationId xmlns:a16="http://schemas.microsoft.com/office/drawing/2014/main" id="{573B1962-CAFA-446B-AB56-160EA3269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51</xdr:col>
      <xdr:colOff>0</xdr:colOff>
      <xdr:row>7</xdr:row>
      <xdr:rowOff>0</xdr:rowOff>
    </xdr:from>
    <xdr:to>
      <xdr:col>60</xdr:col>
      <xdr:colOff>425500</xdr:colOff>
      <xdr:row>12</xdr:row>
      <xdr:rowOff>32500</xdr:rowOff>
    </xdr:to>
    <xdr:graphicFrame macro="">
      <xdr:nvGraphicFramePr>
        <xdr:cNvPr id="6" name="圖表 5">
          <a:extLst>
            <a:ext uri="{FF2B5EF4-FFF2-40B4-BE49-F238E27FC236}">
              <a16:creationId xmlns:a16="http://schemas.microsoft.com/office/drawing/2014/main" id="{38599189-5382-4D2B-AA95-B0F3D3200C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63</xdr:col>
      <xdr:colOff>0</xdr:colOff>
      <xdr:row>7</xdr:row>
      <xdr:rowOff>0</xdr:rowOff>
    </xdr:from>
    <xdr:to>
      <xdr:col>72</xdr:col>
      <xdr:colOff>425500</xdr:colOff>
      <xdr:row>12</xdr:row>
      <xdr:rowOff>32500</xdr:rowOff>
    </xdr:to>
    <xdr:graphicFrame macro="">
      <xdr:nvGraphicFramePr>
        <xdr:cNvPr id="7" name="圖表 6">
          <a:extLst>
            <a:ext uri="{FF2B5EF4-FFF2-40B4-BE49-F238E27FC236}">
              <a16:creationId xmlns:a16="http://schemas.microsoft.com/office/drawing/2014/main" id="{8BC8398E-FE73-4D05-ACEE-43999AE52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0</xdr:col>
      <xdr:colOff>0</xdr:colOff>
      <xdr:row>0</xdr:row>
      <xdr:rowOff>0</xdr:rowOff>
    </xdr:from>
    <xdr:to>
      <xdr:col>1</xdr:col>
      <xdr:colOff>43071</xdr:colOff>
      <xdr:row>500</xdr:row>
      <xdr:rowOff>163375</xdr:rowOff>
    </xdr:to>
    <xdr:sp macro="" textlink="">
      <xdr:nvSpPr>
        <xdr:cNvPr id="9" name="矩形 8">
          <a:extLst>
            <a:ext uri="{FF2B5EF4-FFF2-40B4-BE49-F238E27FC236}">
              <a16:creationId xmlns:a16="http://schemas.microsoft.com/office/drawing/2014/main" id="{6C6C363E-6DB9-4163-B2DD-0AEBD14F64D7}"/>
            </a:ext>
          </a:extLst>
        </xdr:cNvPr>
        <xdr:cNvSpPr/>
      </xdr:nvSpPr>
      <xdr:spPr>
        <a:xfrm>
          <a:off x="0" y="0"/>
          <a:ext cx="281196" cy="90000000"/>
        </a:xfrm>
        <a:prstGeom prst="rect">
          <a:avLst/>
        </a:prstGeom>
        <a:solidFill>
          <a:srgbClr val="2528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tIns="360000" rtlCol="0" anchor="ctr" anchorCtr="0"/>
        <a:lstStyle/>
        <a:p>
          <a:pPr algn="l"/>
          <a:r>
            <a:rPr lang="en-US" altLang="zh-TW" sz="1100"/>
            <a:t>Design by Kary</a:t>
          </a:r>
          <a:r>
            <a:rPr lang="en-US" altLang="zh-TW" sz="1100" baseline="0"/>
            <a:t> LIN          </a:t>
          </a:r>
          <a:r>
            <a:rPr lang="en-US" altLang="zh-TW" sz="1100" b="0" i="0">
              <a:solidFill>
                <a:schemeClr val="lt1"/>
              </a:solidFill>
              <a:effectLst/>
              <a:latin typeface="+mn-lt"/>
              <a:ea typeface="+mn-ea"/>
              <a:cs typeface="+mn-cs"/>
            </a:rPr>
            <a:t>©2022 Kary LIN</a:t>
          </a:r>
          <a:endParaRPr lang="zh-TW"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1347107</xdr:colOff>
      <xdr:row>6</xdr:row>
      <xdr:rowOff>45357</xdr:rowOff>
    </xdr:from>
    <xdr:to>
      <xdr:col>18</xdr:col>
      <xdr:colOff>356055</xdr:colOff>
      <xdr:row>27</xdr:row>
      <xdr:rowOff>0</xdr:rowOff>
    </xdr:to>
    <xdr:grpSp>
      <xdr:nvGrpSpPr>
        <xdr:cNvPr id="3" name="群組 2">
          <a:extLst>
            <a:ext uri="{FF2B5EF4-FFF2-40B4-BE49-F238E27FC236}">
              <a16:creationId xmlns:a16="http://schemas.microsoft.com/office/drawing/2014/main" id="{27F773FE-41C4-49ED-8361-ADC168AD4BBB}"/>
            </a:ext>
          </a:extLst>
        </xdr:cNvPr>
        <xdr:cNvGrpSpPr/>
      </xdr:nvGrpSpPr>
      <xdr:grpSpPr>
        <a:xfrm>
          <a:off x="15571107" y="1966232"/>
          <a:ext cx="4327073" cy="5288643"/>
          <a:chOff x="17650732" y="823232"/>
          <a:chExt cx="4327073" cy="5288643"/>
        </a:xfrm>
      </xdr:grpSpPr>
      <xdr:pic>
        <xdr:nvPicPr>
          <xdr:cNvPr id="6" name="圖形 5">
            <a:extLst>
              <a:ext uri="{FF2B5EF4-FFF2-40B4-BE49-F238E27FC236}">
                <a16:creationId xmlns:a16="http://schemas.microsoft.com/office/drawing/2014/main" id="{19965754-FC1F-4027-8452-B729E5604CF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7841232" y="950233"/>
            <a:ext cx="3605893" cy="4683479"/>
          </a:xfrm>
          <a:prstGeom prst="rect">
            <a:avLst/>
          </a:prstGeom>
        </xdr:spPr>
      </xdr:pic>
      <xdr:graphicFrame macro="">
        <xdr:nvGraphicFramePr>
          <xdr:cNvPr id="2" name="圖表 1">
            <a:extLst>
              <a:ext uri="{FF2B5EF4-FFF2-40B4-BE49-F238E27FC236}">
                <a16:creationId xmlns:a16="http://schemas.microsoft.com/office/drawing/2014/main" id="{9B44DB12-7E08-4F0D-93AD-0282AD1B7A16}"/>
              </a:ext>
            </a:extLst>
          </xdr:cNvPr>
          <xdr:cNvGraphicFramePr/>
        </xdr:nvGraphicFramePr>
        <xdr:xfrm>
          <a:off x="17650732" y="823232"/>
          <a:ext cx="4327073" cy="5288643"/>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editAs="absolute">
    <xdr:from>
      <xdr:col>0</xdr:col>
      <xdr:colOff>0</xdr:colOff>
      <xdr:row>0</xdr:row>
      <xdr:rowOff>0</xdr:rowOff>
    </xdr:from>
    <xdr:to>
      <xdr:col>1</xdr:col>
      <xdr:colOff>43071</xdr:colOff>
      <xdr:row>40</xdr:row>
      <xdr:rowOff>243125</xdr:rowOff>
    </xdr:to>
    <xdr:sp macro="" textlink="">
      <xdr:nvSpPr>
        <xdr:cNvPr id="7" name="矩形 6">
          <a:extLst>
            <a:ext uri="{FF2B5EF4-FFF2-40B4-BE49-F238E27FC236}">
              <a16:creationId xmlns:a16="http://schemas.microsoft.com/office/drawing/2014/main" id="{4FB5FBB2-4106-43E0-978A-3D5EE6ADFDD7}"/>
            </a:ext>
          </a:extLst>
        </xdr:cNvPr>
        <xdr:cNvSpPr/>
      </xdr:nvSpPr>
      <xdr:spPr>
        <a:xfrm>
          <a:off x="0" y="0"/>
          <a:ext cx="281196" cy="10800000"/>
        </a:xfrm>
        <a:prstGeom prst="rect">
          <a:avLst/>
        </a:prstGeom>
        <a:solidFill>
          <a:srgbClr val="2528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 tIns="360000" rtlCol="0" anchor="ctr" anchorCtr="0"/>
        <a:lstStyle/>
        <a:p>
          <a:pPr algn="l"/>
          <a:r>
            <a:rPr lang="en-US" altLang="zh-TW" sz="1100"/>
            <a:t>Design by Kary</a:t>
          </a:r>
          <a:r>
            <a:rPr lang="en-US" altLang="zh-TW" sz="1100" baseline="0"/>
            <a:t> LIN          </a:t>
          </a:r>
          <a:r>
            <a:rPr lang="en-US" altLang="zh-TW" sz="1100" b="0" i="0">
              <a:solidFill>
                <a:schemeClr val="lt1"/>
              </a:solidFill>
              <a:effectLst/>
              <a:latin typeface="+mn-lt"/>
              <a:ea typeface="+mn-ea"/>
              <a:cs typeface="+mn-cs"/>
            </a:rPr>
            <a:t>©2022 Kary LIN</a:t>
          </a:r>
          <a:endParaRPr lang="zh-TW" altLang="en-US"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11906</xdr:colOff>
          <xdr:row>12</xdr:row>
          <xdr:rowOff>11904</xdr:rowOff>
        </xdr:from>
        <xdr:to>
          <xdr:col>15</xdr:col>
          <xdr:colOff>11906</xdr:colOff>
          <xdr:row>19</xdr:row>
          <xdr:rowOff>11905</xdr:rowOff>
        </xdr:to>
        <xdr:pic>
          <xdr:nvPicPr>
            <xdr:cNvPr id="2" name="圖片 1">
              <a:extLst>
                <a:ext uri="{FF2B5EF4-FFF2-40B4-BE49-F238E27FC236}">
                  <a16:creationId xmlns:a16="http://schemas.microsoft.com/office/drawing/2014/main" id="{F3228932-C4C8-44AF-8675-C3228E5BCCBF}"/>
                </a:ext>
              </a:extLst>
            </xdr:cNvPr>
            <xdr:cNvPicPr>
              <a:picLocks noChangeAspect="1"/>
              <a:extLst>
                <a:ext uri="{84589F7E-364E-4C9E-8A38-B11213B215E9}">
                  <a14:cameraTool cellRange="Settings!$I$5:$O$11" spid="_x0000_s5370"/>
                </a:ext>
              </a:extLst>
            </xdr:cNvPicPr>
          </xdr:nvPicPr>
          <xdr:blipFill>
            <a:blip xmlns:r="http://schemas.openxmlformats.org/officeDocument/2006/relationships" r:embed="rId1"/>
            <a:stretch>
              <a:fillRect/>
            </a:stretch>
          </xdr:blipFill>
          <xdr:spPr>
            <a:xfrm>
              <a:off x="7596187" y="2464592"/>
              <a:ext cx="1666875" cy="1416844"/>
            </a:xfrm>
            <a:prstGeom prst="rect">
              <a:avLst/>
            </a:prstGeom>
            <a:solidFill>
              <a:schemeClr val="bg1"/>
            </a:solidFill>
            <a:ln>
              <a:noFill/>
            </a:ln>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27</xdr:col>
      <xdr:colOff>0</xdr:colOff>
      <xdr:row>5</xdr:row>
      <xdr:rowOff>0</xdr:rowOff>
    </xdr:from>
    <xdr:to>
      <xdr:col>35</xdr:col>
      <xdr:colOff>0</xdr:colOff>
      <xdr:row>27</xdr:row>
      <xdr:rowOff>128588</xdr:rowOff>
    </xdr:to>
    <xdr:pic>
      <xdr:nvPicPr>
        <xdr:cNvPr id="3" name="圖片 2">
          <a:extLst>
            <a:ext uri="{FF2B5EF4-FFF2-40B4-BE49-F238E27FC236}">
              <a16:creationId xmlns:a16="http://schemas.microsoft.com/office/drawing/2014/main" id="{35108518-EF0F-4E2F-B89D-AEBD0558D3D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10125" y="821531"/>
          <a:ext cx="6096000" cy="4581525"/>
        </a:xfrm>
        <a:prstGeom prst="rect">
          <a:avLst/>
        </a:prstGeom>
      </xdr:spPr>
    </xdr:pic>
    <xdr:clientData/>
  </xdr:twoCellAnchor>
  <xdr:twoCellAnchor editAs="oneCell">
    <xdr:from>
      <xdr:col>35</xdr:col>
      <xdr:colOff>0</xdr:colOff>
      <xdr:row>22</xdr:row>
      <xdr:rowOff>0</xdr:rowOff>
    </xdr:from>
    <xdr:to>
      <xdr:col>42</xdr:col>
      <xdr:colOff>423684</xdr:colOff>
      <xdr:row>38</xdr:row>
      <xdr:rowOff>181363</xdr:rowOff>
    </xdr:to>
    <xdr:pic>
      <xdr:nvPicPr>
        <xdr:cNvPr id="5" name="圖片 4">
          <a:extLst>
            <a:ext uri="{FF2B5EF4-FFF2-40B4-BE49-F238E27FC236}">
              <a16:creationId xmlns:a16="http://schemas.microsoft.com/office/drawing/2014/main" id="{8404D099-BC37-4B4E-9B74-F82E66EA547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906125" y="4262438"/>
          <a:ext cx="5757684" cy="3419863"/>
        </a:xfrm>
        <a:prstGeom prst="rect">
          <a:avLst/>
        </a:prstGeom>
      </xdr:spPr>
    </xdr:pic>
    <xdr:clientData/>
  </xdr:twoCellAnchor>
  <xdr:twoCellAnchor editAs="oneCell">
    <xdr:from>
      <xdr:col>35</xdr:col>
      <xdr:colOff>0</xdr:colOff>
      <xdr:row>5</xdr:row>
      <xdr:rowOff>0</xdr:rowOff>
    </xdr:from>
    <xdr:to>
      <xdr:col>42</xdr:col>
      <xdr:colOff>423684</xdr:colOff>
      <xdr:row>21</xdr:row>
      <xdr:rowOff>181363</xdr:rowOff>
    </xdr:to>
    <xdr:pic>
      <xdr:nvPicPr>
        <xdr:cNvPr id="7" name="圖片 6">
          <a:extLst>
            <a:ext uri="{FF2B5EF4-FFF2-40B4-BE49-F238E27FC236}">
              <a16:creationId xmlns:a16="http://schemas.microsoft.com/office/drawing/2014/main" id="{7AC0F518-B281-4CE4-B9AA-83626337CBD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906125" y="821531"/>
          <a:ext cx="5757684" cy="34198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71436</xdr:colOff>
      <xdr:row>3</xdr:row>
      <xdr:rowOff>95248</xdr:rowOff>
    </xdr:from>
    <xdr:to>
      <xdr:col>3</xdr:col>
      <xdr:colOff>547686</xdr:colOff>
      <xdr:row>3</xdr:row>
      <xdr:rowOff>409573</xdr:rowOff>
    </xdr:to>
    <xdr:pic>
      <xdr:nvPicPr>
        <xdr:cNvPr id="2" name="圖片 1" descr="阿爾及利亞">
          <a:hlinkClick xmlns:r="http://schemas.openxmlformats.org/officeDocument/2006/relationships" r:id="rId1" tooltip="阿爾及利亞"/>
          <a:extLst>
            <a:ext uri="{FF2B5EF4-FFF2-40B4-BE49-F238E27FC236}">
              <a16:creationId xmlns:a16="http://schemas.microsoft.com/office/drawing/2014/main" id="{EC27C9D3-9384-4962-B3BA-42D2361752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33561" y="619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xdr:row>
      <xdr:rowOff>95248</xdr:rowOff>
    </xdr:from>
    <xdr:to>
      <xdr:col>3</xdr:col>
      <xdr:colOff>547686</xdr:colOff>
      <xdr:row>4</xdr:row>
      <xdr:rowOff>409573</xdr:rowOff>
    </xdr:to>
    <xdr:pic>
      <xdr:nvPicPr>
        <xdr:cNvPr id="3" name="圖片 2" descr="安哥拉">
          <a:hlinkClick xmlns:r="http://schemas.openxmlformats.org/officeDocument/2006/relationships" r:id="rId3" tooltip="安哥拉"/>
          <a:extLst>
            <a:ext uri="{FF2B5EF4-FFF2-40B4-BE49-F238E27FC236}">
              <a16:creationId xmlns:a16="http://schemas.microsoft.com/office/drawing/2014/main" id="{AF0018E1-56A3-46F9-8F5D-189F97ED633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33561" y="11191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xdr:row>
      <xdr:rowOff>95248</xdr:rowOff>
    </xdr:from>
    <xdr:to>
      <xdr:col>3</xdr:col>
      <xdr:colOff>547686</xdr:colOff>
      <xdr:row>5</xdr:row>
      <xdr:rowOff>409573</xdr:rowOff>
    </xdr:to>
    <xdr:pic>
      <xdr:nvPicPr>
        <xdr:cNvPr id="4" name="圖片 3" descr="貝南">
          <a:hlinkClick xmlns:r="http://schemas.openxmlformats.org/officeDocument/2006/relationships" r:id="rId5" tooltip="貝南"/>
          <a:extLst>
            <a:ext uri="{FF2B5EF4-FFF2-40B4-BE49-F238E27FC236}">
              <a16:creationId xmlns:a16="http://schemas.microsoft.com/office/drawing/2014/main" id="{54973BE5-94C0-4B68-974F-E350B13DBC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833561" y="1619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xdr:row>
      <xdr:rowOff>95248</xdr:rowOff>
    </xdr:from>
    <xdr:to>
      <xdr:col>3</xdr:col>
      <xdr:colOff>547686</xdr:colOff>
      <xdr:row>6</xdr:row>
      <xdr:rowOff>409573</xdr:rowOff>
    </xdr:to>
    <xdr:pic>
      <xdr:nvPicPr>
        <xdr:cNvPr id="5" name="圖片 4" descr="波札那">
          <a:hlinkClick xmlns:r="http://schemas.openxmlformats.org/officeDocument/2006/relationships" r:id="rId7" tooltip="波札那"/>
          <a:extLst>
            <a:ext uri="{FF2B5EF4-FFF2-40B4-BE49-F238E27FC236}">
              <a16:creationId xmlns:a16="http://schemas.microsoft.com/office/drawing/2014/main" id="{CC346A6C-2A31-4706-A938-61F726E6CF3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833561" y="2119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xdr:row>
      <xdr:rowOff>95248</xdr:rowOff>
    </xdr:from>
    <xdr:to>
      <xdr:col>3</xdr:col>
      <xdr:colOff>547686</xdr:colOff>
      <xdr:row>7</xdr:row>
      <xdr:rowOff>333373</xdr:rowOff>
    </xdr:to>
    <xdr:pic>
      <xdr:nvPicPr>
        <xdr:cNvPr id="6" name="圖片 5" descr="英屬印度洋領地">
          <a:hlinkClick xmlns:r="http://schemas.openxmlformats.org/officeDocument/2006/relationships" r:id="rId9" tooltip="英屬印度洋領地"/>
          <a:extLst>
            <a:ext uri="{FF2B5EF4-FFF2-40B4-BE49-F238E27FC236}">
              <a16:creationId xmlns:a16="http://schemas.microsoft.com/office/drawing/2014/main" id="{F6A025C3-B2EE-4ED3-993C-9DED93C695D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833561" y="26193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xdr:row>
      <xdr:rowOff>95248</xdr:rowOff>
    </xdr:from>
    <xdr:to>
      <xdr:col>3</xdr:col>
      <xdr:colOff>547686</xdr:colOff>
      <xdr:row>8</xdr:row>
      <xdr:rowOff>409573</xdr:rowOff>
    </xdr:to>
    <xdr:pic>
      <xdr:nvPicPr>
        <xdr:cNvPr id="7" name="圖片 6" descr="布吉納法索">
          <a:hlinkClick xmlns:r="http://schemas.openxmlformats.org/officeDocument/2006/relationships" r:id="rId11" tooltip="布吉納法索"/>
          <a:extLst>
            <a:ext uri="{FF2B5EF4-FFF2-40B4-BE49-F238E27FC236}">
              <a16:creationId xmlns:a16="http://schemas.microsoft.com/office/drawing/2014/main" id="{9834A9E4-9A74-4784-A5F1-530A89B0F31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33561" y="3119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xdr:row>
      <xdr:rowOff>95248</xdr:rowOff>
    </xdr:from>
    <xdr:to>
      <xdr:col>3</xdr:col>
      <xdr:colOff>547686</xdr:colOff>
      <xdr:row>9</xdr:row>
      <xdr:rowOff>380998</xdr:rowOff>
    </xdr:to>
    <xdr:pic>
      <xdr:nvPicPr>
        <xdr:cNvPr id="8" name="圖片 7" descr="蒲隆地">
          <a:hlinkClick xmlns:r="http://schemas.openxmlformats.org/officeDocument/2006/relationships" r:id="rId13" tooltip="蒲隆地"/>
          <a:extLst>
            <a:ext uri="{FF2B5EF4-FFF2-40B4-BE49-F238E27FC236}">
              <a16:creationId xmlns:a16="http://schemas.microsoft.com/office/drawing/2014/main" id="{74FC4F69-2721-41B8-BD71-E18AC31CA5D5}"/>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833561" y="3619498"/>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xdr:row>
      <xdr:rowOff>95248</xdr:rowOff>
    </xdr:from>
    <xdr:to>
      <xdr:col>3</xdr:col>
      <xdr:colOff>547686</xdr:colOff>
      <xdr:row>10</xdr:row>
      <xdr:rowOff>409573</xdr:rowOff>
    </xdr:to>
    <xdr:pic>
      <xdr:nvPicPr>
        <xdr:cNvPr id="9" name="圖片 8" descr="喀麥隆">
          <a:hlinkClick xmlns:r="http://schemas.openxmlformats.org/officeDocument/2006/relationships" r:id="rId15" tooltip="喀麥隆"/>
          <a:extLst>
            <a:ext uri="{FF2B5EF4-FFF2-40B4-BE49-F238E27FC236}">
              <a16:creationId xmlns:a16="http://schemas.microsoft.com/office/drawing/2014/main" id="{42AECB8D-BFFD-4520-B1DC-A557BCDFBFC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833561" y="41195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xdr:row>
      <xdr:rowOff>95248</xdr:rowOff>
    </xdr:from>
    <xdr:to>
      <xdr:col>3</xdr:col>
      <xdr:colOff>547686</xdr:colOff>
      <xdr:row>11</xdr:row>
      <xdr:rowOff>371473</xdr:rowOff>
    </xdr:to>
    <xdr:pic>
      <xdr:nvPicPr>
        <xdr:cNvPr id="10" name="圖片 9" descr="維德角">
          <a:hlinkClick xmlns:r="http://schemas.openxmlformats.org/officeDocument/2006/relationships" r:id="rId17" tooltip="維德角"/>
          <a:extLst>
            <a:ext uri="{FF2B5EF4-FFF2-40B4-BE49-F238E27FC236}">
              <a16:creationId xmlns:a16="http://schemas.microsoft.com/office/drawing/2014/main" id="{CAE645EB-F8E0-4C7D-BF66-ECB48EB100DF}"/>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833561" y="4619623"/>
          <a:ext cx="47625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xdr:row>
      <xdr:rowOff>95248</xdr:rowOff>
    </xdr:from>
    <xdr:to>
      <xdr:col>3</xdr:col>
      <xdr:colOff>547686</xdr:colOff>
      <xdr:row>12</xdr:row>
      <xdr:rowOff>409573</xdr:rowOff>
    </xdr:to>
    <xdr:pic>
      <xdr:nvPicPr>
        <xdr:cNvPr id="11" name="圖片 10" descr="中非共和國">
          <a:hlinkClick xmlns:r="http://schemas.openxmlformats.org/officeDocument/2006/relationships" r:id="rId19" tooltip="中非共和國"/>
          <a:extLst>
            <a:ext uri="{FF2B5EF4-FFF2-40B4-BE49-F238E27FC236}">
              <a16:creationId xmlns:a16="http://schemas.microsoft.com/office/drawing/2014/main" id="{ED67042F-0C38-4DBA-970A-E36CF0F0F94F}"/>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833561" y="51196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xdr:row>
      <xdr:rowOff>95248</xdr:rowOff>
    </xdr:from>
    <xdr:to>
      <xdr:col>3</xdr:col>
      <xdr:colOff>547686</xdr:colOff>
      <xdr:row>13</xdr:row>
      <xdr:rowOff>409573</xdr:rowOff>
    </xdr:to>
    <xdr:pic>
      <xdr:nvPicPr>
        <xdr:cNvPr id="12" name="圖片 11" descr="查德">
          <a:hlinkClick xmlns:r="http://schemas.openxmlformats.org/officeDocument/2006/relationships" r:id="rId21" tooltip="查德"/>
          <a:extLst>
            <a:ext uri="{FF2B5EF4-FFF2-40B4-BE49-F238E27FC236}">
              <a16:creationId xmlns:a16="http://schemas.microsoft.com/office/drawing/2014/main" id="{D4B52B38-3DE1-4084-B3D2-C73C611B4E6B}"/>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833561" y="5619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xdr:row>
      <xdr:rowOff>95248</xdr:rowOff>
    </xdr:from>
    <xdr:to>
      <xdr:col>3</xdr:col>
      <xdr:colOff>547686</xdr:colOff>
      <xdr:row>14</xdr:row>
      <xdr:rowOff>380998</xdr:rowOff>
    </xdr:to>
    <xdr:pic>
      <xdr:nvPicPr>
        <xdr:cNvPr id="13" name="圖片 12" descr="葛摩">
          <a:hlinkClick xmlns:r="http://schemas.openxmlformats.org/officeDocument/2006/relationships" r:id="rId23" tooltip="葛摩"/>
          <a:extLst>
            <a:ext uri="{FF2B5EF4-FFF2-40B4-BE49-F238E27FC236}">
              <a16:creationId xmlns:a16="http://schemas.microsoft.com/office/drawing/2014/main" id="{7801FB4D-8974-4B8C-9CCB-F8465970CE06}"/>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833561" y="611981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xdr:row>
      <xdr:rowOff>95248</xdr:rowOff>
    </xdr:from>
    <xdr:to>
      <xdr:col>3</xdr:col>
      <xdr:colOff>547686</xdr:colOff>
      <xdr:row>15</xdr:row>
      <xdr:rowOff>457198</xdr:rowOff>
    </xdr:to>
    <xdr:pic>
      <xdr:nvPicPr>
        <xdr:cNvPr id="14" name="圖片 13" descr="剛果民主共和國">
          <a:hlinkClick xmlns:r="http://schemas.openxmlformats.org/officeDocument/2006/relationships" r:id="rId25" tooltip="剛果民主共和國"/>
          <a:extLst>
            <a:ext uri="{FF2B5EF4-FFF2-40B4-BE49-F238E27FC236}">
              <a16:creationId xmlns:a16="http://schemas.microsoft.com/office/drawing/2014/main" id="{9EA20BFA-C013-485E-87E9-6FA510EBF73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1833561" y="6619873"/>
          <a:ext cx="4762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xdr:row>
      <xdr:rowOff>95248</xdr:rowOff>
    </xdr:from>
    <xdr:to>
      <xdr:col>3</xdr:col>
      <xdr:colOff>547686</xdr:colOff>
      <xdr:row>16</xdr:row>
      <xdr:rowOff>409573</xdr:rowOff>
    </xdr:to>
    <xdr:pic>
      <xdr:nvPicPr>
        <xdr:cNvPr id="15" name="圖片 14" descr="剛果共和國">
          <a:hlinkClick xmlns:r="http://schemas.openxmlformats.org/officeDocument/2006/relationships" r:id="rId27" tooltip="剛果共和國"/>
          <a:extLst>
            <a:ext uri="{FF2B5EF4-FFF2-40B4-BE49-F238E27FC236}">
              <a16:creationId xmlns:a16="http://schemas.microsoft.com/office/drawing/2014/main" id="{97D82C8D-091F-4301-8AFB-3D0354DF2549}"/>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833561" y="7119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xdr:row>
      <xdr:rowOff>95248</xdr:rowOff>
    </xdr:from>
    <xdr:to>
      <xdr:col>3</xdr:col>
      <xdr:colOff>547686</xdr:colOff>
      <xdr:row>17</xdr:row>
      <xdr:rowOff>409573</xdr:rowOff>
    </xdr:to>
    <xdr:pic>
      <xdr:nvPicPr>
        <xdr:cNvPr id="16" name="圖片 15" descr="象牙海岸">
          <a:hlinkClick xmlns:r="http://schemas.openxmlformats.org/officeDocument/2006/relationships" r:id="rId29" tooltip="象牙海岸"/>
          <a:extLst>
            <a:ext uri="{FF2B5EF4-FFF2-40B4-BE49-F238E27FC236}">
              <a16:creationId xmlns:a16="http://schemas.microsoft.com/office/drawing/2014/main" id="{EA9F93F9-425D-464D-81D7-C90FE852371F}"/>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1833561" y="76199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xdr:row>
      <xdr:rowOff>95248</xdr:rowOff>
    </xdr:from>
    <xdr:to>
      <xdr:col>3</xdr:col>
      <xdr:colOff>547686</xdr:colOff>
      <xdr:row>18</xdr:row>
      <xdr:rowOff>409573</xdr:rowOff>
    </xdr:to>
    <xdr:pic>
      <xdr:nvPicPr>
        <xdr:cNvPr id="17" name="圖片 16" descr="吉布地">
          <a:hlinkClick xmlns:r="http://schemas.openxmlformats.org/officeDocument/2006/relationships" r:id="rId31" tooltip="吉布地"/>
          <a:extLst>
            <a:ext uri="{FF2B5EF4-FFF2-40B4-BE49-F238E27FC236}">
              <a16:creationId xmlns:a16="http://schemas.microsoft.com/office/drawing/2014/main" id="{46302331-7867-4C95-948E-73BBEFC4A64C}"/>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1833561" y="8120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xdr:row>
      <xdr:rowOff>95248</xdr:rowOff>
    </xdr:from>
    <xdr:to>
      <xdr:col>3</xdr:col>
      <xdr:colOff>547686</xdr:colOff>
      <xdr:row>19</xdr:row>
      <xdr:rowOff>409573</xdr:rowOff>
    </xdr:to>
    <xdr:pic>
      <xdr:nvPicPr>
        <xdr:cNvPr id="18" name="圖片 17" descr="埃及">
          <a:hlinkClick xmlns:r="http://schemas.openxmlformats.org/officeDocument/2006/relationships" r:id="rId33" tooltip="埃及"/>
          <a:extLst>
            <a:ext uri="{FF2B5EF4-FFF2-40B4-BE49-F238E27FC236}">
              <a16:creationId xmlns:a16="http://schemas.microsoft.com/office/drawing/2014/main" id="{0297101A-6593-4BFF-B188-A65F79B785A6}"/>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833561" y="8620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xdr:row>
      <xdr:rowOff>95248</xdr:rowOff>
    </xdr:from>
    <xdr:to>
      <xdr:col>3</xdr:col>
      <xdr:colOff>547686</xdr:colOff>
      <xdr:row>20</xdr:row>
      <xdr:rowOff>409573</xdr:rowOff>
    </xdr:to>
    <xdr:pic>
      <xdr:nvPicPr>
        <xdr:cNvPr id="19" name="圖片 18" descr="赤道幾內亞">
          <a:hlinkClick xmlns:r="http://schemas.openxmlformats.org/officeDocument/2006/relationships" r:id="rId35" tooltip="赤道幾內亞"/>
          <a:extLst>
            <a:ext uri="{FF2B5EF4-FFF2-40B4-BE49-F238E27FC236}">
              <a16:creationId xmlns:a16="http://schemas.microsoft.com/office/drawing/2014/main" id="{8CBC18B8-27E6-4648-B4FE-CB86CEAE9832}"/>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1833561" y="91201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xdr:row>
      <xdr:rowOff>95248</xdr:rowOff>
    </xdr:from>
    <xdr:to>
      <xdr:col>3</xdr:col>
      <xdr:colOff>547686</xdr:colOff>
      <xdr:row>21</xdr:row>
      <xdr:rowOff>333373</xdr:rowOff>
    </xdr:to>
    <xdr:pic>
      <xdr:nvPicPr>
        <xdr:cNvPr id="20" name="圖片 19" descr="厄利垂亞">
          <a:hlinkClick xmlns:r="http://schemas.openxmlformats.org/officeDocument/2006/relationships" r:id="rId37" tooltip="厄利垂亞"/>
          <a:extLst>
            <a:ext uri="{FF2B5EF4-FFF2-40B4-BE49-F238E27FC236}">
              <a16:creationId xmlns:a16="http://schemas.microsoft.com/office/drawing/2014/main" id="{ADA39A12-F942-4AA8-80D5-F3EA51C8ABF6}"/>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1833561" y="962024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xdr:row>
      <xdr:rowOff>95248</xdr:rowOff>
    </xdr:from>
    <xdr:to>
      <xdr:col>3</xdr:col>
      <xdr:colOff>547686</xdr:colOff>
      <xdr:row>22</xdr:row>
      <xdr:rowOff>333373</xdr:rowOff>
    </xdr:to>
    <xdr:pic>
      <xdr:nvPicPr>
        <xdr:cNvPr id="21" name="圖片 20" descr="衣索比亞">
          <a:hlinkClick xmlns:r="http://schemas.openxmlformats.org/officeDocument/2006/relationships" r:id="rId39" tooltip="衣索比亞"/>
          <a:extLst>
            <a:ext uri="{FF2B5EF4-FFF2-40B4-BE49-F238E27FC236}">
              <a16:creationId xmlns:a16="http://schemas.microsoft.com/office/drawing/2014/main" id="{F8E9BACA-CDDE-4D71-8142-9AA4EC3C3E07}"/>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1833561" y="101203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xdr:row>
      <xdr:rowOff>95248</xdr:rowOff>
    </xdr:from>
    <xdr:to>
      <xdr:col>3</xdr:col>
      <xdr:colOff>547686</xdr:colOff>
      <xdr:row>23</xdr:row>
      <xdr:rowOff>457198</xdr:rowOff>
    </xdr:to>
    <xdr:pic>
      <xdr:nvPicPr>
        <xdr:cNvPr id="22" name="圖片 21" descr="加彭">
          <a:hlinkClick xmlns:r="http://schemas.openxmlformats.org/officeDocument/2006/relationships" r:id="rId41" tooltip="加彭"/>
          <a:extLst>
            <a:ext uri="{FF2B5EF4-FFF2-40B4-BE49-F238E27FC236}">
              <a16:creationId xmlns:a16="http://schemas.microsoft.com/office/drawing/2014/main" id="{83568257-5981-4E60-B309-EFB9AC7CB3F1}"/>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1833561" y="10620373"/>
          <a:ext cx="4762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xdr:row>
      <xdr:rowOff>95248</xdr:rowOff>
    </xdr:from>
    <xdr:to>
      <xdr:col>3</xdr:col>
      <xdr:colOff>547686</xdr:colOff>
      <xdr:row>24</xdr:row>
      <xdr:rowOff>409573</xdr:rowOff>
    </xdr:to>
    <xdr:pic>
      <xdr:nvPicPr>
        <xdr:cNvPr id="23" name="圖片 22" descr="甘比亞">
          <a:hlinkClick xmlns:r="http://schemas.openxmlformats.org/officeDocument/2006/relationships" r:id="rId43" tooltip="甘比亞"/>
          <a:extLst>
            <a:ext uri="{FF2B5EF4-FFF2-40B4-BE49-F238E27FC236}">
              <a16:creationId xmlns:a16="http://schemas.microsoft.com/office/drawing/2014/main" id="{587F1D18-536D-4411-8DF5-67B07A2432FF}"/>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1833561" y="11120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xdr:row>
      <xdr:rowOff>95248</xdr:rowOff>
    </xdr:from>
    <xdr:to>
      <xdr:col>3</xdr:col>
      <xdr:colOff>547686</xdr:colOff>
      <xdr:row>25</xdr:row>
      <xdr:rowOff>409573</xdr:rowOff>
    </xdr:to>
    <xdr:pic>
      <xdr:nvPicPr>
        <xdr:cNvPr id="24" name="圖片 23" descr="迦納">
          <a:hlinkClick xmlns:r="http://schemas.openxmlformats.org/officeDocument/2006/relationships" r:id="rId45" tooltip="迦納"/>
          <a:extLst>
            <a:ext uri="{FF2B5EF4-FFF2-40B4-BE49-F238E27FC236}">
              <a16:creationId xmlns:a16="http://schemas.microsoft.com/office/drawing/2014/main" id="{4C59A2D0-F931-4061-83E2-7C378DC89E1B}"/>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1833561" y="116204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xdr:row>
      <xdr:rowOff>95248</xdr:rowOff>
    </xdr:from>
    <xdr:to>
      <xdr:col>3</xdr:col>
      <xdr:colOff>547686</xdr:colOff>
      <xdr:row>26</xdr:row>
      <xdr:rowOff>409573</xdr:rowOff>
    </xdr:to>
    <xdr:pic>
      <xdr:nvPicPr>
        <xdr:cNvPr id="25" name="圖片 24" descr="幾內亞">
          <a:hlinkClick xmlns:r="http://schemas.openxmlformats.org/officeDocument/2006/relationships" r:id="rId47" tooltip="幾內亞"/>
          <a:extLst>
            <a:ext uri="{FF2B5EF4-FFF2-40B4-BE49-F238E27FC236}">
              <a16:creationId xmlns:a16="http://schemas.microsoft.com/office/drawing/2014/main" id="{42334EDC-8E03-40AC-ACAF-DF281B761C8F}"/>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1833561" y="121205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27</xdr:row>
      <xdr:rowOff>95248</xdr:rowOff>
    </xdr:from>
    <xdr:to>
      <xdr:col>3</xdr:col>
      <xdr:colOff>547686</xdr:colOff>
      <xdr:row>27</xdr:row>
      <xdr:rowOff>333373</xdr:rowOff>
    </xdr:to>
    <xdr:pic>
      <xdr:nvPicPr>
        <xdr:cNvPr id="26" name="圖片 25" descr="幾內亞比索">
          <a:hlinkClick xmlns:r="http://schemas.openxmlformats.org/officeDocument/2006/relationships" r:id="rId49" tooltip="幾內亞比索"/>
          <a:extLst>
            <a:ext uri="{FF2B5EF4-FFF2-40B4-BE49-F238E27FC236}">
              <a16:creationId xmlns:a16="http://schemas.microsoft.com/office/drawing/2014/main" id="{0B4E719A-AD74-4A28-B9C8-88D0DD39BF1B}"/>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1833561" y="12620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28</xdr:row>
      <xdr:rowOff>95248</xdr:rowOff>
    </xdr:from>
    <xdr:to>
      <xdr:col>3</xdr:col>
      <xdr:colOff>547686</xdr:colOff>
      <xdr:row>28</xdr:row>
      <xdr:rowOff>409573</xdr:rowOff>
    </xdr:to>
    <xdr:pic>
      <xdr:nvPicPr>
        <xdr:cNvPr id="27" name="圖片 26" descr="肯亞">
          <a:hlinkClick xmlns:r="http://schemas.openxmlformats.org/officeDocument/2006/relationships" r:id="rId51" tooltip="肯亞"/>
          <a:extLst>
            <a:ext uri="{FF2B5EF4-FFF2-40B4-BE49-F238E27FC236}">
              <a16:creationId xmlns:a16="http://schemas.microsoft.com/office/drawing/2014/main" id="{70CB5C13-8490-41E1-A9ED-33CD676CCD04}"/>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1833561" y="131206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29</xdr:row>
      <xdr:rowOff>95248</xdr:rowOff>
    </xdr:from>
    <xdr:to>
      <xdr:col>3</xdr:col>
      <xdr:colOff>547686</xdr:colOff>
      <xdr:row>29</xdr:row>
      <xdr:rowOff>409573</xdr:rowOff>
    </xdr:to>
    <xdr:pic>
      <xdr:nvPicPr>
        <xdr:cNvPr id="28" name="圖片 27" descr="賴索托">
          <a:hlinkClick xmlns:r="http://schemas.openxmlformats.org/officeDocument/2006/relationships" r:id="rId53" tooltip="賴索托"/>
          <a:extLst>
            <a:ext uri="{FF2B5EF4-FFF2-40B4-BE49-F238E27FC236}">
              <a16:creationId xmlns:a16="http://schemas.microsoft.com/office/drawing/2014/main" id="{59B40FFD-5370-413E-9547-939402D83166}"/>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833561" y="13620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30</xdr:row>
      <xdr:rowOff>95248</xdr:rowOff>
    </xdr:from>
    <xdr:to>
      <xdr:col>3</xdr:col>
      <xdr:colOff>547686</xdr:colOff>
      <xdr:row>30</xdr:row>
      <xdr:rowOff>342898</xdr:rowOff>
    </xdr:to>
    <xdr:pic>
      <xdr:nvPicPr>
        <xdr:cNvPr id="29" name="圖片 28" descr="賴比瑞亞">
          <a:hlinkClick xmlns:r="http://schemas.openxmlformats.org/officeDocument/2006/relationships" r:id="rId55" tooltip="賴比瑞亞"/>
          <a:extLst>
            <a:ext uri="{FF2B5EF4-FFF2-40B4-BE49-F238E27FC236}">
              <a16:creationId xmlns:a16="http://schemas.microsoft.com/office/drawing/2014/main" id="{1F7BD33F-3040-4CA5-B8A7-7BA821B487ED}"/>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833561" y="14120811"/>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31</xdr:row>
      <xdr:rowOff>95248</xdr:rowOff>
    </xdr:from>
    <xdr:to>
      <xdr:col>3</xdr:col>
      <xdr:colOff>547686</xdr:colOff>
      <xdr:row>31</xdr:row>
      <xdr:rowOff>333373</xdr:rowOff>
    </xdr:to>
    <xdr:pic>
      <xdr:nvPicPr>
        <xdr:cNvPr id="30" name="圖片 29" descr="利比亞">
          <a:hlinkClick xmlns:r="http://schemas.openxmlformats.org/officeDocument/2006/relationships" r:id="rId57" tooltip="利比亞"/>
          <a:extLst>
            <a:ext uri="{FF2B5EF4-FFF2-40B4-BE49-F238E27FC236}">
              <a16:creationId xmlns:a16="http://schemas.microsoft.com/office/drawing/2014/main" id="{48DC61C0-0B07-4CB5-BB58-5991FD039B5A}"/>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1833561" y="146208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32</xdr:row>
      <xdr:rowOff>95248</xdr:rowOff>
    </xdr:from>
    <xdr:to>
      <xdr:col>3</xdr:col>
      <xdr:colOff>547686</xdr:colOff>
      <xdr:row>32</xdr:row>
      <xdr:rowOff>409573</xdr:rowOff>
    </xdr:to>
    <xdr:pic>
      <xdr:nvPicPr>
        <xdr:cNvPr id="31" name="圖片 30" descr="馬達加斯加">
          <a:hlinkClick xmlns:r="http://schemas.openxmlformats.org/officeDocument/2006/relationships" r:id="rId59" tooltip="馬達加斯加"/>
          <a:extLst>
            <a:ext uri="{FF2B5EF4-FFF2-40B4-BE49-F238E27FC236}">
              <a16:creationId xmlns:a16="http://schemas.microsoft.com/office/drawing/2014/main" id="{41E6161B-FE8E-4BE6-B3B8-B1750DB5F53B}"/>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1833561" y="15120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33</xdr:row>
      <xdr:rowOff>95248</xdr:rowOff>
    </xdr:from>
    <xdr:to>
      <xdr:col>3</xdr:col>
      <xdr:colOff>547686</xdr:colOff>
      <xdr:row>33</xdr:row>
      <xdr:rowOff>409573</xdr:rowOff>
    </xdr:to>
    <xdr:pic>
      <xdr:nvPicPr>
        <xdr:cNvPr id="32" name="圖片 31" descr="馬拉威">
          <a:hlinkClick xmlns:r="http://schemas.openxmlformats.org/officeDocument/2006/relationships" r:id="rId61" tooltip="馬拉威"/>
          <a:extLst>
            <a:ext uri="{FF2B5EF4-FFF2-40B4-BE49-F238E27FC236}">
              <a16:creationId xmlns:a16="http://schemas.microsoft.com/office/drawing/2014/main" id="{07256E03-0485-4D97-BE89-30B7230D2969}"/>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833561" y="156209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34</xdr:row>
      <xdr:rowOff>95248</xdr:rowOff>
    </xdr:from>
    <xdr:to>
      <xdr:col>3</xdr:col>
      <xdr:colOff>547686</xdr:colOff>
      <xdr:row>34</xdr:row>
      <xdr:rowOff>409573</xdr:rowOff>
    </xdr:to>
    <xdr:pic>
      <xdr:nvPicPr>
        <xdr:cNvPr id="33" name="圖片 32" descr="馬里">
          <a:hlinkClick xmlns:r="http://schemas.openxmlformats.org/officeDocument/2006/relationships" r:id="rId63" tooltip="馬里"/>
          <a:extLst>
            <a:ext uri="{FF2B5EF4-FFF2-40B4-BE49-F238E27FC236}">
              <a16:creationId xmlns:a16="http://schemas.microsoft.com/office/drawing/2014/main" id="{F5C1301F-6835-4AE6-B44C-FB3251158015}"/>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1833561" y="16121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35</xdr:row>
      <xdr:rowOff>95248</xdr:rowOff>
    </xdr:from>
    <xdr:to>
      <xdr:col>3</xdr:col>
      <xdr:colOff>547686</xdr:colOff>
      <xdr:row>35</xdr:row>
      <xdr:rowOff>409573</xdr:rowOff>
    </xdr:to>
    <xdr:pic>
      <xdr:nvPicPr>
        <xdr:cNvPr id="34" name="圖片 33" descr="茅利塔尼亞">
          <a:hlinkClick xmlns:r="http://schemas.openxmlformats.org/officeDocument/2006/relationships" r:id="rId65" tooltip="茅利塔尼亞"/>
          <a:extLst>
            <a:ext uri="{FF2B5EF4-FFF2-40B4-BE49-F238E27FC236}">
              <a16:creationId xmlns:a16="http://schemas.microsoft.com/office/drawing/2014/main" id="{793D5A80-1FA7-42DF-BF41-47AD3153E585}"/>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1833561" y="16621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36</xdr:row>
      <xdr:rowOff>95248</xdr:rowOff>
    </xdr:from>
    <xdr:to>
      <xdr:col>3</xdr:col>
      <xdr:colOff>547686</xdr:colOff>
      <xdr:row>36</xdr:row>
      <xdr:rowOff>409573</xdr:rowOff>
    </xdr:to>
    <xdr:pic>
      <xdr:nvPicPr>
        <xdr:cNvPr id="35" name="圖片 34" descr="模里西斯">
          <a:hlinkClick xmlns:r="http://schemas.openxmlformats.org/officeDocument/2006/relationships" r:id="rId67" tooltip="模里西斯"/>
          <a:extLst>
            <a:ext uri="{FF2B5EF4-FFF2-40B4-BE49-F238E27FC236}">
              <a16:creationId xmlns:a16="http://schemas.microsoft.com/office/drawing/2014/main" id="{8B3ABE79-1C96-4D69-8DBF-5615F6A9545C}"/>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1833561" y="171211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37</xdr:row>
      <xdr:rowOff>95248</xdr:rowOff>
    </xdr:from>
    <xdr:to>
      <xdr:col>3</xdr:col>
      <xdr:colOff>547686</xdr:colOff>
      <xdr:row>37</xdr:row>
      <xdr:rowOff>409573</xdr:rowOff>
    </xdr:to>
    <xdr:pic>
      <xdr:nvPicPr>
        <xdr:cNvPr id="36" name="圖片 35" descr="馬約特">
          <a:hlinkClick xmlns:r="http://schemas.openxmlformats.org/officeDocument/2006/relationships" r:id="rId69" tooltip="馬約特"/>
          <a:extLst>
            <a:ext uri="{FF2B5EF4-FFF2-40B4-BE49-F238E27FC236}">
              <a16:creationId xmlns:a16="http://schemas.microsoft.com/office/drawing/2014/main" id="{903A4D5A-8DCD-4CF4-9975-56FCB8BCE52B}"/>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833561" y="17621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38</xdr:row>
      <xdr:rowOff>95248</xdr:rowOff>
    </xdr:from>
    <xdr:to>
      <xdr:col>3</xdr:col>
      <xdr:colOff>547686</xdr:colOff>
      <xdr:row>38</xdr:row>
      <xdr:rowOff>409573</xdr:rowOff>
    </xdr:to>
    <xdr:pic>
      <xdr:nvPicPr>
        <xdr:cNvPr id="37" name="圖片 36" descr="摩洛哥">
          <a:hlinkClick xmlns:r="http://schemas.openxmlformats.org/officeDocument/2006/relationships" r:id="rId71" tooltip="摩洛哥"/>
          <a:extLst>
            <a:ext uri="{FF2B5EF4-FFF2-40B4-BE49-F238E27FC236}">
              <a16:creationId xmlns:a16="http://schemas.microsoft.com/office/drawing/2014/main" id="{7CF516D2-4A3E-4BDA-A5EB-4E8B1782D9AA}"/>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1833561" y="18121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39</xdr:row>
      <xdr:rowOff>95248</xdr:rowOff>
    </xdr:from>
    <xdr:to>
      <xdr:col>3</xdr:col>
      <xdr:colOff>547686</xdr:colOff>
      <xdr:row>39</xdr:row>
      <xdr:rowOff>409573</xdr:rowOff>
    </xdr:to>
    <xdr:pic>
      <xdr:nvPicPr>
        <xdr:cNvPr id="38" name="圖片 37" descr="莫三比克">
          <a:hlinkClick xmlns:r="http://schemas.openxmlformats.org/officeDocument/2006/relationships" r:id="rId73" tooltip="莫三比克"/>
          <a:extLst>
            <a:ext uri="{FF2B5EF4-FFF2-40B4-BE49-F238E27FC236}">
              <a16:creationId xmlns:a16="http://schemas.microsoft.com/office/drawing/2014/main" id="{3151999E-C740-4882-93B3-739383B873B5}"/>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1833561" y="18621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40</xdr:row>
      <xdr:rowOff>95248</xdr:rowOff>
    </xdr:from>
    <xdr:to>
      <xdr:col>3</xdr:col>
      <xdr:colOff>547686</xdr:colOff>
      <xdr:row>40</xdr:row>
      <xdr:rowOff>409573</xdr:rowOff>
    </xdr:to>
    <xdr:pic>
      <xdr:nvPicPr>
        <xdr:cNvPr id="39" name="圖片 38" descr="納米比亞">
          <a:hlinkClick xmlns:r="http://schemas.openxmlformats.org/officeDocument/2006/relationships" r:id="rId75" tooltip="納米比亞"/>
          <a:extLst>
            <a:ext uri="{FF2B5EF4-FFF2-40B4-BE49-F238E27FC236}">
              <a16:creationId xmlns:a16="http://schemas.microsoft.com/office/drawing/2014/main" id="{E46F4263-086B-4D98-B271-2416319B72BC}"/>
            </a:ext>
          </a:extLst>
        </xdr:cNvPr>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1833561" y="19121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41</xdr:row>
      <xdr:rowOff>95248</xdr:rowOff>
    </xdr:from>
    <xdr:to>
      <xdr:col>3</xdr:col>
      <xdr:colOff>547686</xdr:colOff>
      <xdr:row>42</xdr:row>
      <xdr:rowOff>4760</xdr:rowOff>
    </xdr:to>
    <xdr:pic>
      <xdr:nvPicPr>
        <xdr:cNvPr id="40" name="圖片 39" descr="尼日">
          <a:hlinkClick xmlns:r="http://schemas.openxmlformats.org/officeDocument/2006/relationships" r:id="rId77" tooltip="尼日"/>
          <a:extLst>
            <a:ext uri="{FF2B5EF4-FFF2-40B4-BE49-F238E27FC236}">
              <a16:creationId xmlns:a16="http://schemas.microsoft.com/office/drawing/2014/main" id="{B45BDA76-17ED-4D55-AE97-E142BEB4D9E1}"/>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1833561" y="19621498"/>
          <a:ext cx="476250" cy="40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42</xdr:row>
      <xdr:rowOff>95248</xdr:rowOff>
    </xdr:from>
    <xdr:to>
      <xdr:col>3</xdr:col>
      <xdr:colOff>547686</xdr:colOff>
      <xdr:row>42</xdr:row>
      <xdr:rowOff>333373</xdr:rowOff>
    </xdr:to>
    <xdr:pic>
      <xdr:nvPicPr>
        <xdr:cNvPr id="41" name="圖片 40" descr="奈及利亞">
          <a:hlinkClick xmlns:r="http://schemas.openxmlformats.org/officeDocument/2006/relationships" r:id="rId79" tooltip="奈及利亞"/>
          <a:extLst>
            <a:ext uri="{FF2B5EF4-FFF2-40B4-BE49-F238E27FC236}">
              <a16:creationId xmlns:a16="http://schemas.microsoft.com/office/drawing/2014/main" id="{6CCA7036-7EDB-46E0-BE77-207D0F56B965}"/>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1833561" y="2012156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585786</xdr:colOff>
      <xdr:row>43</xdr:row>
      <xdr:rowOff>114298</xdr:rowOff>
    </xdr:from>
    <xdr:to>
      <xdr:col>3</xdr:col>
      <xdr:colOff>1062036</xdr:colOff>
      <xdr:row>43</xdr:row>
      <xdr:rowOff>428623</xdr:rowOff>
    </xdr:to>
    <xdr:pic>
      <xdr:nvPicPr>
        <xdr:cNvPr id="42" name="圖片 41" descr="留尼旺">
          <a:extLst>
            <a:ext uri="{FF2B5EF4-FFF2-40B4-BE49-F238E27FC236}">
              <a16:creationId xmlns:a16="http://schemas.microsoft.com/office/drawing/2014/main" id="{3637A568-FD20-4F63-AA60-6ED846BF470E}"/>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2347911" y="206406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44</xdr:row>
      <xdr:rowOff>95248</xdr:rowOff>
    </xdr:from>
    <xdr:to>
      <xdr:col>3</xdr:col>
      <xdr:colOff>547686</xdr:colOff>
      <xdr:row>44</xdr:row>
      <xdr:rowOff>409573</xdr:rowOff>
    </xdr:to>
    <xdr:pic>
      <xdr:nvPicPr>
        <xdr:cNvPr id="43" name="圖片 42" descr="盧安達">
          <a:hlinkClick xmlns:r="http://schemas.openxmlformats.org/officeDocument/2006/relationships" r:id="rId81" tooltip="盧安達"/>
          <a:extLst>
            <a:ext uri="{FF2B5EF4-FFF2-40B4-BE49-F238E27FC236}">
              <a16:creationId xmlns:a16="http://schemas.microsoft.com/office/drawing/2014/main" id="{6415527B-7B91-49C5-81A1-7B7541E47B91}"/>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1833561" y="211216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45</xdr:row>
      <xdr:rowOff>95248</xdr:rowOff>
    </xdr:from>
    <xdr:to>
      <xdr:col>3</xdr:col>
      <xdr:colOff>547686</xdr:colOff>
      <xdr:row>45</xdr:row>
      <xdr:rowOff>333373</xdr:rowOff>
    </xdr:to>
    <xdr:pic>
      <xdr:nvPicPr>
        <xdr:cNvPr id="44" name="圖片 43" descr="聖赫勒拿">
          <a:hlinkClick xmlns:r="http://schemas.openxmlformats.org/officeDocument/2006/relationships" r:id="rId83" tooltip="聖赫勒拿"/>
          <a:extLst>
            <a:ext uri="{FF2B5EF4-FFF2-40B4-BE49-F238E27FC236}">
              <a16:creationId xmlns:a16="http://schemas.microsoft.com/office/drawing/2014/main" id="{9EF218C6-5BC5-4FC7-A05F-D43C3C596381}"/>
            </a:ext>
          </a:extLst>
        </xdr:cNvPr>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1833561" y="2162174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46</xdr:row>
      <xdr:rowOff>95248</xdr:rowOff>
    </xdr:from>
    <xdr:to>
      <xdr:col>3</xdr:col>
      <xdr:colOff>547686</xdr:colOff>
      <xdr:row>46</xdr:row>
      <xdr:rowOff>333373</xdr:rowOff>
    </xdr:to>
    <xdr:pic>
      <xdr:nvPicPr>
        <xdr:cNvPr id="45" name="圖片 44" descr="聖多美普林西比">
          <a:hlinkClick xmlns:r="http://schemas.openxmlformats.org/officeDocument/2006/relationships" r:id="rId85" tooltip="聖多美普林西比"/>
          <a:extLst>
            <a:ext uri="{FF2B5EF4-FFF2-40B4-BE49-F238E27FC236}">
              <a16:creationId xmlns:a16="http://schemas.microsoft.com/office/drawing/2014/main" id="{B2ED5ED6-1E02-400E-92D8-D4FB13774A25}"/>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1833561" y="221218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47</xdr:row>
      <xdr:rowOff>95248</xdr:rowOff>
    </xdr:from>
    <xdr:to>
      <xdr:col>3</xdr:col>
      <xdr:colOff>547686</xdr:colOff>
      <xdr:row>47</xdr:row>
      <xdr:rowOff>409573</xdr:rowOff>
    </xdr:to>
    <xdr:pic>
      <xdr:nvPicPr>
        <xdr:cNvPr id="46" name="圖片 45" descr="塞內加爾">
          <a:hlinkClick xmlns:r="http://schemas.openxmlformats.org/officeDocument/2006/relationships" r:id="rId87" tooltip="塞內加爾"/>
          <a:extLst>
            <a:ext uri="{FF2B5EF4-FFF2-40B4-BE49-F238E27FC236}">
              <a16:creationId xmlns:a16="http://schemas.microsoft.com/office/drawing/2014/main" id="{FF3C08F0-21E9-436A-9561-30686BF64384}"/>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1833561" y="226218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48</xdr:row>
      <xdr:rowOff>95248</xdr:rowOff>
    </xdr:from>
    <xdr:to>
      <xdr:col>3</xdr:col>
      <xdr:colOff>547686</xdr:colOff>
      <xdr:row>48</xdr:row>
      <xdr:rowOff>333373</xdr:rowOff>
    </xdr:to>
    <xdr:pic>
      <xdr:nvPicPr>
        <xdr:cNvPr id="47" name="圖片 46" descr="塞席爾">
          <a:hlinkClick xmlns:r="http://schemas.openxmlformats.org/officeDocument/2006/relationships" r:id="rId89" tooltip="塞席爾"/>
          <a:extLst>
            <a:ext uri="{FF2B5EF4-FFF2-40B4-BE49-F238E27FC236}">
              <a16:creationId xmlns:a16="http://schemas.microsoft.com/office/drawing/2014/main" id="{826DD7F8-1C2B-40DB-B7EA-1596B38913C6}"/>
            </a:ext>
          </a:extLst>
        </xdr:cNvPr>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1833561" y="231219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49</xdr:row>
      <xdr:rowOff>95248</xdr:rowOff>
    </xdr:from>
    <xdr:to>
      <xdr:col>3</xdr:col>
      <xdr:colOff>547686</xdr:colOff>
      <xdr:row>49</xdr:row>
      <xdr:rowOff>409573</xdr:rowOff>
    </xdr:to>
    <xdr:pic>
      <xdr:nvPicPr>
        <xdr:cNvPr id="48" name="圖片 47" descr="獅子山">
          <a:hlinkClick xmlns:r="http://schemas.openxmlformats.org/officeDocument/2006/relationships" r:id="rId91" tooltip="獅子山"/>
          <a:extLst>
            <a:ext uri="{FF2B5EF4-FFF2-40B4-BE49-F238E27FC236}">
              <a16:creationId xmlns:a16="http://schemas.microsoft.com/office/drawing/2014/main" id="{BE2CD6AE-EB74-4391-A8A7-93D27455269A}"/>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1833561" y="236219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50</xdr:row>
      <xdr:rowOff>95248</xdr:rowOff>
    </xdr:from>
    <xdr:to>
      <xdr:col>3</xdr:col>
      <xdr:colOff>547686</xdr:colOff>
      <xdr:row>50</xdr:row>
      <xdr:rowOff>409573</xdr:rowOff>
    </xdr:to>
    <xdr:pic>
      <xdr:nvPicPr>
        <xdr:cNvPr id="49" name="圖片 48" descr="索馬利亞">
          <a:hlinkClick xmlns:r="http://schemas.openxmlformats.org/officeDocument/2006/relationships" r:id="rId93" tooltip="索馬利亞"/>
          <a:extLst>
            <a:ext uri="{FF2B5EF4-FFF2-40B4-BE49-F238E27FC236}">
              <a16:creationId xmlns:a16="http://schemas.microsoft.com/office/drawing/2014/main" id="{044EE80C-A414-497D-BFD3-AAE70CF3E3A5}"/>
            </a:ext>
          </a:extLst>
        </xdr:cNvPr>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1833561" y="24122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51</xdr:row>
      <xdr:rowOff>95248</xdr:rowOff>
    </xdr:from>
    <xdr:to>
      <xdr:col>3</xdr:col>
      <xdr:colOff>547686</xdr:colOff>
      <xdr:row>51</xdr:row>
      <xdr:rowOff>409573</xdr:rowOff>
    </xdr:to>
    <xdr:pic>
      <xdr:nvPicPr>
        <xdr:cNvPr id="50" name="圖片 49" descr="南非">
          <a:hlinkClick xmlns:r="http://schemas.openxmlformats.org/officeDocument/2006/relationships" r:id="rId95" tooltip="南非"/>
          <a:extLst>
            <a:ext uri="{FF2B5EF4-FFF2-40B4-BE49-F238E27FC236}">
              <a16:creationId xmlns:a16="http://schemas.microsoft.com/office/drawing/2014/main" id="{821CB221-7F4E-4BBE-BDC0-7399C22D5C9E}"/>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1833561" y="24622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52</xdr:row>
      <xdr:rowOff>95248</xdr:rowOff>
    </xdr:from>
    <xdr:to>
      <xdr:col>3</xdr:col>
      <xdr:colOff>547686</xdr:colOff>
      <xdr:row>52</xdr:row>
      <xdr:rowOff>333373</xdr:rowOff>
    </xdr:to>
    <xdr:pic>
      <xdr:nvPicPr>
        <xdr:cNvPr id="51" name="圖片 50" descr="蘇丹">
          <a:hlinkClick xmlns:r="http://schemas.openxmlformats.org/officeDocument/2006/relationships" r:id="rId97" tooltip="蘇丹"/>
          <a:extLst>
            <a:ext uri="{FF2B5EF4-FFF2-40B4-BE49-F238E27FC236}">
              <a16:creationId xmlns:a16="http://schemas.microsoft.com/office/drawing/2014/main" id="{F6BA1305-7F26-4940-8589-48468EFF8702}"/>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1833561" y="261223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53</xdr:row>
      <xdr:rowOff>95248</xdr:rowOff>
    </xdr:from>
    <xdr:to>
      <xdr:col>3</xdr:col>
      <xdr:colOff>547686</xdr:colOff>
      <xdr:row>53</xdr:row>
      <xdr:rowOff>409573</xdr:rowOff>
    </xdr:to>
    <xdr:pic>
      <xdr:nvPicPr>
        <xdr:cNvPr id="52" name="圖片 51" descr="史瓦帝尼">
          <a:hlinkClick xmlns:r="http://schemas.openxmlformats.org/officeDocument/2006/relationships" r:id="rId99" tooltip="史瓦帝尼"/>
          <a:extLst>
            <a:ext uri="{FF2B5EF4-FFF2-40B4-BE49-F238E27FC236}">
              <a16:creationId xmlns:a16="http://schemas.microsoft.com/office/drawing/2014/main" id="{4965C630-7A50-40AC-BF5B-F3DA779D527F}"/>
            </a:ext>
          </a:extLst>
        </xdr:cNvPr>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1833561" y="26622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54</xdr:row>
      <xdr:rowOff>95248</xdr:rowOff>
    </xdr:from>
    <xdr:to>
      <xdr:col>3</xdr:col>
      <xdr:colOff>547686</xdr:colOff>
      <xdr:row>54</xdr:row>
      <xdr:rowOff>409573</xdr:rowOff>
    </xdr:to>
    <xdr:pic>
      <xdr:nvPicPr>
        <xdr:cNvPr id="53" name="圖片 52" descr="坦尚尼亞">
          <a:hlinkClick xmlns:r="http://schemas.openxmlformats.org/officeDocument/2006/relationships" r:id="rId101" tooltip="坦尚尼亞"/>
          <a:extLst>
            <a:ext uri="{FF2B5EF4-FFF2-40B4-BE49-F238E27FC236}">
              <a16:creationId xmlns:a16="http://schemas.microsoft.com/office/drawing/2014/main" id="{21C643DE-3B1E-4F5F-BFB2-94F5EA93847C}"/>
            </a:ext>
          </a:extLst>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1833561" y="27122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55</xdr:row>
      <xdr:rowOff>95248</xdr:rowOff>
    </xdr:from>
    <xdr:to>
      <xdr:col>3</xdr:col>
      <xdr:colOff>547686</xdr:colOff>
      <xdr:row>55</xdr:row>
      <xdr:rowOff>390523</xdr:rowOff>
    </xdr:to>
    <xdr:pic>
      <xdr:nvPicPr>
        <xdr:cNvPr id="54" name="圖片 53" descr="多哥">
          <a:hlinkClick xmlns:r="http://schemas.openxmlformats.org/officeDocument/2006/relationships" r:id="rId103" tooltip="多哥"/>
          <a:extLst>
            <a:ext uri="{FF2B5EF4-FFF2-40B4-BE49-F238E27FC236}">
              <a16:creationId xmlns:a16="http://schemas.microsoft.com/office/drawing/2014/main" id="{D9F54559-7FAD-45C5-B794-C75A74BF90BB}"/>
            </a:ext>
          </a:extLst>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1833561" y="27622498"/>
          <a:ext cx="4762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56</xdr:row>
      <xdr:rowOff>95248</xdr:rowOff>
    </xdr:from>
    <xdr:to>
      <xdr:col>3</xdr:col>
      <xdr:colOff>547686</xdr:colOff>
      <xdr:row>56</xdr:row>
      <xdr:rowOff>409573</xdr:rowOff>
    </xdr:to>
    <xdr:pic>
      <xdr:nvPicPr>
        <xdr:cNvPr id="55" name="圖片 54" descr="突尼西亞">
          <a:hlinkClick xmlns:r="http://schemas.openxmlformats.org/officeDocument/2006/relationships" r:id="rId105" tooltip="突尼西亞"/>
          <a:extLst>
            <a:ext uri="{FF2B5EF4-FFF2-40B4-BE49-F238E27FC236}">
              <a16:creationId xmlns:a16="http://schemas.microsoft.com/office/drawing/2014/main" id="{4E0440B1-81BF-43B2-84FC-DD9D8A418C52}"/>
            </a:ext>
          </a:extLst>
        </xdr:cNvPr>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1833561" y="281225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57</xdr:row>
      <xdr:rowOff>95248</xdr:rowOff>
    </xdr:from>
    <xdr:to>
      <xdr:col>3</xdr:col>
      <xdr:colOff>547686</xdr:colOff>
      <xdr:row>57</xdr:row>
      <xdr:rowOff>409573</xdr:rowOff>
    </xdr:to>
    <xdr:pic>
      <xdr:nvPicPr>
        <xdr:cNvPr id="56" name="圖片 55" descr="烏干達">
          <a:hlinkClick xmlns:r="http://schemas.openxmlformats.org/officeDocument/2006/relationships" r:id="rId107" tooltip="烏干達"/>
          <a:extLst>
            <a:ext uri="{FF2B5EF4-FFF2-40B4-BE49-F238E27FC236}">
              <a16:creationId xmlns:a16="http://schemas.microsoft.com/office/drawing/2014/main" id="{59FA6C9C-B7AA-4B1C-AF66-AD47753A4AAC}"/>
            </a:ext>
          </a:extLst>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1833561" y="286226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58</xdr:row>
      <xdr:rowOff>95248</xdr:rowOff>
    </xdr:from>
    <xdr:to>
      <xdr:col>3</xdr:col>
      <xdr:colOff>547686</xdr:colOff>
      <xdr:row>58</xdr:row>
      <xdr:rowOff>333373</xdr:rowOff>
    </xdr:to>
    <xdr:pic>
      <xdr:nvPicPr>
        <xdr:cNvPr id="57" name="圖片 56" descr="西撒哈拉">
          <a:hlinkClick xmlns:r="http://schemas.openxmlformats.org/officeDocument/2006/relationships" r:id="rId109" tooltip="西撒哈拉"/>
          <a:extLst>
            <a:ext uri="{FF2B5EF4-FFF2-40B4-BE49-F238E27FC236}">
              <a16:creationId xmlns:a16="http://schemas.microsoft.com/office/drawing/2014/main" id="{E78E5D7C-EE2A-4E23-BFD4-EC70E236ABB2}"/>
            </a:ext>
          </a:extLst>
        </xdr:cNvPr>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1833561" y="291226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59</xdr:row>
      <xdr:rowOff>95248</xdr:rowOff>
    </xdr:from>
    <xdr:to>
      <xdr:col>3</xdr:col>
      <xdr:colOff>547686</xdr:colOff>
      <xdr:row>59</xdr:row>
      <xdr:rowOff>409573</xdr:rowOff>
    </xdr:to>
    <xdr:pic>
      <xdr:nvPicPr>
        <xdr:cNvPr id="58" name="圖片 57" descr="尚比亞">
          <a:hlinkClick xmlns:r="http://schemas.openxmlformats.org/officeDocument/2006/relationships" r:id="rId111" tooltip="尚比亞"/>
          <a:extLst>
            <a:ext uri="{FF2B5EF4-FFF2-40B4-BE49-F238E27FC236}">
              <a16:creationId xmlns:a16="http://schemas.microsoft.com/office/drawing/2014/main" id="{6D71A042-79B0-4BD6-8449-7334215138EA}"/>
            </a:ext>
          </a:extLst>
        </xdr:cNvPr>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1833561" y="29622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60</xdr:row>
      <xdr:rowOff>95248</xdr:rowOff>
    </xdr:from>
    <xdr:to>
      <xdr:col>3</xdr:col>
      <xdr:colOff>547686</xdr:colOff>
      <xdr:row>60</xdr:row>
      <xdr:rowOff>333373</xdr:rowOff>
    </xdr:to>
    <xdr:pic>
      <xdr:nvPicPr>
        <xdr:cNvPr id="59" name="圖片 58" descr="辛巴威">
          <a:hlinkClick xmlns:r="http://schemas.openxmlformats.org/officeDocument/2006/relationships" r:id="rId113" tooltip="辛巴威"/>
          <a:extLst>
            <a:ext uri="{FF2B5EF4-FFF2-40B4-BE49-F238E27FC236}">
              <a16:creationId xmlns:a16="http://schemas.microsoft.com/office/drawing/2014/main" id="{A730C9A0-89ED-4E08-BB2F-14555F15BD97}"/>
            </a:ext>
          </a:extLst>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1833561" y="301228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61</xdr:row>
      <xdr:rowOff>95248</xdr:rowOff>
    </xdr:from>
    <xdr:to>
      <xdr:col>3</xdr:col>
      <xdr:colOff>547686</xdr:colOff>
      <xdr:row>61</xdr:row>
      <xdr:rowOff>333373</xdr:rowOff>
    </xdr:to>
    <xdr:pic>
      <xdr:nvPicPr>
        <xdr:cNvPr id="60" name="圖片 59" descr="索馬利蘭">
          <a:hlinkClick xmlns:r="http://schemas.openxmlformats.org/officeDocument/2006/relationships" r:id="rId115" tooltip="索馬利蘭"/>
          <a:extLst>
            <a:ext uri="{FF2B5EF4-FFF2-40B4-BE49-F238E27FC236}">
              <a16:creationId xmlns:a16="http://schemas.microsoft.com/office/drawing/2014/main" id="{59ED0E9E-A5D8-4F8A-9687-D6AED33304B3}"/>
            </a:ext>
          </a:extLst>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1833561" y="306228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62</xdr:row>
      <xdr:rowOff>95248</xdr:rowOff>
    </xdr:from>
    <xdr:to>
      <xdr:col>3</xdr:col>
      <xdr:colOff>547686</xdr:colOff>
      <xdr:row>62</xdr:row>
      <xdr:rowOff>333373</xdr:rowOff>
    </xdr:to>
    <xdr:pic>
      <xdr:nvPicPr>
        <xdr:cNvPr id="61" name="圖片 60" descr="南蘇丹">
          <a:hlinkClick xmlns:r="http://schemas.openxmlformats.org/officeDocument/2006/relationships" r:id="rId117" tooltip="南蘇丹"/>
          <a:extLst>
            <a:ext uri="{FF2B5EF4-FFF2-40B4-BE49-F238E27FC236}">
              <a16:creationId xmlns:a16="http://schemas.microsoft.com/office/drawing/2014/main" id="{BFD0713B-8AF0-411E-A897-683FD7ACCE4F}"/>
            </a:ext>
          </a:extLst>
        </xdr:cNvPr>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1833561" y="311229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90487</xdr:colOff>
      <xdr:row>43</xdr:row>
      <xdr:rowOff>114298</xdr:rowOff>
    </xdr:from>
    <xdr:to>
      <xdr:col>3</xdr:col>
      <xdr:colOff>560058</xdr:colOff>
      <xdr:row>43</xdr:row>
      <xdr:rowOff>427498</xdr:rowOff>
    </xdr:to>
    <xdr:pic>
      <xdr:nvPicPr>
        <xdr:cNvPr id="62" name="圖片 61">
          <a:extLst>
            <a:ext uri="{FF2B5EF4-FFF2-40B4-BE49-F238E27FC236}">
              <a16:creationId xmlns:a16="http://schemas.microsoft.com/office/drawing/2014/main" id="{A6444EA9-DFE1-4258-B551-E0680A5A1815}"/>
            </a:ext>
          </a:extLst>
        </xdr:cNvPr>
        <xdr:cNvPicPr>
          <a:picLocks noChangeAspect="1"/>
        </xdr:cNvPicPr>
      </xdr:nvPicPr>
      <xdr:blipFill>
        <a:blip xmlns:r="http://schemas.openxmlformats.org/officeDocument/2006/relationships" r:embed="rId119" cstate="print">
          <a:extLst>
            <a:ext uri="{28A0092B-C50C-407E-A947-70E740481C1C}">
              <a14:useLocalDpi xmlns:a14="http://schemas.microsoft.com/office/drawing/2010/main" val="0"/>
            </a:ext>
          </a:extLst>
        </a:blip>
        <a:stretch>
          <a:fillRect/>
        </a:stretch>
      </xdr:blipFill>
      <xdr:spPr>
        <a:xfrm>
          <a:off x="1852612" y="20640673"/>
          <a:ext cx="469571" cy="313200"/>
        </a:xfrm>
        <a:prstGeom prst="rect">
          <a:avLst/>
        </a:prstGeom>
      </xdr:spPr>
    </xdr:pic>
    <xdr:clientData/>
  </xdr:twoCellAnchor>
  <xdr:twoCellAnchor editAs="oneCell">
    <xdr:from>
      <xdr:col>3</xdr:col>
      <xdr:colOff>71436</xdr:colOff>
      <xdr:row>63</xdr:row>
      <xdr:rowOff>95248</xdr:rowOff>
    </xdr:from>
    <xdr:to>
      <xdr:col>3</xdr:col>
      <xdr:colOff>547686</xdr:colOff>
      <xdr:row>63</xdr:row>
      <xdr:rowOff>409573</xdr:rowOff>
    </xdr:to>
    <xdr:pic>
      <xdr:nvPicPr>
        <xdr:cNvPr id="63" name="圖片 62" descr="阿富汗">
          <a:hlinkClick xmlns:r="http://schemas.openxmlformats.org/officeDocument/2006/relationships" r:id="rId120" tooltip="亞克羅提利與德凱利亞"/>
          <a:extLst>
            <a:ext uri="{FF2B5EF4-FFF2-40B4-BE49-F238E27FC236}">
              <a16:creationId xmlns:a16="http://schemas.microsoft.com/office/drawing/2014/main" id="{538B0428-9D71-4AC8-83EB-7B3302130A06}"/>
            </a:ext>
          </a:extLst>
        </xdr:cNvPr>
        <xdr:cNvPicPr>
          <a:picLocks noChangeAspect="1" noChangeArrowheads="1"/>
        </xdr:cNvPicPr>
      </xdr:nvPicPr>
      <xdr:blipFill>
        <a:blip xmlns:r="http://schemas.openxmlformats.org/officeDocument/2006/relationships" r:embed="rId121">
          <a:extLst>
            <a:ext uri="{28A0092B-C50C-407E-A947-70E740481C1C}">
              <a14:useLocalDpi xmlns:a14="http://schemas.microsoft.com/office/drawing/2010/main" val="0"/>
            </a:ext>
          </a:extLst>
        </a:blip>
        <a:srcRect/>
        <a:stretch>
          <a:fillRect/>
        </a:stretch>
      </xdr:blipFill>
      <xdr:spPr bwMode="auto">
        <a:xfrm>
          <a:off x="1833561" y="316229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64</xdr:row>
      <xdr:rowOff>95248</xdr:rowOff>
    </xdr:from>
    <xdr:to>
      <xdr:col>3</xdr:col>
      <xdr:colOff>547686</xdr:colOff>
      <xdr:row>64</xdr:row>
      <xdr:rowOff>333373</xdr:rowOff>
    </xdr:to>
    <xdr:pic>
      <xdr:nvPicPr>
        <xdr:cNvPr id="64" name="圖片 63" descr="亞美尼亞">
          <a:hlinkClick xmlns:r="http://schemas.openxmlformats.org/officeDocument/2006/relationships" r:id="rId122"/>
          <a:extLst>
            <a:ext uri="{FF2B5EF4-FFF2-40B4-BE49-F238E27FC236}">
              <a16:creationId xmlns:a16="http://schemas.microsoft.com/office/drawing/2014/main" id="{1F212EE4-3E24-4102-A88F-6BF381BFF9AA}"/>
            </a:ext>
          </a:extLst>
        </xdr:cNvPr>
        <xdr:cNvPicPr>
          <a:picLocks noChangeAspect="1"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1833561" y="3212306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65</xdr:row>
      <xdr:rowOff>95248</xdr:rowOff>
    </xdr:from>
    <xdr:to>
      <xdr:col>3</xdr:col>
      <xdr:colOff>547686</xdr:colOff>
      <xdr:row>65</xdr:row>
      <xdr:rowOff>333373</xdr:rowOff>
    </xdr:to>
    <xdr:pic>
      <xdr:nvPicPr>
        <xdr:cNvPr id="65" name="圖片 64" descr="亞塞拜然">
          <a:hlinkClick xmlns:r="http://schemas.openxmlformats.org/officeDocument/2006/relationships" r:id="rId124" tooltip="亞塞拜然"/>
          <a:extLst>
            <a:ext uri="{FF2B5EF4-FFF2-40B4-BE49-F238E27FC236}">
              <a16:creationId xmlns:a16="http://schemas.microsoft.com/office/drawing/2014/main" id="{5C112F16-F89D-42F3-8B63-A5895588D8F9}"/>
            </a:ext>
          </a:extLst>
        </xdr:cNvPr>
        <xdr:cNvPicPr>
          <a:picLocks noChangeAspect="1" noChangeArrowheads="1"/>
        </xdr:cNvPicPr>
      </xdr:nvPicPr>
      <xdr:blipFill>
        <a:blip xmlns:r="http://schemas.openxmlformats.org/officeDocument/2006/relationships" r:embed="rId125">
          <a:extLst>
            <a:ext uri="{28A0092B-C50C-407E-A947-70E740481C1C}">
              <a14:useLocalDpi xmlns:a14="http://schemas.microsoft.com/office/drawing/2010/main" val="0"/>
            </a:ext>
          </a:extLst>
        </a:blip>
        <a:srcRect/>
        <a:stretch>
          <a:fillRect/>
        </a:stretch>
      </xdr:blipFill>
      <xdr:spPr bwMode="auto">
        <a:xfrm>
          <a:off x="1833561" y="32623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66</xdr:row>
      <xdr:rowOff>95248</xdr:rowOff>
    </xdr:from>
    <xdr:to>
      <xdr:col>3</xdr:col>
      <xdr:colOff>547686</xdr:colOff>
      <xdr:row>66</xdr:row>
      <xdr:rowOff>380998</xdr:rowOff>
    </xdr:to>
    <xdr:pic>
      <xdr:nvPicPr>
        <xdr:cNvPr id="66" name="圖片 65" descr="巴林">
          <a:hlinkClick xmlns:r="http://schemas.openxmlformats.org/officeDocument/2006/relationships" r:id="rId126" tooltip="巴林"/>
          <a:extLst>
            <a:ext uri="{FF2B5EF4-FFF2-40B4-BE49-F238E27FC236}">
              <a16:creationId xmlns:a16="http://schemas.microsoft.com/office/drawing/2014/main" id="{3E0A730F-C295-41A1-A98D-D364644D337A}"/>
            </a:ext>
          </a:extLst>
        </xdr:cNvPr>
        <xdr:cNvPicPr>
          <a:picLocks noChangeAspect="1" noChangeArrowheads="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1833561" y="33123186"/>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67</xdr:row>
      <xdr:rowOff>95248</xdr:rowOff>
    </xdr:from>
    <xdr:to>
      <xdr:col>3</xdr:col>
      <xdr:colOff>547686</xdr:colOff>
      <xdr:row>67</xdr:row>
      <xdr:rowOff>380998</xdr:rowOff>
    </xdr:to>
    <xdr:pic>
      <xdr:nvPicPr>
        <xdr:cNvPr id="67" name="圖片 66" descr="孟加拉國">
          <a:hlinkClick xmlns:r="http://schemas.openxmlformats.org/officeDocument/2006/relationships" r:id="rId128" tooltip="孟加拉國"/>
          <a:extLst>
            <a:ext uri="{FF2B5EF4-FFF2-40B4-BE49-F238E27FC236}">
              <a16:creationId xmlns:a16="http://schemas.microsoft.com/office/drawing/2014/main" id="{62F31439-23DA-46E7-A7DA-2173177308DC}"/>
            </a:ext>
          </a:extLst>
        </xdr:cNvPr>
        <xdr:cNvPicPr>
          <a:picLocks noChangeAspect="1"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1833561" y="33623248"/>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68</xdr:row>
      <xdr:rowOff>95248</xdr:rowOff>
    </xdr:from>
    <xdr:to>
      <xdr:col>3</xdr:col>
      <xdr:colOff>547686</xdr:colOff>
      <xdr:row>68</xdr:row>
      <xdr:rowOff>409573</xdr:rowOff>
    </xdr:to>
    <xdr:pic>
      <xdr:nvPicPr>
        <xdr:cNvPr id="68" name="圖片 67" descr="中國">
          <a:hlinkClick xmlns:r="http://schemas.openxmlformats.org/officeDocument/2006/relationships" r:id="rId130" tooltip="中國"/>
          <a:extLst>
            <a:ext uri="{FF2B5EF4-FFF2-40B4-BE49-F238E27FC236}">
              <a16:creationId xmlns:a16="http://schemas.microsoft.com/office/drawing/2014/main" id="{7A60A1EF-01B3-406C-951F-8E5A76331A10}"/>
            </a:ext>
          </a:extLst>
        </xdr:cNvPr>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1833561" y="34123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69</xdr:row>
      <xdr:rowOff>95248</xdr:rowOff>
    </xdr:from>
    <xdr:to>
      <xdr:col>3</xdr:col>
      <xdr:colOff>547686</xdr:colOff>
      <xdr:row>69</xdr:row>
      <xdr:rowOff>409573</xdr:rowOff>
    </xdr:to>
    <xdr:pic>
      <xdr:nvPicPr>
        <xdr:cNvPr id="69" name="圖片 68" descr="不丹">
          <a:hlinkClick xmlns:r="http://schemas.openxmlformats.org/officeDocument/2006/relationships" r:id="rId132" tooltip="不丹"/>
          <a:extLst>
            <a:ext uri="{FF2B5EF4-FFF2-40B4-BE49-F238E27FC236}">
              <a16:creationId xmlns:a16="http://schemas.microsoft.com/office/drawing/2014/main" id="{93F1A233-0084-499A-AA5B-3C31ABBAEA78}"/>
            </a:ext>
          </a:extLst>
        </xdr:cNvPr>
        <xdr:cNvPicPr>
          <a:picLocks noChangeAspect="1"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1833561" y="34623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70</xdr:row>
      <xdr:rowOff>95248</xdr:rowOff>
    </xdr:from>
    <xdr:to>
      <xdr:col>3</xdr:col>
      <xdr:colOff>547686</xdr:colOff>
      <xdr:row>70</xdr:row>
      <xdr:rowOff>333373</xdr:rowOff>
    </xdr:to>
    <xdr:pic>
      <xdr:nvPicPr>
        <xdr:cNvPr id="70" name="圖片 69" descr="汶萊">
          <a:hlinkClick xmlns:r="http://schemas.openxmlformats.org/officeDocument/2006/relationships" r:id="rId134" tooltip="汶萊"/>
          <a:extLst>
            <a:ext uri="{FF2B5EF4-FFF2-40B4-BE49-F238E27FC236}">
              <a16:creationId xmlns:a16="http://schemas.microsoft.com/office/drawing/2014/main" id="{4EDD6F86-4F6E-4E86-82EB-5C0B5BA8F7F8}"/>
            </a:ext>
          </a:extLst>
        </xdr:cNvPr>
        <xdr:cNvPicPr>
          <a:picLocks noChangeAspect="1"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1833561" y="351234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71</xdr:row>
      <xdr:rowOff>95248</xdr:rowOff>
    </xdr:from>
    <xdr:to>
      <xdr:col>3</xdr:col>
      <xdr:colOff>547686</xdr:colOff>
      <xdr:row>71</xdr:row>
      <xdr:rowOff>400048</xdr:rowOff>
    </xdr:to>
    <xdr:pic>
      <xdr:nvPicPr>
        <xdr:cNvPr id="71" name="圖片 70" descr="柬埔寨">
          <a:hlinkClick xmlns:r="http://schemas.openxmlformats.org/officeDocument/2006/relationships" r:id="rId136" tooltip="柬埔寨"/>
          <a:extLst>
            <a:ext uri="{FF2B5EF4-FFF2-40B4-BE49-F238E27FC236}">
              <a16:creationId xmlns:a16="http://schemas.microsoft.com/office/drawing/2014/main" id="{189FF491-04DE-49FE-B109-176FC8D6C171}"/>
            </a:ext>
          </a:extLst>
        </xdr:cNvPr>
        <xdr:cNvPicPr>
          <a:picLocks noChangeAspect="1"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1833561" y="35623498"/>
          <a:ext cx="4762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72</xdr:row>
      <xdr:rowOff>95248</xdr:rowOff>
    </xdr:from>
    <xdr:to>
      <xdr:col>3</xdr:col>
      <xdr:colOff>547686</xdr:colOff>
      <xdr:row>72</xdr:row>
      <xdr:rowOff>333373</xdr:rowOff>
    </xdr:to>
    <xdr:pic>
      <xdr:nvPicPr>
        <xdr:cNvPr id="72" name="圖片 71" descr="聖誕島">
          <a:hlinkClick xmlns:r="http://schemas.openxmlformats.org/officeDocument/2006/relationships" r:id="rId138" tooltip="聖誕島"/>
          <a:extLst>
            <a:ext uri="{FF2B5EF4-FFF2-40B4-BE49-F238E27FC236}">
              <a16:creationId xmlns:a16="http://schemas.microsoft.com/office/drawing/2014/main" id="{1F4D33D1-3F5C-4142-970C-299EBAA0368D}"/>
            </a:ext>
          </a:extLst>
        </xdr:cNvPr>
        <xdr:cNvPicPr>
          <a:picLocks noChangeAspect="1" noChangeArrowheads="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1833561" y="3612356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73</xdr:row>
      <xdr:rowOff>95248</xdr:rowOff>
    </xdr:from>
    <xdr:to>
      <xdr:col>3</xdr:col>
      <xdr:colOff>547686</xdr:colOff>
      <xdr:row>73</xdr:row>
      <xdr:rowOff>333373</xdr:rowOff>
    </xdr:to>
    <xdr:pic>
      <xdr:nvPicPr>
        <xdr:cNvPr id="73" name="圖片 72" descr="科科斯（基林）群島">
          <a:hlinkClick xmlns:r="http://schemas.openxmlformats.org/officeDocument/2006/relationships" r:id="rId140" tooltip="科科斯（基林）群島"/>
          <a:extLst>
            <a:ext uri="{FF2B5EF4-FFF2-40B4-BE49-F238E27FC236}">
              <a16:creationId xmlns:a16="http://schemas.microsoft.com/office/drawing/2014/main" id="{15FE2E03-E6F9-4493-9991-C47DC8E9A466}"/>
            </a:ext>
          </a:extLst>
        </xdr:cNvPr>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1833561" y="36623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130</xdr:row>
      <xdr:rowOff>95248</xdr:rowOff>
    </xdr:from>
    <xdr:to>
      <xdr:col>3</xdr:col>
      <xdr:colOff>547686</xdr:colOff>
      <xdr:row>130</xdr:row>
      <xdr:rowOff>409573</xdr:rowOff>
    </xdr:to>
    <xdr:pic>
      <xdr:nvPicPr>
        <xdr:cNvPr id="74" name="圖片 73" descr="賽普勒斯">
          <a:hlinkClick xmlns:r="http://schemas.openxmlformats.org/officeDocument/2006/relationships" r:id="rId142" tooltip="賽普勒斯"/>
          <a:extLst>
            <a:ext uri="{FF2B5EF4-FFF2-40B4-BE49-F238E27FC236}">
              <a16:creationId xmlns:a16="http://schemas.microsoft.com/office/drawing/2014/main" id="{AB70C24A-47CB-478E-AF16-F299EE604060}"/>
            </a:ext>
          </a:extLst>
        </xdr:cNvPr>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1833561" y="66127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75</xdr:row>
      <xdr:rowOff>95248</xdr:rowOff>
    </xdr:from>
    <xdr:to>
      <xdr:col>3</xdr:col>
      <xdr:colOff>547686</xdr:colOff>
      <xdr:row>75</xdr:row>
      <xdr:rowOff>409573</xdr:rowOff>
    </xdr:to>
    <xdr:pic>
      <xdr:nvPicPr>
        <xdr:cNvPr id="75" name="圖片 74" descr="喬治亞">
          <a:hlinkClick xmlns:r="http://schemas.openxmlformats.org/officeDocument/2006/relationships" r:id="rId144" tooltip="喬治亞"/>
          <a:extLst>
            <a:ext uri="{FF2B5EF4-FFF2-40B4-BE49-F238E27FC236}">
              <a16:creationId xmlns:a16="http://schemas.microsoft.com/office/drawing/2014/main" id="{A4337E34-DBDE-4730-9E52-7D711C1D3E57}"/>
            </a:ext>
          </a:extLst>
        </xdr:cNvPr>
        <xdr:cNvPicPr>
          <a:picLocks noChangeAspect="1"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1833561" y="381238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77</xdr:row>
      <xdr:rowOff>95248</xdr:rowOff>
    </xdr:from>
    <xdr:to>
      <xdr:col>3</xdr:col>
      <xdr:colOff>547686</xdr:colOff>
      <xdr:row>77</xdr:row>
      <xdr:rowOff>409573</xdr:rowOff>
    </xdr:to>
    <xdr:pic>
      <xdr:nvPicPr>
        <xdr:cNvPr id="76" name="圖片 75" descr="印度">
          <a:hlinkClick xmlns:r="http://schemas.openxmlformats.org/officeDocument/2006/relationships" r:id="rId146" tooltip="印度"/>
          <a:extLst>
            <a:ext uri="{FF2B5EF4-FFF2-40B4-BE49-F238E27FC236}">
              <a16:creationId xmlns:a16="http://schemas.microsoft.com/office/drawing/2014/main" id="{1AB9144A-D773-4C3B-B82E-F8463CE0516D}"/>
            </a:ext>
          </a:extLst>
        </xdr:cNvPr>
        <xdr:cNvPicPr>
          <a:picLocks noChangeAspect="1"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1833561" y="39123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78</xdr:row>
      <xdr:rowOff>95248</xdr:rowOff>
    </xdr:from>
    <xdr:to>
      <xdr:col>3</xdr:col>
      <xdr:colOff>547686</xdr:colOff>
      <xdr:row>78</xdr:row>
      <xdr:rowOff>409573</xdr:rowOff>
    </xdr:to>
    <xdr:pic>
      <xdr:nvPicPr>
        <xdr:cNvPr id="77" name="圖片 76" descr="印度尼西亞">
          <a:hlinkClick xmlns:r="http://schemas.openxmlformats.org/officeDocument/2006/relationships" r:id="rId148" tooltip="印度尼西亞"/>
          <a:extLst>
            <a:ext uri="{FF2B5EF4-FFF2-40B4-BE49-F238E27FC236}">
              <a16:creationId xmlns:a16="http://schemas.microsoft.com/office/drawing/2014/main" id="{1301252B-8499-44FA-88F6-280116D119DA}"/>
            </a:ext>
          </a:extLst>
        </xdr:cNvPr>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1833561" y="396239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79</xdr:row>
      <xdr:rowOff>95248</xdr:rowOff>
    </xdr:from>
    <xdr:to>
      <xdr:col>3</xdr:col>
      <xdr:colOff>547686</xdr:colOff>
      <xdr:row>79</xdr:row>
      <xdr:rowOff>371473</xdr:rowOff>
    </xdr:to>
    <xdr:pic>
      <xdr:nvPicPr>
        <xdr:cNvPr id="78" name="圖片 77" descr="伊朗">
          <a:hlinkClick xmlns:r="http://schemas.openxmlformats.org/officeDocument/2006/relationships" r:id="rId150" tooltip="伊朗"/>
          <a:extLst>
            <a:ext uri="{FF2B5EF4-FFF2-40B4-BE49-F238E27FC236}">
              <a16:creationId xmlns:a16="http://schemas.microsoft.com/office/drawing/2014/main" id="{62ECDF65-9CF4-4907-A6D0-B10ED92403F1}"/>
            </a:ext>
          </a:extLst>
        </xdr:cNvPr>
        <xdr:cNvPicPr>
          <a:picLocks noChangeAspect="1"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1833561" y="40124061"/>
          <a:ext cx="47625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80</xdr:row>
      <xdr:rowOff>95248</xdr:rowOff>
    </xdr:from>
    <xdr:to>
      <xdr:col>3</xdr:col>
      <xdr:colOff>547686</xdr:colOff>
      <xdr:row>80</xdr:row>
      <xdr:rowOff>409573</xdr:rowOff>
    </xdr:to>
    <xdr:pic>
      <xdr:nvPicPr>
        <xdr:cNvPr id="79" name="圖片 78" descr="伊拉克">
          <a:hlinkClick xmlns:r="http://schemas.openxmlformats.org/officeDocument/2006/relationships" r:id="rId152" tooltip="伊拉克"/>
          <a:extLst>
            <a:ext uri="{FF2B5EF4-FFF2-40B4-BE49-F238E27FC236}">
              <a16:creationId xmlns:a16="http://schemas.microsoft.com/office/drawing/2014/main" id="{CA0DF4EB-FD44-4E8F-8CFE-43B786B11093}"/>
            </a:ext>
          </a:extLst>
        </xdr:cNvPr>
        <xdr:cNvPicPr>
          <a:picLocks noChangeAspect="1"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1833561" y="40624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81</xdr:row>
      <xdr:rowOff>95248</xdr:rowOff>
    </xdr:from>
    <xdr:to>
      <xdr:col>3</xdr:col>
      <xdr:colOff>547686</xdr:colOff>
      <xdr:row>81</xdr:row>
      <xdr:rowOff>438148</xdr:rowOff>
    </xdr:to>
    <xdr:pic>
      <xdr:nvPicPr>
        <xdr:cNvPr id="80" name="圖片 79" descr="以色列">
          <a:hlinkClick xmlns:r="http://schemas.openxmlformats.org/officeDocument/2006/relationships" r:id="rId154" tooltip="以色列"/>
          <a:extLst>
            <a:ext uri="{FF2B5EF4-FFF2-40B4-BE49-F238E27FC236}">
              <a16:creationId xmlns:a16="http://schemas.microsoft.com/office/drawing/2014/main" id="{58D8BDAC-9D50-4F30-B454-A340767E6431}"/>
            </a:ext>
          </a:extLst>
        </xdr:cNvPr>
        <xdr:cNvPicPr>
          <a:picLocks noChangeAspect="1"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1833561" y="41124186"/>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82</xdr:row>
      <xdr:rowOff>95248</xdr:rowOff>
    </xdr:from>
    <xdr:to>
      <xdr:col>3</xdr:col>
      <xdr:colOff>547686</xdr:colOff>
      <xdr:row>82</xdr:row>
      <xdr:rowOff>409573</xdr:rowOff>
    </xdr:to>
    <xdr:pic>
      <xdr:nvPicPr>
        <xdr:cNvPr id="81" name="圖片 80" descr="日本">
          <a:hlinkClick xmlns:r="http://schemas.openxmlformats.org/officeDocument/2006/relationships" r:id="rId156" tooltip="日本"/>
          <a:extLst>
            <a:ext uri="{FF2B5EF4-FFF2-40B4-BE49-F238E27FC236}">
              <a16:creationId xmlns:a16="http://schemas.microsoft.com/office/drawing/2014/main" id="{46E0CA7F-CC18-41AE-A9BE-C5101AF5407C}"/>
            </a:ext>
          </a:extLst>
        </xdr:cNvPr>
        <xdr:cNvPicPr>
          <a:picLocks noChangeAspect="1" noChangeArrowheads="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a:fillRect/>
        </a:stretch>
      </xdr:blipFill>
      <xdr:spPr bwMode="auto">
        <a:xfrm>
          <a:off x="1833561" y="41624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83</xdr:row>
      <xdr:rowOff>95248</xdr:rowOff>
    </xdr:from>
    <xdr:to>
      <xdr:col>3</xdr:col>
      <xdr:colOff>547686</xdr:colOff>
      <xdr:row>83</xdr:row>
      <xdr:rowOff>333373</xdr:rowOff>
    </xdr:to>
    <xdr:pic>
      <xdr:nvPicPr>
        <xdr:cNvPr id="82" name="圖片 81" descr="約旦">
          <a:hlinkClick xmlns:r="http://schemas.openxmlformats.org/officeDocument/2006/relationships" r:id="rId158" tooltip="約旦"/>
          <a:extLst>
            <a:ext uri="{FF2B5EF4-FFF2-40B4-BE49-F238E27FC236}">
              <a16:creationId xmlns:a16="http://schemas.microsoft.com/office/drawing/2014/main" id="{B6D4B3E4-B5FC-4EBF-A138-8100720D78DD}"/>
            </a:ext>
          </a:extLst>
        </xdr:cNvPr>
        <xdr:cNvPicPr>
          <a:picLocks noChangeAspect="1" noChangeArrowheads="1"/>
        </xdr:cNvPicPr>
      </xdr:nvPicPr>
      <xdr:blipFill>
        <a:blip xmlns:r="http://schemas.openxmlformats.org/officeDocument/2006/relationships" r:embed="rId159">
          <a:extLst>
            <a:ext uri="{28A0092B-C50C-407E-A947-70E740481C1C}">
              <a14:useLocalDpi xmlns:a14="http://schemas.microsoft.com/office/drawing/2010/main" val="0"/>
            </a:ext>
          </a:extLst>
        </a:blip>
        <a:srcRect/>
        <a:stretch>
          <a:fillRect/>
        </a:stretch>
      </xdr:blipFill>
      <xdr:spPr bwMode="auto">
        <a:xfrm>
          <a:off x="1833561" y="421243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84</xdr:row>
      <xdr:rowOff>95248</xdr:rowOff>
    </xdr:from>
    <xdr:to>
      <xdr:col>3</xdr:col>
      <xdr:colOff>547686</xdr:colOff>
      <xdr:row>84</xdr:row>
      <xdr:rowOff>333373</xdr:rowOff>
    </xdr:to>
    <xdr:pic>
      <xdr:nvPicPr>
        <xdr:cNvPr id="83" name="圖片 82" descr="哈薩克">
          <a:hlinkClick xmlns:r="http://schemas.openxmlformats.org/officeDocument/2006/relationships" r:id="rId160" tooltip="哈薩克"/>
          <a:extLst>
            <a:ext uri="{FF2B5EF4-FFF2-40B4-BE49-F238E27FC236}">
              <a16:creationId xmlns:a16="http://schemas.microsoft.com/office/drawing/2014/main" id="{577128FF-B49F-420A-B861-3338C8ED8436}"/>
            </a:ext>
          </a:extLst>
        </xdr:cNvPr>
        <xdr:cNvPicPr>
          <a:picLocks noChangeAspect="1" noChangeArrowheads="1"/>
        </xdr:cNvPicPr>
      </xdr:nvPicPr>
      <xdr:blipFill>
        <a:blip xmlns:r="http://schemas.openxmlformats.org/officeDocument/2006/relationships" r:embed="rId161">
          <a:extLst>
            <a:ext uri="{28A0092B-C50C-407E-A947-70E740481C1C}">
              <a14:useLocalDpi xmlns:a14="http://schemas.microsoft.com/office/drawing/2010/main" val="0"/>
            </a:ext>
          </a:extLst>
        </a:blip>
        <a:srcRect/>
        <a:stretch>
          <a:fillRect/>
        </a:stretch>
      </xdr:blipFill>
      <xdr:spPr bwMode="auto">
        <a:xfrm>
          <a:off x="1833561" y="426243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85</xdr:row>
      <xdr:rowOff>95248</xdr:rowOff>
    </xdr:from>
    <xdr:to>
      <xdr:col>3</xdr:col>
      <xdr:colOff>547686</xdr:colOff>
      <xdr:row>85</xdr:row>
      <xdr:rowOff>333373</xdr:rowOff>
    </xdr:to>
    <xdr:pic>
      <xdr:nvPicPr>
        <xdr:cNvPr id="84" name="圖片 83" descr="朝鮮民主主義人民共和國">
          <a:hlinkClick xmlns:r="http://schemas.openxmlformats.org/officeDocument/2006/relationships" r:id="rId162" tooltip="朝鮮民主主義人民共和國"/>
          <a:extLst>
            <a:ext uri="{FF2B5EF4-FFF2-40B4-BE49-F238E27FC236}">
              <a16:creationId xmlns:a16="http://schemas.microsoft.com/office/drawing/2014/main" id="{26966988-91F1-4F30-94EB-1463A57368BB}"/>
            </a:ext>
          </a:extLst>
        </xdr:cNvPr>
        <xdr:cNvPicPr>
          <a:picLocks noChangeAspect="1" noChangeArrowheads="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1833561" y="431244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86</xdr:row>
      <xdr:rowOff>95248</xdr:rowOff>
    </xdr:from>
    <xdr:to>
      <xdr:col>3</xdr:col>
      <xdr:colOff>547686</xdr:colOff>
      <xdr:row>86</xdr:row>
      <xdr:rowOff>409573</xdr:rowOff>
    </xdr:to>
    <xdr:pic>
      <xdr:nvPicPr>
        <xdr:cNvPr id="85" name="圖片 84" descr="大韓民國">
          <a:hlinkClick xmlns:r="http://schemas.openxmlformats.org/officeDocument/2006/relationships" r:id="rId164" tooltip="大韓民國"/>
          <a:extLst>
            <a:ext uri="{FF2B5EF4-FFF2-40B4-BE49-F238E27FC236}">
              <a16:creationId xmlns:a16="http://schemas.microsoft.com/office/drawing/2014/main" id="{85A16F25-05BB-4BB2-8C8E-52A551EA3AA0}"/>
            </a:ext>
          </a:extLst>
        </xdr:cNvPr>
        <xdr:cNvPicPr>
          <a:picLocks noChangeAspect="1" noChangeArrowheads="1"/>
        </xdr:cNvPicPr>
      </xdr:nvPicPr>
      <xdr:blipFill>
        <a:blip xmlns:r="http://schemas.openxmlformats.org/officeDocument/2006/relationships" r:embed="rId165">
          <a:extLst>
            <a:ext uri="{28A0092B-C50C-407E-A947-70E740481C1C}">
              <a14:useLocalDpi xmlns:a14="http://schemas.microsoft.com/office/drawing/2010/main" val="0"/>
            </a:ext>
          </a:extLst>
        </a:blip>
        <a:srcRect/>
        <a:stretch>
          <a:fillRect/>
        </a:stretch>
      </xdr:blipFill>
      <xdr:spPr bwMode="auto">
        <a:xfrm>
          <a:off x="1833561" y="436244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87</xdr:row>
      <xdr:rowOff>95248</xdr:rowOff>
    </xdr:from>
    <xdr:to>
      <xdr:col>3</xdr:col>
      <xdr:colOff>547686</xdr:colOff>
      <xdr:row>87</xdr:row>
      <xdr:rowOff>333373</xdr:rowOff>
    </xdr:to>
    <xdr:pic>
      <xdr:nvPicPr>
        <xdr:cNvPr id="86" name="圖片 85" descr="科威特">
          <a:hlinkClick xmlns:r="http://schemas.openxmlformats.org/officeDocument/2006/relationships" r:id="rId166" tooltip="科威特"/>
          <a:extLst>
            <a:ext uri="{FF2B5EF4-FFF2-40B4-BE49-F238E27FC236}">
              <a16:creationId xmlns:a16="http://schemas.microsoft.com/office/drawing/2014/main" id="{875F9225-E841-44FE-A340-2B685811ED04}"/>
            </a:ext>
          </a:extLst>
        </xdr:cNvPr>
        <xdr:cNvPicPr>
          <a:picLocks noChangeAspect="1" noChangeArrowheads="1"/>
        </xdr:cNvPicPr>
      </xdr:nvPicPr>
      <xdr:blipFill>
        <a:blip xmlns:r="http://schemas.openxmlformats.org/officeDocument/2006/relationships" r:embed="rId167">
          <a:extLst>
            <a:ext uri="{28A0092B-C50C-407E-A947-70E740481C1C}">
              <a14:useLocalDpi xmlns:a14="http://schemas.microsoft.com/office/drawing/2010/main" val="0"/>
            </a:ext>
          </a:extLst>
        </a:blip>
        <a:srcRect/>
        <a:stretch>
          <a:fillRect/>
        </a:stretch>
      </xdr:blipFill>
      <xdr:spPr bwMode="auto">
        <a:xfrm>
          <a:off x="1833561" y="4412456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88</xdr:row>
      <xdr:rowOff>95248</xdr:rowOff>
    </xdr:from>
    <xdr:to>
      <xdr:col>3</xdr:col>
      <xdr:colOff>547686</xdr:colOff>
      <xdr:row>88</xdr:row>
      <xdr:rowOff>380998</xdr:rowOff>
    </xdr:to>
    <xdr:pic>
      <xdr:nvPicPr>
        <xdr:cNvPr id="87" name="圖片 86" descr="吉爾吉斯">
          <a:hlinkClick xmlns:r="http://schemas.openxmlformats.org/officeDocument/2006/relationships" r:id="rId168" tooltip="吉爾吉斯"/>
          <a:extLst>
            <a:ext uri="{FF2B5EF4-FFF2-40B4-BE49-F238E27FC236}">
              <a16:creationId xmlns:a16="http://schemas.microsoft.com/office/drawing/2014/main" id="{47A87C4E-0782-4CEE-A5CC-55AF3190B251}"/>
            </a:ext>
          </a:extLst>
        </xdr:cNvPr>
        <xdr:cNvPicPr>
          <a:picLocks noChangeAspect="1" noChangeArrowheads="1"/>
        </xdr:cNvPicPr>
      </xdr:nvPicPr>
      <xdr:blipFill>
        <a:blip xmlns:r="http://schemas.openxmlformats.org/officeDocument/2006/relationships" r:embed="rId169">
          <a:extLst>
            <a:ext uri="{28A0092B-C50C-407E-A947-70E740481C1C}">
              <a14:useLocalDpi xmlns:a14="http://schemas.microsoft.com/office/drawing/2010/main" val="0"/>
            </a:ext>
          </a:extLst>
        </a:blip>
        <a:srcRect/>
        <a:stretch>
          <a:fillRect/>
        </a:stretch>
      </xdr:blipFill>
      <xdr:spPr bwMode="auto">
        <a:xfrm>
          <a:off x="1833561" y="44624623"/>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89</xdr:row>
      <xdr:rowOff>95248</xdr:rowOff>
    </xdr:from>
    <xdr:to>
      <xdr:col>3</xdr:col>
      <xdr:colOff>547686</xdr:colOff>
      <xdr:row>89</xdr:row>
      <xdr:rowOff>409573</xdr:rowOff>
    </xdr:to>
    <xdr:pic>
      <xdr:nvPicPr>
        <xdr:cNvPr id="88" name="圖片 87" descr="寮國">
          <a:hlinkClick xmlns:r="http://schemas.openxmlformats.org/officeDocument/2006/relationships" r:id="rId170" tooltip="寮國"/>
          <a:extLst>
            <a:ext uri="{FF2B5EF4-FFF2-40B4-BE49-F238E27FC236}">
              <a16:creationId xmlns:a16="http://schemas.microsoft.com/office/drawing/2014/main" id="{C67762F6-0510-42D8-A501-CDD6E4CBE54E}"/>
            </a:ext>
          </a:extLst>
        </xdr:cNvPr>
        <xdr:cNvPicPr>
          <a:picLocks noChangeAspect="1" noChangeArrowheads="1"/>
        </xdr:cNvPicPr>
      </xdr:nvPicPr>
      <xdr:blipFill>
        <a:blip xmlns:r="http://schemas.openxmlformats.org/officeDocument/2006/relationships" r:embed="rId171">
          <a:extLst>
            <a:ext uri="{28A0092B-C50C-407E-A947-70E740481C1C}">
              <a14:useLocalDpi xmlns:a14="http://schemas.microsoft.com/office/drawing/2010/main" val="0"/>
            </a:ext>
          </a:extLst>
        </a:blip>
        <a:srcRect/>
        <a:stretch>
          <a:fillRect/>
        </a:stretch>
      </xdr:blipFill>
      <xdr:spPr bwMode="auto">
        <a:xfrm>
          <a:off x="1833561" y="451246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90</xdr:row>
      <xdr:rowOff>95248</xdr:rowOff>
    </xdr:from>
    <xdr:to>
      <xdr:col>3</xdr:col>
      <xdr:colOff>547686</xdr:colOff>
      <xdr:row>90</xdr:row>
      <xdr:rowOff>409573</xdr:rowOff>
    </xdr:to>
    <xdr:pic>
      <xdr:nvPicPr>
        <xdr:cNvPr id="89" name="圖片 88" descr="黎巴嫩">
          <a:hlinkClick xmlns:r="http://schemas.openxmlformats.org/officeDocument/2006/relationships" r:id="rId172" tooltip="黎巴嫩"/>
          <a:extLst>
            <a:ext uri="{FF2B5EF4-FFF2-40B4-BE49-F238E27FC236}">
              <a16:creationId xmlns:a16="http://schemas.microsoft.com/office/drawing/2014/main" id="{69F1BAC1-94FC-4477-9D86-8E46CBE94D5D}"/>
            </a:ext>
          </a:extLst>
        </xdr:cNvPr>
        <xdr:cNvPicPr>
          <a:picLocks noChangeAspect="1" noChangeArrowheads="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1833561" y="45624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92</xdr:row>
      <xdr:rowOff>95248</xdr:rowOff>
    </xdr:from>
    <xdr:to>
      <xdr:col>3</xdr:col>
      <xdr:colOff>547686</xdr:colOff>
      <xdr:row>92</xdr:row>
      <xdr:rowOff>333373</xdr:rowOff>
    </xdr:to>
    <xdr:pic>
      <xdr:nvPicPr>
        <xdr:cNvPr id="90" name="圖片 89" descr="馬來西亞">
          <a:hlinkClick xmlns:r="http://schemas.openxmlformats.org/officeDocument/2006/relationships" r:id="rId174" tooltip="馬來西亞"/>
          <a:extLst>
            <a:ext uri="{FF2B5EF4-FFF2-40B4-BE49-F238E27FC236}">
              <a16:creationId xmlns:a16="http://schemas.microsoft.com/office/drawing/2014/main" id="{D6B0C42E-67FE-4CB9-9ED0-EA1F4A26293E}"/>
            </a:ext>
          </a:extLst>
        </xdr:cNvPr>
        <xdr:cNvPicPr>
          <a:picLocks noChangeAspect="1" noChangeArrowheads="1"/>
        </xdr:cNvPicPr>
      </xdr:nvPicPr>
      <xdr:blipFill>
        <a:blip xmlns:r="http://schemas.openxmlformats.org/officeDocument/2006/relationships" r:embed="rId175">
          <a:extLst>
            <a:ext uri="{28A0092B-C50C-407E-A947-70E740481C1C}">
              <a14:useLocalDpi xmlns:a14="http://schemas.microsoft.com/office/drawing/2010/main" val="0"/>
            </a:ext>
          </a:extLst>
        </a:blip>
        <a:srcRect/>
        <a:stretch>
          <a:fillRect/>
        </a:stretch>
      </xdr:blipFill>
      <xdr:spPr bwMode="auto">
        <a:xfrm>
          <a:off x="1833561" y="466248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93</xdr:row>
      <xdr:rowOff>95248</xdr:rowOff>
    </xdr:from>
    <xdr:to>
      <xdr:col>3</xdr:col>
      <xdr:colOff>547686</xdr:colOff>
      <xdr:row>93</xdr:row>
      <xdr:rowOff>409573</xdr:rowOff>
    </xdr:to>
    <xdr:pic>
      <xdr:nvPicPr>
        <xdr:cNvPr id="91" name="圖片 90" descr="馬爾地夫">
          <a:hlinkClick xmlns:r="http://schemas.openxmlformats.org/officeDocument/2006/relationships" r:id="rId176" tooltip="馬爾地夫"/>
          <a:extLst>
            <a:ext uri="{FF2B5EF4-FFF2-40B4-BE49-F238E27FC236}">
              <a16:creationId xmlns:a16="http://schemas.microsoft.com/office/drawing/2014/main" id="{8DACA347-869B-4118-8860-A93DEB2AF82F}"/>
            </a:ext>
          </a:extLst>
        </xdr:cNvPr>
        <xdr:cNvPicPr>
          <a:picLocks noChangeAspect="1" noChangeArrowheads="1"/>
        </xdr:cNvPicPr>
      </xdr:nvPicPr>
      <xdr:blipFill>
        <a:blip xmlns:r="http://schemas.openxmlformats.org/officeDocument/2006/relationships" r:embed="rId177">
          <a:extLst>
            <a:ext uri="{28A0092B-C50C-407E-A947-70E740481C1C}">
              <a14:useLocalDpi xmlns:a14="http://schemas.microsoft.com/office/drawing/2010/main" val="0"/>
            </a:ext>
          </a:extLst>
        </a:blip>
        <a:srcRect/>
        <a:stretch>
          <a:fillRect/>
        </a:stretch>
      </xdr:blipFill>
      <xdr:spPr bwMode="auto">
        <a:xfrm>
          <a:off x="1833561" y="47124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94</xdr:row>
      <xdr:rowOff>95248</xdr:rowOff>
    </xdr:from>
    <xdr:to>
      <xdr:col>3</xdr:col>
      <xdr:colOff>547686</xdr:colOff>
      <xdr:row>94</xdr:row>
      <xdr:rowOff>333373</xdr:rowOff>
    </xdr:to>
    <xdr:pic>
      <xdr:nvPicPr>
        <xdr:cNvPr id="92" name="圖片 91" descr="蒙古">
          <a:hlinkClick xmlns:r="http://schemas.openxmlformats.org/officeDocument/2006/relationships" r:id="rId178" tooltip="蒙古"/>
          <a:extLst>
            <a:ext uri="{FF2B5EF4-FFF2-40B4-BE49-F238E27FC236}">
              <a16:creationId xmlns:a16="http://schemas.microsoft.com/office/drawing/2014/main" id="{F294912F-FF95-4217-9531-E8D749824420}"/>
            </a:ext>
          </a:extLst>
        </xdr:cNvPr>
        <xdr:cNvPicPr>
          <a:picLocks noChangeAspect="1" noChangeArrowheads="1"/>
        </xdr:cNvPicPr>
      </xdr:nvPicPr>
      <xdr:blipFill>
        <a:blip xmlns:r="http://schemas.openxmlformats.org/officeDocument/2006/relationships" r:embed="rId179">
          <a:extLst>
            <a:ext uri="{28A0092B-C50C-407E-A947-70E740481C1C}">
              <a14:useLocalDpi xmlns:a14="http://schemas.microsoft.com/office/drawing/2010/main" val="0"/>
            </a:ext>
          </a:extLst>
        </a:blip>
        <a:srcRect/>
        <a:stretch>
          <a:fillRect/>
        </a:stretch>
      </xdr:blipFill>
      <xdr:spPr bwMode="auto">
        <a:xfrm>
          <a:off x="1833561" y="476249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95</xdr:row>
      <xdr:rowOff>95248</xdr:rowOff>
    </xdr:from>
    <xdr:to>
      <xdr:col>3</xdr:col>
      <xdr:colOff>547686</xdr:colOff>
      <xdr:row>95</xdr:row>
      <xdr:rowOff>409573</xdr:rowOff>
    </xdr:to>
    <xdr:pic>
      <xdr:nvPicPr>
        <xdr:cNvPr id="93" name="圖片 92" descr="緬甸">
          <a:hlinkClick xmlns:r="http://schemas.openxmlformats.org/officeDocument/2006/relationships" r:id="rId180" tooltip="緬甸"/>
          <a:extLst>
            <a:ext uri="{FF2B5EF4-FFF2-40B4-BE49-F238E27FC236}">
              <a16:creationId xmlns:a16="http://schemas.microsoft.com/office/drawing/2014/main" id="{D59143CD-F609-43B3-8B90-DB76C3EC53FF}"/>
            </a:ext>
          </a:extLst>
        </xdr:cNvPr>
        <xdr:cNvPicPr>
          <a:picLocks noChangeAspect="1" noChangeArrowheads="1"/>
        </xdr:cNvPicPr>
      </xdr:nvPicPr>
      <xdr:blipFill>
        <a:blip xmlns:r="http://schemas.openxmlformats.org/officeDocument/2006/relationships" r:embed="rId181">
          <a:extLst>
            <a:ext uri="{28A0092B-C50C-407E-A947-70E740481C1C}">
              <a14:useLocalDpi xmlns:a14="http://schemas.microsoft.com/office/drawing/2010/main" val="0"/>
            </a:ext>
          </a:extLst>
        </a:blip>
        <a:srcRect/>
        <a:stretch>
          <a:fillRect/>
        </a:stretch>
      </xdr:blipFill>
      <xdr:spPr bwMode="auto">
        <a:xfrm>
          <a:off x="1833561" y="48125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96</xdr:row>
      <xdr:rowOff>42333</xdr:rowOff>
    </xdr:from>
    <xdr:to>
      <xdr:col>3</xdr:col>
      <xdr:colOff>419716</xdr:colOff>
      <xdr:row>96</xdr:row>
      <xdr:rowOff>474333</xdr:rowOff>
    </xdr:to>
    <xdr:pic>
      <xdr:nvPicPr>
        <xdr:cNvPr id="94" name="圖片 93" descr="尼泊爾">
          <a:hlinkClick xmlns:r="http://schemas.openxmlformats.org/officeDocument/2006/relationships" r:id="rId182" tooltip="尼泊爾"/>
          <a:extLst>
            <a:ext uri="{FF2B5EF4-FFF2-40B4-BE49-F238E27FC236}">
              <a16:creationId xmlns:a16="http://schemas.microsoft.com/office/drawing/2014/main" id="{81B1960D-AA1D-48AC-936F-237B44D0D472}"/>
            </a:ext>
          </a:extLst>
        </xdr:cNvPr>
        <xdr:cNvPicPr>
          <a:picLocks noChangeAspect="1" noChangeArrowheads="1"/>
        </xdr:cNvPicPr>
      </xdr:nvPicPr>
      <xdr:blipFill>
        <a:blip xmlns:r="http://schemas.openxmlformats.org/officeDocument/2006/relationships" r:embed="rId183">
          <a:extLst>
            <a:ext uri="{28A0092B-C50C-407E-A947-70E740481C1C}">
              <a14:useLocalDpi xmlns:a14="http://schemas.microsoft.com/office/drawing/2010/main" val="0"/>
            </a:ext>
          </a:extLst>
        </a:blip>
        <a:srcRect/>
        <a:stretch>
          <a:fillRect/>
        </a:stretch>
      </xdr:blipFill>
      <xdr:spPr bwMode="auto">
        <a:xfrm>
          <a:off x="1838853" y="47984833"/>
          <a:ext cx="348280" cy="43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97</xdr:row>
      <xdr:rowOff>180973</xdr:rowOff>
    </xdr:from>
    <xdr:to>
      <xdr:col>3</xdr:col>
      <xdr:colOff>547686</xdr:colOff>
      <xdr:row>97</xdr:row>
      <xdr:rowOff>419098</xdr:rowOff>
    </xdr:to>
    <xdr:pic>
      <xdr:nvPicPr>
        <xdr:cNvPr id="95" name="圖片 94" descr="阿曼">
          <a:hlinkClick xmlns:r="http://schemas.openxmlformats.org/officeDocument/2006/relationships" r:id="rId184" tooltip="阿曼"/>
          <a:extLst>
            <a:ext uri="{FF2B5EF4-FFF2-40B4-BE49-F238E27FC236}">
              <a16:creationId xmlns:a16="http://schemas.microsoft.com/office/drawing/2014/main" id="{8115E4FD-505C-46CF-9153-3DB2ACCBD574}"/>
            </a:ext>
          </a:extLst>
        </xdr:cNvPr>
        <xdr:cNvPicPr>
          <a:picLocks noChangeAspect="1" noChangeArrowheads="1"/>
        </xdr:cNvPicPr>
      </xdr:nvPicPr>
      <xdr:blipFill>
        <a:blip xmlns:r="http://schemas.openxmlformats.org/officeDocument/2006/relationships" r:embed="rId185">
          <a:extLst>
            <a:ext uri="{28A0092B-C50C-407E-A947-70E740481C1C}">
              <a14:useLocalDpi xmlns:a14="http://schemas.microsoft.com/office/drawing/2010/main" val="0"/>
            </a:ext>
          </a:extLst>
        </a:blip>
        <a:srcRect/>
        <a:stretch>
          <a:fillRect/>
        </a:stretch>
      </xdr:blipFill>
      <xdr:spPr bwMode="auto">
        <a:xfrm>
          <a:off x="1833561" y="492109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98</xdr:row>
      <xdr:rowOff>95248</xdr:rowOff>
    </xdr:from>
    <xdr:to>
      <xdr:col>3</xdr:col>
      <xdr:colOff>547686</xdr:colOff>
      <xdr:row>98</xdr:row>
      <xdr:rowOff>409573</xdr:rowOff>
    </xdr:to>
    <xdr:pic>
      <xdr:nvPicPr>
        <xdr:cNvPr id="96" name="圖片 95" descr="巴基斯坦">
          <a:hlinkClick xmlns:r="http://schemas.openxmlformats.org/officeDocument/2006/relationships" r:id="rId186" tooltip="巴基斯坦"/>
          <a:extLst>
            <a:ext uri="{FF2B5EF4-FFF2-40B4-BE49-F238E27FC236}">
              <a16:creationId xmlns:a16="http://schemas.microsoft.com/office/drawing/2014/main" id="{86D3F683-8692-4683-B882-39A39E63613F}"/>
            </a:ext>
          </a:extLst>
        </xdr:cNvPr>
        <xdr:cNvPicPr>
          <a:picLocks noChangeAspect="1" noChangeArrowheads="1"/>
        </xdr:cNvPicPr>
      </xdr:nvPicPr>
      <xdr:blipFill>
        <a:blip xmlns:r="http://schemas.openxmlformats.org/officeDocument/2006/relationships" r:embed="rId187">
          <a:extLst>
            <a:ext uri="{28A0092B-C50C-407E-A947-70E740481C1C}">
              <a14:useLocalDpi xmlns:a14="http://schemas.microsoft.com/office/drawing/2010/main" val="0"/>
            </a:ext>
          </a:extLst>
        </a:blip>
        <a:srcRect/>
        <a:stretch>
          <a:fillRect/>
        </a:stretch>
      </xdr:blipFill>
      <xdr:spPr bwMode="auto">
        <a:xfrm>
          <a:off x="1833561" y="49625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99</xdr:row>
      <xdr:rowOff>95248</xdr:rowOff>
    </xdr:from>
    <xdr:to>
      <xdr:col>3</xdr:col>
      <xdr:colOff>547686</xdr:colOff>
      <xdr:row>99</xdr:row>
      <xdr:rowOff>333373</xdr:rowOff>
    </xdr:to>
    <xdr:pic>
      <xdr:nvPicPr>
        <xdr:cNvPr id="97" name="圖片 96" descr="巴勒斯坦">
          <a:hlinkClick xmlns:r="http://schemas.openxmlformats.org/officeDocument/2006/relationships" r:id="rId188" tooltip="巴勒斯坦"/>
          <a:extLst>
            <a:ext uri="{FF2B5EF4-FFF2-40B4-BE49-F238E27FC236}">
              <a16:creationId xmlns:a16="http://schemas.microsoft.com/office/drawing/2014/main" id="{82D454C7-66FE-4578-B42A-DBBC150CB1A9}"/>
            </a:ext>
          </a:extLst>
        </xdr:cNvPr>
        <xdr:cNvPicPr>
          <a:picLocks noChangeAspect="1" noChangeArrowheads="1"/>
        </xdr:cNvPicPr>
      </xdr:nvPicPr>
      <xdr:blipFill>
        <a:blip xmlns:r="http://schemas.openxmlformats.org/officeDocument/2006/relationships" r:embed="rId189">
          <a:extLst>
            <a:ext uri="{28A0092B-C50C-407E-A947-70E740481C1C}">
              <a14:useLocalDpi xmlns:a14="http://schemas.microsoft.com/office/drawing/2010/main" val="0"/>
            </a:ext>
          </a:extLst>
        </a:blip>
        <a:srcRect/>
        <a:stretch>
          <a:fillRect/>
        </a:stretch>
      </xdr:blipFill>
      <xdr:spPr bwMode="auto">
        <a:xfrm>
          <a:off x="1833561" y="501253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100</xdr:row>
      <xdr:rowOff>95248</xdr:rowOff>
    </xdr:from>
    <xdr:to>
      <xdr:col>3</xdr:col>
      <xdr:colOff>547686</xdr:colOff>
      <xdr:row>100</xdr:row>
      <xdr:rowOff>333373</xdr:rowOff>
    </xdr:to>
    <xdr:pic>
      <xdr:nvPicPr>
        <xdr:cNvPr id="98" name="圖片 97" descr="菲律賓">
          <a:hlinkClick xmlns:r="http://schemas.openxmlformats.org/officeDocument/2006/relationships" r:id="rId190" tooltip="菲律賓"/>
          <a:extLst>
            <a:ext uri="{FF2B5EF4-FFF2-40B4-BE49-F238E27FC236}">
              <a16:creationId xmlns:a16="http://schemas.microsoft.com/office/drawing/2014/main" id="{D8DB7817-F151-44CD-BA9A-392D99F4C95E}"/>
            </a:ext>
          </a:extLst>
        </xdr:cNvPr>
        <xdr:cNvPicPr>
          <a:picLocks noChangeAspect="1" noChangeArrowheads="1"/>
        </xdr:cNvPicPr>
      </xdr:nvPicPr>
      <xdr:blipFill>
        <a:blip xmlns:r="http://schemas.openxmlformats.org/officeDocument/2006/relationships" r:embed="rId191">
          <a:extLst>
            <a:ext uri="{28A0092B-C50C-407E-A947-70E740481C1C}">
              <a14:useLocalDpi xmlns:a14="http://schemas.microsoft.com/office/drawing/2010/main" val="0"/>
            </a:ext>
          </a:extLst>
        </a:blip>
        <a:srcRect/>
        <a:stretch>
          <a:fillRect/>
        </a:stretch>
      </xdr:blipFill>
      <xdr:spPr bwMode="auto">
        <a:xfrm>
          <a:off x="1833561" y="506253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101</xdr:row>
      <xdr:rowOff>95248</xdr:rowOff>
    </xdr:from>
    <xdr:to>
      <xdr:col>3</xdr:col>
      <xdr:colOff>547686</xdr:colOff>
      <xdr:row>101</xdr:row>
      <xdr:rowOff>285748</xdr:rowOff>
    </xdr:to>
    <xdr:pic>
      <xdr:nvPicPr>
        <xdr:cNvPr id="99" name="圖片 98" descr="卡達">
          <a:hlinkClick xmlns:r="http://schemas.openxmlformats.org/officeDocument/2006/relationships" r:id="rId192" tooltip="卡達"/>
          <a:extLst>
            <a:ext uri="{FF2B5EF4-FFF2-40B4-BE49-F238E27FC236}">
              <a16:creationId xmlns:a16="http://schemas.microsoft.com/office/drawing/2014/main" id="{62339FB9-16D1-455A-A8BB-8F11F4EE07FE}"/>
            </a:ext>
          </a:extLst>
        </xdr:cNvPr>
        <xdr:cNvPicPr>
          <a:picLocks noChangeAspect="1" noChangeArrowheads="1"/>
        </xdr:cNvPicPr>
      </xdr:nvPicPr>
      <xdr:blipFill>
        <a:blip xmlns:r="http://schemas.openxmlformats.org/officeDocument/2006/relationships" r:embed="rId193">
          <a:extLst>
            <a:ext uri="{28A0092B-C50C-407E-A947-70E740481C1C}">
              <a14:useLocalDpi xmlns:a14="http://schemas.microsoft.com/office/drawing/2010/main" val="0"/>
            </a:ext>
          </a:extLst>
        </a:blip>
        <a:srcRect/>
        <a:stretch>
          <a:fillRect/>
        </a:stretch>
      </xdr:blipFill>
      <xdr:spPr bwMode="auto">
        <a:xfrm>
          <a:off x="1833561" y="51125436"/>
          <a:ext cx="47625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102</xdr:row>
      <xdr:rowOff>95248</xdr:rowOff>
    </xdr:from>
    <xdr:to>
      <xdr:col>3</xdr:col>
      <xdr:colOff>547686</xdr:colOff>
      <xdr:row>102</xdr:row>
      <xdr:rowOff>409573</xdr:rowOff>
    </xdr:to>
    <xdr:pic>
      <xdr:nvPicPr>
        <xdr:cNvPr id="101" name="圖片 100" descr="沙烏地阿拉伯">
          <a:hlinkClick xmlns:r="http://schemas.openxmlformats.org/officeDocument/2006/relationships" r:id="rId194" tooltip="沙烏地阿拉伯"/>
          <a:extLst>
            <a:ext uri="{FF2B5EF4-FFF2-40B4-BE49-F238E27FC236}">
              <a16:creationId xmlns:a16="http://schemas.microsoft.com/office/drawing/2014/main" id="{BA66F6A1-1BCB-4897-B0BF-639B39427745}"/>
            </a:ext>
          </a:extLst>
        </xdr:cNvPr>
        <xdr:cNvPicPr>
          <a:picLocks noChangeAspect="1" noChangeArrowheads="1"/>
        </xdr:cNvPicPr>
      </xdr:nvPicPr>
      <xdr:blipFill>
        <a:blip xmlns:r="http://schemas.openxmlformats.org/officeDocument/2006/relationships" r:embed="rId195">
          <a:extLst>
            <a:ext uri="{28A0092B-C50C-407E-A947-70E740481C1C}">
              <a14:useLocalDpi xmlns:a14="http://schemas.microsoft.com/office/drawing/2010/main" val="0"/>
            </a:ext>
          </a:extLst>
        </a:blip>
        <a:srcRect/>
        <a:stretch>
          <a:fillRect/>
        </a:stretch>
      </xdr:blipFill>
      <xdr:spPr bwMode="auto">
        <a:xfrm>
          <a:off x="1833561" y="521255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103</xdr:row>
      <xdr:rowOff>95248</xdr:rowOff>
    </xdr:from>
    <xdr:to>
      <xdr:col>3</xdr:col>
      <xdr:colOff>547686</xdr:colOff>
      <xdr:row>103</xdr:row>
      <xdr:rowOff>409573</xdr:rowOff>
    </xdr:to>
    <xdr:pic>
      <xdr:nvPicPr>
        <xdr:cNvPr id="102" name="圖片 101" descr="新加坡">
          <a:hlinkClick xmlns:r="http://schemas.openxmlformats.org/officeDocument/2006/relationships" r:id="rId196" tooltip="新加坡"/>
          <a:extLst>
            <a:ext uri="{FF2B5EF4-FFF2-40B4-BE49-F238E27FC236}">
              <a16:creationId xmlns:a16="http://schemas.microsoft.com/office/drawing/2014/main" id="{FD8DB18C-D4B4-4D36-A6E4-9788B8D6A411}"/>
            </a:ext>
          </a:extLst>
        </xdr:cNvPr>
        <xdr:cNvPicPr>
          <a:picLocks noChangeAspect="1" noChangeArrowheads="1"/>
        </xdr:cNvPicPr>
      </xdr:nvPicPr>
      <xdr:blipFill>
        <a:blip xmlns:r="http://schemas.openxmlformats.org/officeDocument/2006/relationships" r:embed="rId197">
          <a:extLst>
            <a:ext uri="{28A0092B-C50C-407E-A947-70E740481C1C}">
              <a14:useLocalDpi xmlns:a14="http://schemas.microsoft.com/office/drawing/2010/main" val="0"/>
            </a:ext>
          </a:extLst>
        </a:blip>
        <a:srcRect/>
        <a:stretch>
          <a:fillRect/>
        </a:stretch>
      </xdr:blipFill>
      <xdr:spPr bwMode="auto">
        <a:xfrm>
          <a:off x="1833561" y="526256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104</xdr:row>
      <xdr:rowOff>95248</xdr:rowOff>
    </xdr:from>
    <xdr:to>
      <xdr:col>3</xdr:col>
      <xdr:colOff>547686</xdr:colOff>
      <xdr:row>104</xdr:row>
      <xdr:rowOff>333373</xdr:rowOff>
    </xdr:to>
    <xdr:pic>
      <xdr:nvPicPr>
        <xdr:cNvPr id="103" name="圖片 102" descr="斯里蘭卡">
          <a:hlinkClick xmlns:r="http://schemas.openxmlformats.org/officeDocument/2006/relationships" r:id="rId198" tooltip="斯里蘭卡"/>
          <a:extLst>
            <a:ext uri="{FF2B5EF4-FFF2-40B4-BE49-F238E27FC236}">
              <a16:creationId xmlns:a16="http://schemas.microsoft.com/office/drawing/2014/main" id="{92F286E5-A5A5-4C09-953C-B90D9F099998}"/>
            </a:ext>
          </a:extLst>
        </xdr:cNvPr>
        <xdr:cNvPicPr>
          <a:picLocks noChangeAspect="1" noChangeArrowheads="1"/>
        </xdr:cNvPicPr>
      </xdr:nvPicPr>
      <xdr:blipFill>
        <a:blip xmlns:r="http://schemas.openxmlformats.org/officeDocument/2006/relationships" r:embed="rId199">
          <a:extLst>
            <a:ext uri="{28A0092B-C50C-407E-A947-70E740481C1C}">
              <a14:useLocalDpi xmlns:a14="http://schemas.microsoft.com/office/drawing/2010/main" val="0"/>
            </a:ext>
          </a:extLst>
        </a:blip>
        <a:srcRect/>
        <a:stretch>
          <a:fillRect/>
        </a:stretch>
      </xdr:blipFill>
      <xdr:spPr bwMode="auto">
        <a:xfrm>
          <a:off x="1833561" y="531256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105</xdr:row>
      <xdr:rowOff>95248</xdr:rowOff>
    </xdr:from>
    <xdr:to>
      <xdr:col>3</xdr:col>
      <xdr:colOff>547686</xdr:colOff>
      <xdr:row>105</xdr:row>
      <xdr:rowOff>409573</xdr:rowOff>
    </xdr:to>
    <xdr:pic>
      <xdr:nvPicPr>
        <xdr:cNvPr id="104" name="圖片 103" descr="敘利亞">
          <a:hlinkClick xmlns:r="http://schemas.openxmlformats.org/officeDocument/2006/relationships" r:id="rId200" tooltip="敘利亞"/>
          <a:extLst>
            <a:ext uri="{FF2B5EF4-FFF2-40B4-BE49-F238E27FC236}">
              <a16:creationId xmlns:a16="http://schemas.microsoft.com/office/drawing/2014/main" id="{242321BC-B646-4D7B-BC09-A74BE9FDF44B}"/>
            </a:ext>
          </a:extLst>
        </xdr:cNvPr>
        <xdr:cNvPicPr>
          <a:picLocks noChangeAspect="1" noChangeArrowheads="1"/>
        </xdr:cNvPicPr>
      </xdr:nvPicPr>
      <xdr:blipFill>
        <a:blip xmlns:r="http://schemas.openxmlformats.org/officeDocument/2006/relationships" r:embed="rId201">
          <a:extLst>
            <a:ext uri="{28A0092B-C50C-407E-A947-70E740481C1C}">
              <a14:useLocalDpi xmlns:a14="http://schemas.microsoft.com/office/drawing/2010/main" val="0"/>
            </a:ext>
          </a:extLst>
        </a:blip>
        <a:srcRect/>
        <a:stretch>
          <a:fillRect/>
        </a:stretch>
      </xdr:blipFill>
      <xdr:spPr bwMode="auto">
        <a:xfrm>
          <a:off x="1833561" y="53625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106</xdr:row>
      <xdr:rowOff>95248</xdr:rowOff>
    </xdr:from>
    <xdr:to>
      <xdr:col>3</xdr:col>
      <xdr:colOff>547686</xdr:colOff>
      <xdr:row>106</xdr:row>
      <xdr:rowOff>333373</xdr:rowOff>
    </xdr:to>
    <xdr:pic>
      <xdr:nvPicPr>
        <xdr:cNvPr id="105" name="圖片 104" descr="塔吉克">
          <a:hlinkClick xmlns:r="http://schemas.openxmlformats.org/officeDocument/2006/relationships" r:id="rId202" tooltip="塔吉克"/>
          <a:extLst>
            <a:ext uri="{FF2B5EF4-FFF2-40B4-BE49-F238E27FC236}">
              <a16:creationId xmlns:a16="http://schemas.microsoft.com/office/drawing/2014/main" id="{CEC619FF-7235-4C98-AC9D-50C37073F8C7}"/>
            </a:ext>
          </a:extLst>
        </xdr:cNvPr>
        <xdr:cNvPicPr>
          <a:picLocks noChangeAspect="1" noChangeArrowheads="1"/>
        </xdr:cNvPicPr>
      </xdr:nvPicPr>
      <xdr:blipFill>
        <a:blip xmlns:r="http://schemas.openxmlformats.org/officeDocument/2006/relationships" r:embed="rId203">
          <a:extLst>
            <a:ext uri="{28A0092B-C50C-407E-A947-70E740481C1C}">
              <a14:useLocalDpi xmlns:a14="http://schemas.microsoft.com/office/drawing/2010/main" val="0"/>
            </a:ext>
          </a:extLst>
        </a:blip>
        <a:srcRect/>
        <a:stretch>
          <a:fillRect/>
        </a:stretch>
      </xdr:blipFill>
      <xdr:spPr bwMode="auto">
        <a:xfrm>
          <a:off x="1833561" y="541258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107</xdr:row>
      <xdr:rowOff>95248</xdr:rowOff>
    </xdr:from>
    <xdr:to>
      <xdr:col>3</xdr:col>
      <xdr:colOff>547686</xdr:colOff>
      <xdr:row>107</xdr:row>
      <xdr:rowOff>409573</xdr:rowOff>
    </xdr:to>
    <xdr:pic>
      <xdr:nvPicPr>
        <xdr:cNvPr id="106" name="圖片 105" descr="泰國">
          <a:hlinkClick xmlns:r="http://schemas.openxmlformats.org/officeDocument/2006/relationships" r:id="rId204" tooltip="泰國"/>
          <a:extLst>
            <a:ext uri="{FF2B5EF4-FFF2-40B4-BE49-F238E27FC236}">
              <a16:creationId xmlns:a16="http://schemas.microsoft.com/office/drawing/2014/main" id="{CD811BF4-6A59-459D-9159-0DB6F57971EE}"/>
            </a:ext>
          </a:extLst>
        </xdr:cNvPr>
        <xdr:cNvPicPr>
          <a:picLocks noChangeAspect="1" noChangeArrowheads="1"/>
        </xdr:cNvPicPr>
      </xdr:nvPicPr>
      <xdr:blipFill>
        <a:blip xmlns:r="http://schemas.openxmlformats.org/officeDocument/2006/relationships" r:embed="rId205">
          <a:extLst>
            <a:ext uri="{28A0092B-C50C-407E-A947-70E740481C1C}">
              <a14:useLocalDpi xmlns:a14="http://schemas.microsoft.com/office/drawing/2010/main" val="0"/>
            </a:ext>
          </a:extLst>
        </a:blip>
        <a:srcRect/>
        <a:stretch>
          <a:fillRect/>
        </a:stretch>
      </xdr:blipFill>
      <xdr:spPr bwMode="auto">
        <a:xfrm>
          <a:off x="1833561" y="546258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108</xdr:row>
      <xdr:rowOff>95248</xdr:rowOff>
    </xdr:from>
    <xdr:to>
      <xdr:col>3</xdr:col>
      <xdr:colOff>547686</xdr:colOff>
      <xdr:row>108</xdr:row>
      <xdr:rowOff>333373</xdr:rowOff>
    </xdr:to>
    <xdr:pic>
      <xdr:nvPicPr>
        <xdr:cNvPr id="107" name="圖片 106" descr="東帝汶">
          <a:hlinkClick xmlns:r="http://schemas.openxmlformats.org/officeDocument/2006/relationships" r:id="rId206" tooltip="東帝汶"/>
          <a:extLst>
            <a:ext uri="{FF2B5EF4-FFF2-40B4-BE49-F238E27FC236}">
              <a16:creationId xmlns:a16="http://schemas.microsoft.com/office/drawing/2014/main" id="{5D7C911A-CB1D-4A4B-8BE1-911543824694}"/>
            </a:ext>
          </a:extLst>
        </xdr:cNvPr>
        <xdr:cNvPicPr>
          <a:picLocks noChangeAspect="1" noChangeArrowheads="1"/>
        </xdr:cNvPicPr>
      </xdr:nvPicPr>
      <xdr:blipFill>
        <a:blip xmlns:r="http://schemas.openxmlformats.org/officeDocument/2006/relationships" r:embed="rId207">
          <a:extLst>
            <a:ext uri="{28A0092B-C50C-407E-A947-70E740481C1C}">
              <a14:useLocalDpi xmlns:a14="http://schemas.microsoft.com/office/drawing/2010/main" val="0"/>
            </a:ext>
          </a:extLst>
        </a:blip>
        <a:srcRect/>
        <a:stretch>
          <a:fillRect/>
        </a:stretch>
      </xdr:blipFill>
      <xdr:spPr bwMode="auto">
        <a:xfrm>
          <a:off x="1833561" y="551259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109</xdr:row>
      <xdr:rowOff>95248</xdr:rowOff>
    </xdr:from>
    <xdr:to>
      <xdr:col>3</xdr:col>
      <xdr:colOff>547686</xdr:colOff>
      <xdr:row>109</xdr:row>
      <xdr:rowOff>409573</xdr:rowOff>
    </xdr:to>
    <xdr:pic>
      <xdr:nvPicPr>
        <xdr:cNvPr id="108" name="圖片 107" descr="土耳其">
          <a:hlinkClick xmlns:r="http://schemas.openxmlformats.org/officeDocument/2006/relationships" r:id="rId208" tooltip="土耳其"/>
          <a:extLst>
            <a:ext uri="{FF2B5EF4-FFF2-40B4-BE49-F238E27FC236}">
              <a16:creationId xmlns:a16="http://schemas.microsoft.com/office/drawing/2014/main" id="{6B2E37F3-6E7B-4752-86EC-245E73A4B07D}"/>
            </a:ext>
          </a:extLst>
        </xdr:cNvPr>
        <xdr:cNvPicPr>
          <a:picLocks noChangeAspect="1" noChangeArrowheads="1"/>
        </xdr:cNvPicPr>
      </xdr:nvPicPr>
      <xdr:blipFill>
        <a:blip xmlns:r="http://schemas.openxmlformats.org/officeDocument/2006/relationships" r:embed="rId209">
          <a:extLst>
            <a:ext uri="{28A0092B-C50C-407E-A947-70E740481C1C}">
              <a14:useLocalDpi xmlns:a14="http://schemas.microsoft.com/office/drawing/2010/main" val="0"/>
            </a:ext>
          </a:extLst>
        </a:blip>
        <a:srcRect/>
        <a:stretch>
          <a:fillRect/>
        </a:stretch>
      </xdr:blipFill>
      <xdr:spPr bwMode="auto">
        <a:xfrm>
          <a:off x="1833561" y="556259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110</xdr:row>
      <xdr:rowOff>95248</xdr:rowOff>
    </xdr:from>
    <xdr:to>
      <xdr:col>3</xdr:col>
      <xdr:colOff>547686</xdr:colOff>
      <xdr:row>110</xdr:row>
      <xdr:rowOff>409573</xdr:rowOff>
    </xdr:to>
    <xdr:pic>
      <xdr:nvPicPr>
        <xdr:cNvPr id="109" name="圖片 108" descr="土庫曼">
          <a:hlinkClick xmlns:r="http://schemas.openxmlformats.org/officeDocument/2006/relationships" r:id="rId210" tooltip="土庫曼"/>
          <a:extLst>
            <a:ext uri="{FF2B5EF4-FFF2-40B4-BE49-F238E27FC236}">
              <a16:creationId xmlns:a16="http://schemas.microsoft.com/office/drawing/2014/main" id="{F9C8006B-852F-4F78-AE1B-48CF0DBE7DD5}"/>
            </a:ext>
          </a:extLst>
        </xdr:cNvPr>
        <xdr:cNvPicPr>
          <a:picLocks noChangeAspect="1" noChangeArrowheads="1"/>
        </xdr:cNvPicPr>
      </xdr:nvPicPr>
      <xdr:blipFill>
        <a:blip xmlns:r="http://schemas.openxmlformats.org/officeDocument/2006/relationships" r:embed="rId211">
          <a:extLst>
            <a:ext uri="{28A0092B-C50C-407E-A947-70E740481C1C}">
              <a14:useLocalDpi xmlns:a14="http://schemas.microsoft.com/office/drawing/2010/main" val="0"/>
            </a:ext>
          </a:extLst>
        </a:blip>
        <a:srcRect/>
        <a:stretch>
          <a:fillRect/>
        </a:stretch>
      </xdr:blipFill>
      <xdr:spPr bwMode="auto">
        <a:xfrm>
          <a:off x="1833561" y="56126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111</xdr:row>
      <xdr:rowOff>95248</xdr:rowOff>
    </xdr:from>
    <xdr:to>
      <xdr:col>3</xdr:col>
      <xdr:colOff>547686</xdr:colOff>
      <xdr:row>111</xdr:row>
      <xdr:rowOff>333373</xdr:rowOff>
    </xdr:to>
    <xdr:pic>
      <xdr:nvPicPr>
        <xdr:cNvPr id="110" name="圖片 109" descr="阿拉伯聯合大公國">
          <a:hlinkClick xmlns:r="http://schemas.openxmlformats.org/officeDocument/2006/relationships" r:id="rId212" tooltip="阿拉伯聯合大公國"/>
          <a:extLst>
            <a:ext uri="{FF2B5EF4-FFF2-40B4-BE49-F238E27FC236}">
              <a16:creationId xmlns:a16="http://schemas.microsoft.com/office/drawing/2014/main" id="{ECFAC480-FAC6-46DF-9E39-404971E6A324}"/>
            </a:ext>
          </a:extLst>
        </xdr:cNvPr>
        <xdr:cNvPicPr>
          <a:picLocks noChangeAspect="1" noChangeArrowheads="1"/>
        </xdr:cNvPicPr>
      </xdr:nvPicPr>
      <xdr:blipFill>
        <a:blip xmlns:r="http://schemas.openxmlformats.org/officeDocument/2006/relationships" r:embed="rId213">
          <a:extLst>
            <a:ext uri="{28A0092B-C50C-407E-A947-70E740481C1C}">
              <a14:useLocalDpi xmlns:a14="http://schemas.microsoft.com/office/drawing/2010/main" val="0"/>
            </a:ext>
          </a:extLst>
        </a:blip>
        <a:srcRect/>
        <a:stretch>
          <a:fillRect/>
        </a:stretch>
      </xdr:blipFill>
      <xdr:spPr bwMode="auto">
        <a:xfrm>
          <a:off x="1833561" y="56626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112</xdr:row>
      <xdr:rowOff>95248</xdr:rowOff>
    </xdr:from>
    <xdr:to>
      <xdr:col>3</xdr:col>
      <xdr:colOff>547686</xdr:colOff>
      <xdr:row>112</xdr:row>
      <xdr:rowOff>333373</xdr:rowOff>
    </xdr:to>
    <xdr:pic>
      <xdr:nvPicPr>
        <xdr:cNvPr id="111" name="圖片 110" descr="烏茲別克">
          <a:hlinkClick xmlns:r="http://schemas.openxmlformats.org/officeDocument/2006/relationships" r:id="rId214" tooltip="烏茲別克"/>
          <a:extLst>
            <a:ext uri="{FF2B5EF4-FFF2-40B4-BE49-F238E27FC236}">
              <a16:creationId xmlns:a16="http://schemas.microsoft.com/office/drawing/2014/main" id="{A2811FF4-6504-4B10-94A8-52F39E81D384}"/>
            </a:ext>
          </a:extLst>
        </xdr:cNvPr>
        <xdr:cNvPicPr>
          <a:picLocks noChangeAspect="1" noChangeArrowheads="1"/>
        </xdr:cNvPicPr>
      </xdr:nvPicPr>
      <xdr:blipFill>
        <a:blip xmlns:r="http://schemas.openxmlformats.org/officeDocument/2006/relationships" r:embed="rId215">
          <a:extLst>
            <a:ext uri="{28A0092B-C50C-407E-A947-70E740481C1C}">
              <a14:useLocalDpi xmlns:a14="http://schemas.microsoft.com/office/drawing/2010/main" val="0"/>
            </a:ext>
          </a:extLst>
        </a:blip>
        <a:srcRect/>
        <a:stretch>
          <a:fillRect/>
        </a:stretch>
      </xdr:blipFill>
      <xdr:spPr bwMode="auto">
        <a:xfrm>
          <a:off x="1833561" y="571261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113</xdr:row>
      <xdr:rowOff>95248</xdr:rowOff>
    </xdr:from>
    <xdr:to>
      <xdr:col>3</xdr:col>
      <xdr:colOff>547686</xdr:colOff>
      <xdr:row>113</xdr:row>
      <xdr:rowOff>409573</xdr:rowOff>
    </xdr:to>
    <xdr:pic>
      <xdr:nvPicPr>
        <xdr:cNvPr id="112" name="圖片 111" descr="越南">
          <a:hlinkClick xmlns:r="http://schemas.openxmlformats.org/officeDocument/2006/relationships" r:id="rId216" tooltip="越南"/>
          <a:extLst>
            <a:ext uri="{FF2B5EF4-FFF2-40B4-BE49-F238E27FC236}">
              <a16:creationId xmlns:a16="http://schemas.microsoft.com/office/drawing/2014/main" id="{97075D40-D0AD-4547-9A4A-58D8A70E02C5}"/>
            </a:ext>
          </a:extLst>
        </xdr:cNvPr>
        <xdr:cNvPicPr>
          <a:picLocks noChangeAspect="1" noChangeArrowheads="1"/>
        </xdr:cNvPicPr>
      </xdr:nvPicPr>
      <xdr:blipFill>
        <a:blip xmlns:r="http://schemas.openxmlformats.org/officeDocument/2006/relationships" r:embed="rId217">
          <a:extLst>
            <a:ext uri="{28A0092B-C50C-407E-A947-70E740481C1C}">
              <a14:useLocalDpi xmlns:a14="http://schemas.microsoft.com/office/drawing/2010/main" val="0"/>
            </a:ext>
          </a:extLst>
        </a:blip>
        <a:srcRect/>
        <a:stretch>
          <a:fillRect/>
        </a:stretch>
      </xdr:blipFill>
      <xdr:spPr bwMode="auto">
        <a:xfrm>
          <a:off x="1833561" y="57626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114</xdr:row>
      <xdr:rowOff>95248</xdr:rowOff>
    </xdr:from>
    <xdr:to>
      <xdr:col>3</xdr:col>
      <xdr:colOff>547686</xdr:colOff>
      <xdr:row>114</xdr:row>
      <xdr:rowOff>409573</xdr:rowOff>
    </xdr:to>
    <xdr:pic>
      <xdr:nvPicPr>
        <xdr:cNvPr id="113" name="圖片 112" descr="葉門">
          <a:hlinkClick xmlns:r="http://schemas.openxmlformats.org/officeDocument/2006/relationships" r:id="rId218" tooltip="葉門"/>
          <a:extLst>
            <a:ext uri="{FF2B5EF4-FFF2-40B4-BE49-F238E27FC236}">
              <a16:creationId xmlns:a16="http://schemas.microsoft.com/office/drawing/2014/main" id="{49002046-0BD0-495E-B590-754A092485BC}"/>
            </a:ext>
          </a:extLst>
        </xdr:cNvPr>
        <xdr:cNvPicPr>
          <a:picLocks noChangeAspect="1" noChangeArrowheads="1"/>
        </xdr:cNvPicPr>
      </xdr:nvPicPr>
      <xdr:blipFill>
        <a:blip xmlns:r="http://schemas.openxmlformats.org/officeDocument/2006/relationships" r:embed="rId219">
          <a:extLst>
            <a:ext uri="{28A0092B-C50C-407E-A947-70E740481C1C}">
              <a14:useLocalDpi xmlns:a14="http://schemas.microsoft.com/office/drawing/2010/main" val="0"/>
            </a:ext>
          </a:extLst>
        </a:blip>
        <a:srcRect/>
        <a:stretch>
          <a:fillRect/>
        </a:stretch>
      </xdr:blipFill>
      <xdr:spPr bwMode="auto">
        <a:xfrm>
          <a:off x="1833561" y="58126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115</xdr:row>
      <xdr:rowOff>95248</xdr:rowOff>
    </xdr:from>
    <xdr:to>
      <xdr:col>3</xdr:col>
      <xdr:colOff>547686</xdr:colOff>
      <xdr:row>115</xdr:row>
      <xdr:rowOff>333373</xdr:rowOff>
    </xdr:to>
    <xdr:pic>
      <xdr:nvPicPr>
        <xdr:cNvPr id="114" name="圖片 113" descr="阿布哈茲">
          <a:hlinkClick xmlns:r="http://schemas.openxmlformats.org/officeDocument/2006/relationships" r:id="rId220" tooltip="阿布哈茲"/>
          <a:extLst>
            <a:ext uri="{FF2B5EF4-FFF2-40B4-BE49-F238E27FC236}">
              <a16:creationId xmlns:a16="http://schemas.microsoft.com/office/drawing/2014/main" id="{E2B7B691-D0CB-450B-81FA-090DC35C6007}"/>
            </a:ext>
          </a:extLst>
        </xdr:cNvPr>
        <xdr:cNvPicPr>
          <a:picLocks noChangeAspect="1" noChangeArrowheads="1"/>
        </xdr:cNvPicPr>
      </xdr:nvPicPr>
      <xdr:blipFill>
        <a:blip xmlns:r="http://schemas.openxmlformats.org/officeDocument/2006/relationships" r:embed="rId221">
          <a:extLst>
            <a:ext uri="{28A0092B-C50C-407E-A947-70E740481C1C}">
              <a14:useLocalDpi xmlns:a14="http://schemas.microsoft.com/office/drawing/2010/main" val="0"/>
            </a:ext>
          </a:extLst>
        </a:blip>
        <a:srcRect/>
        <a:stretch>
          <a:fillRect/>
        </a:stretch>
      </xdr:blipFill>
      <xdr:spPr bwMode="auto">
        <a:xfrm>
          <a:off x="1833561" y="586263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116</xdr:row>
      <xdr:rowOff>95248</xdr:rowOff>
    </xdr:from>
    <xdr:to>
      <xdr:col>3</xdr:col>
      <xdr:colOff>547686</xdr:colOff>
      <xdr:row>116</xdr:row>
      <xdr:rowOff>409573</xdr:rowOff>
    </xdr:to>
    <xdr:pic>
      <xdr:nvPicPr>
        <xdr:cNvPr id="115" name="圖片 114" descr="中華民國">
          <a:hlinkClick xmlns:r="http://schemas.openxmlformats.org/officeDocument/2006/relationships" r:id="rId222" tooltip="中華民國"/>
          <a:extLst>
            <a:ext uri="{FF2B5EF4-FFF2-40B4-BE49-F238E27FC236}">
              <a16:creationId xmlns:a16="http://schemas.microsoft.com/office/drawing/2014/main" id="{3F7C6510-2C39-4717-99F7-B1349E8CFBA6}"/>
            </a:ext>
          </a:extLst>
        </xdr:cNvPr>
        <xdr:cNvPicPr>
          <a:picLocks noChangeAspect="1" noChangeArrowheads="1"/>
        </xdr:cNvPicPr>
      </xdr:nvPicPr>
      <xdr:blipFill>
        <a:blip xmlns:r="http://schemas.openxmlformats.org/officeDocument/2006/relationships" r:embed="rId223">
          <a:extLst>
            <a:ext uri="{28A0092B-C50C-407E-A947-70E740481C1C}">
              <a14:useLocalDpi xmlns:a14="http://schemas.microsoft.com/office/drawing/2010/main" val="0"/>
            </a:ext>
          </a:extLst>
        </a:blip>
        <a:srcRect/>
        <a:stretch>
          <a:fillRect/>
        </a:stretch>
      </xdr:blipFill>
      <xdr:spPr bwMode="auto">
        <a:xfrm>
          <a:off x="1833561" y="59126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117</xdr:row>
      <xdr:rowOff>95248</xdr:rowOff>
    </xdr:from>
    <xdr:to>
      <xdr:col>3</xdr:col>
      <xdr:colOff>547686</xdr:colOff>
      <xdr:row>117</xdr:row>
      <xdr:rowOff>333373</xdr:rowOff>
    </xdr:to>
    <xdr:pic>
      <xdr:nvPicPr>
        <xdr:cNvPr id="116" name="圖片 115" descr="阿爾察赫共和國">
          <a:hlinkClick xmlns:r="http://schemas.openxmlformats.org/officeDocument/2006/relationships" r:id="rId224" tooltip="阿爾察赫共和國"/>
          <a:extLst>
            <a:ext uri="{FF2B5EF4-FFF2-40B4-BE49-F238E27FC236}">
              <a16:creationId xmlns:a16="http://schemas.microsoft.com/office/drawing/2014/main" id="{B511797C-8A69-4494-8331-4831C70DDC76}"/>
            </a:ext>
          </a:extLst>
        </xdr:cNvPr>
        <xdr:cNvPicPr>
          <a:picLocks noChangeAspect="1" noChangeArrowheads="1"/>
        </xdr:cNvPicPr>
      </xdr:nvPicPr>
      <xdr:blipFill>
        <a:blip xmlns:r="http://schemas.openxmlformats.org/officeDocument/2006/relationships" r:embed="rId225">
          <a:extLst>
            <a:ext uri="{28A0092B-C50C-407E-A947-70E740481C1C}">
              <a14:useLocalDpi xmlns:a14="http://schemas.microsoft.com/office/drawing/2010/main" val="0"/>
            </a:ext>
          </a:extLst>
        </a:blip>
        <a:srcRect/>
        <a:stretch>
          <a:fillRect/>
        </a:stretch>
      </xdr:blipFill>
      <xdr:spPr bwMode="auto">
        <a:xfrm>
          <a:off x="1833561" y="596264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118</xdr:row>
      <xdr:rowOff>95248</xdr:rowOff>
    </xdr:from>
    <xdr:to>
      <xdr:col>3</xdr:col>
      <xdr:colOff>547686</xdr:colOff>
      <xdr:row>118</xdr:row>
      <xdr:rowOff>409573</xdr:rowOff>
    </xdr:to>
    <xdr:pic>
      <xdr:nvPicPr>
        <xdr:cNvPr id="117" name="圖片 116" descr="北賽普勒斯">
          <a:hlinkClick xmlns:r="http://schemas.openxmlformats.org/officeDocument/2006/relationships" r:id="rId226" tooltip="北賽普勒斯"/>
          <a:extLst>
            <a:ext uri="{FF2B5EF4-FFF2-40B4-BE49-F238E27FC236}">
              <a16:creationId xmlns:a16="http://schemas.microsoft.com/office/drawing/2014/main" id="{457A38C8-B888-4EAE-A41F-D0884A940DEE}"/>
            </a:ext>
          </a:extLst>
        </xdr:cNvPr>
        <xdr:cNvPicPr>
          <a:picLocks noChangeAspect="1" noChangeArrowheads="1"/>
        </xdr:cNvPicPr>
      </xdr:nvPicPr>
      <xdr:blipFill>
        <a:blip xmlns:r="http://schemas.openxmlformats.org/officeDocument/2006/relationships" r:embed="rId227">
          <a:extLst>
            <a:ext uri="{28A0092B-C50C-407E-A947-70E740481C1C}">
              <a14:useLocalDpi xmlns:a14="http://schemas.microsoft.com/office/drawing/2010/main" val="0"/>
            </a:ext>
          </a:extLst>
        </a:blip>
        <a:srcRect/>
        <a:stretch>
          <a:fillRect/>
        </a:stretch>
      </xdr:blipFill>
      <xdr:spPr bwMode="auto">
        <a:xfrm>
          <a:off x="1833561" y="601265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119</xdr:row>
      <xdr:rowOff>95248</xdr:rowOff>
    </xdr:from>
    <xdr:to>
      <xdr:col>3</xdr:col>
      <xdr:colOff>547686</xdr:colOff>
      <xdr:row>119</xdr:row>
      <xdr:rowOff>333373</xdr:rowOff>
    </xdr:to>
    <xdr:pic>
      <xdr:nvPicPr>
        <xdr:cNvPr id="118" name="圖片 117" descr="南奧塞提亞">
          <a:hlinkClick xmlns:r="http://schemas.openxmlformats.org/officeDocument/2006/relationships" r:id="rId228" tooltip="南奧塞提亞"/>
          <a:extLst>
            <a:ext uri="{FF2B5EF4-FFF2-40B4-BE49-F238E27FC236}">
              <a16:creationId xmlns:a16="http://schemas.microsoft.com/office/drawing/2014/main" id="{C458D95A-C542-47E7-A69E-99E29518BA88}"/>
            </a:ext>
          </a:extLst>
        </xdr:cNvPr>
        <xdr:cNvPicPr>
          <a:picLocks noChangeAspect="1" noChangeArrowheads="1"/>
        </xdr:cNvPicPr>
      </xdr:nvPicPr>
      <xdr:blipFill>
        <a:blip xmlns:r="http://schemas.openxmlformats.org/officeDocument/2006/relationships" r:embed="rId229">
          <a:extLst>
            <a:ext uri="{28A0092B-C50C-407E-A947-70E740481C1C}">
              <a14:useLocalDpi xmlns:a14="http://schemas.microsoft.com/office/drawing/2010/main" val="0"/>
            </a:ext>
          </a:extLst>
        </a:blip>
        <a:srcRect/>
        <a:stretch>
          <a:fillRect/>
        </a:stretch>
      </xdr:blipFill>
      <xdr:spPr bwMode="auto">
        <a:xfrm>
          <a:off x="1833561" y="60626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120</xdr:row>
      <xdr:rowOff>95248</xdr:rowOff>
    </xdr:from>
    <xdr:to>
      <xdr:col>3</xdr:col>
      <xdr:colOff>547686</xdr:colOff>
      <xdr:row>120</xdr:row>
      <xdr:rowOff>333373</xdr:rowOff>
    </xdr:to>
    <xdr:pic>
      <xdr:nvPicPr>
        <xdr:cNvPr id="119" name="圖片 118" descr="英國">
          <a:hlinkClick xmlns:r="http://schemas.openxmlformats.org/officeDocument/2006/relationships" r:id="rId230" tooltip="英國"/>
          <a:extLst>
            <a:ext uri="{FF2B5EF4-FFF2-40B4-BE49-F238E27FC236}">
              <a16:creationId xmlns:a16="http://schemas.microsoft.com/office/drawing/2014/main" id="{9EADCC04-07E6-402F-86D6-183ECDF1A421}"/>
            </a:ext>
          </a:extLst>
        </xdr:cNvPr>
        <xdr:cNvPicPr>
          <a:picLocks noChangeAspect="1" noChangeArrowheads="1"/>
        </xdr:cNvPicPr>
      </xdr:nvPicPr>
      <xdr:blipFill>
        <a:blip xmlns:r="http://schemas.openxmlformats.org/officeDocument/2006/relationships" r:embed="rId231">
          <a:extLst>
            <a:ext uri="{28A0092B-C50C-407E-A947-70E740481C1C}">
              <a14:useLocalDpi xmlns:a14="http://schemas.microsoft.com/office/drawing/2010/main" val="0"/>
            </a:ext>
          </a:extLst>
        </a:blip>
        <a:srcRect/>
        <a:stretch>
          <a:fillRect/>
        </a:stretch>
      </xdr:blipFill>
      <xdr:spPr bwMode="auto">
        <a:xfrm>
          <a:off x="1833561" y="611266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80961</xdr:colOff>
      <xdr:row>76</xdr:row>
      <xdr:rowOff>93132</xdr:rowOff>
    </xdr:from>
    <xdr:to>
      <xdr:col>3</xdr:col>
      <xdr:colOff>551055</xdr:colOff>
      <xdr:row>76</xdr:row>
      <xdr:rowOff>406332</xdr:rowOff>
    </xdr:to>
    <xdr:pic>
      <xdr:nvPicPr>
        <xdr:cNvPr id="120" name="圖片 119">
          <a:extLst>
            <a:ext uri="{FF2B5EF4-FFF2-40B4-BE49-F238E27FC236}">
              <a16:creationId xmlns:a16="http://schemas.microsoft.com/office/drawing/2014/main" id="{702A2444-95F3-405E-A789-F83A32271335}"/>
            </a:ext>
          </a:extLst>
        </xdr:cNvPr>
        <xdr:cNvPicPr>
          <a:picLocks noChangeAspect="1"/>
        </xdr:cNvPicPr>
      </xdr:nvPicPr>
      <xdr:blipFill>
        <a:blip xmlns:r="http://schemas.openxmlformats.org/officeDocument/2006/relationships" r:embed="rId232" cstate="print">
          <a:extLst>
            <a:ext uri="{28A0092B-C50C-407E-A947-70E740481C1C}">
              <a14:useLocalDpi xmlns:a14="http://schemas.microsoft.com/office/drawing/2010/main" val="0"/>
            </a:ext>
          </a:extLst>
        </a:blip>
        <a:stretch>
          <a:fillRect/>
        </a:stretch>
      </xdr:blipFill>
      <xdr:spPr>
        <a:xfrm>
          <a:off x="1848378" y="37875632"/>
          <a:ext cx="470094" cy="313200"/>
        </a:xfrm>
        <a:prstGeom prst="rect">
          <a:avLst/>
        </a:prstGeom>
      </xdr:spPr>
    </xdr:pic>
    <xdr:clientData/>
  </xdr:twoCellAnchor>
  <xdr:twoCellAnchor editAs="oneCell">
    <xdr:from>
      <xdr:col>3</xdr:col>
      <xdr:colOff>78561</xdr:colOff>
      <xdr:row>91</xdr:row>
      <xdr:rowOff>102373</xdr:rowOff>
    </xdr:from>
    <xdr:to>
      <xdr:col>3</xdr:col>
      <xdr:colOff>548361</xdr:colOff>
      <xdr:row>91</xdr:row>
      <xdr:rowOff>415573</xdr:rowOff>
    </xdr:to>
    <xdr:pic>
      <xdr:nvPicPr>
        <xdr:cNvPr id="121" name="圖片 120">
          <a:extLst>
            <a:ext uri="{FF2B5EF4-FFF2-40B4-BE49-F238E27FC236}">
              <a16:creationId xmlns:a16="http://schemas.microsoft.com/office/drawing/2014/main" id="{701BEE15-81A7-4E92-BAE5-DA502E6C8B65}"/>
            </a:ext>
          </a:extLst>
        </xdr:cNvPr>
        <xdr:cNvPicPr>
          <a:picLocks noChangeAspect="1"/>
        </xdr:cNvPicPr>
      </xdr:nvPicPr>
      <xdr:blipFill>
        <a:blip xmlns:r="http://schemas.openxmlformats.org/officeDocument/2006/relationships" r:embed="rId233" cstate="print">
          <a:extLst>
            <a:ext uri="{28A0092B-C50C-407E-A947-70E740481C1C}">
              <a14:useLocalDpi xmlns:a14="http://schemas.microsoft.com/office/drawing/2010/main" val="0"/>
            </a:ext>
          </a:extLst>
        </a:blip>
        <a:stretch>
          <a:fillRect/>
        </a:stretch>
      </xdr:blipFill>
      <xdr:spPr>
        <a:xfrm>
          <a:off x="1840686" y="46131936"/>
          <a:ext cx="469800" cy="313200"/>
        </a:xfrm>
        <a:prstGeom prst="rect">
          <a:avLst/>
        </a:prstGeom>
      </xdr:spPr>
    </xdr:pic>
    <xdr:clientData/>
  </xdr:twoCellAnchor>
  <xdr:twoCellAnchor editAs="oneCell">
    <xdr:from>
      <xdr:col>3</xdr:col>
      <xdr:colOff>88087</xdr:colOff>
      <xdr:row>74</xdr:row>
      <xdr:rowOff>111898</xdr:rowOff>
    </xdr:from>
    <xdr:to>
      <xdr:col>3</xdr:col>
      <xdr:colOff>557658</xdr:colOff>
      <xdr:row>74</xdr:row>
      <xdr:rowOff>425098</xdr:rowOff>
    </xdr:to>
    <xdr:pic>
      <xdr:nvPicPr>
        <xdr:cNvPr id="123" name="圖片 122">
          <a:extLst>
            <a:ext uri="{FF2B5EF4-FFF2-40B4-BE49-F238E27FC236}">
              <a16:creationId xmlns:a16="http://schemas.microsoft.com/office/drawing/2014/main" id="{DB504080-7E06-439A-9633-1028E90A5D20}"/>
            </a:ext>
          </a:extLst>
        </xdr:cNvPr>
        <xdr:cNvPicPr>
          <a:picLocks noChangeAspect="1"/>
        </xdr:cNvPicPr>
      </xdr:nvPicPr>
      <xdr:blipFill>
        <a:blip xmlns:r="http://schemas.openxmlformats.org/officeDocument/2006/relationships" r:embed="rId234" cstate="print">
          <a:extLst>
            <a:ext uri="{28A0092B-C50C-407E-A947-70E740481C1C}">
              <a14:useLocalDpi xmlns:a14="http://schemas.microsoft.com/office/drawing/2010/main" val="0"/>
            </a:ext>
          </a:extLst>
        </a:blip>
        <a:stretch>
          <a:fillRect/>
        </a:stretch>
      </xdr:blipFill>
      <xdr:spPr>
        <a:xfrm>
          <a:off x="1850212" y="37640398"/>
          <a:ext cx="469571" cy="313200"/>
        </a:xfrm>
        <a:prstGeom prst="rect">
          <a:avLst/>
        </a:prstGeom>
      </xdr:spPr>
    </xdr:pic>
    <xdr:clientData/>
  </xdr:twoCellAnchor>
  <xdr:twoCellAnchor editAs="oneCell">
    <xdr:from>
      <xdr:col>3</xdr:col>
      <xdr:colOff>71436</xdr:colOff>
      <xdr:row>121</xdr:row>
      <xdr:rowOff>95248</xdr:rowOff>
    </xdr:from>
    <xdr:to>
      <xdr:col>3</xdr:col>
      <xdr:colOff>547686</xdr:colOff>
      <xdr:row>121</xdr:row>
      <xdr:rowOff>409573</xdr:rowOff>
    </xdr:to>
    <xdr:pic>
      <xdr:nvPicPr>
        <xdr:cNvPr id="124" name="圖片 123" descr="奧蘭">
          <a:hlinkClick xmlns:r="http://schemas.openxmlformats.org/officeDocument/2006/relationships" r:id="rId235" tooltip="阿爾巴尼亞"/>
          <a:extLst>
            <a:ext uri="{FF2B5EF4-FFF2-40B4-BE49-F238E27FC236}">
              <a16:creationId xmlns:a16="http://schemas.microsoft.com/office/drawing/2014/main" id="{8A68701C-8571-41CB-90ED-2F5A70B24D28}"/>
            </a:ext>
          </a:extLst>
        </xdr:cNvPr>
        <xdr:cNvPicPr>
          <a:picLocks noChangeAspect="1" noChangeArrowheads="1"/>
        </xdr:cNvPicPr>
      </xdr:nvPicPr>
      <xdr:blipFill>
        <a:blip xmlns:r="http://schemas.openxmlformats.org/officeDocument/2006/relationships" r:embed="rId236">
          <a:extLst>
            <a:ext uri="{28A0092B-C50C-407E-A947-70E740481C1C}">
              <a14:useLocalDpi xmlns:a14="http://schemas.microsoft.com/office/drawing/2010/main" val="0"/>
            </a:ext>
          </a:extLst>
        </a:blip>
        <a:srcRect/>
        <a:stretch>
          <a:fillRect/>
        </a:stretch>
      </xdr:blipFill>
      <xdr:spPr bwMode="auto">
        <a:xfrm>
          <a:off x="1833561" y="61626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122</xdr:row>
      <xdr:rowOff>95248</xdr:rowOff>
    </xdr:from>
    <xdr:to>
      <xdr:col>3</xdr:col>
      <xdr:colOff>547686</xdr:colOff>
      <xdr:row>122</xdr:row>
      <xdr:rowOff>438148</xdr:rowOff>
    </xdr:to>
    <xdr:pic>
      <xdr:nvPicPr>
        <xdr:cNvPr id="125" name="圖片 124" descr="阿爾巴尼亞">
          <a:hlinkClick xmlns:r="http://schemas.openxmlformats.org/officeDocument/2006/relationships" r:id="rId237"/>
          <a:extLst>
            <a:ext uri="{FF2B5EF4-FFF2-40B4-BE49-F238E27FC236}">
              <a16:creationId xmlns:a16="http://schemas.microsoft.com/office/drawing/2014/main" id="{BDFC182C-C03A-42F3-97C5-89FED7BB14AB}"/>
            </a:ext>
          </a:extLst>
        </xdr:cNvPr>
        <xdr:cNvPicPr>
          <a:picLocks noChangeAspect="1" noChangeArrowheads="1"/>
        </xdr:cNvPicPr>
      </xdr:nvPicPr>
      <xdr:blipFill>
        <a:blip xmlns:r="http://schemas.openxmlformats.org/officeDocument/2006/relationships" r:embed="rId238">
          <a:extLst>
            <a:ext uri="{28A0092B-C50C-407E-A947-70E740481C1C}">
              <a14:useLocalDpi xmlns:a14="http://schemas.microsoft.com/office/drawing/2010/main" val="0"/>
            </a:ext>
          </a:extLst>
        </a:blip>
        <a:srcRect/>
        <a:stretch>
          <a:fillRect/>
        </a:stretch>
      </xdr:blipFill>
      <xdr:spPr bwMode="auto">
        <a:xfrm>
          <a:off x="1833561" y="62126811"/>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123</xdr:row>
      <xdr:rowOff>95248</xdr:rowOff>
    </xdr:from>
    <xdr:to>
      <xdr:col>3</xdr:col>
      <xdr:colOff>547686</xdr:colOff>
      <xdr:row>123</xdr:row>
      <xdr:rowOff>428623</xdr:rowOff>
    </xdr:to>
    <xdr:pic>
      <xdr:nvPicPr>
        <xdr:cNvPr id="126" name="圖片 125" descr="安道爾">
          <a:hlinkClick xmlns:r="http://schemas.openxmlformats.org/officeDocument/2006/relationships" r:id="rId239" tooltip="安道爾"/>
          <a:extLst>
            <a:ext uri="{FF2B5EF4-FFF2-40B4-BE49-F238E27FC236}">
              <a16:creationId xmlns:a16="http://schemas.microsoft.com/office/drawing/2014/main" id="{7CF7AB11-DFB6-4AFE-B228-536E11015277}"/>
            </a:ext>
          </a:extLst>
        </xdr:cNvPr>
        <xdr:cNvPicPr>
          <a:picLocks noChangeAspect="1" noChangeArrowheads="1"/>
        </xdr:cNvPicPr>
      </xdr:nvPicPr>
      <xdr:blipFill>
        <a:blip xmlns:r="http://schemas.openxmlformats.org/officeDocument/2006/relationships" r:embed="rId240">
          <a:extLst>
            <a:ext uri="{28A0092B-C50C-407E-A947-70E740481C1C}">
              <a14:useLocalDpi xmlns:a14="http://schemas.microsoft.com/office/drawing/2010/main" val="0"/>
            </a:ext>
          </a:extLst>
        </a:blip>
        <a:srcRect/>
        <a:stretch>
          <a:fillRect/>
        </a:stretch>
      </xdr:blipFill>
      <xdr:spPr bwMode="auto">
        <a:xfrm>
          <a:off x="1833561" y="62626873"/>
          <a:ext cx="47625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124</xdr:row>
      <xdr:rowOff>95248</xdr:rowOff>
    </xdr:from>
    <xdr:to>
      <xdr:col>3</xdr:col>
      <xdr:colOff>547686</xdr:colOff>
      <xdr:row>124</xdr:row>
      <xdr:rowOff>409573</xdr:rowOff>
    </xdr:to>
    <xdr:pic>
      <xdr:nvPicPr>
        <xdr:cNvPr id="127" name="圖片 126" descr="奧地利">
          <a:hlinkClick xmlns:r="http://schemas.openxmlformats.org/officeDocument/2006/relationships" r:id="rId241" tooltip="奧地利"/>
          <a:extLst>
            <a:ext uri="{FF2B5EF4-FFF2-40B4-BE49-F238E27FC236}">
              <a16:creationId xmlns:a16="http://schemas.microsoft.com/office/drawing/2014/main" id="{677FC76F-6F08-4062-9989-B008F7BACE74}"/>
            </a:ext>
          </a:extLst>
        </xdr:cNvPr>
        <xdr:cNvPicPr>
          <a:picLocks noChangeAspect="1" noChangeArrowheads="1"/>
        </xdr:cNvPicPr>
      </xdr:nvPicPr>
      <xdr:blipFill>
        <a:blip xmlns:r="http://schemas.openxmlformats.org/officeDocument/2006/relationships" r:embed="rId242">
          <a:extLst>
            <a:ext uri="{28A0092B-C50C-407E-A947-70E740481C1C}">
              <a14:useLocalDpi xmlns:a14="http://schemas.microsoft.com/office/drawing/2010/main" val="0"/>
            </a:ext>
          </a:extLst>
        </a:blip>
        <a:srcRect/>
        <a:stretch>
          <a:fillRect/>
        </a:stretch>
      </xdr:blipFill>
      <xdr:spPr bwMode="auto">
        <a:xfrm>
          <a:off x="1833561" y="63126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125</xdr:row>
      <xdr:rowOff>95248</xdr:rowOff>
    </xdr:from>
    <xdr:to>
      <xdr:col>3</xdr:col>
      <xdr:colOff>547686</xdr:colOff>
      <xdr:row>125</xdr:row>
      <xdr:rowOff>333373</xdr:rowOff>
    </xdr:to>
    <xdr:pic>
      <xdr:nvPicPr>
        <xdr:cNvPr id="128" name="圖片 127" descr="白俄羅斯">
          <a:hlinkClick xmlns:r="http://schemas.openxmlformats.org/officeDocument/2006/relationships" r:id="rId243" tooltip="白俄羅斯"/>
          <a:extLst>
            <a:ext uri="{FF2B5EF4-FFF2-40B4-BE49-F238E27FC236}">
              <a16:creationId xmlns:a16="http://schemas.microsoft.com/office/drawing/2014/main" id="{765E5922-A1B2-4D1D-BC9D-9E74C2285BD6}"/>
            </a:ext>
          </a:extLst>
        </xdr:cNvPr>
        <xdr:cNvPicPr>
          <a:picLocks noChangeAspect="1" noChangeArrowheads="1"/>
        </xdr:cNvPicPr>
      </xdr:nvPicPr>
      <xdr:blipFill>
        <a:blip xmlns:r="http://schemas.openxmlformats.org/officeDocument/2006/relationships" r:embed="rId244">
          <a:extLst>
            <a:ext uri="{28A0092B-C50C-407E-A947-70E740481C1C}">
              <a14:useLocalDpi xmlns:a14="http://schemas.microsoft.com/office/drawing/2010/main" val="0"/>
            </a:ext>
          </a:extLst>
        </a:blip>
        <a:srcRect/>
        <a:stretch>
          <a:fillRect/>
        </a:stretch>
      </xdr:blipFill>
      <xdr:spPr bwMode="auto">
        <a:xfrm>
          <a:off x="1833561" y="636269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126</xdr:row>
      <xdr:rowOff>95248</xdr:rowOff>
    </xdr:from>
    <xdr:to>
      <xdr:col>3</xdr:col>
      <xdr:colOff>547686</xdr:colOff>
      <xdr:row>126</xdr:row>
      <xdr:rowOff>409573</xdr:rowOff>
    </xdr:to>
    <xdr:pic>
      <xdr:nvPicPr>
        <xdr:cNvPr id="129" name="圖片 128" descr="比利時">
          <a:hlinkClick xmlns:r="http://schemas.openxmlformats.org/officeDocument/2006/relationships" r:id="rId245" tooltip="比利時"/>
          <a:extLst>
            <a:ext uri="{FF2B5EF4-FFF2-40B4-BE49-F238E27FC236}">
              <a16:creationId xmlns:a16="http://schemas.microsoft.com/office/drawing/2014/main" id="{23DE8FDE-D1C5-4D25-A73A-D4D8634D99CF}"/>
            </a:ext>
          </a:extLst>
        </xdr:cNvPr>
        <xdr:cNvPicPr>
          <a:picLocks noChangeAspect="1" noChangeArrowheads="1"/>
        </xdr:cNvPicPr>
      </xdr:nvPicPr>
      <xdr:blipFill>
        <a:blip xmlns:r="http://schemas.openxmlformats.org/officeDocument/2006/relationships" r:embed="rId246">
          <a:extLst>
            <a:ext uri="{28A0092B-C50C-407E-A947-70E740481C1C}">
              <a14:useLocalDpi xmlns:a14="http://schemas.microsoft.com/office/drawing/2010/main" val="0"/>
            </a:ext>
          </a:extLst>
        </a:blip>
        <a:srcRect/>
        <a:stretch>
          <a:fillRect/>
        </a:stretch>
      </xdr:blipFill>
      <xdr:spPr bwMode="auto">
        <a:xfrm>
          <a:off x="1833561" y="64127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127</xdr:row>
      <xdr:rowOff>95248</xdr:rowOff>
    </xdr:from>
    <xdr:to>
      <xdr:col>3</xdr:col>
      <xdr:colOff>547686</xdr:colOff>
      <xdr:row>127</xdr:row>
      <xdr:rowOff>333373</xdr:rowOff>
    </xdr:to>
    <xdr:pic>
      <xdr:nvPicPr>
        <xdr:cNvPr id="130" name="圖片 129" descr="波士尼亞與赫塞哥維納">
          <a:hlinkClick xmlns:r="http://schemas.openxmlformats.org/officeDocument/2006/relationships" r:id="rId247" tooltip="波士尼亞與赫塞哥維納"/>
          <a:extLst>
            <a:ext uri="{FF2B5EF4-FFF2-40B4-BE49-F238E27FC236}">
              <a16:creationId xmlns:a16="http://schemas.microsoft.com/office/drawing/2014/main" id="{5945813C-8713-4526-88C3-4227A1FAF6D0}"/>
            </a:ext>
          </a:extLst>
        </xdr:cNvPr>
        <xdr:cNvPicPr>
          <a:picLocks noChangeAspect="1" noChangeArrowheads="1"/>
        </xdr:cNvPicPr>
      </xdr:nvPicPr>
      <xdr:blipFill>
        <a:blip xmlns:r="http://schemas.openxmlformats.org/officeDocument/2006/relationships" r:embed="rId248">
          <a:extLst>
            <a:ext uri="{28A0092B-C50C-407E-A947-70E740481C1C}">
              <a14:useLocalDpi xmlns:a14="http://schemas.microsoft.com/office/drawing/2010/main" val="0"/>
            </a:ext>
          </a:extLst>
        </a:blip>
        <a:srcRect/>
        <a:stretch>
          <a:fillRect/>
        </a:stretch>
      </xdr:blipFill>
      <xdr:spPr bwMode="auto">
        <a:xfrm>
          <a:off x="1833561" y="64627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128</xdr:row>
      <xdr:rowOff>95248</xdr:rowOff>
    </xdr:from>
    <xdr:to>
      <xdr:col>3</xdr:col>
      <xdr:colOff>547686</xdr:colOff>
      <xdr:row>128</xdr:row>
      <xdr:rowOff>380998</xdr:rowOff>
    </xdr:to>
    <xdr:pic>
      <xdr:nvPicPr>
        <xdr:cNvPr id="131" name="圖片 130" descr="保加利亞">
          <a:hlinkClick xmlns:r="http://schemas.openxmlformats.org/officeDocument/2006/relationships" r:id="rId249" tooltip="保加利亞"/>
          <a:extLst>
            <a:ext uri="{FF2B5EF4-FFF2-40B4-BE49-F238E27FC236}">
              <a16:creationId xmlns:a16="http://schemas.microsoft.com/office/drawing/2014/main" id="{579D0A27-3E68-47EE-B8A9-A1A334C37318}"/>
            </a:ext>
          </a:extLst>
        </xdr:cNvPr>
        <xdr:cNvPicPr>
          <a:picLocks noChangeAspect="1" noChangeArrowheads="1"/>
        </xdr:cNvPicPr>
      </xdr:nvPicPr>
      <xdr:blipFill>
        <a:blip xmlns:r="http://schemas.openxmlformats.org/officeDocument/2006/relationships" r:embed="rId250">
          <a:extLst>
            <a:ext uri="{28A0092B-C50C-407E-A947-70E740481C1C}">
              <a14:useLocalDpi xmlns:a14="http://schemas.microsoft.com/office/drawing/2010/main" val="0"/>
            </a:ext>
          </a:extLst>
        </a:blip>
        <a:srcRect/>
        <a:stretch>
          <a:fillRect/>
        </a:stretch>
      </xdr:blipFill>
      <xdr:spPr bwMode="auto">
        <a:xfrm>
          <a:off x="1833561" y="65127186"/>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129</xdr:row>
      <xdr:rowOff>95248</xdr:rowOff>
    </xdr:from>
    <xdr:to>
      <xdr:col>3</xdr:col>
      <xdr:colOff>547686</xdr:colOff>
      <xdr:row>129</xdr:row>
      <xdr:rowOff>333373</xdr:rowOff>
    </xdr:to>
    <xdr:pic>
      <xdr:nvPicPr>
        <xdr:cNvPr id="132" name="圖片 131" descr="克羅埃西亞">
          <a:hlinkClick xmlns:r="http://schemas.openxmlformats.org/officeDocument/2006/relationships" r:id="rId251" tooltip="克羅埃西亞"/>
          <a:extLst>
            <a:ext uri="{FF2B5EF4-FFF2-40B4-BE49-F238E27FC236}">
              <a16:creationId xmlns:a16="http://schemas.microsoft.com/office/drawing/2014/main" id="{3208C73D-7373-461F-BA4F-01BC7165FEA0}"/>
            </a:ext>
          </a:extLst>
        </xdr:cNvPr>
        <xdr:cNvPicPr>
          <a:picLocks noChangeAspect="1" noChangeArrowheads="1"/>
        </xdr:cNvPicPr>
      </xdr:nvPicPr>
      <xdr:blipFill>
        <a:blip xmlns:r="http://schemas.openxmlformats.org/officeDocument/2006/relationships" r:embed="rId252">
          <a:extLst>
            <a:ext uri="{28A0092B-C50C-407E-A947-70E740481C1C}">
              <a14:useLocalDpi xmlns:a14="http://schemas.microsoft.com/office/drawing/2010/main" val="0"/>
            </a:ext>
          </a:extLst>
        </a:blip>
        <a:srcRect/>
        <a:stretch>
          <a:fillRect/>
        </a:stretch>
      </xdr:blipFill>
      <xdr:spPr bwMode="auto">
        <a:xfrm>
          <a:off x="1833561" y="6562724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131</xdr:row>
      <xdr:rowOff>95248</xdr:rowOff>
    </xdr:from>
    <xdr:to>
      <xdr:col>3</xdr:col>
      <xdr:colOff>547686</xdr:colOff>
      <xdr:row>131</xdr:row>
      <xdr:rowOff>409573</xdr:rowOff>
    </xdr:to>
    <xdr:pic>
      <xdr:nvPicPr>
        <xdr:cNvPr id="133" name="圖片 132" descr="捷克">
          <a:hlinkClick xmlns:r="http://schemas.openxmlformats.org/officeDocument/2006/relationships" r:id="rId253" tooltip="捷克"/>
          <a:extLst>
            <a:ext uri="{FF2B5EF4-FFF2-40B4-BE49-F238E27FC236}">
              <a16:creationId xmlns:a16="http://schemas.microsoft.com/office/drawing/2014/main" id="{15982674-1452-4BE7-9DE9-DA72FE4374E4}"/>
            </a:ext>
          </a:extLst>
        </xdr:cNvPr>
        <xdr:cNvPicPr>
          <a:picLocks noChangeAspect="1" noChangeArrowheads="1"/>
        </xdr:cNvPicPr>
      </xdr:nvPicPr>
      <xdr:blipFill>
        <a:blip xmlns:r="http://schemas.openxmlformats.org/officeDocument/2006/relationships" r:embed="rId254">
          <a:extLst>
            <a:ext uri="{28A0092B-C50C-407E-A947-70E740481C1C}">
              <a14:useLocalDpi xmlns:a14="http://schemas.microsoft.com/office/drawing/2010/main" val="0"/>
            </a:ext>
          </a:extLst>
        </a:blip>
        <a:srcRect/>
        <a:stretch>
          <a:fillRect/>
        </a:stretch>
      </xdr:blipFill>
      <xdr:spPr bwMode="auto">
        <a:xfrm>
          <a:off x="1833561" y="66627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132</xdr:row>
      <xdr:rowOff>95248</xdr:rowOff>
    </xdr:from>
    <xdr:to>
      <xdr:col>3</xdr:col>
      <xdr:colOff>547686</xdr:colOff>
      <xdr:row>132</xdr:row>
      <xdr:rowOff>457198</xdr:rowOff>
    </xdr:to>
    <xdr:pic>
      <xdr:nvPicPr>
        <xdr:cNvPr id="134" name="圖片 133" descr="丹麥">
          <a:hlinkClick xmlns:r="http://schemas.openxmlformats.org/officeDocument/2006/relationships" r:id="rId255" tooltip="丹麥"/>
          <a:extLst>
            <a:ext uri="{FF2B5EF4-FFF2-40B4-BE49-F238E27FC236}">
              <a16:creationId xmlns:a16="http://schemas.microsoft.com/office/drawing/2014/main" id="{2E13D5BF-49EB-4C79-B601-CD5C546650E9}"/>
            </a:ext>
          </a:extLst>
        </xdr:cNvPr>
        <xdr:cNvPicPr>
          <a:picLocks noChangeAspect="1" noChangeArrowheads="1"/>
        </xdr:cNvPicPr>
      </xdr:nvPicPr>
      <xdr:blipFill>
        <a:blip xmlns:r="http://schemas.openxmlformats.org/officeDocument/2006/relationships" r:embed="rId256">
          <a:extLst>
            <a:ext uri="{28A0092B-C50C-407E-A947-70E740481C1C}">
              <a14:useLocalDpi xmlns:a14="http://schemas.microsoft.com/office/drawing/2010/main" val="0"/>
            </a:ext>
          </a:extLst>
        </a:blip>
        <a:srcRect/>
        <a:stretch>
          <a:fillRect/>
        </a:stretch>
      </xdr:blipFill>
      <xdr:spPr bwMode="auto">
        <a:xfrm>
          <a:off x="1833561" y="67127436"/>
          <a:ext cx="4762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133</xdr:row>
      <xdr:rowOff>95248</xdr:rowOff>
    </xdr:from>
    <xdr:to>
      <xdr:col>3</xdr:col>
      <xdr:colOff>547686</xdr:colOff>
      <xdr:row>133</xdr:row>
      <xdr:rowOff>400048</xdr:rowOff>
    </xdr:to>
    <xdr:pic>
      <xdr:nvPicPr>
        <xdr:cNvPr id="135" name="圖片 134" descr="愛沙尼亞">
          <a:hlinkClick xmlns:r="http://schemas.openxmlformats.org/officeDocument/2006/relationships" r:id="rId257" tooltip="愛沙尼亞"/>
          <a:extLst>
            <a:ext uri="{FF2B5EF4-FFF2-40B4-BE49-F238E27FC236}">
              <a16:creationId xmlns:a16="http://schemas.microsoft.com/office/drawing/2014/main" id="{B4CAFF17-AACB-4C98-AFDE-415CB89B0306}"/>
            </a:ext>
          </a:extLst>
        </xdr:cNvPr>
        <xdr:cNvPicPr>
          <a:picLocks noChangeAspect="1" noChangeArrowheads="1"/>
        </xdr:cNvPicPr>
      </xdr:nvPicPr>
      <xdr:blipFill>
        <a:blip xmlns:r="http://schemas.openxmlformats.org/officeDocument/2006/relationships" r:embed="rId258">
          <a:extLst>
            <a:ext uri="{28A0092B-C50C-407E-A947-70E740481C1C}">
              <a14:useLocalDpi xmlns:a14="http://schemas.microsoft.com/office/drawing/2010/main" val="0"/>
            </a:ext>
          </a:extLst>
        </a:blip>
        <a:srcRect/>
        <a:stretch>
          <a:fillRect/>
        </a:stretch>
      </xdr:blipFill>
      <xdr:spPr bwMode="auto">
        <a:xfrm>
          <a:off x="1833561" y="67627498"/>
          <a:ext cx="4762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134</xdr:row>
      <xdr:rowOff>95248</xdr:rowOff>
    </xdr:from>
    <xdr:to>
      <xdr:col>3</xdr:col>
      <xdr:colOff>547686</xdr:colOff>
      <xdr:row>134</xdr:row>
      <xdr:rowOff>438148</xdr:rowOff>
    </xdr:to>
    <xdr:pic>
      <xdr:nvPicPr>
        <xdr:cNvPr id="136" name="圖片 135" descr="法羅群島">
          <a:hlinkClick xmlns:r="http://schemas.openxmlformats.org/officeDocument/2006/relationships" r:id="rId259" tooltip="法羅群島"/>
          <a:extLst>
            <a:ext uri="{FF2B5EF4-FFF2-40B4-BE49-F238E27FC236}">
              <a16:creationId xmlns:a16="http://schemas.microsoft.com/office/drawing/2014/main" id="{57860FEB-E6B0-46A2-981B-7A9ECBCF77AC}"/>
            </a:ext>
          </a:extLst>
        </xdr:cNvPr>
        <xdr:cNvPicPr>
          <a:picLocks noChangeAspect="1" noChangeArrowheads="1"/>
        </xdr:cNvPicPr>
      </xdr:nvPicPr>
      <xdr:blipFill>
        <a:blip xmlns:r="http://schemas.openxmlformats.org/officeDocument/2006/relationships" r:embed="rId260">
          <a:extLst>
            <a:ext uri="{28A0092B-C50C-407E-A947-70E740481C1C}">
              <a14:useLocalDpi xmlns:a14="http://schemas.microsoft.com/office/drawing/2010/main" val="0"/>
            </a:ext>
          </a:extLst>
        </a:blip>
        <a:srcRect/>
        <a:stretch>
          <a:fillRect/>
        </a:stretch>
      </xdr:blipFill>
      <xdr:spPr bwMode="auto">
        <a:xfrm>
          <a:off x="1833561" y="68127561"/>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135</xdr:row>
      <xdr:rowOff>95248</xdr:rowOff>
    </xdr:from>
    <xdr:to>
      <xdr:col>3</xdr:col>
      <xdr:colOff>547686</xdr:colOff>
      <xdr:row>135</xdr:row>
      <xdr:rowOff>390523</xdr:rowOff>
    </xdr:to>
    <xdr:pic>
      <xdr:nvPicPr>
        <xdr:cNvPr id="137" name="圖片 136" descr="芬蘭">
          <a:hlinkClick xmlns:r="http://schemas.openxmlformats.org/officeDocument/2006/relationships" r:id="rId261" tooltip="芬蘭"/>
          <a:extLst>
            <a:ext uri="{FF2B5EF4-FFF2-40B4-BE49-F238E27FC236}">
              <a16:creationId xmlns:a16="http://schemas.microsoft.com/office/drawing/2014/main" id="{A8F1E3D3-0FD6-41D1-8F4B-33DB117273C4}"/>
            </a:ext>
          </a:extLst>
        </xdr:cNvPr>
        <xdr:cNvPicPr>
          <a:picLocks noChangeAspect="1" noChangeArrowheads="1"/>
        </xdr:cNvPicPr>
      </xdr:nvPicPr>
      <xdr:blipFill>
        <a:blip xmlns:r="http://schemas.openxmlformats.org/officeDocument/2006/relationships" r:embed="rId262">
          <a:extLst>
            <a:ext uri="{28A0092B-C50C-407E-A947-70E740481C1C}">
              <a14:useLocalDpi xmlns:a14="http://schemas.microsoft.com/office/drawing/2010/main" val="0"/>
            </a:ext>
          </a:extLst>
        </a:blip>
        <a:srcRect/>
        <a:stretch>
          <a:fillRect/>
        </a:stretch>
      </xdr:blipFill>
      <xdr:spPr bwMode="auto">
        <a:xfrm>
          <a:off x="1833561" y="68627623"/>
          <a:ext cx="4762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136</xdr:row>
      <xdr:rowOff>95248</xdr:rowOff>
    </xdr:from>
    <xdr:to>
      <xdr:col>3</xdr:col>
      <xdr:colOff>547686</xdr:colOff>
      <xdr:row>136</xdr:row>
      <xdr:rowOff>409573</xdr:rowOff>
    </xdr:to>
    <xdr:pic>
      <xdr:nvPicPr>
        <xdr:cNvPr id="138" name="圖片 137" descr="法國">
          <a:hlinkClick xmlns:r="http://schemas.openxmlformats.org/officeDocument/2006/relationships" r:id="rId263" tooltip="法國"/>
          <a:extLst>
            <a:ext uri="{FF2B5EF4-FFF2-40B4-BE49-F238E27FC236}">
              <a16:creationId xmlns:a16="http://schemas.microsoft.com/office/drawing/2014/main" id="{BBD8A6A3-E49A-4292-B3DA-B5BB48ACC090}"/>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833561" y="691276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137</xdr:row>
      <xdr:rowOff>95248</xdr:rowOff>
    </xdr:from>
    <xdr:to>
      <xdr:col>3</xdr:col>
      <xdr:colOff>547686</xdr:colOff>
      <xdr:row>137</xdr:row>
      <xdr:rowOff>380998</xdr:rowOff>
    </xdr:to>
    <xdr:pic>
      <xdr:nvPicPr>
        <xdr:cNvPr id="139" name="圖片 138" descr="德國">
          <a:hlinkClick xmlns:r="http://schemas.openxmlformats.org/officeDocument/2006/relationships" r:id="rId264" tooltip="德國"/>
          <a:extLst>
            <a:ext uri="{FF2B5EF4-FFF2-40B4-BE49-F238E27FC236}">
              <a16:creationId xmlns:a16="http://schemas.microsoft.com/office/drawing/2014/main" id="{71C731F4-FFF8-4F89-9763-28AEC27E4A2D}"/>
            </a:ext>
          </a:extLst>
        </xdr:cNvPr>
        <xdr:cNvPicPr>
          <a:picLocks noChangeAspect="1" noChangeArrowheads="1"/>
        </xdr:cNvPicPr>
      </xdr:nvPicPr>
      <xdr:blipFill>
        <a:blip xmlns:r="http://schemas.openxmlformats.org/officeDocument/2006/relationships" r:embed="rId265">
          <a:extLst>
            <a:ext uri="{28A0092B-C50C-407E-A947-70E740481C1C}">
              <a14:useLocalDpi xmlns:a14="http://schemas.microsoft.com/office/drawing/2010/main" val="0"/>
            </a:ext>
          </a:extLst>
        </a:blip>
        <a:srcRect/>
        <a:stretch>
          <a:fillRect/>
        </a:stretch>
      </xdr:blipFill>
      <xdr:spPr bwMode="auto">
        <a:xfrm>
          <a:off x="1833561" y="69627748"/>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138</xdr:row>
      <xdr:rowOff>95248</xdr:rowOff>
    </xdr:from>
    <xdr:to>
      <xdr:col>3</xdr:col>
      <xdr:colOff>547686</xdr:colOff>
      <xdr:row>138</xdr:row>
      <xdr:rowOff>333373</xdr:rowOff>
    </xdr:to>
    <xdr:pic>
      <xdr:nvPicPr>
        <xdr:cNvPr id="140" name="圖片 139" descr="直布羅陀">
          <a:hlinkClick xmlns:r="http://schemas.openxmlformats.org/officeDocument/2006/relationships" r:id="rId266" tooltip="直布羅陀"/>
          <a:extLst>
            <a:ext uri="{FF2B5EF4-FFF2-40B4-BE49-F238E27FC236}">
              <a16:creationId xmlns:a16="http://schemas.microsoft.com/office/drawing/2014/main" id="{0A623266-4812-4DE8-8347-B4915CA3FA61}"/>
            </a:ext>
          </a:extLst>
        </xdr:cNvPr>
        <xdr:cNvPicPr>
          <a:picLocks noChangeAspect="1" noChangeArrowheads="1"/>
        </xdr:cNvPicPr>
      </xdr:nvPicPr>
      <xdr:blipFill>
        <a:blip xmlns:r="http://schemas.openxmlformats.org/officeDocument/2006/relationships" r:embed="rId267">
          <a:extLst>
            <a:ext uri="{28A0092B-C50C-407E-A947-70E740481C1C}">
              <a14:useLocalDpi xmlns:a14="http://schemas.microsoft.com/office/drawing/2010/main" val="0"/>
            </a:ext>
          </a:extLst>
        </a:blip>
        <a:srcRect/>
        <a:stretch>
          <a:fillRect/>
        </a:stretch>
      </xdr:blipFill>
      <xdr:spPr bwMode="auto">
        <a:xfrm>
          <a:off x="1833561" y="701278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139</xdr:row>
      <xdr:rowOff>95248</xdr:rowOff>
    </xdr:from>
    <xdr:to>
      <xdr:col>3</xdr:col>
      <xdr:colOff>547686</xdr:colOff>
      <xdr:row>139</xdr:row>
      <xdr:rowOff>409573</xdr:rowOff>
    </xdr:to>
    <xdr:pic>
      <xdr:nvPicPr>
        <xdr:cNvPr id="141" name="圖片 140" descr="希臘">
          <a:hlinkClick xmlns:r="http://schemas.openxmlformats.org/officeDocument/2006/relationships" r:id="rId268" tooltip="希臘"/>
          <a:extLst>
            <a:ext uri="{FF2B5EF4-FFF2-40B4-BE49-F238E27FC236}">
              <a16:creationId xmlns:a16="http://schemas.microsoft.com/office/drawing/2014/main" id="{F1700FDC-7B8D-47E7-A7EA-CC9AFAEEDF46}"/>
            </a:ext>
          </a:extLst>
        </xdr:cNvPr>
        <xdr:cNvPicPr>
          <a:picLocks noChangeAspect="1" noChangeArrowheads="1"/>
        </xdr:cNvPicPr>
      </xdr:nvPicPr>
      <xdr:blipFill>
        <a:blip xmlns:r="http://schemas.openxmlformats.org/officeDocument/2006/relationships" r:embed="rId269">
          <a:extLst>
            <a:ext uri="{28A0092B-C50C-407E-A947-70E740481C1C}">
              <a14:useLocalDpi xmlns:a14="http://schemas.microsoft.com/office/drawing/2010/main" val="0"/>
            </a:ext>
          </a:extLst>
        </a:blip>
        <a:srcRect/>
        <a:stretch>
          <a:fillRect/>
        </a:stretch>
      </xdr:blipFill>
      <xdr:spPr bwMode="auto">
        <a:xfrm>
          <a:off x="1833561" y="706278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140</xdr:row>
      <xdr:rowOff>95248</xdr:rowOff>
    </xdr:from>
    <xdr:to>
      <xdr:col>3</xdr:col>
      <xdr:colOff>547686</xdr:colOff>
      <xdr:row>140</xdr:row>
      <xdr:rowOff>409573</xdr:rowOff>
    </xdr:to>
    <xdr:pic>
      <xdr:nvPicPr>
        <xdr:cNvPr id="142" name="圖片 141" descr="根西">
          <a:hlinkClick xmlns:r="http://schemas.openxmlformats.org/officeDocument/2006/relationships" r:id="rId270" tooltip="根西"/>
          <a:extLst>
            <a:ext uri="{FF2B5EF4-FFF2-40B4-BE49-F238E27FC236}">
              <a16:creationId xmlns:a16="http://schemas.microsoft.com/office/drawing/2014/main" id="{267749E3-72DB-4E48-96FF-A7179D9CF4D9}"/>
            </a:ext>
          </a:extLst>
        </xdr:cNvPr>
        <xdr:cNvPicPr>
          <a:picLocks noChangeAspect="1" noChangeArrowheads="1"/>
        </xdr:cNvPicPr>
      </xdr:nvPicPr>
      <xdr:blipFill>
        <a:blip xmlns:r="http://schemas.openxmlformats.org/officeDocument/2006/relationships" r:embed="rId271">
          <a:extLst>
            <a:ext uri="{28A0092B-C50C-407E-A947-70E740481C1C}">
              <a14:useLocalDpi xmlns:a14="http://schemas.microsoft.com/office/drawing/2010/main" val="0"/>
            </a:ext>
          </a:extLst>
        </a:blip>
        <a:srcRect/>
        <a:stretch>
          <a:fillRect/>
        </a:stretch>
      </xdr:blipFill>
      <xdr:spPr bwMode="auto">
        <a:xfrm>
          <a:off x="1833561" y="71127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141</xdr:row>
      <xdr:rowOff>95248</xdr:rowOff>
    </xdr:from>
    <xdr:to>
      <xdr:col>3</xdr:col>
      <xdr:colOff>547686</xdr:colOff>
      <xdr:row>141</xdr:row>
      <xdr:rowOff>333373</xdr:rowOff>
    </xdr:to>
    <xdr:pic>
      <xdr:nvPicPr>
        <xdr:cNvPr id="143" name="圖片 142" descr="匈牙利">
          <a:hlinkClick xmlns:r="http://schemas.openxmlformats.org/officeDocument/2006/relationships" r:id="rId272" tooltip="匈牙利"/>
          <a:extLst>
            <a:ext uri="{FF2B5EF4-FFF2-40B4-BE49-F238E27FC236}">
              <a16:creationId xmlns:a16="http://schemas.microsoft.com/office/drawing/2014/main" id="{52685363-F93E-4838-98FF-6F4AD129F937}"/>
            </a:ext>
          </a:extLst>
        </xdr:cNvPr>
        <xdr:cNvPicPr>
          <a:picLocks noChangeAspect="1" noChangeArrowheads="1"/>
        </xdr:cNvPicPr>
      </xdr:nvPicPr>
      <xdr:blipFill>
        <a:blip xmlns:r="http://schemas.openxmlformats.org/officeDocument/2006/relationships" r:embed="rId273">
          <a:extLst>
            <a:ext uri="{28A0092B-C50C-407E-A947-70E740481C1C}">
              <a14:useLocalDpi xmlns:a14="http://schemas.microsoft.com/office/drawing/2010/main" val="0"/>
            </a:ext>
          </a:extLst>
        </a:blip>
        <a:srcRect/>
        <a:stretch>
          <a:fillRect/>
        </a:stretch>
      </xdr:blipFill>
      <xdr:spPr bwMode="auto">
        <a:xfrm>
          <a:off x="1833561" y="716279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142</xdr:row>
      <xdr:rowOff>95248</xdr:rowOff>
    </xdr:from>
    <xdr:to>
      <xdr:col>3</xdr:col>
      <xdr:colOff>547686</xdr:colOff>
      <xdr:row>142</xdr:row>
      <xdr:rowOff>438148</xdr:rowOff>
    </xdr:to>
    <xdr:pic>
      <xdr:nvPicPr>
        <xdr:cNvPr id="144" name="圖片 143" descr="冰島">
          <a:hlinkClick xmlns:r="http://schemas.openxmlformats.org/officeDocument/2006/relationships" r:id="rId274" tooltip="冰島"/>
          <a:extLst>
            <a:ext uri="{FF2B5EF4-FFF2-40B4-BE49-F238E27FC236}">
              <a16:creationId xmlns:a16="http://schemas.microsoft.com/office/drawing/2014/main" id="{C2CD079E-A3C0-4AEB-9549-E9E573A457FB}"/>
            </a:ext>
          </a:extLst>
        </xdr:cNvPr>
        <xdr:cNvPicPr>
          <a:picLocks noChangeAspect="1" noChangeArrowheads="1"/>
        </xdr:cNvPicPr>
      </xdr:nvPicPr>
      <xdr:blipFill>
        <a:blip xmlns:r="http://schemas.openxmlformats.org/officeDocument/2006/relationships" r:embed="rId275">
          <a:extLst>
            <a:ext uri="{28A0092B-C50C-407E-A947-70E740481C1C}">
              <a14:useLocalDpi xmlns:a14="http://schemas.microsoft.com/office/drawing/2010/main" val="0"/>
            </a:ext>
          </a:extLst>
        </a:blip>
        <a:srcRect/>
        <a:stretch>
          <a:fillRect/>
        </a:stretch>
      </xdr:blipFill>
      <xdr:spPr bwMode="auto">
        <a:xfrm>
          <a:off x="1833561" y="72128061"/>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143</xdr:row>
      <xdr:rowOff>95248</xdr:rowOff>
    </xdr:from>
    <xdr:to>
      <xdr:col>3</xdr:col>
      <xdr:colOff>547686</xdr:colOff>
      <xdr:row>143</xdr:row>
      <xdr:rowOff>333373</xdr:rowOff>
    </xdr:to>
    <xdr:pic>
      <xdr:nvPicPr>
        <xdr:cNvPr id="145" name="圖片 144" descr="愛爾蘭">
          <a:hlinkClick xmlns:r="http://schemas.openxmlformats.org/officeDocument/2006/relationships" r:id="rId276" tooltip="愛爾蘭"/>
          <a:extLst>
            <a:ext uri="{FF2B5EF4-FFF2-40B4-BE49-F238E27FC236}">
              <a16:creationId xmlns:a16="http://schemas.microsoft.com/office/drawing/2014/main" id="{37910A7D-4C1B-4BF4-BDEF-716B805AE831}"/>
            </a:ext>
          </a:extLst>
        </xdr:cNvPr>
        <xdr:cNvPicPr>
          <a:picLocks noChangeAspect="1" noChangeArrowheads="1"/>
        </xdr:cNvPicPr>
      </xdr:nvPicPr>
      <xdr:blipFill>
        <a:blip xmlns:r="http://schemas.openxmlformats.org/officeDocument/2006/relationships" r:embed="rId277">
          <a:extLst>
            <a:ext uri="{28A0092B-C50C-407E-A947-70E740481C1C}">
              <a14:useLocalDpi xmlns:a14="http://schemas.microsoft.com/office/drawing/2010/main" val="0"/>
            </a:ext>
          </a:extLst>
        </a:blip>
        <a:srcRect/>
        <a:stretch>
          <a:fillRect/>
        </a:stretch>
      </xdr:blipFill>
      <xdr:spPr bwMode="auto">
        <a:xfrm>
          <a:off x="1833561" y="72628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144</xdr:row>
      <xdr:rowOff>95248</xdr:rowOff>
    </xdr:from>
    <xdr:to>
      <xdr:col>3</xdr:col>
      <xdr:colOff>547686</xdr:colOff>
      <xdr:row>144</xdr:row>
      <xdr:rowOff>333373</xdr:rowOff>
    </xdr:to>
    <xdr:pic>
      <xdr:nvPicPr>
        <xdr:cNvPr id="146" name="圖片 145" descr="曼島">
          <a:hlinkClick xmlns:r="http://schemas.openxmlformats.org/officeDocument/2006/relationships" r:id="rId278" tooltip="曼島"/>
          <a:extLst>
            <a:ext uri="{FF2B5EF4-FFF2-40B4-BE49-F238E27FC236}">
              <a16:creationId xmlns:a16="http://schemas.microsoft.com/office/drawing/2014/main" id="{BFD31580-F895-495C-B187-D1B70B6D9852}"/>
            </a:ext>
          </a:extLst>
        </xdr:cNvPr>
        <xdr:cNvPicPr>
          <a:picLocks noChangeAspect="1" noChangeArrowheads="1"/>
        </xdr:cNvPicPr>
      </xdr:nvPicPr>
      <xdr:blipFill>
        <a:blip xmlns:r="http://schemas.openxmlformats.org/officeDocument/2006/relationships" r:embed="rId279">
          <a:extLst>
            <a:ext uri="{28A0092B-C50C-407E-A947-70E740481C1C}">
              <a14:useLocalDpi xmlns:a14="http://schemas.microsoft.com/office/drawing/2010/main" val="0"/>
            </a:ext>
          </a:extLst>
        </a:blip>
        <a:srcRect/>
        <a:stretch>
          <a:fillRect/>
        </a:stretch>
      </xdr:blipFill>
      <xdr:spPr bwMode="auto">
        <a:xfrm>
          <a:off x="1833561" y="731281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145</xdr:row>
      <xdr:rowOff>95248</xdr:rowOff>
    </xdr:from>
    <xdr:to>
      <xdr:col>3</xdr:col>
      <xdr:colOff>547686</xdr:colOff>
      <xdr:row>145</xdr:row>
      <xdr:rowOff>409573</xdr:rowOff>
    </xdr:to>
    <xdr:pic>
      <xdr:nvPicPr>
        <xdr:cNvPr id="147" name="圖片 146" descr="義大利">
          <a:hlinkClick xmlns:r="http://schemas.openxmlformats.org/officeDocument/2006/relationships" r:id="rId280" tooltip="義大利"/>
          <a:extLst>
            <a:ext uri="{FF2B5EF4-FFF2-40B4-BE49-F238E27FC236}">
              <a16:creationId xmlns:a16="http://schemas.microsoft.com/office/drawing/2014/main" id="{685D4DFD-E13B-4FF2-ABA0-0E800AD44A6D}"/>
            </a:ext>
          </a:extLst>
        </xdr:cNvPr>
        <xdr:cNvPicPr>
          <a:picLocks noChangeAspect="1" noChangeArrowheads="1"/>
        </xdr:cNvPicPr>
      </xdr:nvPicPr>
      <xdr:blipFill>
        <a:blip xmlns:r="http://schemas.openxmlformats.org/officeDocument/2006/relationships" r:embed="rId281">
          <a:extLst>
            <a:ext uri="{28A0092B-C50C-407E-A947-70E740481C1C}">
              <a14:useLocalDpi xmlns:a14="http://schemas.microsoft.com/office/drawing/2010/main" val="0"/>
            </a:ext>
          </a:extLst>
        </a:blip>
        <a:srcRect/>
        <a:stretch>
          <a:fillRect/>
        </a:stretch>
      </xdr:blipFill>
      <xdr:spPr bwMode="auto">
        <a:xfrm>
          <a:off x="1833561" y="73628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146</xdr:row>
      <xdr:rowOff>95248</xdr:rowOff>
    </xdr:from>
    <xdr:to>
      <xdr:col>3</xdr:col>
      <xdr:colOff>547686</xdr:colOff>
      <xdr:row>146</xdr:row>
      <xdr:rowOff>380998</xdr:rowOff>
    </xdr:to>
    <xdr:pic>
      <xdr:nvPicPr>
        <xdr:cNvPr id="148" name="圖片 147" descr="澤西">
          <a:hlinkClick xmlns:r="http://schemas.openxmlformats.org/officeDocument/2006/relationships" r:id="rId282" tooltip="澤西"/>
          <a:extLst>
            <a:ext uri="{FF2B5EF4-FFF2-40B4-BE49-F238E27FC236}">
              <a16:creationId xmlns:a16="http://schemas.microsoft.com/office/drawing/2014/main" id="{BB525F2E-2276-40CF-A96A-94F90D0F86B1}"/>
            </a:ext>
          </a:extLst>
        </xdr:cNvPr>
        <xdr:cNvPicPr>
          <a:picLocks noChangeAspect="1" noChangeArrowheads="1"/>
        </xdr:cNvPicPr>
      </xdr:nvPicPr>
      <xdr:blipFill>
        <a:blip xmlns:r="http://schemas.openxmlformats.org/officeDocument/2006/relationships" r:embed="rId283">
          <a:extLst>
            <a:ext uri="{28A0092B-C50C-407E-A947-70E740481C1C}">
              <a14:useLocalDpi xmlns:a14="http://schemas.microsoft.com/office/drawing/2010/main" val="0"/>
            </a:ext>
          </a:extLst>
        </a:blip>
        <a:srcRect/>
        <a:stretch>
          <a:fillRect/>
        </a:stretch>
      </xdr:blipFill>
      <xdr:spPr bwMode="auto">
        <a:xfrm>
          <a:off x="1833561" y="7412831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147</xdr:row>
      <xdr:rowOff>95248</xdr:rowOff>
    </xdr:from>
    <xdr:to>
      <xdr:col>3</xdr:col>
      <xdr:colOff>547686</xdr:colOff>
      <xdr:row>147</xdr:row>
      <xdr:rowOff>333373</xdr:rowOff>
    </xdr:to>
    <xdr:pic>
      <xdr:nvPicPr>
        <xdr:cNvPr id="149" name="圖片 148" descr="拉脫維亞">
          <a:hlinkClick xmlns:r="http://schemas.openxmlformats.org/officeDocument/2006/relationships" r:id="rId284" tooltip="拉脫維亞"/>
          <a:extLst>
            <a:ext uri="{FF2B5EF4-FFF2-40B4-BE49-F238E27FC236}">
              <a16:creationId xmlns:a16="http://schemas.microsoft.com/office/drawing/2014/main" id="{60C6B248-966D-448F-A1F7-56556CC01F56}"/>
            </a:ext>
          </a:extLst>
        </xdr:cNvPr>
        <xdr:cNvPicPr>
          <a:picLocks noChangeAspect="1" noChangeArrowheads="1"/>
        </xdr:cNvPicPr>
      </xdr:nvPicPr>
      <xdr:blipFill>
        <a:blip xmlns:r="http://schemas.openxmlformats.org/officeDocument/2006/relationships" r:embed="rId285">
          <a:extLst>
            <a:ext uri="{28A0092B-C50C-407E-A947-70E740481C1C}">
              <a14:useLocalDpi xmlns:a14="http://schemas.microsoft.com/office/drawing/2010/main" val="0"/>
            </a:ext>
          </a:extLst>
        </a:blip>
        <a:srcRect/>
        <a:stretch>
          <a:fillRect/>
        </a:stretch>
      </xdr:blipFill>
      <xdr:spPr bwMode="auto">
        <a:xfrm>
          <a:off x="1833561" y="746283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148</xdr:row>
      <xdr:rowOff>95248</xdr:rowOff>
    </xdr:from>
    <xdr:to>
      <xdr:col>3</xdr:col>
      <xdr:colOff>547686</xdr:colOff>
      <xdr:row>148</xdr:row>
      <xdr:rowOff>380998</xdr:rowOff>
    </xdr:to>
    <xdr:pic>
      <xdr:nvPicPr>
        <xdr:cNvPr id="150" name="圖片 149" descr="列支敦斯登">
          <a:hlinkClick xmlns:r="http://schemas.openxmlformats.org/officeDocument/2006/relationships" r:id="rId286" tooltip="列支敦斯登"/>
          <a:extLst>
            <a:ext uri="{FF2B5EF4-FFF2-40B4-BE49-F238E27FC236}">
              <a16:creationId xmlns:a16="http://schemas.microsoft.com/office/drawing/2014/main" id="{5006BBE7-1010-473D-A5B3-06670A0EE5E6}"/>
            </a:ext>
          </a:extLst>
        </xdr:cNvPr>
        <xdr:cNvPicPr>
          <a:picLocks noChangeAspect="1" noChangeArrowheads="1"/>
        </xdr:cNvPicPr>
      </xdr:nvPicPr>
      <xdr:blipFill>
        <a:blip xmlns:r="http://schemas.openxmlformats.org/officeDocument/2006/relationships" r:embed="rId287">
          <a:extLst>
            <a:ext uri="{28A0092B-C50C-407E-A947-70E740481C1C}">
              <a14:useLocalDpi xmlns:a14="http://schemas.microsoft.com/office/drawing/2010/main" val="0"/>
            </a:ext>
          </a:extLst>
        </a:blip>
        <a:srcRect/>
        <a:stretch>
          <a:fillRect/>
        </a:stretch>
      </xdr:blipFill>
      <xdr:spPr bwMode="auto">
        <a:xfrm>
          <a:off x="1833561" y="75128436"/>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149</xdr:row>
      <xdr:rowOff>95248</xdr:rowOff>
    </xdr:from>
    <xdr:to>
      <xdr:col>3</xdr:col>
      <xdr:colOff>547686</xdr:colOff>
      <xdr:row>149</xdr:row>
      <xdr:rowOff>380998</xdr:rowOff>
    </xdr:to>
    <xdr:pic>
      <xdr:nvPicPr>
        <xdr:cNvPr id="151" name="圖片 150" descr="立陶宛">
          <a:hlinkClick xmlns:r="http://schemas.openxmlformats.org/officeDocument/2006/relationships" r:id="rId288" tooltip="立陶宛"/>
          <a:extLst>
            <a:ext uri="{FF2B5EF4-FFF2-40B4-BE49-F238E27FC236}">
              <a16:creationId xmlns:a16="http://schemas.microsoft.com/office/drawing/2014/main" id="{CB466614-6EC2-48CD-A981-1D53BAFE0227}"/>
            </a:ext>
          </a:extLst>
        </xdr:cNvPr>
        <xdr:cNvPicPr>
          <a:picLocks noChangeAspect="1" noChangeArrowheads="1"/>
        </xdr:cNvPicPr>
      </xdr:nvPicPr>
      <xdr:blipFill>
        <a:blip xmlns:r="http://schemas.openxmlformats.org/officeDocument/2006/relationships" r:embed="rId289">
          <a:extLst>
            <a:ext uri="{28A0092B-C50C-407E-A947-70E740481C1C}">
              <a14:useLocalDpi xmlns:a14="http://schemas.microsoft.com/office/drawing/2010/main" val="0"/>
            </a:ext>
          </a:extLst>
        </a:blip>
        <a:srcRect/>
        <a:stretch>
          <a:fillRect/>
        </a:stretch>
      </xdr:blipFill>
      <xdr:spPr bwMode="auto">
        <a:xfrm>
          <a:off x="1833561" y="75628498"/>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150</xdr:row>
      <xdr:rowOff>95248</xdr:rowOff>
    </xdr:from>
    <xdr:to>
      <xdr:col>3</xdr:col>
      <xdr:colOff>547686</xdr:colOff>
      <xdr:row>150</xdr:row>
      <xdr:rowOff>380998</xdr:rowOff>
    </xdr:to>
    <xdr:pic>
      <xdr:nvPicPr>
        <xdr:cNvPr id="152" name="圖片 151" descr="盧森堡">
          <a:hlinkClick xmlns:r="http://schemas.openxmlformats.org/officeDocument/2006/relationships" r:id="rId290" tooltip="盧森堡"/>
          <a:extLst>
            <a:ext uri="{FF2B5EF4-FFF2-40B4-BE49-F238E27FC236}">
              <a16:creationId xmlns:a16="http://schemas.microsoft.com/office/drawing/2014/main" id="{AA361E50-7AD2-468A-8FC5-B65CA3B7620C}"/>
            </a:ext>
          </a:extLst>
        </xdr:cNvPr>
        <xdr:cNvPicPr>
          <a:picLocks noChangeAspect="1" noChangeArrowheads="1"/>
        </xdr:cNvPicPr>
      </xdr:nvPicPr>
      <xdr:blipFill>
        <a:blip xmlns:r="http://schemas.openxmlformats.org/officeDocument/2006/relationships" r:embed="rId291">
          <a:extLst>
            <a:ext uri="{28A0092B-C50C-407E-A947-70E740481C1C}">
              <a14:useLocalDpi xmlns:a14="http://schemas.microsoft.com/office/drawing/2010/main" val="0"/>
            </a:ext>
          </a:extLst>
        </a:blip>
        <a:srcRect/>
        <a:stretch>
          <a:fillRect/>
        </a:stretch>
      </xdr:blipFill>
      <xdr:spPr bwMode="auto">
        <a:xfrm>
          <a:off x="1833561" y="7612856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151</xdr:row>
      <xdr:rowOff>95248</xdr:rowOff>
    </xdr:from>
    <xdr:to>
      <xdr:col>3</xdr:col>
      <xdr:colOff>547686</xdr:colOff>
      <xdr:row>151</xdr:row>
      <xdr:rowOff>333373</xdr:rowOff>
    </xdr:to>
    <xdr:pic>
      <xdr:nvPicPr>
        <xdr:cNvPr id="153" name="圖片 152" descr="北馬其頓">
          <a:hlinkClick xmlns:r="http://schemas.openxmlformats.org/officeDocument/2006/relationships" r:id="rId292" tooltip="北馬其頓"/>
          <a:extLst>
            <a:ext uri="{FF2B5EF4-FFF2-40B4-BE49-F238E27FC236}">
              <a16:creationId xmlns:a16="http://schemas.microsoft.com/office/drawing/2014/main" id="{7A59BE76-37FE-479D-BBD6-C07BAEB23C5B}"/>
            </a:ext>
          </a:extLst>
        </xdr:cNvPr>
        <xdr:cNvPicPr>
          <a:picLocks noChangeAspect="1" noChangeArrowheads="1"/>
        </xdr:cNvPicPr>
      </xdr:nvPicPr>
      <xdr:blipFill>
        <a:blip xmlns:r="http://schemas.openxmlformats.org/officeDocument/2006/relationships" r:embed="rId293">
          <a:extLst>
            <a:ext uri="{28A0092B-C50C-407E-A947-70E740481C1C}">
              <a14:useLocalDpi xmlns:a14="http://schemas.microsoft.com/office/drawing/2010/main" val="0"/>
            </a:ext>
          </a:extLst>
        </a:blip>
        <a:srcRect/>
        <a:stretch>
          <a:fillRect/>
        </a:stretch>
      </xdr:blipFill>
      <xdr:spPr bwMode="auto">
        <a:xfrm>
          <a:off x="1833561" y="76628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152</xdr:row>
      <xdr:rowOff>95248</xdr:rowOff>
    </xdr:from>
    <xdr:to>
      <xdr:col>3</xdr:col>
      <xdr:colOff>547686</xdr:colOff>
      <xdr:row>152</xdr:row>
      <xdr:rowOff>409573</xdr:rowOff>
    </xdr:to>
    <xdr:pic>
      <xdr:nvPicPr>
        <xdr:cNvPr id="154" name="圖片 153" descr="馬爾他">
          <a:hlinkClick xmlns:r="http://schemas.openxmlformats.org/officeDocument/2006/relationships" r:id="rId294" tooltip="馬爾他"/>
          <a:extLst>
            <a:ext uri="{FF2B5EF4-FFF2-40B4-BE49-F238E27FC236}">
              <a16:creationId xmlns:a16="http://schemas.microsoft.com/office/drawing/2014/main" id="{DFFC3006-1A06-48DD-AC55-41C0D8F985F1}"/>
            </a:ext>
          </a:extLst>
        </xdr:cNvPr>
        <xdr:cNvPicPr>
          <a:picLocks noChangeAspect="1" noChangeArrowheads="1"/>
        </xdr:cNvPicPr>
      </xdr:nvPicPr>
      <xdr:blipFill>
        <a:blip xmlns:r="http://schemas.openxmlformats.org/officeDocument/2006/relationships" r:embed="rId295">
          <a:extLst>
            <a:ext uri="{28A0092B-C50C-407E-A947-70E740481C1C}">
              <a14:useLocalDpi xmlns:a14="http://schemas.microsoft.com/office/drawing/2010/main" val="0"/>
            </a:ext>
          </a:extLst>
        </a:blip>
        <a:srcRect/>
        <a:stretch>
          <a:fillRect/>
        </a:stretch>
      </xdr:blipFill>
      <xdr:spPr bwMode="auto">
        <a:xfrm>
          <a:off x="1833561" y="771286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153</xdr:row>
      <xdr:rowOff>95248</xdr:rowOff>
    </xdr:from>
    <xdr:to>
      <xdr:col>3</xdr:col>
      <xdr:colOff>547686</xdr:colOff>
      <xdr:row>153</xdr:row>
      <xdr:rowOff>333373</xdr:rowOff>
    </xdr:to>
    <xdr:pic>
      <xdr:nvPicPr>
        <xdr:cNvPr id="155" name="圖片 154" descr="摩爾多瓦">
          <a:hlinkClick xmlns:r="http://schemas.openxmlformats.org/officeDocument/2006/relationships" r:id="rId296" tooltip="摩爾多瓦"/>
          <a:extLst>
            <a:ext uri="{FF2B5EF4-FFF2-40B4-BE49-F238E27FC236}">
              <a16:creationId xmlns:a16="http://schemas.microsoft.com/office/drawing/2014/main" id="{E98A91E3-65A6-41B7-8470-D91560BDA849}"/>
            </a:ext>
          </a:extLst>
        </xdr:cNvPr>
        <xdr:cNvPicPr>
          <a:picLocks noChangeAspect="1" noChangeArrowheads="1"/>
        </xdr:cNvPicPr>
      </xdr:nvPicPr>
      <xdr:blipFill>
        <a:blip xmlns:r="http://schemas.openxmlformats.org/officeDocument/2006/relationships" r:embed="rId297">
          <a:extLst>
            <a:ext uri="{28A0092B-C50C-407E-A947-70E740481C1C}">
              <a14:useLocalDpi xmlns:a14="http://schemas.microsoft.com/office/drawing/2010/main" val="0"/>
            </a:ext>
          </a:extLst>
        </a:blip>
        <a:srcRect/>
        <a:stretch>
          <a:fillRect/>
        </a:stretch>
      </xdr:blipFill>
      <xdr:spPr bwMode="auto">
        <a:xfrm>
          <a:off x="1833561" y="7762874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154</xdr:row>
      <xdr:rowOff>95248</xdr:rowOff>
    </xdr:from>
    <xdr:to>
      <xdr:col>3</xdr:col>
      <xdr:colOff>547686</xdr:colOff>
      <xdr:row>154</xdr:row>
      <xdr:rowOff>476248</xdr:rowOff>
    </xdr:to>
    <xdr:pic>
      <xdr:nvPicPr>
        <xdr:cNvPr id="156" name="圖片 155" descr="摩納哥">
          <a:hlinkClick xmlns:r="http://schemas.openxmlformats.org/officeDocument/2006/relationships" r:id="rId298" tooltip="摩納哥"/>
          <a:extLst>
            <a:ext uri="{FF2B5EF4-FFF2-40B4-BE49-F238E27FC236}">
              <a16:creationId xmlns:a16="http://schemas.microsoft.com/office/drawing/2014/main" id="{3787BBDB-C882-4FAA-8381-ED5DA2F56EAA}"/>
            </a:ext>
          </a:extLst>
        </xdr:cNvPr>
        <xdr:cNvPicPr>
          <a:picLocks noChangeAspect="1" noChangeArrowheads="1"/>
        </xdr:cNvPicPr>
      </xdr:nvPicPr>
      <xdr:blipFill>
        <a:blip xmlns:r="http://schemas.openxmlformats.org/officeDocument/2006/relationships" r:embed="rId299">
          <a:extLst>
            <a:ext uri="{28A0092B-C50C-407E-A947-70E740481C1C}">
              <a14:useLocalDpi xmlns:a14="http://schemas.microsoft.com/office/drawing/2010/main" val="0"/>
            </a:ext>
          </a:extLst>
        </a:blip>
        <a:srcRect/>
        <a:stretch>
          <a:fillRect/>
        </a:stretch>
      </xdr:blipFill>
      <xdr:spPr bwMode="auto">
        <a:xfrm>
          <a:off x="1833561" y="78128811"/>
          <a:ext cx="47625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155</xdr:row>
      <xdr:rowOff>95248</xdr:rowOff>
    </xdr:from>
    <xdr:to>
      <xdr:col>3</xdr:col>
      <xdr:colOff>547686</xdr:colOff>
      <xdr:row>155</xdr:row>
      <xdr:rowOff>333373</xdr:rowOff>
    </xdr:to>
    <xdr:pic>
      <xdr:nvPicPr>
        <xdr:cNvPr id="157" name="圖片 156" descr="蒙特內哥羅">
          <a:hlinkClick xmlns:r="http://schemas.openxmlformats.org/officeDocument/2006/relationships" r:id="rId300" tooltip="蒙特內哥羅"/>
          <a:extLst>
            <a:ext uri="{FF2B5EF4-FFF2-40B4-BE49-F238E27FC236}">
              <a16:creationId xmlns:a16="http://schemas.microsoft.com/office/drawing/2014/main" id="{62CFAA04-2B62-496D-9CBC-91D332C8CDE7}"/>
            </a:ext>
          </a:extLst>
        </xdr:cNvPr>
        <xdr:cNvPicPr>
          <a:picLocks noChangeAspect="1" noChangeArrowheads="1"/>
        </xdr:cNvPicPr>
      </xdr:nvPicPr>
      <xdr:blipFill>
        <a:blip xmlns:r="http://schemas.openxmlformats.org/officeDocument/2006/relationships" r:embed="rId301">
          <a:extLst>
            <a:ext uri="{28A0092B-C50C-407E-A947-70E740481C1C}">
              <a14:useLocalDpi xmlns:a14="http://schemas.microsoft.com/office/drawing/2010/main" val="0"/>
            </a:ext>
          </a:extLst>
        </a:blip>
        <a:srcRect/>
        <a:stretch>
          <a:fillRect/>
        </a:stretch>
      </xdr:blipFill>
      <xdr:spPr bwMode="auto">
        <a:xfrm>
          <a:off x="1833561" y="786288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156</xdr:row>
      <xdr:rowOff>95248</xdr:rowOff>
    </xdr:from>
    <xdr:to>
      <xdr:col>3</xdr:col>
      <xdr:colOff>547686</xdr:colOff>
      <xdr:row>156</xdr:row>
      <xdr:rowOff>409573</xdr:rowOff>
    </xdr:to>
    <xdr:pic>
      <xdr:nvPicPr>
        <xdr:cNvPr id="158" name="圖片 157" descr="荷蘭">
          <a:hlinkClick xmlns:r="http://schemas.openxmlformats.org/officeDocument/2006/relationships" r:id="rId302" tooltip="荷蘭"/>
          <a:extLst>
            <a:ext uri="{FF2B5EF4-FFF2-40B4-BE49-F238E27FC236}">
              <a16:creationId xmlns:a16="http://schemas.microsoft.com/office/drawing/2014/main" id="{EE5FD093-7E54-4D79-8DB7-4D753C17F1FD}"/>
            </a:ext>
          </a:extLst>
        </xdr:cNvPr>
        <xdr:cNvPicPr>
          <a:picLocks noChangeAspect="1" noChangeArrowheads="1"/>
        </xdr:cNvPicPr>
      </xdr:nvPicPr>
      <xdr:blipFill>
        <a:blip xmlns:r="http://schemas.openxmlformats.org/officeDocument/2006/relationships" r:embed="rId303">
          <a:extLst>
            <a:ext uri="{28A0092B-C50C-407E-A947-70E740481C1C}">
              <a14:useLocalDpi xmlns:a14="http://schemas.microsoft.com/office/drawing/2010/main" val="0"/>
            </a:ext>
          </a:extLst>
        </a:blip>
        <a:srcRect/>
        <a:stretch>
          <a:fillRect/>
        </a:stretch>
      </xdr:blipFill>
      <xdr:spPr bwMode="auto">
        <a:xfrm>
          <a:off x="1833561" y="79128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157</xdr:row>
      <xdr:rowOff>95248</xdr:rowOff>
    </xdr:from>
    <xdr:to>
      <xdr:col>3</xdr:col>
      <xdr:colOff>547686</xdr:colOff>
      <xdr:row>157</xdr:row>
      <xdr:rowOff>438148</xdr:rowOff>
    </xdr:to>
    <xdr:pic>
      <xdr:nvPicPr>
        <xdr:cNvPr id="159" name="圖片 158" descr="挪威">
          <a:hlinkClick xmlns:r="http://schemas.openxmlformats.org/officeDocument/2006/relationships" r:id="rId304" tooltip="挪威"/>
          <a:extLst>
            <a:ext uri="{FF2B5EF4-FFF2-40B4-BE49-F238E27FC236}">
              <a16:creationId xmlns:a16="http://schemas.microsoft.com/office/drawing/2014/main" id="{1C4A3B56-0849-466C-A782-EC033FF34429}"/>
            </a:ext>
          </a:extLst>
        </xdr:cNvPr>
        <xdr:cNvPicPr>
          <a:picLocks noChangeAspect="1" noChangeArrowheads="1"/>
        </xdr:cNvPicPr>
      </xdr:nvPicPr>
      <xdr:blipFill>
        <a:blip xmlns:r="http://schemas.openxmlformats.org/officeDocument/2006/relationships" r:embed="rId305">
          <a:extLst>
            <a:ext uri="{28A0092B-C50C-407E-A947-70E740481C1C}">
              <a14:useLocalDpi xmlns:a14="http://schemas.microsoft.com/office/drawing/2010/main" val="0"/>
            </a:ext>
          </a:extLst>
        </a:blip>
        <a:srcRect/>
        <a:stretch>
          <a:fillRect/>
        </a:stretch>
      </xdr:blipFill>
      <xdr:spPr bwMode="auto">
        <a:xfrm>
          <a:off x="1833561" y="79628998"/>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158</xdr:row>
      <xdr:rowOff>95248</xdr:rowOff>
    </xdr:from>
    <xdr:to>
      <xdr:col>3</xdr:col>
      <xdr:colOff>547686</xdr:colOff>
      <xdr:row>158</xdr:row>
      <xdr:rowOff>390523</xdr:rowOff>
    </xdr:to>
    <xdr:pic>
      <xdr:nvPicPr>
        <xdr:cNvPr id="160" name="圖片 159" descr="波蘭">
          <a:hlinkClick xmlns:r="http://schemas.openxmlformats.org/officeDocument/2006/relationships" r:id="rId306" tooltip="波蘭"/>
          <a:extLst>
            <a:ext uri="{FF2B5EF4-FFF2-40B4-BE49-F238E27FC236}">
              <a16:creationId xmlns:a16="http://schemas.microsoft.com/office/drawing/2014/main" id="{5C83383D-4F6B-4133-874B-7AD411A74D36}"/>
            </a:ext>
          </a:extLst>
        </xdr:cNvPr>
        <xdr:cNvPicPr>
          <a:picLocks noChangeAspect="1" noChangeArrowheads="1"/>
        </xdr:cNvPicPr>
      </xdr:nvPicPr>
      <xdr:blipFill>
        <a:blip xmlns:r="http://schemas.openxmlformats.org/officeDocument/2006/relationships" r:embed="rId307">
          <a:extLst>
            <a:ext uri="{28A0092B-C50C-407E-A947-70E740481C1C}">
              <a14:useLocalDpi xmlns:a14="http://schemas.microsoft.com/office/drawing/2010/main" val="0"/>
            </a:ext>
          </a:extLst>
        </a:blip>
        <a:srcRect/>
        <a:stretch>
          <a:fillRect/>
        </a:stretch>
      </xdr:blipFill>
      <xdr:spPr bwMode="auto">
        <a:xfrm>
          <a:off x="1833561" y="80129061"/>
          <a:ext cx="4762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159</xdr:row>
      <xdr:rowOff>95248</xdr:rowOff>
    </xdr:from>
    <xdr:to>
      <xdr:col>3</xdr:col>
      <xdr:colOff>547686</xdr:colOff>
      <xdr:row>159</xdr:row>
      <xdr:rowOff>409573</xdr:rowOff>
    </xdr:to>
    <xdr:pic>
      <xdr:nvPicPr>
        <xdr:cNvPr id="161" name="圖片 160" descr="葡萄牙">
          <a:hlinkClick xmlns:r="http://schemas.openxmlformats.org/officeDocument/2006/relationships" r:id="rId308" tooltip="葡萄牙"/>
          <a:extLst>
            <a:ext uri="{FF2B5EF4-FFF2-40B4-BE49-F238E27FC236}">
              <a16:creationId xmlns:a16="http://schemas.microsoft.com/office/drawing/2014/main" id="{1132099A-416B-46A9-B3B9-2B487DA54DA9}"/>
            </a:ext>
          </a:extLst>
        </xdr:cNvPr>
        <xdr:cNvPicPr>
          <a:picLocks noChangeAspect="1" noChangeArrowheads="1"/>
        </xdr:cNvPicPr>
      </xdr:nvPicPr>
      <xdr:blipFill>
        <a:blip xmlns:r="http://schemas.openxmlformats.org/officeDocument/2006/relationships" r:embed="rId309">
          <a:extLst>
            <a:ext uri="{28A0092B-C50C-407E-A947-70E740481C1C}">
              <a14:useLocalDpi xmlns:a14="http://schemas.microsoft.com/office/drawing/2010/main" val="0"/>
            </a:ext>
          </a:extLst>
        </a:blip>
        <a:srcRect/>
        <a:stretch>
          <a:fillRect/>
        </a:stretch>
      </xdr:blipFill>
      <xdr:spPr bwMode="auto">
        <a:xfrm>
          <a:off x="1833561" y="80629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160</xdr:row>
      <xdr:rowOff>95248</xdr:rowOff>
    </xdr:from>
    <xdr:to>
      <xdr:col>3</xdr:col>
      <xdr:colOff>547686</xdr:colOff>
      <xdr:row>160</xdr:row>
      <xdr:rowOff>409573</xdr:rowOff>
    </xdr:to>
    <xdr:pic>
      <xdr:nvPicPr>
        <xdr:cNvPr id="162" name="圖片 161" descr="羅馬尼亞">
          <a:hlinkClick xmlns:r="http://schemas.openxmlformats.org/officeDocument/2006/relationships" r:id="rId310" tooltip="羅馬尼亞"/>
          <a:extLst>
            <a:ext uri="{FF2B5EF4-FFF2-40B4-BE49-F238E27FC236}">
              <a16:creationId xmlns:a16="http://schemas.microsoft.com/office/drawing/2014/main" id="{8371E3D7-DCAD-412E-93B8-422461EAF94C}"/>
            </a:ext>
          </a:extLst>
        </xdr:cNvPr>
        <xdr:cNvPicPr>
          <a:picLocks noChangeAspect="1" noChangeArrowheads="1"/>
        </xdr:cNvPicPr>
      </xdr:nvPicPr>
      <xdr:blipFill>
        <a:blip xmlns:r="http://schemas.openxmlformats.org/officeDocument/2006/relationships" r:embed="rId311">
          <a:extLst>
            <a:ext uri="{28A0092B-C50C-407E-A947-70E740481C1C}">
              <a14:useLocalDpi xmlns:a14="http://schemas.microsoft.com/office/drawing/2010/main" val="0"/>
            </a:ext>
          </a:extLst>
        </a:blip>
        <a:srcRect/>
        <a:stretch>
          <a:fillRect/>
        </a:stretch>
      </xdr:blipFill>
      <xdr:spPr bwMode="auto">
        <a:xfrm>
          <a:off x="1833561" y="811291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161</xdr:row>
      <xdr:rowOff>95248</xdr:rowOff>
    </xdr:from>
    <xdr:to>
      <xdr:col>3</xdr:col>
      <xdr:colOff>547686</xdr:colOff>
      <xdr:row>161</xdr:row>
      <xdr:rowOff>409573</xdr:rowOff>
    </xdr:to>
    <xdr:pic>
      <xdr:nvPicPr>
        <xdr:cNvPr id="163" name="圖片 162" descr="俄羅斯">
          <a:hlinkClick xmlns:r="http://schemas.openxmlformats.org/officeDocument/2006/relationships" r:id="rId312" tooltip="俄羅斯"/>
          <a:extLst>
            <a:ext uri="{FF2B5EF4-FFF2-40B4-BE49-F238E27FC236}">
              <a16:creationId xmlns:a16="http://schemas.microsoft.com/office/drawing/2014/main" id="{E5AB429A-DC11-49D8-BE2C-678A7557C72D}"/>
            </a:ext>
          </a:extLst>
        </xdr:cNvPr>
        <xdr:cNvPicPr>
          <a:picLocks noChangeAspect="1" noChangeArrowheads="1"/>
        </xdr:cNvPicPr>
      </xdr:nvPicPr>
      <xdr:blipFill>
        <a:blip xmlns:r="http://schemas.openxmlformats.org/officeDocument/2006/relationships" r:embed="rId313">
          <a:extLst>
            <a:ext uri="{28A0092B-C50C-407E-A947-70E740481C1C}">
              <a14:useLocalDpi xmlns:a14="http://schemas.microsoft.com/office/drawing/2010/main" val="0"/>
            </a:ext>
          </a:extLst>
        </a:blip>
        <a:srcRect/>
        <a:stretch>
          <a:fillRect/>
        </a:stretch>
      </xdr:blipFill>
      <xdr:spPr bwMode="auto">
        <a:xfrm>
          <a:off x="1833561" y="81629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162</xdr:row>
      <xdr:rowOff>95248</xdr:rowOff>
    </xdr:from>
    <xdr:to>
      <xdr:col>3</xdr:col>
      <xdr:colOff>547686</xdr:colOff>
      <xdr:row>162</xdr:row>
      <xdr:rowOff>457198</xdr:rowOff>
    </xdr:to>
    <xdr:pic>
      <xdr:nvPicPr>
        <xdr:cNvPr id="164" name="圖片 163" descr="聖馬利諾">
          <a:hlinkClick xmlns:r="http://schemas.openxmlformats.org/officeDocument/2006/relationships" r:id="rId314" tooltip="聖馬利諾"/>
          <a:extLst>
            <a:ext uri="{FF2B5EF4-FFF2-40B4-BE49-F238E27FC236}">
              <a16:creationId xmlns:a16="http://schemas.microsoft.com/office/drawing/2014/main" id="{0024240D-FDE5-45CB-BAC6-7DFE816E7B05}"/>
            </a:ext>
          </a:extLst>
        </xdr:cNvPr>
        <xdr:cNvPicPr>
          <a:picLocks noChangeAspect="1" noChangeArrowheads="1"/>
        </xdr:cNvPicPr>
      </xdr:nvPicPr>
      <xdr:blipFill>
        <a:blip xmlns:r="http://schemas.openxmlformats.org/officeDocument/2006/relationships" r:embed="rId315">
          <a:extLst>
            <a:ext uri="{28A0092B-C50C-407E-A947-70E740481C1C}">
              <a14:useLocalDpi xmlns:a14="http://schemas.microsoft.com/office/drawing/2010/main" val="0"/>
            </a:ext>
          </a:extLst>
        </a:blip>
        <a:srcRect/>
        <a:stretch>
          <a:fillRect/>
        </a:stretch>
      </xdr:blipFill>
      <xdr:spPr bwMode="auto">
        <a:xfrm>
          <a:off x="1833561" y="82129311"/>
          <a:ext cx="4762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163</xdr:row>
      <xdr:rowOff>95248</xdr:rowOff>
    </xdr:from>
    <xdr:to>
      <xdr:col>3</xdr:col>
      <xdr:colOff>547686</xdr:colOff>
      <xdr:row>163</xdr:row>
      <xdr:rowOff>409573</xdr:rowOff>
    </xdr:to>
    <xdr:pic>
      <xdr:nvPicPr>
        <xdr:cNvPr id="165" name="圖片 164" descr="塞爾維亞">
          <a:hlinkClick xmlns:r="http://schemas.openxmlformats.org/officeDocument/2006/relationships" r:id="rId316" tooltip="塞爾維亞"/>
          <a:extLst>
            <a:ext uri="{FF2B5EF4-FFF2-40B4-BE49-F238E27FC236}">
              <a16:creationId xmlns:a16="http://schemas.microsoft.com/office/drawing/2014/main" id="{428D7CE1-B7AC-45F2-87A2-892188A4F0DE}"/>
            </a:ext>
          </a:extLst>
        </xdr:cNvPr>
        <xdr:cNvPicPr>
          <a:picLocks noChangeAspect="1" noChangeArrowheads="1"/>
        </xdr:cNvPicPr>
      </xdr:nvPicPr>
      <xdr:blipFill>
        <a:blip xmlns:r="http://schemas.openxmlformats.org/officeDocument/2006/relationships" r:embed="rId317">
          <a:extLst>
            <a:ext uri="{28A0092B-C50C-407E-A947-70E740481C1C}">
              <a14:useLocalDpi xmlns:a14="http://schemas.microsoft.com/office/drawing/2010/main" val="0"/>
            </a:ext>
          </a:extLst>
        </a:blip>
        <a:srcRect/>
        <a:stretch>
          <a:fillRect/>
        </a:stretch>
      </xdr:blipFill>
      <xdr:spPr bwMode="auto">
        <a:xfrm>
          <a:off x="1833561" y="82629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164</xdr:row>
      <xdr:rowOff>95248</xdr:rowOff>
    </xdr:from>
    <xdr:to>
      <xdr:col>3</xdr:col>
      <xdr:colOff>547686</xdr:colOff>
      <xdr:row>164</xdr:row>
      <xdr:rowOff>409573</xdr:rowOff>
    </xdr:to>
    <xdr:pic>
      <xdr:nvPicPr>
        <xdr:cNvPr id="166" name="圖片 165" descr="斯洛伐克">
          <a:hlinkClick xmlns:r="http://schemas.openxmlformats.org/officeDocument/2006/relationships" r:id="rId318" tooltip="斯洛伐克"/>
          <a:extLst>
            <a:ext uri="{FF2B5EF4-FFF2-40B4-BE49-F238E27FC236}">
              <a16:creationId xmlns:a16="http://schemas.microsoft.com/office/drawing/2014/main" id="{3673BDF6-E50C-4DCE-9BA9-E80B1CA15AA8}"/>
            </a:ext>
          </a:extLst>
        </xdr:cNvPr>
        <xdr:cNvPicPr>
          <a:picLocks noChangeAspect="1" noChangeArrowheads="1"/>
        </xdr:cNvPicPr>
      </xdr:nvPicPr>
      <xdr:blipFill>
        <a:blip xmlns:r="http://schemas.openxmlformats.org/officeDocument/2006/relationships" r:embed="rId319">
          <a:extLst>
            <a:ext uri="{28A0092B-C50C-407E-A947-70E740481C1C}">
              <a14:useLocalDpi xmlns:a14="http://schemas.microsoft.com/office/drawing/2010/main" val="0"/>
            </a:ext>
          </a:extLst>
        </a:blip>
        <a:srcRect/>
        <a:stretch>
          <a:fillRect/>
        </a:stretch>
      </xdr:blipFill>
      <xdr:spPr bwMode="auto">
        <a:xfrm>
          <a:off x="1833561" y="83129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165</xdr:row>
      <xdr:rowOff>95248</xdr:rowOff>
    </xdr:from>
    <xdr:to>
      <xdr:col>3</xdr:col>
      <xdr:colOff>547686</xdr:colOff>
      <xdr:row>165</xdr:row>
      <xdr:rowOff>333373</xdr:rowOff>
    </xdr:to>
    <xdr:pic>
      <xdr:nvPicPr>
        <xdr:cNvPr id="167" name="圖片 166" descr="斯洛維尼亞">
          <a:hlinkClick xmlns:r="http://schemas.openxmlformats.org/officeDocument/2006/relationships" r:id="rId320" tooltip="斯洛維尼亞"/>
          <a:extLst>
            <a:ext uri="{FF2B5EF4-FFF2-40B4-BE49-F238E27FC236}">
              <a16:creationId xmlns:a16="http://schemas.microsoft.com/office/drawing/2014/main" id="{86D74796-9F6B-4D8C-A375-2AFBFC741530}"/>
            </a:ext>
          </a:extLst>
        </xdr:cNvPr>
        <xdr:cNvPicPr>
          <a:picLocks noChangeAspect="1" noChangeArrowheads="1"/>
        </xdr:cNvPicPr>
      </xdr:nvPicPr>
      <xdr:blipFill>
        <a:blip xmlns:r="http://schemas.openxmlformats.org/officeDocument/2006/relationships" r:embed="rId321">
          <a:extLst>
            <a:ext uri="{28A0092B-C50C-407E-A947-70E740481C1C}">
              <a14:useLocalDpi xmlns:a14="http://schemas.microsoft.com/office/drawing/2010/main" val="0"/>
            </a:ext>
          </a:extLst>
        </a:blip>
        <a:srcRect/>
        <a:stretch>
          <a:fillRect/>
        </a:stretch>
      </xdr:blipFill>
      <xdr:spPr bwMode="auto">
        <a:xfrm>
          <a:off x="1833561" y="836294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166</xdr:row>
      <xdr:rowOff>95248</xdr:rowOff>
    </xdr:from>
    <xdr:to>
      <xdr:col>3</xdr:col>
      <xdr:colOff>547686</xdr:colOff>
      <xdr:row>166</xdr:row>
      <xdr:rowOff>409573</xdr:rowOff>
    </xdr:to>
    <xdr:pic>
      <xdr:nvPicPr>
        <xdr:cNvPr id="168" name="圖片 167" descr="西班牙">
          <a:hlinkClick xmlns:r="http://schemas.openxmlformats.org/officeDocument/2006/relationships" r:id="rId322" tooltip="西班牙"/>
          <a:extLst>
            <a:ext uri="{FF2B5EF4-FFF2-40B4-BE49-F238E27FC236}">
              <a16:creationId xmlns:a16="http://schemas.microsoft.com/office/drawing/2014/main" id="{72F22CD9-E8D0-4649-973E-AA528710F51C}"/>
            </a:ext>
          </a:extLst>
        </xdr:cNvPr>
        <xdr:cNvPicPr>
          <a:picLocks noChangeAspect="1" noChangeArrowheads="1"/>
        </xdr:cNvPicPr>
      </xdr:nvPicPr>
      <xdr:blipFill>
        <a:blip xmlns:r="http://schemas.openxmlformats.org/officeDocument/2006/relationships" r:embed="rId323">
          <a:extLst>
            <a:ext uri="{28A0092B-C50C-407E-A947-70E740481C1C}">
              <a14:useLocalDpi xmlns:a14="http://schemas.microsoft.com/office/drawing/2010/main" val="0"/>
            </a:ext>
          </a:extLst>
        </a:blip>
        <a:srcRect/>
        <a:stretch>
          <a:fillRect/>
        </a:stretch>
      </xdr:blipFill>
      <xdr:spPr bwMode="auto">
        <a:xfrm>
          <a:off x="1833561" y="841295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167</xdr:row>
      <xdr:rowOff>95248</xdr:rowOff>
    </xdr:from>
    <xdr:to>
      <xdr:col>3</xdr:col>
      <xdr:colOff>547686</xdr:colOff>
      <xdr:row>167</xdr:row>
      <xdr:rowOff>438148</xdr:rowOff>
    </xdr:to>
    <xdr:pic>
      <xdr:nvPicPr>
        <xdr:cNvPr id="169" name="圖片 168" descr="挪威">
          <a:hlinkClick xmlns:r="http://schemas.openxmlformats.org/officeDocument/2006/relationships" r:id="rId304" tooltip="挪威"/>
          <a:extLst>
            <a:ext uri="{FF2B5EF4-FFF2-40B4-BE49-F238E27FC236}">
              <a16:creationId xmlns:a16="http://schemas.microsoft.com/office/drawing/2014/main" id="{413EAAB3-D28C-461F-8B9C-5EC373DA93DB}"/>
            </a:ext>
          </a:extLst>
        </xdr:cNvPr>
        <xdr:cNvPicPr>
          <a:picLocks noChangeAspect="1" noChangeArrowheads="1"/>
        </xdr:cNvPicPr>
      </xdr:nvPicPr>
      <xdr:blipFill>
        <a:blip xmlns:r="http://schemas.openxmlformats.org/officeDocument/2006/relationships" r:embed="rId305">
          <a:extLst>
            <a:ext uri="{28A0092B-C50C-407E-A947-70E740481C1C}">
              <a14:useLocalDpi xmlns:a14="http://schemas.microsoft.com/office/drawing/2010/main" val="0"/>
            </a:ext>
          </a:extLst>
        </a:blip>
        <a:srcRect/>
        <a:stretch>
          <a:fillRect/>
        </a:stretch>
      </xdr:blipFill>
      <xdr:spPr bwMode="auto">
        <a:xfrm>
          <a:off x="1833561" y="84629623"/>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168</xdr:row>
      <xdr:rowOff>95248</xdr:rowOff>
    </xdr:from>
    <xdr:to>
      <xdr:col>3</xdr:col>
      <xdr:colOff>547686</xdr:colOff>
      <xdr:row>168</xdr:row>
      <xdr:rowOff>390523</xdr:rowOff>
    </xdr:to>
    <xdr:pic>
      <xdr:nvPicPr>
        <xdr:cNvPr id="170" name="圖片 169" descr="瑞典">
          <a:hlinkClick xmlns:r="http://schemas.openxmlformats.org/officeDocument/2006/relationships" r:id="rId324" tooltip="瑞典"/>
          <a:extLst>
            <a:ext uri="{FF2B5EF4-FFF2-40B4-BE49-F238E27FC236}">
              <a16:creationId xmlns:a16="http://schemas.microsoft.com/office/drawing/2014/main" id="{F56EFF2F-C5BB-4CC3-9E93-C9920BECA941}"/>
            </a:ext>
          </a:extLst>
        </xdr:cNvPr>
        <xdr:cNvPicPr>
          <a:picLocks noChangeAspect="1" noChangeArrowheads="1"/>
        </xdr:cNvPicPr>
      </xdr:nvPicPr>
      <xdr:blipFill>
        <a:blip xmlns:r="http://schemas.openxmlformats.org/officeDocument/2006/relationships" r:embed="rId325">
          <a:extLst>
            <a:ext uri="{28A0092B-C50C-407E-A947-70E740481C1C}">
              <a14:useLocalDpi xmlns:a14="http://schemas.microsoft.com/office/drawing/2010/main" val="0"/>
            </a:ext>
          </a:extLst>
        </a:blip>
        <a:srcRect/>
        <a:stretch>
          <a:fillRect/>
        </a:stretch>
      </xdr:blipFill>
      <xdr:spPr bwMode="auto">
        <a:xfrm>
          <a:off x="1833561" y="85129686"/>
          <a:ext cx="4762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82020</xdr:colOff>
      <xdr:row>169</xdr:row>
      <xdr:rowOff>42333</xdr:rowOff>
    </xdr:from>
    <xdr:to>
      <xdr:col>3</xdr:col>
      <xdr:colOff>510645</xdr:colOff>
      <xdr:row>169</xdr:row>
      <xdr:rowOff>470958</xdr:rowOff>
    </xdr:to>
    <xdr:pic>
      <xdr:nvPicPr>
        <xdr:cNvPr id="171" name="圖片 170" descr="瑞士">
          <a:hlinkClick xmlns:r="http://schemas.openxmlformats.org/officeDocument/2006/relationships" r:id="rId326" tooltip="瑞士"/>
          <a:extLst>
            <a:ext uri="{FF2B5EF4-FFF2-40B4-BE49-F238E27FC236}">
              <a16:creationId xmlns:a16="http://schemas.microsoft.com/office/drawing/2014/main" id="{5C733D31-2361-4BB5-B1EB-C80AEBC2A219}"/>
            </a:ext>
          </a:extLst>
        </xdr:cNvPr>
        <xdr:cNvPicPr>
          <a:picLocks noChangeAspect="1" noChangeArrowheads="1"/>
        </xdr:cNvPicPr>
      </xdr:nvPicPr>
      <xdr:blipFill>
        <a:blip xmlns:r="http://schemas.openxmlformats.org/officeDocument/2006/relationships" r:embed="rId327">
          <a:extLst>
            <a:ext uri="{28A0092B-C50C-407E-A947-70E740481C1C}">
              <a14:useLocalDpi xmlns:a14="http://schemas.microsoft.com/office/drawing/2010/main" val="0"/>
            </a:ext>
          </a:extLst>
        </a:blip>
        <a:srcRect/>
        <a:stretch>
          <a:fillRect/>
        </a:stretch>
      </xdr:blipFill>
      <xdr:spPr bwMode="auto">
        <a:xfrm>
          <a:off x="1849437" y="85915500"/>
          <a:ext cx="428625"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170</xdr:row>
      <xdr:rowOff>95248</xdr:rowOff>
    </xdr:from>
    <xdr:to>
      <xdr:col>3</xdr:col>
      <xdr:colOff>547686</xdr:colOff>
      <xdr:row>170</xdr:row>
      <xdr:rowOff>409573</xdr:rowOff>
    </xdr:to>
    <xdr:pic>
      <xdr:nvPicPr>
        <xdr:cNvPr id="172" name="圖片 171" descr="烏克蘭">
          <a:hlinkClick xmlns:r="http://schemas.openxmlformats.org/officeDocument/2006/relationships" r:id="rId328" tooltip="烏克蘭"/>
          <a:extLst>
            <a:ext uri="{FF2B5EF4-FFF2-40B4-BE49-F238E27FC236}">
              <a16:creationId xmlns:a16="http://schemas.microsoft.com/office/drawing/2014/main" id="{C502B0BE-92DC-47A6-933E-F9001DA5E525}"/>
            </a:ext>
          </a:extLst>
        </xdr:cNvPr>
        <xdr:cNvPicPr>
          <a:picLocks noChangeAspect="1" noChangeArrowheads="1"/>
        </xdr:cNvPicPr>
      </xdr:nvPicPr>
      <xdr:blipFill>
        <a:blip xmlns:r="http://schemas.openxmlformats.org/officeDocument/2006/relationships" r:embed="rId329">
          <a:extLst>
            <a:ext uri="{28A0092B-C50C-407E-A947-70E740481C1C}">
              <a14:useLocalDpi xmlns:a14="http://schemas.microsoft.com/office/drawing/2010/main" val="0"/>
            </a:ext>
          </a:extLst>
        </a:blip>
        <a:srcRect/>
        <a:stretch>
          <a:fillRect/>
        </a:stretch>
      </xdr:blipFill>
      <xdr:spPr bwMode="auto">
        <a:xfrm>
          <a:off x="1833561" y="861298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171</xdr:row>
      <xdr:rowOff>95248</xdr:rowOff>
    </xdr:from>
    <xdr:to>
      <xdr:col>3</xdr:col>
      <xdr:colOff>547686</xdr:colOff>
      <xdr:row>171</xdr:row>
      <xdr:rowOff>333373</xdr:rowOff>
    </xdr:to>
    <xdr:pic>
      <xdr:nvPicPr>
        <xdr:cNvPr id="173" name="圖片 172" descr="英國">
          <a:hlinkClick xmlns:r="http://schemas.openxmlformats.org/officeDocument/2006/relationships" r:id="rId230" tooltip="英國"/>
          <a:extLst>
            <a:ext uri="{FF2B5EF4-FFF2-40B4-BE49-F238E27FC236}">
              <a16:creationId xmlns:a16="http://schemas.microsoft.com/office/drawing/2014/main" id="{69CD23E7-79E5-4510-8377-EA9642EF8B25}"/>
            </a:ext>
          </a:extLst>
        </xdr:cNvPr>
        <xdr:cNvPicPr>
          <a:picLocks noChangeAspect="1" noChangeArrowheads="1"/>
        </xdr:cNvPicPr>
      </xdr:nvPicPr>
      <xdr:blipFill>
        <a:blip xmlns:r="http://schemas.openxmlformats.org/officeDocument/2006/relationships" r:embed="rId231">
          <a:extLst>
            <a:ext uri="{28A0092B-C50C-407E-A947-70E740481C1C}">
              <a14:useLocalDpi xmlns:a14="http://schemas.microsoft.com/office/drawing/2010/main" val="0"/>
            </a:ext>
          </a:extLst>
        </a:blip>
        <a:srcRect/>
        <a:stretch>
          <a:fillRect/>
        </a:stretch>
      </xdr:blipFill>
      <xdr:spPr bwMode="auto">
        <a:xfrm>
          <a:off x="1833561" y="866298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71437</xdr:colOff>
      <xdr:row>172</xdr:row>
      <xdr:rowOff>95248</xdr:rowOff>
    </xdr:from>
    <xdr:to>
      <xdr:col>3</xdr:col>
      <xdr:colOff>407830</xdr:colOff>
      <xdr:row>172</xdr:row>
      <xdr:rowOff>437248</xdr:rowOff>
    </xdr:to>
    <xdr:pic>
      <xdr:nvPicPr>
        <xdr:cNvPr id="174" name="圖片 173" descr="梵蒂岡">
          <a:hlinkClick xmlns:r="http://schemas.openxmlformats.org/officeDocument/2006/relationships" r:id="rId330" tooltip="梵蒂岡"/>
          <a:extLst>
            <a:ext uri="{FF2B5EF4-FFF2-40B4-BE49-F238E27FC236}">
              <a16:creationId xmlns:a16="http://schemas.microsoft.com/office/drawing/2014/main" id="{F7C472DD-D1C9-4E51-8824-F0319F75ADB5}"/>
            </a:ext>
          </a:extLst>
        </xdr:cNvPr>
        <xdr:cNvPicPr>
          <a:picLocks noChangeAspect="1"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1838854" y="87492415"/>
          <a:ext cx="336393" cy="34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173</xdr:row>
      <xdr:rowOff>95248</xdr:rowOff>
    </xdr:from>
    <xdr:to>
      <xdr:col>3</xdr:col>
      <xdr:colOff>547686</xdr:colOff>
      <xdr:row>173</xdr:row>
      <xdr:rowOff>438148</xdr:rowOff>
    </xdr:to>
    <xdr:pic>
      <xdr:nvPicPr>
        <xdr:cNvPr id="175" name="圖片 174" descr="科索沃">
          <a:hlinkClick xmlns:r="http://schemas.openxmlformats.org/officeDocument/2006/relationships" r:id="rId332" tooltip="科索沃"/>
          <a:extLst>
            <a:ext uri="{FF2B5EF4-FFF2-40B4-BE49-F238E27FC236}">
              <a16:creationId xmlns:a16="http://schemas.microsoft.com/office/drawing/2014/main" id="{80C56F3E-3262-4891-AB74-EAA218910B97}"/>
            </a:ext>
          </a:extLst>
        </xdr:cNvPr>
        <xdr:cNvPicPr>
          <a:picLocks noChangeAspect="1" noChangeArrowheads="1"/>
        </xdr:cNvPicPr>
      </xdr:nvPicPr>
      <xdr:blipFill>
        <a:blip xmlns:r="http://schemas.openxmlformats.org/officeDocument/2006/relationships" r:embed="rId333">
          <a:extLst>
            <a:ext uri="{28A0092B-C50C-407E-A947-70E740481C1C}">
              <a14:useLocalDpi xmlns:a14="http://schemas.microsoft.com/office/drawing/2010/main" val="0"/>
            </a:ext>
          </a:extLst>
        </a:blip>
        <a:srcRect/>
        <a:stretch>
          <a:fillRect/>
        </a:stretch>
      </xdr:blipFill>
      <xdr:spPr bwMode="auto">
        <a:xfrm>
          <a:off x="1833561" y="87629998"/>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174</xdr:row>
      <xdr:rowOff>95248</xdr:rowOff>
    </xdr:from>
    <xdr:to>
      <xdr:col>3</xdr:col>
      <xdr:colOff>547686</xdr:colOff>
      <xdr:row>174</xdr:row>
      <xdr:rowOff>333373</xdr:rowOff>
    </xdr:to>
    <xdr:pic>
      <xdr:nvPicPr>
        <xdr:cNvPr id="176" name="圖片 175" descr="聶斯特河沿岸">
          <a:hlinkClick xmlns:r="http://schemas.openxmlformats.org/officeDocument/2006/relationships" r:id="rId334" tooltip="聶斯特河沿岸"/>
          <a:extLst>
            <a:ext uri="{FF2B5EF4-FFF2-40B4-BE49-F238E27FC236}">
              <a16:creationId xmlns:a16="http://schemas.microsoft.com/office/drawing/2014/main" id="{6922E65F-4740-4E10-8FCA-3E9E5CC6E265}"/>
            </a:ext>
          </a:extLst>
        </xdr:cNvPr>
        <xdr:cNvPicPr>
          <a:picLocks noChangeAspect="1" noChangeArrowheads="1"/>
        </xdr:cNvPicPr>
      </xdr:nvPicPr>
      <xdr:blipFill>
        <a:blip xmlns:r="http://schemas.openxmlformats.org/officeDocument/2006/relationships" r:embed="rId335">
          <a:extLst>
            <a:ext uri="{28A0092B-C50C-407E-A947-70E740481C1C}">
              <a14:useLocalDpi xmlns:a14="http://schemas.microsoft.com/office/drawing/2010/main" val="0"/>
            </a:ext>
          </a:extLst>
        </a:blip>
        <a:srcRect/>
        <a:stretch>
          <a:fillRect/>
        </a:stretch>
      </xdr:blipFill>
      <xdr:spPr bwMode="auto">
        <a:xfrm>
          <a:off x="1833561" y="8813006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175</xdr:row>
      <xdr:rowOff>95248</xdr:rowOff>
    </xdr:from>
    <xdr:to>
      <xdr:col>3</xdr:col>
      <xdr:colOff>547686</xdr:colOff>
      <xdr:row>175</xdr:row>
      <xdr:rowOff>409573</xdr:rowOff>
    </xdr:to>
    <xdr:pic>
      <xdr:nvPicPr>
        <xdr:cNvPr id="177" name="圖片 176" descr="頓內次克人民共和國">
          <a:hlinkClick xmlns:r="http://schemas.openxmlformats.org/officeDocument/2006/relationships" r:id="rId336" tooltip="頓內次克人民共和國"/>
          <a:extLst>
            <a:ext uri="{FF2B5EF4-FFF2-40B4-BE49-F238E27FC236}">
              <a16:creationId xmlns:a16="http://schemas.microsoft.com/office/drawing/2014/main" id="{0AE6D0A9-AA57-4900-94DC-5EDAD79F006C}"/>
            </a:ext>
          </a:extLst>
        </xdr:cNvPr>
        <xdr:cNvPicPr>
          <a:picLocks noChangeAspect="1" noChangeArrowheads="1"/>
        </xdr:cNvPicPr>
      </xdr:nvPicPr>
      <xdr:blipFill>
        <a:blip xmlns:r="http://schemas.openxmlformats.org/officeDocument/2006/relationships" r:embed="rId337">
          <a:extLst>
            <a:ext uri="{28A0092B-C50C-407E-A947-70E740481C1C}">
              <a14:useLocalDpi xmlns:a14="http://schemas.microsoft.com/office/drawing/2010/main" val="0"/>
            </a:ext>
          </a:extLst>
        </a:blip>
        <a:srcRect/>
        <a:stretch>
          <a:fillRect/>
        </a:stretch>
      </xdr:blipFill>
      <xdr:spPr bwMode="auto">
        <a:xfrm>
          <a:off x="1833561" y="88630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176</xdr:row>
      <xdr:rowOff>95248</xdr:rowOff>
    </xdr:from>
    <xdr:to>
      <xdr:col>3</xdr:col>
      <xdr:colOff>547686</xdr:colOff>
      <xdr:row>176</xdr:row>
      <xdr:rowOff>409573</xdr:rowOff>
    </xdr:to>
    <xdr:pic>
      <xdr:nvPicPr>
        <xdr:cNvPr id="178" name="圖片 177" descr="盧干斯克人民共和國">
          <a:hlinkClick xmlns:r="http://schemas.openxmlformats.org/officeDocument/2006/relationships" r:id="rId338" tooltip="盧干斯克人民共和國"/>
          <a:extLst>
            <a:ext uri="{FF2B5EF4-FFF2-40B4-BE49-F238E27FC236}">
              <a16:creationId xmlns:a16="http://schemas.microsoft.com/office/drawing/2014/main" id="{125560D2-53F5-469B-B1C0-80EDFFEB8EFA}"/>
            </a:ext>
          </a:extLst>
        </xdr:cNvPr>
        <xdr:cNvPicPr>
          <a:picLocks noChangeAspect="1" noChangeArrowheads="1"/>
        </xdr:cNvPicPr>
      </xdr:nvPicPr>
      <xdr:blipFill>
        <a:blip xmlns:r="http://schemas.openxmlformats.org/officeDocument/2006/relationships" r:embed="rId339">
          <a:extLst>
            <a:ext uri="{28A0092B-C50C-407E-A947-70E740481C1C}">
              <a14:useLocalDpi xmlns:a14="http://schemas.microsoft.com/office/drawing/2010/main" val="0"/>
            </a:ext>
          </a:extLst>
        </a:blip>
        <a:srcRect/>
        <a:stretch>
          <a:fillRect/>
        </a:stretch>
      </xdr:blipFill>
      <xdr:spPr bwMode="auto">
        <a:xfrm>
          <a:off x="1833561" y="891301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177</xdr:row>
      <xdr:rowOff>95248</xdr:rowOff>
    </xdr:from>
    <xdr:to>
      <xdr:col>3</xdr:col>
      <xdr:colOff>547686</xdr:colOff>
      <xdr:row>177</xdr:row>
      <xdr:rowOff>333373</xdr:rowOff>
    </xdr:to>
    <xdr:pic>
      <xdr:nvPicPr>
        <xdr:cNvPr id="179" name="圖片 178" descr="安圭拉">
          <a:hlinkClick xmlns:r="http://schemas.openxmlformats.org/officeDocument/2006/relationships" r:id="rId340" tooltip="安地卡及巴布達"/>
          <a:extLst>
            <a:ext uri="{FF2B5EF4-FFF2-40B4-BE49-F238E27FC236}">
              <a16:creationId xmlns:a16="http://schemas.microsoft.com/office/drawing/2014/main" id="{677A64BC-1A84-447D-B5D6-7A1D1CF419E5}"/>
            </a:ext>
          </a:extLst>
        </xdr:cNvPr>
        <xdr:cNvPicPr>
          <a:picLocks noChangeAspect="1" noChangeArrowheads="1"/>
        </xdr:cNvPicPr>
      </xdr:nvPicPr>
      <xdr:blipFill>
        <a:blip xmlns:r="http://schemas.openxmlformats.org/officeDocument/2006/relationships" r:embed="rId341">
          <a:extLst>
            <a:ext uri="{28A0092B-C50C-407E-A947-70E740481C1C}">
              <a14:useLocalDpi xmlns:a14="http://schemas.microsoft.com/office/drawing/2010/main" val="0"/>
            </a:ext>
          </a:extLst>
        </a:blip>
        <a:srcRect/>
        <a:stretch>
          <a:fillRect/>
        </a:stretch>
      </xdr:blipFill>
      <xdr:spPr bwMode="auto">
        <a:xfrm>
          <a:off x="1833561" y="8963024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178</xdr:row>
      <xdr:rowOff>95248</xdr:rowOff>
    </xdr:from>
    <xdr:to>
      <xdr:col>3</xdr:col>
      <xdr:colOff>547686</xdr:colOff>
      <xdr:row>178</xdr:row>
      <xdr:rowOff>409573</xdr:rowOff>
    </xdr:to>
    <xdr:pic>
      <xdr:nvPicPr>
        <xdr:cNvPr id="180" name="圖片 179" descr="安地卡及巴布達">
          <a:hlinkClick xmlns:r="http://schemas.openxmlformats.org/officeDocument/2006/relationships" r:id="rId342"/>
          <a:extLst>
            <a:ext uri="{FF2B5EF4-FFF2-40B4-BE49-F238E27FC236}">
              <a16:creationId xmlns:a16="http://schemas.microsoft.com/office/drawing/2014/main" id="{3AD0ED01-F464-4BF8-83FF-A611E4511EF0}"/>
            </a:ext>
          </a:extLst>
        </xdr:cNvPr>
        <xdr:cNvPicPr>
          <a:picLocks noChangeAspect="1" noChangeArrowheads="1"/>
        </xdr:cNvPicPr>
      </xdr:nvPicPr>
      <xdr:blipFill>
        <a:blip xmlns:r="http://schemas.openxmlformats.org/officeDocument/2006/relationships" r:embed="rId343">
          <a:extLst>
            <a:ext uri="{28A0092B-C50C-407E-A947-70E740481C1C}">
              <a14:useLocalDpi xmlns:a14="http://schemas.microsoft.com/office/drawing/2010/main" val="0"/>
            </a:ext>
          </a:extLst>
        </a:blip>
        <a:srcRect/>
        <a:stretch>
          <a:fillRect/>
        </a:stretch>
      </xdr:blipFill>
      <xdr:spPr bwMode="auto">
        <a:xfrm>
          <a:off x="1833561" y="90130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179</xdr:row>
      <xdr:rowOff>95248</xdr:rowOff>
    </xdr:from>
    <xdr:to>
      <xdr:col>3</xdr:col>
      <xdr:colOff>547686</xdr:colOff>
      <xdr:row>179</xdr:row>
      <xdr:rowOff>409573</xdr:rowOff>
    </xdr:to>
    <xdr:pic>
      <xdr:nvPicPr>
        <xdr:cNvPr id="181" name="圖片 180" descr="阿魯巴">
          <a:hlinkClick xmlns:r="http://schemas.openxmlformats.org/officeDocument/2006/relationships" r:id="rId344" tooltip="阿魯巴"/>
          <a:extLst>
            <a:ext uri="{FF2B5EF4-FFF2-40B4-BE49-F238E27FC236}">
              <a16:creationId xmlns:a16="http://schemas.microsoft.com/office/drawing/2014/main" id="{E29D5451-92F5-43FD-807C-06A52DCE2A0A}"/>
            </a:ext>
          </a:extLst>
        </xdr:cNvPr>
        <xdr:cNvPicPr>
          <a:picLocks noChangeAspect="1" noChangeArrowheads="1"/>
        </xdr:cNvPicPr>
      </xdr:nvPicPr>
      <xdr:blipFill>
        <a:blip xmlns:r="http://schemas.openxmlformats.org/officeDocument/2006/relationships" r:embed="rId345">
          <a:extLst>
            <a:ext uri="{28A0092B-C50C-407E-A947-70E740481C1C}">
              <a14:useLocalDpi xmlns:a14="http://schemas.microsoft.com/office/drawing/2010/main" val="0"/>
            </a:ext>
          </a:extLst>
        </a:blip>
        <a:srcRect/>
        <a:stretch>
          <a:fillRect/>
        </a:stretch>
      </xdr:blipFill>
      <xdr:spPr bwMode="auto">
        <a:xfrm>
          <a:off x="1833561" y="90630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180</xdr:row>
      <xdr:rowOff>95248</xdr:rowOff>
    </xdr:from>
    <xdr:to>
      <xdr:col>3</xdr:col>
      <xdr:colOff>547686</xdr:colOff>
      <xdr:row>180</xdr:row>
      <xdr:rowOff>333373</xdr:rowOff>
    </xdr:to>
    <xdr:pic>
      <xdr:nvPicPr>
        <xdr:cNvPr id="182" name="圖片 181" descr="巴哈馬">
          <a:hlinkClick xmlns:r="http://schemas.openxmlformats.org/officeDocument/2006/relationships" r:id="rId346" tooltip="巴貝多"/>
          <a:extLst>
            <a:ext uri="{FF2B5EF4-FFF2-40B4-BE49-F238E27FC236}">
              <a16:creationId xmlns:a16="http://schemas.microsoft.com/office/drawing/2014/main" id="{FF363041-4F72-4ED5-8E5E-89288ACE152C}"/>
            </a:ext>
          </a:extLst>
        </xdr:cNvPr>
        <xdr:cNvPicPr>
          <a:picLocks noChangeAspect="1" noChangeArrowheads="1"/>
        </xdr:cNvPicPr>
      </xdr:nvPicPr>
      <xdr:blipFill>
        <a:blip xmlns:r="http://schemas.openxmlformats.org/officeDocument/2006/relationships" r:embed="rId347">
          <a:extLst>
            <a:ext uri="{28A0092B-C50C-407E-A947-70E740481C1C}">
              <a14:useLocalDpi xmlns:a14="http://schemas.microsoft.com/office/drawing/2010/main" val="0"/>
            </a:ext>
          </a:extLst>
        </a:blip>
        <a:srcRect/>
        <a:stretch>
          <a:fillRect/>
        </a:stretch>
      </xdr:blipFill>
      <xdr:spPr bwMode="auto">
        <a:xfrm>
          <a:off x="1833561" y="911304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181</xdr:row>
      <xdr:rowOff>95248</xdr:rowOff>
    </xdr:from>
    <xdr:to>
      <xdr:col>3</xdr:col>
      <xdr:colOff>547686</xdr:colOff>
      <xdr:row>181</xdr:row>
      <xdr:rowOff>409573</xdr:rowOff>
    </xdr:to>
    <xdr:pic>
      <xdr:nvPicPr>
        <xdr:cNvPr id="183" name="圖片 182" descr="巴貝多">
          <a:hlinkClick xmlns:r="http://schemas.openxmlformats.org/officeDocument/2006/relationships" r:id="rId348"/>
          <a:extLst>
            <a:ext uri="{FF2B5EF4-FFF2-40B4-BE49-F238E27FC236}">
              <a16:creationId xmlns:a16="http://schemas.microsoft.com/office/drawing/2014/main" id="{EEC96871-ACDF-4786-86A8-BEBEF5268BB6}"/>
            </a:ext>
          </a:extLst>
        </xdr:cNvPr>
        <xdr:cNvPicPr>
          <a:picLocks noChangeAspect="1" noChangeArrowheads="1"/>
        </xdr:cNvPicPr>
      </xdr:nvPicPr>
      <xdr:blipFill>
        <a:blip xmlns:r="http://schemas.openxmlformats.org/officeDocument/2006/relationships" r:embed="rId349">
          <a:extLst>
            <a:ext uri="{28A0092B-C50C-407E-A947-70E740481C1C}">
              <a14:useLocalDpi xmlns:a14="http://schemas.microsoft.com/office/drawing/2010/main" val="0"/>
            </a:ext>
          </a:extLst>
        </a:blip>
        <a:srcRect/>
        <a:stretch>
          <a:fillRect/>
        </a:stretch>
      </xdr:blipFill>
      <xdr:spPr bwMode="auto">
        <a:xfrm>
          <a:off x="1833561" y="916304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182</xdr:row>
      <xdr:rowOff>95248</xdr:rowOff>
    </xdr:from>
    <xdr:to>
      <xdr:col>3</xdr:col>
      <xdr:colOff>547686</xdr:colOff>
      <xdr:row>182</xdr:row>
      <xdr:rowOff>380998</xdr:rowOff>
    </xdr:to>
    <xdr:pic>
      <xdr:nvPicPr>
        <xdr:cNvPr id="184" name="圖片 183" descr="貝里斯">
          <a:hlinkClick xmlns:r="http://schemas.openxmlformats.org/officeDocument/2006/relationships" r:id="rId350" tooltip="貝里斯"/>
          <a:extLst>
            <a:ext uri="{FF2B5EF4-FFF2-40B4-BE49-F238E27FC236}">
              <a16:creationId xmlns:a16="http://schemas.microsoft.com/office/drawing/2014/main" id="{CD30A43C-C9C5-4AFA-9A2F-0606D8EACECA}"/>
            </a:ext>
          </a:extLst>
        </xdr:cNvPr>
        <xdr:cNvPicPr>
          <a:picLocks noChangeAspect="1" noChangeArrowheads="1"/>
        </xdr:cNvPicPr>
      </xdr:nvPicPr>
      <xdr:blipFill>
        <a:blip xmlns:r="http://schemas.openxmlformats.org/officeDocument/2006/relationships" r:embed="rId351">
          <a:extLst>
            <a:ext uri="{28A0092B-C50C-407E-A947-70E740481C1C}">
              <a14:useLocalDpi xmlns:a14="http://schemas.microsoft.com/office/drawing/2010/main" val="0"/>
            </a:ext>
          </a:extLst>
        </a:blip>
        <a:srcRect/>
        <a:stretch>
          <a:fillRect/>
        </a:stretch>
      </xdr:blipFill>
      <xdr:spPr bwMode="auto">
        <a:xfrm>
          <a:off x="1833561" y="9213056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183</xdr:row>
      <xdr:rowOff>95248</xdr:rowOff>
    </xdr:from>
    <xdr:to>
      <xdr:col>3</xdr:col>
      <xdr:colOff>547686</xdr:colOff>
      <xdr:row>183</xdr:row>
      <xdr:rowOff>333373</xdr:rowOff>
    </xdr:to>
    <xdr:pic>
      <xdr:nvPicPr>
        <xdr:cNvPr id="185" name="圖片 184" descr="百慕達">
          <a:hlinkClick xmlns:r="http://schemas.openxmlformats.org/officeDocument/2006/relationships" r:id="rId352" tooltip="百慕達"/>
          <a:extLst>
            <a:ext uri="{FF2B5EF4-FFF2-40B4-BE49-F238E27FC236}">
              <a16:creationId xmlns:a16="http://schemas.microsoft.com/office/drawing/2014/main" id="{0410C351-338A-41FC-8CB2-4D6604E07E0A}"/>
            </a:ext>
          </a:extLst>
        </xdr:cNvPr>
        <xdr:cNvPicPr>
          <a:picLocks noChangeAspect="1" noChangeArrowheads="1"/>
        </xdr:cNvPicPr>
      </xdr:nvPicPr>
      <xdr:blipFill>
        <a:blip xmlns:r="http://schemas.openxmlformats.org/officeDocument/2006/relationships" r:embed="rId353">
          <a:extLst>
            <a:ext uri="{28A0092B-C50C-407E-A947-70E740481C1C}">
              <a14:useLocalDpi xmlns:a14="http://schemas.microsoft.com/office/drawing/2010/main" val="0"/>
            </a:ext>
          </a:extLst>
        </a:blip>
        <a:srcRect/>
        <a:stretch>
          <a:fillRect/>
        </a:stretch>
      </xdr:blipFill>
      <xdr:spPr bwMode="auto">
        <a:xfrm>
          <a:off x="1833561" y="92630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184</xdr:row>
      <xdr:rowOff>95248</xdr:rowOff>
    </xdr:from>
    <xdr:to>
      <xdr:col>3</xdr:col>
      <xdr:colOff>547686</xdr:colOff>
      <xdr:row>184</xdr:row>
      <xdr:rowOff>333373</xdr:rowOff>
    </xdr:to>
    <xdr:pic>
      <xdr:nvPicPr>
        <xdr:cNvPr id="186" name="圖片 185" descr="英屬維京群島">
          <a:hlinkClick xmlns:r="http://schemas.openxmlformats.org/officeDocument/2006/relationships" r:id="rId354" tooltip="英屬維京群島"/>
          <a:extLst>
            <a:ext uri="{FF2B5EF4-FFF2-40B4-BE49-F238E27FC236}">
              <a16:creationId xmlns:a16="http://schemas.microsoft.com/office/drawing/2014/main" id="{2287F8F1-ACFF-4226-B89D-B78D2AA57841}"/>
            </a:ext>
          </a:extLst>
        </xdr:cNvPr>
        <xdr:cNvPicPr>
          <a:picLocks noChangeAspect="1" noChangeArrowheads="1"/>
        </xdr:cNvPicPr>
      </xdr:nvPicPr>
      <xdr:blipFill>
        <a:blip xmlns:r="http://schemas.openxmlformats.org/officeDocument/2006/relationships" r:embed="rId355">
          <a:extLst>
            <a:ext uri="{28A0092B-C50C-407E-A947-70E740481C1C}">
              <a14:useLocalDpi xmlns:a14="http://schemas.microsoft.com/office/drawing/2010/main" val="0"/>
            </a:ext>
          </a:extLst>
        </a:blip>
        <a:srcRect/>
        <a:stretch>
          <a:fillRect/>
        </a:stretch>
      </xdr:blipFill>
      <xdr:spPr bwMode="auto">
        <a:xfrm>
          <a:off x="1833561" y="931306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185</xdr:row>
      <xdr:rowOff>95248</xdr:rowOff>
    </xdr:from>
    <xdr:to>
      <xdr:col>3</xdr:col>
      <xdr:colOff>547686</xdr:colOff>
      <xdr:row>185</xdr:row>
      <xdr:rowOff>333373</xdr:rowOff>
    </xdr:to>
    <xdr:pic>
      <xdr:nvPicPr>
        <xdr:cNvPr id="187" name="圖片 186" descr="加拿大">
          <a:hlinkClick xmlns:r="http://schemas.openxmlformats.org/officeDocument/2006/relationships" r:id="rId356" tooltip="加拿大"/>
          <a:extLst>
            <a:ext uri="{FF2B5EF4-FFF2-40B4-BE49-F238E27FC236}">
              <a16:creationId xmlns:a16="http://schemas.microsoft.com/office/drawing/2014/main" id="{8AA3D8CA-803D-4857-9563-646D8446C07D}"/>
            </a:ext>
          </a:extLst>
        </xdr:cNvPr>
        <xdr:cNvPicPr>
          <a:picLocks noChangeAspect="1" noChangeArrowheads="1"/>
        </xdr:cNvPicPr>
      </xdr:nvPicPr>
      <xdr:blipFill>
        <a:blip xmlns:r="http://schemas.openxmlformats.org/officeDocument/2006/relationships" r:embed="rId357">
          <a:extLst>
            <a:ext uri="{28A0092B-C50C-407E-A947-70E740481C1C}">
              <a14:useLocalDpi xmlns:a14="http://schemas.microsoft.com/office/drawing/2010/main" val="0"/>
            </a:ext>
          </a:extLst>
        </a:blip>
        <a:srcRect/>
        <a:stretch>
          <a:fillRect/>
        </a:stretch>
      </xdr:blipFill>
      <xdr:spPr bwMode="auto">
        <a:xfrm>
          <a:off x="1833561" y="9363074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186</xdr:row>
      <xdr:rowOff>95248</xdr:rowOff>
    </xdr:from>
    <xdr:to>
      <xdr:col>3</xdr:col>
      <xdr:colOff>547686</xdr:colOff>
      <xdr:row>186</xdr:row>
      <xdr:rowOff>333373</xdr:rowOff>
    </xdr:to>
    <xdr:pic>
      <xdr:nvPicPr>
        <xdr:cNvPr id="188" name="圖片 187" descr="開曼群島">
          <a:hlinkClick xmlns:r="http://schemas.openxmlformats.org/officeDocument/2006/relationships" r:id="rId358" tooltip="開曼群島"/>
          <a:extLst>
            <a:ext uri="{FF2B5EF4-FFF2-40B4-BE49-F238E27FC236}">
              <a16:creationId xmlns:a16="http://schemas.microsoft.com/office/drawing/2014/main" id="{2FA6E2DB-CE4F-4205-A155-25FB96583500}"/>
            </a:ext>
          </a:extLst>
        </xdr:cNvPr>
        <xdr:cNvPicPr>
          <a:picLocks noChangeAspect="1" noChangeArrowheads="1"/>
        </xdr:cNvPicPr>
      </xdr:nvPicPr>
      <xdr:blipFill>
        <a:blip xmlns:r="http://schemas.openxmlformats.org/officeDocument/2006/relationships" r:embed="rId359">
          <a:extLst>
            <a:ext uri="{28A0092B-C50C-407E-A947-70E740481C1C}">
              <a14:useLocalDpi xmlns:a14="http://schemas.microsoft.com/office/drawing/2010/main" val="0"/>
            </a:ext>
          </a:extLst>
        </a:blip>
        <a:srcRect/>
        <a:stretch>
          <a:fillRect/>
        </a:stretch>
      </xdr:blipFill>
      <xdr:spPr bwMode="auto">
        <a:xfrm>
          <a:off x="1833561" y="941308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187</xdr:row>
      <xdr:rowOff>95248</xdr:rowOff>
    </xdr:from>
    <xdr:to>
      <xdr:col>3</xdr:col>
      <xdr:colOff>547686</xdr:colOff>
      <xdr:row>187</xdr:row>
      <xdr:rowOff>409573</xdr:rowOff>
    </xdr:to>
    <xdr:pic>
      <xdr:nvPicPr>
        <xdr:cNvPr id="189" name="圖片 188" descr="法國">
          <a:hlinkClick xmlns:r="http://schemas.openxmlformats.org/officeDocument/2006/relationships" r:id="rId263" tooltip="法國"/>
          <a:extLst>
            <a:ext uri="{FF2B5EF4-FFF2-40B4-BE49-F238E27FC236}">
              <a16:creationId xmlns:a16="http://schemas.microsoft.com/office/drawing/2014/main" id="{85E18F7F-D5F5-4FAA-BF4D-502B47FD74DB}"/>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833561" y="946308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188</xdr:row>
      <xdr:rowOff>95248</xdr:rowOff>
    </xdr:from>
    <xdr:to>
      <xdr:col>3</xdr:col>
      <xdr:colOff>547686</xdr:colOff>
      <xdr:row>188</xdr:row>
      <xdr:rowOff>380998</xdr:rowOff>
    </xdr:to>
    <xdr:pic>
      <xdr:nvPicPr>
        <xdr:cNvPr id="190" name="圖片 189" descr="哥斯大黎加">
          <a:hlinkClick xmlns:r="http://schemas.openxmlformats.org/officeDocument/2006/relationships" r:id="rId360" tooltip="哥斯大黎加"/>
          <a:extLst>
            <a:ext uri="{FF2B5EF4-FFF2-40B4-BE49-F238E27FC236}">
              <a16:creationId xmlns:a16="http://schemas.microsoft.com/office/drawing/2014/main" id="{EEC439AC-09EE-4130-A8F6-4267808384F5}"/>
            </a:ext>
          </a:extLst>
        </xdr:cNvPr>
        <xdr:cNvPicPr>
          <a:picLocks noChangeAspect="1" noChangeArrowheads="1"/>
        </xdr:cNvPicPr>
      </xdr:nvPicPr>
      <xdr:blipFill>
        <a:blip xmlns:r="http://schemas.openxmlformats.org/officeDocument/2006/relationships" r:embed="rId361">
          <a:extLst>
            <a:ext uri="{28A0092B-C50C-407E-A947-70E740481C1C}">
              <a14:useLocalDpi xmlns:a14="http://schemas.microsoft.com/office/drawing/2010/main" val="0"/>
            </a:ext>
          </a:extLst>
        </a:blip>
        <a:srcRect/>
        <a:stretch>
          <a:fillRect/>
        </a:stretch>
      </xdr:blipFill>
      <xdr:spPr bwMode="auto">
        <a:xfrm>
          <a:off x="1833561" y="95130936"/>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189</xdr:row>
      <xdr:rowOff>95248</xdr:rowOff>
    </xdr:from>
    <xdr:to>
      <xdr:col>3</xdr:col>
      <xdr:colOff>547686</xdr:colOff>
      <xdr:row>189</xdr:row>
      <xdr:rowOff>333373</xdr:rowOff>
    </xdr:to>
    <xdr:pic>
      <xdr:nvPicPr>
        <xdr:cNvPr id="191" name="圖片 190" descr="古巴">
          <a:hlinkClick xmlns:r="http://schemas.openxmlformats.org/officeDocument/2006/relationships" r:id="rId362" tooltip="古巴"/>
          <a:extLst>
            <a:ext uri="{FF2B5EF4-FFF2-40B4-BE49-F238E27FC236}">
              <a16:creationId xmlns:a16="http://schemas.microsoft.com/office/drawing/2014/main" id="{8BD311A3-67E0-4500-BBB2-A40AC72F2D56}"/>
            </a:ext>
          </a:extLst>
        </xdr:cNvPr>
        <xdr:cNvPicPr>
          <a:picLocks noChangeAspect="1" noChangeArrowheads="1"/>
        </xdr:cNvPicPr>
      </xdr:nvPicPr>
      <xdr:blipFill>
        <a:blip xmlns:r="http://schemas.openxmlformats.org/officeDocument/2006/relationships" r:embed="rId363">
          <a:extLst>
            <a:ext uri="{28A0092B-C50C-407E-A947-70E740481C1C}">
              <a14:useLocalDpi xmlns:a14="http://schemas.microsoft.com/office/drawing/2010/main" val="0"/>
            </a:ext>
          </a:extLst>
        </a:blip>
        <a:srcRect/>
        <a:stretch>
          <a:fillRect/>
        </a:stretch>
      </xdr:blipFill>
      <xdr:spPr bwMode="auto">
        <a:xfrm>
          <a:off x="1833561" y="956309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190</xdr:row>
      <xdr:rowOff>95248</xdr:rowOff>
    </xdr:from>
    <xdr:to>
      <xdr:col>3</xdr:col>
      <xdr:colOff>547686</xdr:colOff>
      <xdr:row>190</xdr:row>
      <xdr:rowOff>409573</xdr:rowOff>
    </xdr:to>
    <xdr:pic>
      <xdr:nvPicPr>
        <xdr:cNvPr id="192" name="圖片 191" descr="古拉索">
          <a:hlinkClick xmlns:r="http://schemas.openxmlformats.org/officeDocument/2006/relationships" r:id="rId364" tooltip="古拉索"/>
          <a:extLst>
            <a:ext uri="{FF2B5EF4-FFF2-40B4-BE49-F238E27FC236}">
              <a16:creationId xmlns:a16="http://schemas.microsoft.com/office/drawing/2014/main" id="{AB25C412-CB55-4782-9742-8514945B8638}"/>
            </a:ext>
          </a:extLst>
        </xdr:cNvPr>
        <xdr:cNvPicPr>
          <a:picLocks noChangeAspect="1" noChangeArrowheads="1"/>
        </xdr:cNvPicPr>
      </xdr:nvPicPr>
      <xdr:blipFill>
        <a:blip xmlns:r="http://schemas.openxmlformats.org/officeDocument/2006/relationships" r:embed="rId365">
          <a:extLst>
            <a:ext uri="{28A0092B-C50C-407E-A947-70E740481C1C}">
              <a14:useLocalDpi xmlns:a14="http://schemas.microsoft.com/office/drawing/2010/main" val="0"/>
            </a:ext>
          </a:extLst>
        </a:blip>
        <a:srcRect/>
        <a:stretch>
          <a:fillRect/>
        </a:stretch>
      </xdr:blipFill>
      <xdr:spPr bwMode="auto">
        <a:xfrm>
          <a:off x="1833561" y="96131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191</xdr:row>
      <xdr:rowOff>95248</xdr:rowOff>
    </xdr:from>
    <xdr:to>
      <xdr:col>3</xdr:col>
      <xdr:colOff>547686</xdr:colOff>
      <xdr:row>191</xdr:row>
      <xdr:rowOff>333373</xdr:rowOff>
    </xdr:to>
    <xdr:pic>
      <xdr:nvPicPr>
        <xdr:cNvPr id="193" name="圖片 192" descr="多米尼克">
          <a:hlinkClick xmlns:r="http://schemas.openxmlformats.org/officeDocument/2006/relationships" r:id="rId366" tooltip="多米尼克"/>
          <a:extLst>
            <a:ext uri="{FF2B5EF4-FFF2-40B4-BE49-F238E27FC236}">
              <a16:creationId xmlns:a16="http://schemas.microsoft.com/office/drawing/2014/main" id="{779AA55D-3B7C-45B7-8BF5-79BFE3014251}"/>
            </a:ext>
          </a:extLst>
        </xdr:cNvPr>
        <xdr:cNvPicPr>
          <a:picLocks noChangeAspect="1" noChangeArrowheads="1"/>
        </xdr:cNvPicPr>
      </xdr:nvPicPr>
      <xdr:blipFill>
        <a:blip xmlns:r="http://schemas.openxmlformats.org/officeDocument/2006/relationships" r:embed="rId367">
          <a:extLst>
            <a:ext uri="{28A0092B-C50C-407E-A947-70E740481C1C}">
              <a14:useLocalDpi xmlns:a14="http://schemas.microsoft.com/office/drawing/2010/main" val="0"/>
            </a:ext>
          </a:extLst>
        </a:blip>
        <a:srcRect/>
        <a:stretch>
          <a:fillRect/>
        </a:stretch>
      </xdr:blipFill>
      <xdr:spPr bwMode="auto">
        <a:xfrm>
          <a:off x="1833561" y="96631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192</xdr:row>
      <xdr:rowOff>95248</xdr:rowOff>
    </xdr:from>
    <xdr:to>
      <xdr:col>3</xdr:col>
      <xdr:colOff>547686</xdr:colOff>
      <xdr:row>192</xdr:row>
      <xdr:rowOff>409573</xdr:rowOff>
    </xdr:to>
    <xdr:pic>
      <xdr:nvPicPr>
        <xdr:cNvPr id="194" name="圖片 193" descr="多明尼加">
          <a:hlinkClick xmlns:r="http://schemas.openxmlformats.org/officeDocument/2006/relationships" r:id="rId368" tooltip="多明尼加"/>
          <a:extLst>
            <a:ext uri="{FF2B5EF4-FFF2-40B4-BE49-F238E27FC236}">
              <a16:creationId xmlns:a16="http://schemas.microsoft.com/office/drawing/2014/main" id="{6637CBED-0945-4C7A-A3B5-FF318723530B}"/>
            </a:ext>
          </a:extLst>
        </xdr:cNvPr>
        <xdr:cNvPicPr>
          <a:picLocks noChangeAspect="1" noChangeArrowheads="1"/>
        </xdr:cNvPicPr>
      </xdr:nvPicPr>
      <xdr:blipFill>
        <a:blip xmlns:r="http://schemas.openxmlformats.org/officeDocument/2006/relationships" r:embed="rId369">
          <a:extLst>
            <a:ext uri="{28A0092B-C50C-407E-A947-70E740481C1C}">
              <a14:useLocalDpi xmlns:a14="http://schemas.microsoft.com/office/drawing/2010/main" val="0"/>
            </a:ext>
          </a:extLst>
        </a:blip>
        <a:srcRect/>
        <a:stretch>
          <a:fillRect/>
        </a:stretch>
      </xdr:blipFill>
      <xdr:spPr bwMode="auto">
        <a:xfrm>
          <a:off x="1833561" y="971311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193</xdr:row>
      <xdr:rowOff>95248</xdr:rowOff>
    </xdr:from>
    <xdr:to>
      <xdr:col>3</xdr:col>
      <xdr:colOff>547686</xdr:colOff>
      <xdr:row>193</xdr:row>
      <xdr:rowOff>361948</xdr:rowOff>
    </xdr:to>
    <xdr:pic>
      <xdr:nvPicPr>
        <xdr:cNvPr id="195" name="圖片 194" descr="薩爾瓦多">
          <a:hlinkClick xmlns:r="http://schemas.openxmlformats.org/officeDocument/2006/relationships" r:id="rId370" tooltip="薩爾瓦多"/>
          <a:extLst>
            <a:ext uri="{FF2B5EF4-FFF2-40B4-BE49-F238E27FC236}">
              <a16:creationId xmlns:a16="http://schemas.microsoft.com/office/drawing/2014/main" id="{5C9DF931-E2BF-496F-9BBF-D290B8DE2EC1}"/>
            </a:ext>
          </a:extLst>
        </xdr:cNvPr>
        <xdr:cNvPicPr>
          <a:picLocks noChangeAspect="1" noChangeArrowheads="1"/>
        </xdr:cNvPicPr>
      </xdr:nvPicPr>
      <xdr:blipFill>
        <a:blip xmlns:r="http://schemas.openxmlformats.org/officeDocument/2006/relationships" r:embed="rId371">
          <a:extLst>
            <a:ext uri="{28A0092B-C50C-407E-A947-70E740481C1C}">
              <a14:useLocalDpi xmlns:a14="http://schemas.microsoft.com/office/drawing/2010/main" val="0"/>
            </a:ext>
          </a:extLst>
        </a:blip>
        <a:srcRect/>
        <a:stretch>
          <a:fillRect/>
        </a:stretch>
      </xdr:blipFill>
      <xdr:spPr bwMode="auto">
        <a:xfrm>
          <a:off x="1833561" y="97631248"/>
          <a:ext cx="47625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194</xdr:row>
      <xdr:rowOff>95248</xdr:rowOff>
    </xdr:from>
    <xdr:to>
      <xdr:col>3</xdr:col>
      <xdr:colOff>547686</xdr:colOff>
      <xdr:row>194</xdr:row>
      <xdr:rowOff>409573</xdr:rowOff>
    </xdr:to>
    <xdr:pic>
      <xdr:nvPicPr>
        <xdr:cNvPr id="196" name="圖片 195" descr="格陵蘭">
          <a:hlinkClick xmlns:r="http://schemas.openxmlformats.org/officeDocument/2006/relationships" r:id="rId372" tooltip="格陵蘭"/>
          <a:extLst>
            <a:ext uri="{FF2B5EF4-FFF2-40B4-BE49-F238E27FC236}">
              <a16:creationId xmlns:a16="http://schemas.microsoft.com/office/drawing/2014/main" id="{B782E180-3E5F-4324-BAA8-F69217543431}"/>
            </a:ext>
          </a:extLst>
        </xdr:cNvPr>
        <xdr:cNvPicPr>
          <a:picLocks noChangeAspect="1" noChangeArrowheads="1"/>
        </xdr:cNvPicPr>
      </xdr:nvPicPr>
      <xdr:blipFill>
        <a:blip xmlns:r="http://schemas.openxmlformats.org/officeDocument/2006/relationships" r:embed="rId373">
          <a:extLst>
            <a:ext uri="{28A0092B-C50C-407E-A947-70E740481C1C}">
              <a14:useLocalDpi xmlns:a14="http://schemas.microsoft.com/office/drawing/2010/main" val="0"/>
            </a:ext>
          </a:extLst>
        </a:blip>
        <a:srcRect/>
        <a:stretch>
          <a:fillRect/>
        </a:stretch>
      </xdr:blipFill>
      <xdr:spPr bwMode="auto">
        <a:xfrm>
          <a:off x="1833561" y="98131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195</xdr:row>
      <xdr:rowOff>95248</xdr:rowOff>
    </xdr:from>
    <xdr:to>
      <xdr:col>3</xdr:col>
      <xdr:colOff>547686</xdr:colOff>
      <xdr:row>195</xdr:row>
      <xdr:rowOff>380998</xdr:rowOff>
    </xdr:to>
    <xdr:pic>
      <xdr:nvPicPr>
        <xdr:cNvPr id="197" name="圖片 196" descr="格瑞那達">
          <a:hlinkClick xmlns:r="http://schemas.openxmlformats.org/officeDocument/2006/relationships" r:id="rId374" tooltip="格瑞那達"/>
          <a:extLst>
            <a:ext uri="{FF2B5EF4-FFF2-40B4-BE49-F238E27FC236}">
              <a16:creationId xmlns:a16="http://schemas.microsoft.com/office/drawing/2014/main" id="{5CA625E4-AE29-4E2A-B68A-C8110FD3A5EB}"/>
            </a:ext>
          </a:extLst>
        </xdr:cNvPr>
        <xdr:cNvPicPr>
          <a:picLocks noChangeAspect="1" noChangeArrowheads="1"/>
        </xdr:cNvPicPr>
      </xdr:nvPicPr>
      <xdr:blipFill>
        <a:blip xmlns:r="http://schemas.openxmlformats.org/officeDocument/2006/relationships" r:embed="rId375">
          <a:extLst>
            <a:ext uri="{28A0092B-C50C-407E-A947-70E740481C1C}">
              <a14:useLocalDpi xmlns:a14="http://schemas.microsoft.com/office/drawing/2010/main" val="0"/>
            </a:ext>
          </a:extLst>
        </a:blip>
        <a:srcRect/>
        <a:stretch>
          <a:fillRect/>
        </a:stretch>
      </xdr:blipFill>
      <xdr:spPr bwMode="auto">
        <a:xfrm>
          <a:off x="1833561" y="98631373"/>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614361</xdr:colOff>
      <xdr:row>196</xdr:row>
      <xdr:rowOff>95248</xdr:rowOff>
    </xdr:from>
    <xdr:to>
      <xdr:col>3</xdr:col>
      <xdr:colOff>1090611</xdr:colOff>
      <xdr:row>196</xdr:row>
      <xdr:rowOff>409573</xdr:rowOff>
    </xdr:to>
    <xdr:pic>
      <xdr:nvPicPr>
        <xdr:cNvPr id="198" name="圖片 197" descr="瓜德羅普">
          <a:hlinkClick xmlns:r="http://schemas.openxmlformats.org/officeDocument/2006/relationships" r:id="rId376" tooltip="瓜德羅普"/>
          <a:extLst>
            <a:ext uri="{FF2B5EF4-FFF2-40B4-BE49-F238E27FC236}">
              <a16:creationId xmlns:a16="http://schemas.microsoft.com/office/drawing/2014/main" id="{6A862589-DA28-4657-9721-9D9E3A0B5ACE}"/>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2376486" y="99131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197</xdr:row>
      <xdr:rowOff>95248</xdr:rowOff>
    </xdr:from>
    <xdr:to>
      <xdr:col>3</xdr:col>
      <xdr:colOff>547686</xdr:colOff>
      <xdr:row>197</xdr:row>
      <xdr:rowOff>390523</xdr:rowOff>
    </xdr:to>
    <xdr:pic>
      <xdr:nvPicPr>
        <xdr:cNvPr id="199" name="圖片 198" descr="瓜地馬拉">
          <a:hlinkClick xmlns:r="http://schemas.openxmlformats.org/officeDocument/2006/relationships" r:id="rId377" tooltip="瓜地馬拉"/>
          <a:extLst>
            <a:ext uri="{FF2B5EF4-FFF2-40B4-BE49-F238E27FC236}">
              <a16:creationId xmlns:a16="http://schemas.microsoft.com/office/drawing/2014/main" id="{0AB5DF3D-086E-4EBC-8BAA-4F4C3E465B2F}"/>
            </a:ext>
          </a:extLst>
        </xdr:cNvPr>
        <xdr:cNvPicPr>
          <a:picLocks noChangeAspect="1" noChangeArrowheads="1"/>
        </xdr:cNvPicPr>
      </xdr:nvPicPr>
      <xdr:blipFill>
        <a:blip xmlns:r="http://schemas.openxmlformats.org/officeDocument/2006/relationships" r:embed="rId378">
          <a:extLst>
            <a:ext uri="{28A0092B-C50C-407E-A947-70E740481C1C}">
              <a14:useLocalDpi xmlns:a14="http://schemas.microsoft.com/office/drawing/2010/main" val="0"/>
            </a:ext>
          </a:extLst>
        </a:blip>
        <a:srcRect/>
        <a:stretch>
          <a:fillRect/>
        </a:stretch>
      </xdr:blipFill>
      <xdr:spPr bwMode="auto">
        <a:xfrm>
          <a:off x="1833561" y="99631498"/>
          <a:ext cx="4762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198</xdr:row>
      <xdr:rowOff>95248</xdr:rowOff>
    </xdr:from>
    <xdr:to>
      <xdr:col>3</xdr:col>
      <xdr:colOff>547686</xdr:colOff>
      <xdr:row>198</xdr:row>
      <xdr:rowOff>380998</xdr:rowOff>
    </xdr:to>
    <xdr:pic>
      <xdr:nvPicPr>
        <xdr:cNvPr id="200" name="圖片 199" descr="海地">
          <a:hlinkClick xmlns:r="http://schemas.openxmlformats.org/officeDocument/2006/relationships" r:id="rId379" tooltip="海地"/>
          <a:extLst>
            <a:ext uri="{FF2B5EF4-FFF2-40B4-BE49-F238E27FC236}">
              <a16:creationId xmlns:a16="http://schemas.microsoft.com/office/drawing/2014/main" id="{5B493566-7FAD-4820-B660-0A32B498C124}"/>
            </a:ext>
          </a:extLst>
        </xdr:cNvPr>
        <xdr:cNvPicPr>
          <a:picLocks noChangeAspect="1" noChangeArrowheads="1"/>
        </xdr:cNvPicPr>
      </xdr:nvPicPr>
      <xdr:blipFill>
        <a:blip xmlns:r="http://schemas.openxmlformats.org/officeDocument/2006/relationships" r:embed="rId380">
          <a:extLst>
            <a:ext uri="{28A0092B-C50C-407E-A947-70E740481C1C}">
              <a14:useLocalDpi xmlns:a14="http://schemas.microsoft.com/office/drawing/2010/main" val="0"/>
            </a:ext>
          </a:extLst>
        </a:blip>
        <a:srcRect/>
        <a:stretch>
          <a:fillRect/>
        </a:stretch>
      </xdr:blipFill>
      <xdr:spPr bwMode="auto">
        <a:xfrm>
          <a:off x="1833561" y="10013156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199</xdr:row>
      <xdr:rowOff>95248</xdr:rowOff>
    </xdr:from>
    <xdr:to>
      <xdr:col>3</xdr:col>
      <xdr:colOff>547686</xdr:colOff>
      <xdr:row>199</xdr:row>
      <xdr:rowOff>333373</xdr:rowOff>
    </xdr:to>
    <xdr:pic>
      <xdr:nvPicPr>
        <xdr:cNvPr id="201" name="圖片 200" descr="宏都拉斯">
          <a:hlinkClick xmlns:r="http://schemas.openxmlformats.org/officeDocument/2006/relationships" r:id="rId381" tooltip="宏都拉斯"/>
          <a:extLst>
            <a:ext uri="{FF2B5EF4-FFF2-40B4-BE49-F238E27FC236}">
              <a16:creationId xmlns:a16="http://schemas.microsoft.com/office/drawing/2014/main" id="{24EFD6F7-29E9-4445-8F98-8AF0DA5607C3}"/>
            </a:ext>
          </a:extLst>
        </xdr:cNvPr>
        <xdr:cNvPicPr>
          <a:picLocks noChangeAspect="1" noChangeArrowheads="1"/>
        </xdr:cNvPicPr>
      </xdr:nvPicPr>
      <xdr:blipFill>
        <a:blip xmlns:r="http://schemas.openxmlformats.org/officeDocument/2006/relationships" r:embed="rId382">
          <a:extLst>
            <a:ext uri="{28A0092B-C50C-407E-A947-70E740481C1C}">
              <a14:useLocalDpi xmlns:a14="http://schemas.microsoft.com/office/drawing/2010/main" val="0"/>
            </a:ext>
          </a:extLst>
        </a:blip>
        <a:srcRect/>
        <a:stretch>
          <a:fillRect/>
        </a:stretch>
      </xdr:blipFill>
      <xdr:spPr bwMode="auto">
        <a:xfrm>
          <a:off x="1833561" y="100631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200</xdr:row>
      <xdr:rowOff>95248</xdr:rowOff>
    </xdr:from>
    <xdr:to>
      <xdr:col>3</xdr:col>
      <xdr:colOff>547686</xdr:colOff>
      <xdr:row>200</xdr:row>
      <xdr:rowOff>333373</xdr:rowOff>
    </xdr:to>
    <xdr:pic>
      <xdr:nvPicPr>
        <xdr:cNvPr id="202" name="圖片 201" descr="牙買加">
          <a:hlinkClick xmlns:r="http://schemas.openxmlformats.org/officeDocument/2006/relationships" r:id="rId383" tooltip="牙買加"/>
          <a:extLst>
            <a:ext uri="{FF2B5EF4-FFF2-40B4-BE49-F238E27FC236}">
              <a16:creationId xmlns:a16="http://schemas.microsoft.com/office/drawing/2014/main" id="{7D6AC35A-84C3-405B-B908-4E9CA033F104}"/>
            </a:ext>
          </a:extLst>
        </xdr:cNvPr>
        <xdr:cNvPicPr>
          <a:picLocks noChangeAspect="1" noChangeArrowheads="1"/>
        </xdr:cNvPicPr>
      </xdr:nvPicPr>
      <xdr:blipFill>
        <a:blip xmlns:r="http://schemas.openxmlformats.org/officeDocument/2006/relationships" r:embed="rId384">
          <a:extLst>
            <a:ext uri="{28A0092B-C50C-407E-A947-70E740481C1C}">
              <a14:useLocalDpi xmlns:a14="http://schemas.microsoft.com/office/drawing/2010/main" val="0"/>
            </a:ext>
          </a:extLst>
        </a:blip>
        <a:srcRect/>
        <a:stretch>
          <a:fillRect/>
        </a:stretch>
      </xdr:blipFill>
      <xdr:spPr bwMode="auto">
        <a:xfrm>
          <a:off x="1833561" y="1011316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671511</xdr:colOff>
      <xdr:row>201</xdr:row>
      <xdr:rowOff>114298</xdr:rowOff>
    </xdr:from>
    <xdr:to>
      <xdr:col>3</xdr:col>
      <xdr:colOff>1147761</xdr:colOff>
      <xdr:row>201</xdr:row>
      <xdr:rowOff>428623</xdr:rowOff>
    </xdr:to>
    <xdr:pic>
      <xdr:nvPicPr>
        <xdr:cNvPr id="203" name="圖片 202" descr="馬提尼克">
          <a:hlinkClick xmlns:r="http://schemas.openxmlformats.org/officeDocument/2006/relationships" r:id="rId385" tooltip="馬提尼克"/>
          <a:extLst>
            <a:ext uri="{FF2B5EF4-FFF2-40B4-BE49-F238E27FC236}">
              <a16:creationId xmlns:a16="http://schemas.microsoft.com/office/drawing/2014/main" id="{5D3E0CD8-1FE4-425B-BD7B-1E4029FFAE2F}"/>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2433636" y="1016507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202</xdr:row>
      <xdr:rowOff>95248</xdr:rowOff>
    </xdr:from>
    <xdr:to>
      <xdr:col>3</xdr:col>
      <xdr:colOff>547686</xdr:colOff>
      <xdr:row>202</xdr:row>
      <xdr:rowOff>371473</xdr:rowOff>
    </xdr:to>
    <xdr:pic>
      <xdr:nvPicPr>
        <xdr:cNvPr id="204" name="圖片 203" descr="墨西哥">
          <a:hlinkClick xmlns:r="http://schemas.openxmlformats.org/officeDocument/2006/relationships" r:id="rId386" tooltip="墨西哥"/>
          <a:extLst>
            <a:ext uri="{FF2B5EF4-FFF2-40B4-BE49-F238E27FC236}">
              <a16:creationId xmlns:a16="http://schemas.microsoft.com/office/drawing/2014/main" id="{2A7AA7DB-09C9-446E-89ED-DB42C45F0283}"/>
            </a:ext>
          </a:extLst>
        </xdr:cNvPr>
        <xdr:cNvPicPr>
          <a:picLocks noChangeAspect="1" noChangeArrowheads="1"/>
        </xdr:cNvPicPr>
      </xdr:nvPicPr>
      <xdr:blipFill>
        <a:blip xmlns:r="http://schemas.openxmlformats.org/officeDocument/2006/relationships" r:embed="rId387">
          <a:extLst>
            <a:ext uri="{28A0092B-C50C-407E-A947-70E740481C1C}">
              <a14:useLocalDpi xmlns:a14="http://schemas.microsoft.com/office/drawing/2010/main" val="0"/>
            </a:ext>
          </a:extLst>
        </a:blip>
        <a:srcRect/>
        <a:stretch>
          <a:fillRect/>
        </a:stretch>
      </xdr:blipFill>
      <xdr:spPr bwMode="auto">
        <a:xfrm>
          <a:off x="1833561" y="102131811"/>
          <a:ext cx="47625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203</xdr:row>
      <xdr:rowOff>95248</xdr:rowOff>
    </xdr:from>
    <xdr:to>
      <xdr:col>3</xdr:col>
      <xdr:colOff>547686</xdr:colOff>
      <xdr:row>203</xdr:row>
      <xdr:rowOff>333373</xdr:rowOff>
    </xdr:to>
    <xdr:pic>
      <xdr:nvPicPr>
        <xdr:cNvPr id="205" name="圖片 204" descr="蒙塞拉特島">
          <a:hlinkClick xmlns:r="http://schemas.openxmlformats.org/officeDocument/2006/relationships" r:id="rId388" tooltip="蒙塞拉特島"/>
          <a:extLst>
            <a:ext uri="{FF2B5EF4-FFF2-40B4-BE49-F238E27FC236}">
              <a16:creationId xmlns:a16="http://schemas.microsoft.com/office/drawing/2014/main" id="{DD59F5AC-618D-4381-BBC2-89E9E1A7D0B8}"/>
            </a:ext>
          </a:extLst>
        </xdr:cNvPr>
        <xdr:cNvPicPr>
          <a:picLocks noChangeAspect="1" noChangeArrowheads="1"/>
        </xdr:cNvPicPr>
      </xdr:nvPicPr>
      <xdr:blipFill>
        <a:blip xmlns:r="http://schemas.openxmlformats.org/officeDocument/2006/relationships" r:embed="rId389">
          <a:extLst>
            <a:ext uri="{28A0092B-C50C-407E-A947-70E740481C1C}">
              <a14:useLocalDpi xmlns:a14="http://schemas.microsoft.com/office/drawing/2010/main" val="0"/>
            </a:ext>
          </a:extLst>
        </a:blip>
        <a:srcRect/>
        <a:stretch>
          <a:fillRect/>
        </a:stretch>
      </xdr:blipFill>
      <xdr:spPr bwMode="auto">
        <a:xfrm>
          <a:off x="1833561" y="1026318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204</xdr:row>
      <xdr:rowOff>95248</xdr:rowOff>
    </xdr:from>
    <xdr:to>
      <xdr:col>3</xdr:col>
      <xdr:colOff>547686</xdr:colOff>
      <xdr:row>204</xdr:row>
      <xdr:rowOff>342898</xdr:rowOff>
    </xdr:to>
    <xdr:pic>
      <xdr:nvPicPr>
        <xdr:cNvPr id="206" name="圖片 205" descr="美國">
          <a:hlinkClick xmlns:r="http://schemas.openxmlformats.org/officeDocument/2006/relationships" r:id="rId390" tooltip="美國"/>
          <a:extLst>
            <a:ext uri="{FF2B5EF4-FFF2-40B4-BE49-F238E27FC236}">
              <a16:creationId xmlns:a16="http://schemas.microsoft.com/office/drawing/2014/main" id="{964970F2-F4D6-40E2-AA79-749DA786BA8F}"/>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1833561" y="103131936"/>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205</xdr:row>
      <xdr:rowOff>95248</xdr:rowOff>
    </xdr:from>
    <xdr:to>
      <xdr:col>3</xdr:col>
      <xdr:colOff>547686</xdr:colOff>
      <xdr:row>205</xdr:row>
      <xdr:rowOff>380998</xdr:rowOff>
    </xdr:to>
    <xdr:pic>
      <xdr:nvPicPr>
        <xdr:cNvPr id="207" name="圖片 206" descr="尼加拉瓜">
          <a:hlinkClick xmlns:r="http://schemas.openxmlformats.org/officeDocument/2006/relationships" r:id="rId392" tooltip="尼加拉瓜"/>
          <a:extLst>
            <a:ext uri="{FF2B5EF4-FFF2-40B4-BE49-F238E27FC236}">
              <a16:creationId xmlns:a16="http://schemas.microsoft.com/office/drawing/2014/main" id="{17490BE0-3C95-4EEE-860C-76E8CC778082}"/>
            </a:ext>
          </a:extLst>
        </xdr:cNvPr>
        <xdr:cNvPicPr>
          <a:picLocks noChangeAspect="1" noChangeArrowheads="1"/>
        </xdr:cNvPicPr>
      </xdr:nvPicPr>
      <xdr:blipFill>
        <a:blip xmlns:r="http://schemas.openxmlformats.org/officeDocument/2006/relationships" r:embed="rId393">
          <a:extLst>
            <a:ext uri="{28A0092B-C50C-407E-A947-70E740481C1C}">
              <a14:useLocalDpi xmlns:a14="http://schemas.microsoft.com/office/drawing/2010/main" val="0"/>
            </a:ext>
          </a:extLst>
        </a:blip>
        <a:srcRect/>
        <a:stretch>
          <a:fillRect/>
        </a:stretch>
      </xdr:blipFill>
      <xdr:spPr bwMode="auto">
        <a:xfrm>
          <a:off x="1833561" y="103631998"/>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206</xdr:row>
      <xdr:rowOff>95248</xdr:rowOff>
    </xdr:from>
    <xdr:to>
      <xdr:col>3</xdr:col>
      <xdr:colOff>547686</xdr:colOff>
      <xdr:row>206</xdr:row>
      <xdr:rowOff>409573</xdr:rowOff>
    </xdr:to>
    <xdr:pic>
      <xdr:nvPicPr>
        <xdr:cNvPr id="208" name="圖片 207" descr="巴拿馬">
          <a:hlinkClick xmlns:r="http://schemas.openxmlformats.org/officeDocument/2006/relationships" r:id="rId394" tooltip="巴拿馬"/>
          <a:extLst>
            <a:ext uri="{FF2B5EF4-FFF2-40B4-BE49-F238E27FC236}">
              <a16:creationId xmlns:a16="http://schemas.microsoft.com/office/drawing/2014/main" id="{681A07CA-D26F-4DBA-A922-935FFC5998C4}"/>
            </a:ext>
          </a:extLst>
        </xdr:cNvPr>
        <xdr:cNvPicPr>
          <a:picLocks noChangeAspect="1" noChangeArrowheads="1"/>
        </xdr:cNvPicPr>
      </xdr:nvPicPr>
      <xdr:blipFill>
        <a:blip xmlns:r="http://schemas.openxmlformats.org/officeDocument/2006/relationships" r:embed="rId395">
          <a:extLst>
            <a:ext uri="{28A0092B-C50C-407E-A947-70E740481C1C}">
              <a14:useLocalDpi xmlns:a14="http://schemas.microsoft.com/office/drawing/2010/main" val="0"/>
            </a:ext>
          </a:extLst>
        </a:blip>
        <a:srcRect/>
        <a:stretch>
          <a:fillRect/>
        </a:stretch>
      </xdr:blipFill>
      <xdr:spPr bwMode="auto">
        <a:xfrm>
          <a:off x="1833561" y="104132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207</xdr:row>
      <xdr:rowOff>95248</xdr:rowOff>
    </xdr:from>
    <xdr:to>
      <xdr:col>3</xdr:col>
      <xdr:colOff>547686</xdr:colOff>
      <xdr:row>207</xdr:row>
      <xdr:rowOff>409573</xdr:rowOff>
    </xdr:to>
    <xdr:pic>
      <xdr:nvPicPr>
        <xdr:cNvPr id="209" name="圖片 208" descr="波多黎各">
          <a:hlinkClick xmlns:r="http://schemas.openxmlformats.org/officeDocument/2006/relationships" r:id="rId396" tooltip="波多黎各"/>
          <a:extLst>
            <a:ext uri="{FF2B5EF4-FFF2-40B4-BE49-F238E27FC236}">
              <a16:creationId xmlns:a16="http://schemas.microsoft.com/office/drawing/2014/main" id="{AD36A9CD-7AD4-40A3-929B-D7E58C3907CD}"/>
            </a:ext>
          </a:extLst>
        </xdr:cNvPr>
        <xdr:cNvPicPr>
          <a:picLocks noChangeAspect="1" noChangeArrowheads="1"/>
        </xdr:cNvPicPr>
      </xdr:nvPicPr>
      <xdr:blipFill>
        <a:blip xmlns:r="http://schemas.openxmlformats.org/officeDocument/2006/relationships" r:embed="rId397">
          <a:extLst>
            <a:ext uri="{28A0092B-C50C-407E-A947-70E740481C1C}">
              <a14:useLocalDpi xmlns:a14="http://schemas.microsoft.com/office/drawing/2010/main" val="0"/>
            </a:ext>
          </a:extLst>
        </a:blip>
        <a:srcRect/>
        <a:stretch>
          <a:fillRect/>
        </a:stretch>
      </xdr:blipFill>
      <xdr:spPr bwMode="auto">
        <a:xfrm>
          <a:off x="1833561" y="10463212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661986</xdr:colOff>
      <xdr:row>208</xdr:row>
      <xdr:rowOff>114298</xdr:rowOff>
    </xdr:from>
    <xdr:to>
      <xdr:col>3</xdr:col>
      <xdr:colOff>1138236</xdr:colOff>
      <xdr:row>208</xdr:row>
      <xdr:rowOff>428623</xdr:rowOff>
    </xdr:to>
    <xdr:pic>
      <xdr:nvPicPr>
        <xdr:cNvPr id="210" name="圖片 209" descr="法國">
          <a:hlinkClick xmlns:r="http://schemas.openxmlformats.org/officeDocument/2006/relationships" r:id="rId263" tooltip="法國"/>
          <a:extLst>
            <a:ext uri="{FF2B5EF4-FFF2-40B4-BE49-F238E27FC236}">
              <a16:creationId xmlns:a16="http://schemas.microsoft.com/office/drawing/2014/main" id="{0F5AD352-F512-4D02-8E26-23784627EE7B}"/>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2424111" y="1051512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209</xdr:row>
      <xdr:rowOff>95248</xdr:rowOff>
    </xdr:from>
    <xdr:to>
      <xdr:col>3</xdr:col>
      <xdr:colOff>547686</xdr:colOff>
      <xdr:row>209</xdr:row>
      <xdr:rowOff>409573</xdr:rowOff>
    </xdr:to>
    <xdr:pic>
      <xdr:nvPicPr>
        <xdr:cNvPr id="211" name="圖片 210" descr="聖克里斯多福及尼維斯">
          <a:hlinkClick xmlns:r="http://schemas.openxmlformats.org/officeDocument/2006/relationships" r:id="rId398" tooltip="聖克里斯多福及尼維斯"/>
          <a:extLst>
            <a:ext uri="{FF2B5EF4-FFF2-40B4-BE49-F238E27FC236}">
              <a16:creationId xmlns:a16="http://schemas.microsoft.com/office/drawing/2014/main" id="{E822B3FA-3275-48E8-8137-9F50CAB96977}"/>
            </a:ext>
          </a:extLst>
        </xdr:cNvPr>
        <xdr:cNvPicPr>
          <a:picLocks noChangeAspect="1" noChangeArrowheads="1"/>
        </xdr:cNvPicPr>
      </xdr:nvPicPr>
      <xdr:blipFill>
        <a:blip xmlns:r="http://schemas.openxmlformats.org/officeDocument/2006/relationships" r:embed="rId399">
          <a:extLst>
            <a:ext uri="{28A0092B-C50C-407E-A947-70E740481C1C}">
              <a14:useLocalDpi xmlns:a14="http://schemas.microsoft.com/office/drawing/2010/main" val="0"/>
            </a:ext>
          </a:extLst>
        </a:blip>
        <a:srcRect/>
        <a:stretch>
          <a:fillRect/>
        </a:stretch>
      </xdr:blipFill>
      <xdr:spPr bwMode="auto">
        <a:xfrm>
          <a:off x="1833561" y="105632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210</xdr:row>
      <xdr:rowOff>95248</xdr:rowOff>
    </xdr:from>
    <xdr:to>
      <xdr:col>3</xdr:col>
      <xdr:colOff>547686</xdr:colOff>
      <xdr:row>210</xdr:row>
      <xdr:rowOff>333373</xdr:rowOff>
    </xdr:to>
    <xdr:pic>
      <xdr:nvPicPr>
        <xdr:cNvPr id="212" name="圖片 211" descr="聖露西亞">
          <a:hlinkClick xmlns:r="http://schemas.openxmlformats.org/officeDocument/2006/relationships" r:id="rId400" tooltip="聖露西亞"/>
          <a:extLst>
            <a:ext uri="{FF2B5EF4-FFF2-40B4-BE49-F238E27FC236}">
              <a16:creationId xmlns:a16="http://schemas.microsoft.com/office/drawing/2014/main" id="{2774D42F-CA43-42B1-B33C-F35DBC1D5DB0}"/>
            </a:ext>
          </a:extLst>
        </xdr:cNvPr>
        <xdr:cNvPicPr>
          <a:picLocks noChangeAspect="1" noChangeArrowheads="1"/>
        </xdr:cNvPicPr>
      </xdr:nvPicPr>
      <xdr:blipFill>
        <a:blip xmlns:r="http://schemas.openxmlformats.org/officeDocument/2006/relationships" r:embed="rId401">
          <a:extLst>
            <a:ext uri="{28A0092B-C50C-407E-A947-70E740481C1C}">
              <a14:useLocalDpi xmlns:a14="http://schemas.microsoft.com/office/drawing/2010/main" val="0"/>
            </a:ext>
          </a:extLst>
        </a:blip>
        <a:srcRect/>
        <a:stretch>
          <a:fillRect/>
        </a:stretch>
      </xdr:blipFill>
      <xdr:spPr bwMode="auto">
        <a:xfrm>
          <a:off x="1833561" y="10613231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211</xdr:row>
      <xdr:rowOff>95248</xdr:rowOff>
    </xdr:from>
    <xdr:to>
      <xdr:col>3</xdr:col>
      <xdr:colOff>547686</xdr:colOff>
      <xdr:row>211</xdr:row>
      <xdr:rowOff>409573</xdr:rowOff>
    </xdr:to>
    <xdr:pic>
      <xdr:nvPicPr>
        <xdr:cNvPr id="213" name="圖片 212" descr="法國">
          <a:hlinkClick xmlns:r="http://schemas.openxmlformats.org/officeDocument/2006/relationships" r:id="rId263" tooltip="法國"/>
          <a:extLst>
            <a:ext uri="{FF2B5EF4-FFF2-40B4-BE49-F238E27FC236}">
              <a16:creationId xmlns:a16="http://schemas.microsoft.com/office/drawing/2014/main" id="{64284F82-3E24-4BAE-8D86-2AC31DC4290A}"/>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833561" y="106632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212</xdr:row>
      <xdr:rowOff>95248</xdr:rowOff>
    </xdr:from>
    <xdr:to>
      <xdr:col>3</xdr:col>
      <xdr:colOff>547686</xdr:colOff>
      <xdr:row>212</xdr:row>
      <xdr:rowOff>409573</xdr:rowOff>
    </xdr:to>
    <xdr:pic>
      <xdr:nvPicPr>
        <xdr:cNvPr id="214" name="圖片 213" descr="法國">
          <a:hlinkClick xmlns:r="http://schemas.openxmlformats.org/officeDocument/2006/relationships" r:id="rId263" tooltip="法國"/>
          <a:extLst>
            <a:ext uri="{FF2B5EF4-FFF2-40B4-BE49-F238E27FC236}">
              <a16:creationId xmlns:a16="http://schemas.microsoft.com/office/drawing/2014/main" id="{39632F35-9E6D-418B-BBAA-720A8BEE0B68}"/>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833561" y="1071324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213</xdr:row>
      <xdr:rowOff>95248</xdr:rowOff>
    </xdr:from>
    <xdr:to>
      <xdr:col>3</xdr:col>
      <xdr:colOff>547686</xdr:colOff>
      <xdr:row>213</xdr:row>
      <xdr:rowOff>409573</xdr:rowOff>
    </xdr:to>
    <xdr:pic>
      <xdr:nvPicPr>
        <xdr:cNvPr id="215" name="圖片 214" descr="聖文森及格瑞那丁">
          <a:hlinkClick xmlns:r="http://schemas.openxmlformats.org/officeDocument/2006/relationships" r:id="rId402" tooltip="聖文森及格瑞那丁"/>
          <a:extLst>
            <a:ext uri="{FF2B5EF4-FFF2-40B4-BE49-F238E27FC236}">
              <a16:creationId xmlns:a16="http://schemas.microsoft.com/office/drawing/2014/main" id="{BF346BE9-99F8-4D40-BD00-BF19902DA8CC}"/>
            </a:ext>
          </a:extLst>
        </xdr:cNvPr>
        <xdr:cNvPicPr>
          <a:picLocks noChangeAspect="1" noChangeArrowheads="1"/>
        </xdr:cNvPicPr>
      </xdr:nvPicPr>
      <xdr:blipFill>
        <a:blip xmlns:r="http://schemas.openxmlformats.org/officeDocument/2006/relationships" r:embed="rId403">
          <a:extLst>
            <a:ext uri="{28A0092B-C50C-407E-A947-70E740481C1C}">
              <a14:useLocalDpi xmlns:a14="http://schemas.microsoft.com/office/drawing/2010/main" val="0"/>
            </a:ext>
          </a:extLst>
        </a:blip>
        <a:srcRect/>
        <a:stretch>
          <a:fillRect/>
        </a:stretch>
      </xdr:blipFill>
      <xdr:spPr bwMode="auto">
        <a:xfrm>
          <a:off x="1833561" y="1076324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214</xdr:row>
      <xdr:rowOff>95248</xdr:rowOff>
    </xdr:from>
    <xdr:to>
      <xdr:col>3</xdr:col>
      <xdr:colOff>547686</xdr:colOff>
      <xdr:row>214</xdr:row>
      <xdr:rowOff>380998</xdr:rowOff>
    </xdr:to>
    <xdr:pic>
      <xdr:nvPicPr>
        <xdr:cNvPr id="216" name="圖片 215" descr="千里達及托巴哥">
          <a:hlinkClick xmlns:r="http://schemas.openxmlformats.org/officeDocument/2006/relationships" r:id="rId404" tooltip="千里達及托巴哥"/>
          <a:extLst>
            <a:ext uri="{FF2B5EF4-FFF2-40B4-BE49-F238E27FC236}">
              <a16:creationId xmlns:a16="http://schemas.microsoft.com/office/drawing/2014/main" id="{B953BF2B-CC8E-43A2-8D0B-F6595CA57D45}"/>
            </a:ext>
          </a:extLst>
        </xdr:cNvPr>
        <xdr:cNvPicPr>
          <a:picLocks noChangeAspect="1" noChangeArrowheads="1"/>
        </xdr:cNvPicPr>
      </xdr:nvPicPr>
      <xdr:blipFill>
        <a:blip xmlns:r="http://schemas.openxmlformats.org/officeDocument/2006/relationships" r:embed="rId405">
          <a:extLst>
            <a:ext uri="{28A0092B-C50C-407E-A947-70E740481C1C}">
              <a14:useLocalDpi xmlns:a14="http://schemas.microsoft.com/office/drawing/2010/main" val="0"/>
            </a:ext>
          </a:extLst>
        </a:blip>
        <a:srcRect/>
        <a:stretch>
          <a:fillRect/>
        </a:stretch>
      </xdr:blipFill>
      <xdr:spPr bwMode="auto">
        <a:xfrm>
          <a:off x="1833561" y="10813256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215</xdr:row>
      <xdr:rowOff>95248</xdr:rowOff>
    </xdr:from>
    <xdr:to>
      <xdr:col>3</xdr:col>
      <xdr:colOff>547686</xdr:colOff>
      <xdr:row>215</xdr:row>
      <xdr:rowOff>333373</xdr:rowOff>
    </xdr:to>
    <xdr:pic>
      <xdr:nvPicPr>
        <xdr:cNvPr id="217" name="圖片 216" descr="土克凱可群島">
          <a:hlinkClick xmlns:r="http://schemas.openxmlformats.org/officeDocument/2006/relationships" r:id="rId406" tooltip="土克凱可群島"/>
          <a:extLst>
            <a:ext uri="{FF2B5EF4-FFF2-40B4-BE49-F238E27FC236}">
              <a16:creationId xmlns:a16="http://schemas.microsoft.com/office/drawing/2014/main" id="{A61B36ED-2619-4813-80DA-BE9D221E68FB}"/>
            </a:ext>
          </a:extLst>
        </xdr:cNvPr>
        <xdr:cNvPicPr>
          <a:picLocks noChangeAspect="1" noChangeArrowheads="1"/>
        </xdr:cNvPicPr>
      </xdr:nvPicPr>
      <xdr:blipFill>
        <a:blip xmlns:r="http://schemas.openxmlformats.org/officeDocument/2006/relationships" r:embed="rId407">
          <a:extLst>
            <a:ext uri="{28A0092B-C50C-407E-A947-70E740481C1C}">
              <a14:useLocalDpi xmlns:a14="http://schemas.microsoft.com/office/drawing/2010/main" val="0"/>
            </a:ext>
          </a:extLst>
        </a:blip>
        <a:srcRect/>
        <a:stretch>
          <a:fillRect/>
        </a:stretch>
      </xdr:blipFill>
      <xdr:spPr bwMode="auto">
        <a:xfrm>
          <a:off x="1833561" y="108632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216</xdr:row>
      <xdr:rowOff>95248</xdr:rowOff>
    </xdr:from>
    <xdr:to>
      <xdr:col>3</xdr:col>
      <xdr:colOff>547686</xdr:colOff>
      <xdr:row>216</xdr:row>
      <xdr:rowOff>342898</xdr:rowOff>
    </xdr:to>
    <xdr:pic>
      <xdr:nvPicPr>
        <xdr:cNvPr id="218" name="圖片 217" descr="美國">
          <a:hlinkClick xmlns:r="http://schemas.openxmlformats.org/officeDocument/2006/relationships" r:id="rId390" tooltip="美國"/>
          <a:extLst>
            <a:ext uri="{FF2B5EF4-FFF2-40B4-BE49-F238E27FC236}">
              <a16:creationId xmlns:a16="http://schemas.microsoft.com/office/drawing/2014/main" id="{D324277C-B5B1-48DB-A58B-FCAF3111A0FA}"/>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1833561" y="109132686"/>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217</xdr:row>
      <xdr:rowOff>95248</xdr:rowOff>
    </xdr:from>
    <xdr:to>
      <xdr:col>3</xdr:col>
      <xdr:colOff>547686</xdr:colOff>
      <xdr:row>217</xdr:row>
      <xdr:rowOff>409573</xdr:rowOff>
    </xdr:to>
    <xdr:pic>
      <xdr:nvPicPr>
        <xdr:cNvPr id="219" name="圖片 218" descr="美屬維京群島">
          <a:hlinkClick xmlns:r="http://schemas.openxmlformats.org/officeDocument/2006/relationships" r:id="rId408" tooltip="美屬維京群島"/>
          <a:extLst>
            <a:ext uri="{FF2B5EF4-FFF2-40B4-BE49-F238E27FC236}">
              <a16:creationId xmlns:a16="http://schemas.microsoft.com/office/drawing/2014/main" id="{D73573EB-DC0F-4DE2-B1C6-733DC8D5A061}"/>
            </a:ext>
          </a:extLst>
        </xdr:cNvPr>
        <xdr:cNvPicPr>
          <a:picLocks noChangeAspect="1" noChangeArrowheads="1"/>
        </xdr:cNvPicPr>
      </xdr:nvPicPr>
      <xdr:blipFill>
        <a:blip xmlns:r="http://schemas.openxmlformats.org/officeDocument/2006/relationships" r:embed="rId409">
          <a:extLst>
            <a:ext uri="{28A0092B-C50C-407E-A947-70E740481C1C}">
              <a14:useLocalDpi xmlns:a14="http://schemas.microsoft.com/office/drawing/2010/main" val="0"/>
            </a:ext>
          </a:extLst>
        </a:blip>
        <a:srcRect/>
        <a:stretch>
          <a:fillRect/>
        </a:stretch>
      </xdr:blipFill>
      <xdr:spPr bwMode="auto">
        <a:xfrm>
          <a:off x="1833561" y="109632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218</xdr:row>
      <xdr:rowOff>95248</xdr:rowOff>
    </xdr:from>
    <xdr:to>
      <xdr:col>3</xdr:col>
      <xdr:colOff>547686</xdr:colOff>
      <xdr:row>218</xdr:row>
      <xdr:rowOff>409573</xdr:rowOff>
    </xdr:to>
    <xdr:pic>
      <xdr:nvPicPr>
        <xdr:cNvPr id="220" name="圖片 219" descr="荷屬聖馬丁">
          <a:hlinkClick xmlns:r="http://schemas.openxmlformats.org/officeDocument/2006/relationships" r:id="rId410" tooltip="荷屬聖馬丁"/>
          <a:extLst>
            <a:ext uri="{FF2B5EF4-FFF2-40B4-BE49-F238E27FC236}">
              <a16:creationId xmlns:a16="http://schemas.microsoft.com/office/drawing/2014/main" id="{9CD26ABA-8972-43FC-8385-85C9DB36E83C}"/>
            </a:ext>
          </a:extLst>
        </xdr:cNvPr>
        <xdr:cNvPicPr>
          <a:picLocks noChangeAspect="1" noChangeArrowheads="1"/>
        </xdr:cNvPicPr>
      </xdr:nvPicPr>
      <xdr:blipFill>
        <a:blip xmlns:r="http://schemas.openxmlformats.org/officeDocument/2006/relationships" r:embed="rId411">
          <a:extLst>
            <a:ext uri="{28A0092B-C50C-407E-A947-70E740481C1C}">
              <a14:useLocalDpi xmlns:a14="http://schemas.microsoft.com/office/drawing/2010/main" val="0"/>
            </a:ext>
          </a:extLst>
        </a:blip>
        <a:srcRect/>
        <a:stretch>
          <a:fillRect/>
        </a:stretch>
      </xdr:blipFill>
      <xdr:spPr bwMode="auto">
        <a:xfrm>
          <a:off x="1833561" y="1101328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219</xdr:row>
      <xdr:rowOff>95248</xdr:rowOff>
    </xdr:from>
    <xdr:to>
      <xdr:col>3</xdr:col>
      <xdr:colOff>547686</xdr:colOff>
      <xdr:row>219</xdr:row>
      <xdr:rowOff>409573</xdr:rowOff>
    </xdr:to>
    <xdr:pic>
      <xdr:nvPicPr>
        <xdr:cNvPr id="221" name="圖片 220" descr="波奈">
          <a:hlinkClick xmlns:r="http://schemas.openxmlformats.org/officeDocument/2006/relationships" r:id="rId412" tooltip="波奈"/>
          <a:extLst>
            <a:ext uri="{FF2B5EF4-FFF2-40B4-BE49-F238E27FC236}">
              <a16:creationId xmlns:a16="http://schemas.microsoft.com/office/drawing/2014/main" id="{4EE4577C-D9FF-4E20-8B8B-1679F36BA4BD}"/>
            </a:ext>
          </a:extLst>
        </xdr:cNvPr>
        <xdr:cNvPicPr>
          <a:picLocks noChangeAspect="1" noChangeArrowheads="1"/>
        </xdr:cNvPicPr>
      </xdr:nvPicPr>
      <xdr:blipFill>
        <a:blip xmlns:r="http://schemas.openxmlformats.org/officeDocument/2006/relationships" r:embed="rId413">
          <a:extLst>
            <a:ext uri="{28A0092B-C50C-407E-A947-70E740481C1C}">
              <a14:useLocalDpi xmlns:a14="http://schemas.microsoft.com/office/drawing/2010/main" val="0"/>
            </a:ext>
          </a:extLst>
        </a:blip>
        <a:srcRect/>
        <a:stretch>
          <a:fillRect/>
        </a:stretch>
      </xdr:blipFill>
      <xdr:spPr bwMode="auto">
        <a:xfrm>
          <a:off x="1833561" y="1106328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220</xdr:row>
      <xdr:rowOff>95248</xdr:rowOff>
    </xdr:from>
    <xdr:to>
      <xdr:col>3</xdr:col>
      <xdr:colOff>547686</xdr:colOff>
      <xdr:row>220</xdr:row>
      <xdr:rowOff>409573</xdr:rowOff>
    </xdr:to>
    <xdr:pic>
      <xdr:nvPicPr>
        <xdr:cNvPr id="222" name="圖片 221" descr="聖佑達修斯">
          <a:hlinkClick xmlns:r="http://schemas.openxmlformats.org/officeDocument/2006/relationships" r:id="rId414" tooltip="聖佑達修斯"/>
          <a:extLst>
            <a:ext uri="{FF2B5EF4-FFF2-40B4-BE49-F238E27FC236}">
              <a16:creationId xmlns:a16="http://schemas.microsoft.com/office/drawing/2014/main" id="{4BE43698-E82F-4535-9811-820A6DF5E8D0}"/>
            </a:ext>
          </a:extLst>
        </xdr:cNvPr>
        <xdr:cNvPicPr>
          <a:picLocks noChangeAspect="1" noChangeArrowheads="1"/>
        </xdr:cNvPicPr>
      </xdr:nvPicPr>
      <xdr:blipFill>
        <a:blip xmlns:r="http://schemas.openxmlformats.org/officeDocument/2006/relationships" r:embed="rId415">
          <a:extLst>
            <a:ext uri="{28A0092B-C50C-407E-A947-70E740481C1C}">
              <a14:useLocalDpi xmlns:a14="http://schemas.microsoft.com/office/drawing/2010/main" val="0"/>
            </a:ext>
          </a:extLst>
        </a:blip>
        <a:srcRect/>
        <a:stretch>
          <a:fillRect/>
        </a:stretch>
      </xdr:blipFill>
      <xdr:spPr bwMode="auto">
        <a:xfrm>
          <a:off x="1833561" y="11113293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221</xdr:row>
      <xdr:rowOff>95248</xdr:rowOff>
    </xdr:from>
    <xdr:to>
      <xdr:col>3</xdr:col>
      <xdr:colOff>547686</xdr:colOff>
      <xdr:row>221</xdr:row>
      <xdr:rowOff>409573</xdr:rowOff>
    </xdr:to>
    <xdr:pic>
      <xdr:nvPicPr>
        <xdr:cNvPr id="223" name="圖片 222" descr="荷屬沙巴">
          <a:hlinkClick xmlns:r="http://schemas.openxmlformats.org/officeDocument/2006/relationships" r:id="rId416" tooltip="荷屬沙巴"/>
          <a:extLst>
            <a:ext uri="{FF2B5EF4-FFF2-40B4-BE49-F238E27FC236}">
              <a16:creationId xmlns:a16="http://schemas.microsoft.com/office/drawing/2014/main" id="{D0BC05A0-EBEA-40B1-9F72-DD6682E5D0CE}"/>
            </a:ext>
          </a:extLst>
        </xdr:cNvPr>
        <xdr:cNvPicPr>
          <a:picLocks noChangeAspect="1" noChangeArrowheads="1"/>
        </xdr:cNvPicPr>
      </xdr:nvPicPr>
      <xdr:blipFill>
        <a:blip xmlns:r="http://schemas.openxmlformats.org/officeDocument/2006/relationships" r:embed="rId417">
          <a:extLst>
            <a:ext uri="{28A0092B-C50C-407E-A947-70E740481C1C}">
              <a14:useLocalDpi xmlns:a14="http://schemas.microsoft.com/office/drawing/2010/main" val="0"/>
            </a:ext>
          </a:extLst>
        </a:blip>
        <a:srcRect/>
        <a:stretch>
          <a:fillRect/>
        </a:stretch>
      </xdr:blipFill>
      <xdr:spPr bwMode="auto">
        <a:xfrm>
          <a:off x="1833561" y="1116329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71437</xdr:colOff>
      <xdr:row>201</xdr:row>
      <xdr:rowOff>95248</xdr:rowOff>
    </xdr:from>
    <xdr:to>
      <xdr:col>3</xdr:col>
      <xdr:colOff>501952</xdr:colOff>
      <xdr:row>201</xdr:row>
      <xdr:rowOff>408448</xdr:rowOff>
    </xdr:to>
    <xdr:pic>
      <xdr:nvPicPr>
        <xdr:cNvPr id="224" name="圖片 223">
          <a:extLst>
            <a:ext uri="{FF2B5EF4-FFF2-40B4-BE49-F238E27FC236}">
              <a16:creationId xmlns:a16="http://schemas.microsoft.com/office/drawing/2014/main" id="{E868BA6C-312B-4C30-9738-5EAED3C6F10E}"/>
            </a:ext>
          </a:extLst>
        </xdr:cNvPr>
        <xdr:cNvPicPr>
          <a:picLocks noChangeAspect="1"/>
        </xdr:cNvPicPr>
      </xdr:nvPicPr>
      <xdr:blipFill>
        <a:blip xmlns:r="http://schemas.openxmlformats.org/officeDocument/2006/relationships" r:embed="rId418" cstate="print">
          <a:extLst>
            <a:ext uri="{28A0092B-C50C-407E-A947-70E740481C1C}">
              <a14:useLocalDpi xmlns:a14="http://schemas.microsoft.com/office/drawing/2010/main" val="0"/>
            </a:ext>
          </a:extLst>
        </a:blip>
        <a:stretch>
          <a:fillRect/>
        </a:stretch>
      </xdr:blipFill>
      <xdr:spPr>
        <a:xfrm>
          <a:off x="1833562" y="101631748"/>
          <a:ext cx="430515" cy="313200"/>
        </a:xfrm>
        <a:prstGeom prst="rect">
          <a:avLst/>
        </a:prstGeom>
      </xdr:spPr>
    </xdr:pic>
    <xdr:clientData/>
  </xdr:twoCellAnchor>
  <xdr:twoCellAnchor editAs="oneCell">
    <xdr:from>
      <xdr:col>3</xdr:col>
      <xdr:colOff>71437</xdr:colOff>
      <xdr:row>196</xdr:row>
      <xdr:rowOff>95248</xdr:rowOff>
    </xdr:from>
    <xdr:to>
      <xdr:col>3</xdr:col>
      <xdr:colOff>541008</xdr:colOff>
      <xdr:row>196</xdr:row>
      <xdr:rowOff>408448</xdr:rowOff>
    </xdr:to>
    <xdr:pic>
      <xdr:nvPicPr>
        <xdr:cNvPr id="225" name="圖片 224">
          <a:extLst>
            <a:ext uri="{FF2B5EF4-FFF2-40B4-BE49-F238E27FC236}">
              <a16:creationId xmlns:a16="http://schemas.microsoft.com/office/drawing/2014/main" id="{B0DA3986-CE29-4350-B5BB-350E51C4F435}"/>
            </a:ext>
          </a:extLst>
        </xdr:cNvPr>
        <xdr:cNvPicPr>
          <a:picLocks noChangeAspect="1"/>
        </xdr:cNvPicPr>
      </xdr:nvPicPr>
      <xdr:blipFill>
        <a:blip xmlns:r="http://schemas.openxmlformats.org/officeDocument/2006/relationships" r:embed="rId419" cstate="print">
          <a:extLst>
            <a:ext uri="{28A0092B-C50C-407E-A947-70E740481C1C}">
              <a14:useLocalDpi xmlns:a14="http://schemas.microsoft.com/office/drawing/2010/main" val="0"/>
            </a:ext>
          </a:extLst>
        </a:blip>
        <a:stretch>
          <a:fillRect/>
        </a:stretch>
      </xdr:blipFill>
      <xdr:spPr>
        <a:xfrm>
          <a:off x="1833562" y="99131436"/>
          <a:ext cx="469571" cy="313200"/>
        </a:xfrm>
        <a:prstGeom prst="rect">
          <a:avLst/>
        </a:prstGeom>
      </xdr:spPr>
    </xdr:pic>
    <xdr:clientData/>
  </xdr:twoCellAnchor>
  <xdr:twoCellAnchor editAs="oneCell">
    <xdr:from>
      <xdr:col>3</xdr:col>
      <xdr:colOff>71436</xdr:colOff>
      <xdr:row>222</xdr:row>
      <xdr:rowOff>95248</xdr:rowOff>
    </xdr:from>
    <xdr:to>
      <xdr:col>3</xdr:col>
      <xdr:colOff>547686</xdr:colOff>
      <xdr:row>222</xdr:row>
      <xdr:rowOff>390523</xdr:rowOff>
    </xdr:to>
    <xdr:pic>
      <xdr:nvPicPr>
        <xdr:cNvPr id="226" name="圖片 225" descr="阿根廷">
          <a:hlinkClick xmlns:r="http://schemas.openxmlformats.org/officeDocument/2006/relationships" r:id="rId420" tooltip="阿根廷"/>
          <a:extLst>
            <a:ext uri="{FF2B5EF4-FFF2-40B4-BE49-F238E27FC236}">
              <a16:creationId xmlns:a16="http://schemas.microsoft.com/office/drawing/2014/main" id="{A5F671C1-C0EF-498C-83F9-046E24D18A04}"/>
            </a:ext>
          </a:extLst>
        </xdr:cNvPr>
        <xdr:cNvPicPr>
          <a:picLocks noChangeAspect="1" noChangeArrowheads="1"/>
        </xdr:cNvPicPr>
      </xdr:nvPicPr>
      <xdr:blipFill>
        <a:blip xmlns:r="http://schemas.openxmlformats.org/officeDocument/2006/relationships" r:embed="rId421">
          <a:extLst>
            <a:ext uri="{28A0092B-C50C-407E-A947-70E740481C1C}">
              <a14:useLocalDpi xmlns:a14="http://schemas.microsoft.com/office/drawing/2010/main" val="0"/>
            </a:ext>
          </a:extLst>
        </a:blip>
        <a:srcRect/>
        <a:stretch>
          <a:fillRect/>
        </a:stretch>
      </xdr:blipFill>
      <xdr:spPr bwMode="auto">
        <a:xfrm>
          <a:off x="1833561" y="112133061"/>
          <a:ext cx="4762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223</xdr:row>
      <xdr:rowOff>95248</xdr:rowOff>
    </xdr:from>
    <xdr:to>
      <xdr:col>3</xdr:col>
      <xdr:colOff>547686</xdr:colOff>
      <xdr:row>223</xdr:row>
      <xdr:rowOff>419098</xdr:rowOff>
    </xdr:to>
    <xdr:pic>
      <xdr:nvPicPr>
        <xdr:cNvPr id="227" name="圖片 226" descr="玻利維亞">
          <a:hlinkClick xmlns:r="http://schemas.openxmlformats.org/officeDocument/2006/relationships" r:id="rId422" tooltip="玻利維亞"/>
          <a:extLst>
            <a:ext uri="{FF2B5EF4-FFF2-40B4-BE49-F238E27FC236}">
              <a16:creationId xmlns:a16="http://schemas.microsoft.com/office/drawing/2014/main" id="{36630B56-3838-499D-BDB8-E27ED70690DA}"/>
            </a:ext>
          </a:extLst>
        </xdr:cNvPr>
        <xdr:cNvPicPr>
          <a:picLocks noChangeAspect="1" noChangeArrowheads="1"/>
        </xdr:cNvPicPr>
      </xdr:nvPicPr>
      <xdr:blipFill>
        <a:blip xmlns:r="http://schemas.openxmlformats.org/officeDocument/2006/relationships" r:embed="rId423">
          <a:extLst>
            <a:ext uri="{28A0092B-C50C-407E-A947-70E740481C1C}">
              <a14:useLocalDpi xmlns:a14="http://schemas.microsoft.com/office/drawing/2010/main" val="0"/>
            </a:ext>
          </a:extLst>
        </a:blip>
        <a:srcRect/>
        <a:stretch>
          <a:fillRect/>
        </a:stretch>
      </xdr:blipFill>
      <xdr:spPr bwMode="auto">
        <a:xfrm>
          <a:off x="1833561" y="112633123"/>
          <a:ext cx="476250"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224</xdr:row>
      <xdr:rowOff>95248</xdr:rowOff>
    </xdr:from>
    <xdr:to>
      <xdr:col>3</xdr:col>
      <xdr:colOff>547686</xdr:colOff>
      <xdr:row>224</xdr:row>
      <xdr:rowOff>428623</xdr:rowOff>
    </xdr:to>
    <xdr:pic>
      <xdr:nvPicPr>
        <xdr:cNvPr id="228" name="圖片 227" descr="巴西">
          <a:hlinkClick xmlns:r="http://schemas.openxmlformats.org/officeDocument/2006/relationships" r:id="rId424" tooltip="巴西"/>
          <a:extLst>
            <a:ext uri="{FF2B5EF4-FFF2-40B4-BE49-F238E27FC236}">
              <a16:creationId xmlns:a16="http://schemas.microsoft.com/office/drawing/2014/main" id="{50434A24-676E-4B57-98DD-3D043E8EEA2C}"/>
            </a:ext>
          </a:extLst>
        </xdr:cNvPr>
        <xdr:cNvPicPr>
          <a:picLocks noChangeAspect="1" noChangeArrowheads="1"/>
        </xdr:cNvPicPr>
      </xdr:nvPicPr>
      <xdr:blipFill>
        <a:blip xmlns:r="http://schemas.openxmlformats.org/officeDocument/2006/relationships" r:embed="rId425">
          <a:extLst>
            <a:ext uri="{28A0092B-C50C-407E-A947-70E740481C1C}">
              <a14:useLocalDpi xmlns:a14="http://schemas.microsoft.com/office/drawing/2010/main" val="0"/>
            </a:ext>
          </a:extLst>
        </a:blip>
        <a:srcRect/>
        <a:stretch>
          <a:fillRect/>
        </a:stretch>
      </xdr:blipFill>
      <xdr:spPr bwMode="auto">
        <a:xfrm>
          <a:off x="1833561" y="113133186"/>
          <a:ext cx="476250"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225</xdr:row>
      <xdr:rowOff>95248</xdr:rowOff>
    </xdr:from>
    <xdr:to>
      <xdr:col>3</xdr:col>
      <xdr:colOff>547686</xdr:colOff>
      <xdr:row>225</xdr:row>
      <xdr:rowOff>409573</xdr:rowOff>
    </xdr:to>
    <xdr:pic>
      <xdr:nvPicPr>
        <xdr:cNvPr id="229" name="圖片 228" descr="智利">
          <a:hlinkClick xmlns:r="http://schemas.openxmlformats.org/officeDocument/2006/relationships" r:id="rId426" tooltip="智利"/>
          <a:extLst>
            <a:ext uri="{FF2B5EF4-FFF2-40B4-BE49-F238E27FC236}">
              <a16:creationId xmlns:a16="http://schemas.microsoft.com/office/drawing/2014/main" id="{54FE35EB-7C44-4DF7-B4FC-95C333E86F2A}"/>
            </a:ext>
          </a:extLst>
        </xdr:cNvPr>
        <xdr:cNvPicPr>
          <a:picLocks noChangeAspect="1" noChangeArrowheads="1"/>
        </xdr:cNvPicPr>
      </xdr:nvPicPr>
      <xdr:blipFill>
        <a:blip xmlns:r="http://schemas.openxmlformats.org/officeDocument/2006/relationships" r:embed="rId427">
          <a:extLst>
            <a:ext uri="{28A0092B-C50C-407E-A947-70E740481C1C}">
              <a14:useLocalDpi xmlns:a14="http://schemas.microsoft.com/office/drawing/2010/main" val="0"/>
            </a:ext>
          </a:extLst>
        </a:blip>
        <a:srcRect/>
        <a:stretch>
          <a:fillRect/>
        </a:stretch>
      </xdr:blipFill>
      <xdr:spPr bwMode="auto">
        <a:xfrm>
          <a:off x="1833561" y="113633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226</xdr:row>
      <xdr:rowOff>95248</xdr:rowOff>
    </xdr:from>
    <xdr:to>
      <xdr:col>3</xdr:col>
      <xdr:colOff>547686</xdr:colOff>
      <xdr:row>226</xdr:row>
      <xdr:rowOff>409573</xdr:rowOff>
    </xdr:to>
    <xdr:pic>
      <xdr:nvPicPr>
        <xdr:cNvPr id="230" name="圖片 229" descr="哥倫比亞">
          <a:hlinkClick xmlns:r="http://schemas.openxmlformats.org/officeDocument/2006/relationships" r:id="rId428" tooltip="哥倫比亞"/>
          <a:extLst>
            <a:ext uri="{FF2B5EF4-FFF2-40B4-BE49-F238E27FC236}">
              <a16:creationId xmlns:a16="http://schemas.microsoft.com/office/drawing/2014/main" id="{FB715F6A-35E9-481A-915A-2C212AE79CE0}"/>
            </a:ext>
          </a:extLst>
        </xdr:cNvPr>
        <xdr:cNvPicPr>
          <a:picLocks noChangeAspect="1" noChangeArrowheads="1"/>
        </xdr:cNvPicPr>
      </xdr:nvPicPr>
      <xdr:blipFill>
        <a:blip xmlns:r="http://schemas.openxmlformats.org/officeDocument/2006/relationships" r:embed="rId429">
          <a:extLst>
            <a:ext uri="{28A0092B-C50C-407E-A947-70E740481C1C}">
              <a14:useLocalDpi xmlns:a14="http://schemas.microsoft.com/office/drawing/2010/main" val="0"/>
            </a:ext>
          </a:extLst>
        </a:blip>
        <a:srcRect/>
        <a:stretch>
          <a:fillRect/>
        </a:stretch>
      </xdr:blipFill>
      <xdr:spPr bwMode="auto">
        <a:xfrm>
          <a:off x="1833561" y="1141333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227</xdr:row>
      <xdr:rowOff>95248</xdr:rowOff>
    </xdr:from>
    <xdr:to>
      <xdr:col>3</xdr:col>
      <xdr:colOff>547686</xdr:colOff>
      <xdr:row>227</xdr:row>
      <xdr:rowOff>409573</xdr:rowOff>
    </xdr:to>
    <xdr:pic>
      <xdr:nvPicPr>
        <xdr:cNvPr id="231" name="圖片 230" descr="厄瓜多">
          <a:hlinkClick xmlns:r="http://schemas.openxmlformats.org/officeDocument/2006/relationships" r:id="rId430" tooltip="厄瓜多"/>
          <a:extLst>
            <a:ext uri="{FF2B5EF4-FFF2-40B4-BE49-F238E27FC236}">
              <a16:creationId xmlns:a16="http://schemas.microsoft.com/office/drawing/2014/main" id="{AE584177-FDC7-42FD-941F-5A3005DC40F0}"/>
            </a:ext>
          </a:extLst>
        </xdr:cNvPr>
        <xdr:cNvPicPr>
          <a:picLocks noChangeAspect="1" noChangeArrowheads="1"/>
        </xdr:cNvPicPr>
      </xdr:nvPicPr>
      <xdr:blipFill>
        <a:blip xmlns:r="http://schemas.openxmlformats.org/officeDocument/2006/relationships" r:embed="rId431">
          <a:extLst>
            <a:ext uri="{28A0092B-C50C-407E-A947-70E740481C1C}">
              <a14:useLocalDpi xmlns:a14="http://schemas.microsoft.com/office/drawing/2010/main" val="0"/>
            </a:ext>
          </a:extLst>
        </a:blip>
        <a:srcRect/>
        <a:stretch>
          <a:fillRect/>
        </a:stretch>
      </xdr:blipFill>
      <xdr:spPr bwMode="auto">
        <a:xfrm>
          <a:off x="1833561" y="1146333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228</xdr:row>
      <xdr:rowOff>95248</xdr:rowOff>
    </xdr:from>
    <xdr:to>
      <xdr:col>3</xdr:col>
      <xdr:colOff>547686</xdr:colOff>
      <xdr:row>228</xdr:row>
      <xdr:rowOff>333373</xdr:rowOff>
    </xdr:to>
    <xdr:pic>
      <xdr:nvPicPr>
        <xdr:cNvPr id="232" name="圖片 231" descr="福克蘭群島">
          <a:hlinkClick xmlns:r="http://schemas.openxmlformats.org/officeDocument/2006/relationships" r:id="rId432" tooltip="福克蘭群島"/>
          <a:extLst>
            <a:ext uri="{FF2B5EF4-FFF2-40B4-BE49-F238E27FC236}">
              <a16:creationId xmlns:a16="http://schemas.microsoft.com/office/drawing/2014/main" id="{A6F60E14-200E-4CFA-AA19-DC065F25F8CC}"/>
            </a:ext>
          </a:extLst>
        </xdr:cNvPr>
        <xdr:cNvPicPr>
          <a:picLocks noChangeAspect="1" noChangeArrowheads="1"/>
        </xdr:cNvPicPr>
      </xdr:nvPicPr>
      <xdr:blipFill>
        <a:blip xmlns:r="http://schemas.openxmlformats.org/officeDocument/2006/relationships" r:embed="rId433">
          <a:extLst>
            <a:ext uri="{28A0092B-C50C-407E-A947-70E740481C1C}">
              <a14:useLocalDpi xmlns:a14="http://schemas.microsoft.com/office/drawing/2010/main" val="0"/>
            </a:ext>
          </a:extLst>
        </a:blip>
        <a:srcRect/>
        <a:stretch>
          <a:fillRect/>
        </a:stretch>
      </xdr:blipFill>
      <xdr:spPr bwMode="auto">
        <a:xfrm>
          <a:off x="1833561" y="1151334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229</xdr:row>
      <xdr:rowOff>95248</xdr:rowOff>
    </xdr:from>
    <xdr:to>
      <xdr:col>3</xdr:col>
      <xdr:colOff>547686</xdr:colOff>
      <xdr:row>229</xdr:row>
      <xdr:rowOff>409573</xdr:rowOff>
    </xdr:to>
    <xdr:pic>
      <xdr:nvPicPr>
        <xdr:cNvPr id="233" name="圖片 232" descr="法屬圭亞那">
          <a:hlinkClick xmlns:r="http://schemas.openxmlformats.org/officeDocument/2006/relationships" r:id="rId434" tooltip="法屬圭亞那"/>
          <a:extLst>
            <a:ext uri="{FF2B5EF4-FFF2-40B4-BE49-F238E27FC236}">
              <a16:creationId xmlns:a16="http://schemas.microsoft.com/office/drawing/2014/main" id="{A92C1EC0-6A7D-48F3-9444-68BECAD378C4}"/>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1833561" y="11563349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230</xdr:row>
      <xdr:rowOff>95248</xdr:rowOff>
    </xdr:from>
    <xdr:to>
      <xdr:col>3</xdr:col>
      <xdr:colOff>547686</xdr:colOff>
      <xdr:row>230</xdr:row>
      <xdr:rowOff>380998</xdr:rowOff>
    </xdr:to>
    <xdr:pic>
      <xdr:nvPicPr>
        <xdr:cNvPr id="234" name="圖片 233" descr="蓋亞那">
          <a:hlinkClick xmlns:r="http://schemas.openxmlformats.org/officeDocument/2006/relationships" r:id="rId435" tooltip="蓋亞那"/>
          <a:extLst>
            <a:ext uri="{FF2B5EF4-FFF2-40B4-BE49-F238E27FC236}">
              <a16:creationId xmlns:a16="http://schemas.microsoft.com/office/drawing/2014/main" id="{44FB68D6-5434-4A5C-8E0E-4261768ADBFB}"/>
            </a:ext>
          </a:extLst>
        </xdr:cNvPr>
        <xdr:cNvPicPr>
          <a:picLocks noChangeAspect="1" noChangeArrowheads="1"/>
        </xdr:cNvPicPr>
      </xdr:nvPicPr>
      <xdr:blipFill>
        <a:blip xmlns:r="http://schemas.openxmlformats.org/officeDocument/2006/relationships" r:embed="rId436">
          <a:extLst>
            <a:ext uri="{28A0092B-C50C-407E-A947-70E740481C1C}">
              <a14:useLocalDpi xmlns:a14="http://schemas.microsoft.com/office/drawing/2010/main" val="0"/>
            </a:ext>
          </a:extLst>
        </a:blip>
        <a:srcRect/>
        <a:stretch>
          <a:fillRect/>
        </a:stretch>
      </xdr:blipFill>
      <xdr:spPr bwMode="auto">
        <a:xfrm>
          <a:off x="1833561" y="11613356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231</xdr:row>
      <xdr:rowOff>95248</xdr:rowOff>
    </xdr:from>
    <xdr:to>
      <xdr:col>3</xdr:col>
      <xdr:colOff>547686</xdr:colOff>
      <xdr:row>231</xdr:row>
      <xdr:rowOff>361948</xdr:rowOff>
    </xdr:to>
    <xdr:pic>
      <xdr:nvPicPr>
        <xdr:cNvPr id="235" name="圖片 234" descr="巴拉圭">
          <a:hlinkClick xmlns:r="http://schemas.openxmlformats.org/officeDocument/2006/relationships" r:id="rId437" tooltip="巴拉圭"/>
          <a:extLst>
            <a:ext uri="{FF2B5EF4-FFF2-40B4-BE49-F238E27FC236}">
              <a16:creationId xmlns:a16="http://schemas.microsoft.com/office/drawing/2014/main" id="{810FA4A6-5BE7-4011-AA9F-35764AE73C39}"/>
            </a:ext>
          </a:extLst>
        </xdr:cNvPr>
        <xdr:cNvPicPr>
          <a:picLocks noChangeAspect="1" noChangeArrowheads="1"/>
        </xdr:cNvPicPr>
      </xdr:nvPicPr>
      <xdr:blipFill>
        <a:blip xmlns:r="http://schemas.openxmlformats.org/officeDocument/2006/relationships" r:embed="rId438">
          <a:extLst>
            <a:ext uri="{28A0092B-C50C-407E-A947-70E740481C1C}">
              <a14:useLocalDpi xmlns:a14="http://schemas.microsoft.com/office/drawing/2010/main" val="0"/>
            </a:ext>
          </a:extLst>
        </a:blip>
        <a:srcRect/>
        <a:stretch>
          <a:fillRect/>
        </a:stretch>
      </xdr:blipFill>
      <xdr:spPr bwMode="auto">
        <a:xfrm>
          <a:off x="1833561" y="116633623"/>
          <a:ext cx="476250"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232</xdr:row>
      <xdr:rowOff>95248</xdr:rowOff>
    </xdr:from>
    <xdr:to>
      <xdr:col>3</xdr:col>
      <xdr:colOff>547686</xdr:colOff>
      <xdr:row>232</xdr:row>
      <xdr:rowOff>409573</xdr:rowOff>
    </xdr:to>
    <xdr:pic>
      <xdr:nvPicPr>
        <xdr:cNvPr id="236" name="圖片 235" descr="秘魯">
          <a:hlinkClick xmlns:r="http://schemas.openxmlformats.org/officeDocument/2006/relationships" r:id="rId439" tooltip="秘魯"/>
          <a:extLst>
            <a:ext uri="{FF2B5EF4-FFF2-40B4-BE49-F238E27FC236}">
              <a16:creationId xmlns:a16="http://schemas.microsoft.com/office/drawing/2014/main" id="{D895D960-C2E9-47EE-A38F-D0CD08E1B3CD}"/>
            </a:ext>
          </a:extLst>
        </xdr:cNvPr>
        <xdr:cNvPicPr>
          <a:picLocks noChangeAspect="1" noChangeArrowheads="1"/>
        </xdr:cNvPicPr>
      </xdr:nvPicPr>
      <xdr:blipFill>
        <a:blip xmlns:r="http://schemas.openxmlformats.org/officeDocument/2006/relationships" r:embed="rId440">
          <a:extLst>
            <a:ext uri="{28A0092B-C50C-407E-A947-70E740481C1C}">
              <a14:useLocalDpi xmlns:a14="http://schemas.microsoft.com/office/drawing/2010/main" val="0"/>
            </a:ext>
          </a:extLst>
        </a:blip>
        <a:srcRect/>
        <a:stretch>
          <a:fillRect/>
        </a:stretch>
      </xdr:blipFill>
      <xdr:spPr bwMode="auto">
        <a:xfrm>
          <a:off x="1833561" y="117133686"/>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233</xdr:row>
      <xdr:rowOff>95248</xdr:rowOff>
    </xdr:from>
    <xdr:to>
      <xdr:col>3</xdr:col>
      <xdr:colOff>547686</xdr:colOff>
      <xdr:row>233</xdr:row>
      <xdr:rowOff>409573</xdr:rowOff>
    </xdr:to>
    <xdr:pic>
      <xdr:nvPicPr>
        <xdr:cNvPr id="237" name="圖片 236" descr="蘇利南">
          <a:hlinkClick xmlns:r="http://schemas.openxmlformats.org/officeDocument/2006/relationships" r:id="rId441" tooltip="蘇利南"/>
          <a:extLst>
            <a:ext uri="{FF2B5EF4-FFF2-40B4-BE49-F238E27FC236}">
              <a16:creationId xmlns:a16="http://schemas.microsoft.com/office/drawing/2014/main" id="{8B5C8F75-93CB-4B9D-8759-4E33775ACABC}"/>
            </a:ext>
          </a:extLst>
        </xdr:cNvPr>
        <xdr:cNvPicPr>
          <a:picLocks noChangeAspect="1" noChangeArrowheads="1"/>
        </xdr:cNvPicPr>
      </xdr:nvPicPr>
      <xdr:blipFill>
        <a:blip xmlns:r="http://schemas.openxmlformats.org/officeDocument/2006/relationships" r:embed="rId442">
          <a:extLst>
            <a:ext uri="{28A0092B-C50C-407E-A947-70E740481C1C}">
              <a14:useLocalDpi xmlns:a14="http://schemas.microsoft.com/office/drawing/2010/main" val="0"/>
            </a:ext>
          </a:extLst>
        </a:blip>
        <a:srcRect/>
        <a:stretch>
          <a:fillRect/>
        </a:stretch>
      </xdr:blipFill>
      <xdr:spPr bwMode="auto">
        <a:xfrm>
          <a:off x="1833561" y="1176337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234</xdr:row>
      <xdr:rowOff>95248</xdr:rowOff>
    </xdr:from>
    <xdr:to>
      <xdr:col>3</xdr:col>
      <xdr:colOff>547686</xdr:colOff>
      <xdr:row>234</xdr:row>
      <xdr:rowOff>409573</xdr:rowOff>
    </xdr:to>
    <xdr:pic>
      <xdr:nvPicPr>
        <xdr:cNvPr id="238" name="圖片 237" descr="烏拉圭">
          <a:hlinkClick xmlns:r="http://schemas.openxmlformats.org/officeDocument/2006/relationships" r:id="rId443" tooltip="烏拉圭"/>
          <a:extLst>
            <a:ext uri="{FF2B5EF4-FFF2-40B4-BE49-F238E27FC236}">
              <a16:creationId xmlns:a16="http://schemas.microsoft.com/office/drawing/2014/main" id="{A4EDDC29-AA80-472B-ABC8-69A3A097A0ED}"/>
            </a:ext>
          </a:extLst>
        </xdr:cNvPr>
        <xdr:cNvPicPr>
          <a:picLocks noChangeAspect="1" noChangeArrowheads="1"/>
        </xdr:cNvPicPr>
      </xdr:nvPicPr>
      <xdr:blipFill>
        <a:blip xmlns:r="http://schemas.openxmlformats.org/officeDocument/2006/relationships" r:embed="rId444">
          <a:extLst>
            <a:ext uri="{28A0092B-C50C-407E-A947-70E740481C1C}">
              <a14:useLocalDpi xmlns:a14="http://schemas.microsoft.com/office/drawing/2010/main" val="0"/>
            </a:ext>
          </a:extLst>
        </a:blip>
        <a:srcRect/>
        <a:stretch>
          <a:fillRect/>
        </a:stretch>
      </xdr:blipFill>
      <xdr:spPr bwMode="auto">
        <a:xfrm>
          <a:off x="1833561" y="11813381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235</xdr:row>
      <xdr:rowOff>95248</xdr:rowOff>
    </xdr:from>
    <xdr:to>
      <xdr:col>3</xdr:col>
      <xdr:colOff>547686</xdr:colOff>
      <xdr:row>235</xdr:row>
      <xdr:rowOff>409573</xdr:rowOff>
    </xdr:to>
    <xdr:pic>
      <xdr:nvPicPr>
        <xdr:cNvPr id="239" name="圖片 238" descr="委內瑞拉">
          <a:hlinkClick xmlns:r="http://schemas.openxmlformats.org/officeDocument/2006/relationships" r:id="rId445" tooltip="委內瑞拉"/>
          <a:extLst>
            <a:ext uri="{FF2B5EF4-FFF2-40B4-BE49-F238E27FC236}">
              <a16:creationId xmlns:a16="http://schemas.microsoft.com/office/drawing/2014/main" id="{3DDB5A54-1EB3-4F9C-A836-A2FD07ABB674}"/>
            </a:ext>
          </a:extLst>
        </xdr:cNvPr>
        <xdr:cNvPicPr>
          <a:picLocks noChangeAspect="1" noChangeArrowheads="1"/>
        </xdr:cNvPicPr>
      </xdr:nvPicPr>
      <xdr:blipFill>
        <a:blip xmlns:r="http://schemas.openxmlformats.org/officeDocument/2006/relationships" r:embed="rId446">
          <a:extLst>
            <a:ext uri="{28A0092B-C50C-407E-A947-70E740481C1C}">
              <a14:useLocalDpi xmlns:a14="http://schemas.microsoft.com/office/drawing/2010/main" val="0"/>
            </a:ext>
          </a:extLst>
        </a:blip>
        <a:srcRect/>
        <a:stretch>
          <a:fillRect/>
        </a:stretch>
      </xdr:blipFill>
      <xdr:spPr bwMode="auto">
        <a:xfrm>
          <a:off x="1833561" y="118633873"/>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236</xdr:row>
      <xdr:rowOff>95248</xdr:rowOff>
    </xdr:from>
    <xdr:to>
      <xdr:col>3</xdr:col>
      <xdr:colOff>547686</xdr:colOff>
      <xdr:row>236</xdr:row>
      <xdr:rowOff>333373</xdr:rowOff>
    </xdr:to>
    <xdr:pic>
      <xdr:nvPicPr>
        <xdr:cNvPr id="240" name="圖片 239" descr="美屬薩摩亞">
          <a:hlinkClick xmlns:r="http://schemas.openxmlformats.org/officeDocument/2006/relationships" r:id="rId447" tooltip="美屬薩摩亞"/>
          <a:extLst>
            <a:ext uri="{FF2B5EF4-FFF2-40B4-BE49-F238E27FC236}">
              <a16:creationId xmlns:a16="http://schemas.microsoft.com/office/drawing/2014/main" id="{2BD7BB5A-8233-4876-9A36-B30C28A4ABD0}"/>
            </a:ext>
          </a:extLst>
        </xdr:cNvPr>
        <xdr:cNvPicPr>
          <a:picLocks noChangeAspect="1" noChangeArrowheads="1"/>
        </xdr:cNvPicPr>
      </xdr:nvPicPr>
      <xdr:blipFill>
        <a:blip xmlns:r="http://schemas.openxmlformats.org/officeDocument/2006/relationships" r:embed="rId448">
          <a:extLst>
            <a:ext uri="{28A0092B-C50C-407E-A947-70E740481C1C}">
              <a14:useLocalDpi xmlns:a14="http://schemas.microsoft.com/office/drawing/2010/main" val="0"/>
            </a:ext>
          </a:extLst>
        </a:blip>
        <a:srcRect/>
        <a:stretch>
          <a:fillRect/>
        </a:stretch>
      </xdr:blipFill>
      <xdr:spPr bwMode="auto">
        <a:xfrm>
          <a:off x="1833561" y="1191339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237</xdr:row>
      <xdr:rowOff>95248</xdr:rowOff>
    </xdr:from>
    <xdr:to>
      <xdr:col>3</xdr:col>
      <xdr:colOff>547686</xdr:colOff>
      <xdr:row>237</xdr:row>
      <xdr:rowOff>333373</xdr:rowOff>
    </xdr:to>
    <xdr:pic>
      <xdr:nvPicPr>
        <xdr:cNvPr id="241" name="圖片 240" descr="澳洲">
          <a:hlinkClick xmlns:r="http://schemas.openxmlformats.org/officeDocument/2006/relationships" r:id="rId449" tooltip="澳洲"/>
          <a:extLst>
            <a:ext uri="{FF2B5EF4-FFF2-40B4-BE49-F238E27FC236}">
              <a16:creationId xmlns:a16="http://schemas.microsoft.com/office/drawing/2014/main" id="{5640EB17-6A19-4AF6-A178-AB4EC4390370}"/>
            </a:ext>
          </a:extLst>
        </xdr:cNvPr>
        <xdr:cNvPicPr>
          <a:picLocks noChangeAspect="1" noChangeArrowheads="1"/>
        </xdr:cNvPicPr>
      </xdr:nvPicPr>
      <xdr:blipFill>
        <a:blip xmlns:r="http://schemas.openxmlformats.org/officeDocument/2006/relationships" r:embed="rId450">
          <a:extLst>
            <a:ext uri="{28A0092B-C50C-407E-A947-70E740481C1C}">
              <a14:useLocalDpi xmlns:a14="http://schemas.microsoft.com/office/drawing/2010/main" val="0"/>
            </a:ext>
          </a:extLst>
        </a:blip>
        <a:srcRect/>
        <a:stretch>
          <a:fillRect/>
        </a:stretch>
      </xdr:blipFill>
      <xdr:spPr bwMode="auto">
        <a:xfrm>
          <a:off x="1833561" y="1196339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238</xdr:row>
      <xdr:rowOff>95248</xdr:rowOff>
    </xdr:from>
    <xdr:to>
      <xdr:col>3</xdr:col>
      <xdr:colOff>547686</xdr:colOff>
      <xdr:row>238</xdr:row>
      <xdr:rowOff>342898</xdr:rowOff>
    </xdr:to>
    <xdr:pic>
      <xdr:nvPicPr>
        <xdr:cNvPr id="242" name="圖片 241" descr="美國">
          <a:hlinkClick xmlns:r="http://schemas.openxmlformats.org/officeDocument/2006/relationships" r:id="rId390" tooltip="美國"/>
          <a:extLst>
            <a:ext uri="{FF2B5EF4-FFF2-40B4-BE49-F238E27FC236}">
              <a16:creationId xmlns:a16="http://schemas.microsoft.com/office/drawing/2014/main" id="{E2E39C84-FDC5-46AB-A748-BB2116B93F35}"/>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1833561" y="120134061"/>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239</xdr:row>
      <xdr:rowOff>95248</xdr:rowOff>
    </xdr:from>
    <xdr:to>
      <xdr:col>3</xdr:col>
      <xdr:colOff>547686</xdr:colOff>
      <xdr:row>239</xdr:row>
      <xdr:rowOff>333373</xdr:rowOff>
    </xdr:to>
    <xdr:pic>
      <xdr:nvPicPr>
        <xdr:cNvPr id="243" name="圖片 242" descr="庫克群島">
          <a:hlinkClick xmlns:r="http://schemas.openxmlformats.org/officeDocument/2006/relationships" r:id="rId451" tooltip="庫克群島"/>
          <a:extLst>
            <a:ext uri="{FF2B5EF4-FFF2-40B4-BE49-F238E27FC236}">
              <a16:creationId xmlns:a16="http://schemas.microsoft.com/office/drawing/2014/main" id="{AA2964B4-9D96-48DF-90CA-2ADA1C82D621}"/>
            </a:ext>
          </a:extLst>
        </xdr:cNvPr>
        <xdr:cNvPicPr>
          <a:picLocks noChangeAspect="1" noChangeArrowheads="1"/>
        </xdr:cNvPicPr>
      </xdr:nvPicPr>
      <xdr:blipFill>
        <a:blip xmlns:r="http://schemas.openxmlformats.org/officeDocument/2006/relationships" r:embed="rId452">
          <a:extLst>
            <a:ext uri="{28A0092B-C50C-407E-A947-70E740481C1C}">
              <a14:useLocalDpi xmlns:a14="http://schemas.microsoft.com/office/drawing/2010/main" val="0"/>
            </a:ext>
          </a:extLst>
        </a:blip>
        <a:srcRect/>
        <a:stretch>
          <a:fillRect/>
        </a:stretch>
      </xdr:blipFill>
      <xdr:spPr bwMode="auto">
        <a:xfrm>
          <a:off x="1833561" y="120634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240</xdr:row>
      <xdr:rowOff>95248</xdr:rowOff>
    </xdr:from>
    <xdr:to>
      <xdr:col>3</xdr:col>
      <xdr:colOff>547686</xdr:colOff>
      <xdr:row>240</xdr:row>
      <xdr:rowOff>333373</xdr:rowOff>
    </xdr:to>
    <xdr:pic>
      <xdr:nvPicPr>
        <xdr:cNvPr id="244" name="圖片 243" descr="斐濟">
          <a:hlinkClick xmlns:r="http://schemas.openxmlformats.org/officeDocument/2006/relationships" r:id="rId453" tooltip="斐濟"/>
          <a:extLst>
            <a:ext uri="{FF2B5EF4-FFF2-40B4-BE49-F238E27FC236}">
              <a16:creationId xmlns:a16="http://schemas.microsoft.com/office/drawing/2014/main" id="{000B363B-51CF-41B4-B469-CD2D18B837B0}"/>
            </a:ext>
          </a:extLst>
        </xdr:cNvPr>
        <xdr:cNvPicPr>
          <a:picLocks noChangeAspect="1" noChangeArrowheads="1"/>
        </xdr:cNvPicPr>
      </xdr:nvPicPr>
      <xdr:blipFill>
        <a:blip xmlns:r="http://schemas.openxmlformats.org/officeDocument/2006/relationships" r:embed="rId454">
          <a:extLst>
            <a:ext uri="{28A0092B-C50C-407E-A947-70E740481C1C}">
              <a14:useLocalDpi xmlns:a14="http://schemas.microsoft.com/office/drawing/2010/main" val="0"/>
            </a:ext>
          </a:extLst>
        </a:blip>
        <a:srcRect/>
        <a:stretch>
          <a:fillRect/>
        </a:stretch>
      </xdr:blipFill>
      <xdr:spPr bwMode="auto">
        <a:xfrm>
          <a:off x="1833561" y="1211341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241</xdr:row>
      <xdr:rowOff>95248</xdr:rowOff>
    </xdr:from>
    <xdr:to>
      <xdr:col>3</xdr:col>
      <xdr:colOff>547686</xdr:colOff>
      <xdr:row>241</xdr:row>
      <xdr:rowOff>409573</xdr:rowOff>
    </xdr:to>
    <xdr:pic>
      <xdr:nvPicPr>
        <xdr:cNvPr id="245" name="圖片 244" descr="法屬玻里尼西亞">
          <a:hlinkClick xmlns:r="http://schemas.openxmlformats.org/officeDocument/2006/relationships" r:id="rId455" tooltip="法屬玻里尼西亞"/>
          <a:extLst>
            <a:ext uri="{FF2B5EF4-FFF2-40B4-BE49-F238E27FC236}">
              <a16:creationId xmlns:a16="http://schemas.microsoft.com/office/drawing/2014/main" id="{40986BD8-20E1-42DC-B9B6-32E7329867DB}"/>
            </a:ext>
          </a:extLst>
        </xdr:cNvPr>
        <xdr:cNvPicPr>
          <a:picLocks noChangeAspect="1" noChangeArrowheads="1"/>
        </xdr:cNvPicPr>
      </xdr:nvPicPr>
      <xdr:blipFill>
        <a:blip xmlns:r="http://schemas.openxmlformats.org/officeDocument/2006/relationships" r:embed="rId456">
          <a:extLst>
            <a:ext uri="{28A0092B-C50C-407E-A947-70E740481C1C}">
              <a14:useLocalDpi xmlns:a14="http://schemas.microsoft.com/office/drawing/2010/main" val="0"/>
            </a:ext>
          </a:extLst>
        </a:blip>
        <a:srcRect/>
        <a:stretch>
          <a:fillRect/>
        </a:stretch>
      </xdr:blipFill>
      <xdr:spPr bwMode="auto">
        <a:xfrm>
          <a:off x="1833561" y="121634248"/>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716754</xdr:colOff>
      <xdr:row>242</xdr:row>
      <xdr:rowOff>114298</xdr:rowOff>
    </xdr:from>
    <xdr:to>
      <xdr:col>3</xdr:col>
      <xdr:colOff>1193004</xdr:colOff>
      <xdr:row>242</xdr:row>
      <xdr:rowOff>361948</xdr:rowOff>
    </xdr:to>
    <xdr:pic>
      <xdr:nvPicPr>
        <xdr:cNvPr id="246" name="圖片 245" descr="美國">
          <a:hlinkClick xmlns:r="http://schemas.openxmlformats.org/officeDocument/2006/relationships" r:id="rId390" tooltip="美國"/>
          <a:extLst>
            <a:ext uri="{FF2B5EF4-FFF2-40B4-BE49-F238E27FC236}">
              <a16:creationId xmlns:a16="http://schemas.microsoft.com/office/drawing/2014/main" id="{ED2FEB6C-5422-451E-B77B-BF53CAD82209}"/>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2478879" y="122153361"/>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243</xdr:row>
      <xdr:rowOff>95248</xdr:rowOff>
    </xdr:from>
    <xdr:to>
      <xdr:col>3</xdr:col>
      <xdr:colOff>547686</xdr:colOff>
      <xdr:row>243</xdr:row>
      <xdr:rowOff>342898</xdr:rowOff>
    </xdr:to>
    <xdr:pic>
      <xdr:nvPicPr>
        <xdr:cNvPr id="247" name="圖片 246" descr="美國">
          <a:hlinkClick xmlns:r="http://schemas.openxmlformats.org/officeDocument/2006/relationships" r:id="rId390" tooltip="美國"/>
          <a:extLst>
            <a:ext uri="{FF2B5EF4-FFF2-40B4-BE49-F238E27FC236}">
              <a16:creationId xmlns:a16="http://schemas.microsoft.com/office/drawing/2014/main" id="{19E8DABD-88BA-4C6F-8AD4-D738BD659623}"/>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1833561" y="122634373"/>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244</xdr:row>
      <xdr:rowOff>95248</xdr:rowOff>
    </xdr:from>
    <xdr:to>
      <xdr:col>3</xdr:col>
      <xdr:colOff>547686</xdr:colOff>
      <xdr:row>244</xdr:row>
      <xdr:rowOff>342898</xdr:rowOff>
    </xdr:to>
    <xdr:pic>
      <xdr:nvPicPr>
        <xdr:cNvPr id="248" name="圖片 247" descr="美國">
          <a:hlinkClick xmlns:r="http://schemas.openxmlformats.org/officeDocument/2006/relationships" r:id="rId390" tooltip="美國"/>
          <a:extLst>
            <a:ext uri="{FF2B5EF4-FFF2-40B4-BE49-F238E27FC236}">
              <a16:creationId xmlns:a16="http://schemas.microsoft.com/office/drawing/2014/main" id="{1CD55182-E58C-48BF-B080-586E0C8A287E}"/>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1833561" y="123134436"/>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681036</xdr:colOff>
      <xdr:row>245</xdr:row>
      <xdr:rowOff>114298</xdr:rowOff>
    </xdr:from>
    <xdr:to>
      <xdr:col>3</xdr:col>
      <xdr:colOff>1157286</xdr:colOff>
      <xdr:row>245</xdr:row>
      <xdr:rowOff>361948</xdr:rowOff>
    </xdr:to>
    <xdr:pic>
      <xdr:nvPicPr>
        <xdr:cNvPr id="249" name="圖片 248" descr="美國">
          <a:hlinkClick xmlns:r="http://schemas.openxmlformats.org/officeDocument/2006/relationships" r:id="rId390" tooltip="美國"/>
          <a:extLst>
            <a:ext uri="{FF2B5EF4-FFF2-40B4-BE49-F238E27FC236}">
              <a16:creationId xmlns:a16="http://schemas.microsoft.com/office/drawing/2014/main" id="{A79CCAE9-A504-4D5A-8D72-92469925003E}"/>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2443161" y="123653548"/>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246</xdr:row>
      <xdr:rowOff>95248</xdr:rowOff>
    </xdr:from>
    <xdr:to>
      <xdr:col>3</xdr:col>
      <xdr:colOff>547686</xdr:colOff>
      <xdr:row>246</xdr:row>
      <xdr:rowOff>342898</xdr:rowOff>
    </xdr:to>
    <xdr:pic>
      <xdr:nvPicPr>
        <xdr:cNvPr id="250" name="圖片 249" descr="美國">
          <a:hlinkClick xmlns:r="http://schemas.openxmlformats.org/officeDocument/2006/relationships" r:id="rId390" tooltip="美國"/>
          <a:extLst>
            <a:ext uri="{FF2B5EF4-FFF2-40B4-BE49-F238E27FC236}">
              <a16:creationId xmlns:a16="http://schemas.microsoft.com/office/drawing/2014/main" id="{B96B4993-1857-4D2B-94EA-1C21CAFF9708}"/>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1833561" y="124134561"/>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247</xdr:row>
      <xdr:rowOff>95248</xdr:rowOff>
    </xdr:from>
    <xdr:to>
      <xdr:col>3</xdr:col>
      <xdr:colOff>547686</xdr:colOff>
      <xdr:row>247</xdr:row>
      <xdr:rowOff>333373</xdr:rowOff>
    </xdr:to>
    <xdr:pic>
      <xdr:nvPicPr>
        <xdr:cNvPr id="251" name="圖片 250" descr="吉里巴斯">
          <a:hlinkClick xmlns:r="http://schemas.openxmlformats.org/officeDocument/2006/relationships" r:id="rId457" tooltip="吉里巴斯"/>
          <a:extLst>
            <a:ext uri="{FF2B5EF4-FFF2-40B4-BE49-F238E27FC236}">
              <a16:creationId xmlns:a16="http://schemas.microsoft.com/office/drawing/2014/main" id="{3A4611A9-6DD1-4450-B731-FE9883BBF790}"/>
            </a:ext>
          </a:extLst>
        </xdr:cNvPr>
        <xdr:cNvPicPr>
          <a:picLocks noChangeAspect="1" noChangeArrowheads="1"/>
        </xdr:cNvPicPr>
      </xdr:nvPicPr>
      <xdr:blipFill>
        <a:blip xmlns:r="http://schemas.openxmlformats.org/officeDocument/2006/relationships" r:embed="rId458">
          <a:extLst>
            <a:ext uri="{28A0092B-C50C-407E-A947-70E740481C1C}">
              <a14:useLocalDpi xmlns:a14="http://schemas.microsoft.com/office/drawing/2010/main" val="0"/>
            </a:ext>
          </a:extLst>
        </a:blip>
        <a:srcRect/>
        <a:stretch>
          <a:fillRect/>
        </a:stretch>
      </xdr:blipFill>
      <xdr:spPr bwMode="auto">
        <a:xfrm>
          <a:off x="1833561" y="124634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248</xdr:row>
      <xdr:rowOff>95248</xdr:rowOff>
    </xdr:from>
    <xdr:to>
      <xdr:col>3</xdr:col>
      <xdr:colOff>547686</xdr:colOff>
      <xdr:row>248</xdr:row>
      <xdr:rowOff>342898</xdr:rowOff>
    </xdr:to>
    <xdr:pic>
      <xdr:nvPicPr>
        <xdr:cNvPr id="252" name="圖片 251" descr="馬紹爾群島">
          <a:hlinkClick xmlns:r="http://schemas.openxmlformats.org/officeDocument/2006/relationships" r:id="rId459" tooltip="馬紹爾群島"/>
          <a:extLst>
            <a:ext uri="{FF2B5EF4-FFF2-40B4-BE49-F238E27FC236}">
              <a16:creationId xmlns:a16="http://schemas.microsoft.com/office/drawing/2014/main" id="{22822680-7C3C-4197-80AC-8C2E398E8E68}"/>
            </a:ext>
          </a:extLst>
        </xdr:cNvPr>
        <xdr:cNvPicPr>
          <a:picLocks noChangeAspect="1" noChangeArrowheads="1"/>
        </xdr:cNvPicPr>
      </xdr:nvPicPr>
      <xdr:blipFill>
        <a:blip xmlns:r="http://schemas.openxmlformats.org/officeDocument/2006/relationships" r:embed="rId460">
          <a:extLst>
            <a:ext uri="{28A0092B-C50C-407E-A947-70E740481C1C}">
              <a14:useLocalDpi xmlns:a14="http://schemas.microsoft.com/office/drawing/2010/main" val="0"/>
            </a:ext>
          </a:extLst>
        </a:blip>
        <a:srcRect/>
        <a:stretch>
          <a:fillRect/>
        </a:stretch>
      </xdr:blipFill>
      <xdr:spPr bwMode="auto">
        <a:xfrm>
          <a:off x="1833561" y="125134686"/>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249</xdr:row>
      <xdr:rowOff>95248</xdr:rowOff>
    </xdr:from>
    <xdr:to>
      <xdr:col>3</xdr:col>
      <xdr:colOff>547686</xdr:colOff>
      <xdr:row>249</xdr:row>
      <xdr:rowOff>342898</xdr:rowOff>
    </xdr:to>
    <xdr:pic>
      <xdr:nvPicPr>
        <xdr:cNvPr id="253" name="圖片 252" descr="密克羅尼西亞聯邦">
          <a:hlinkClick xmlns:r="http://schemas.openxmlformats.org/officeDocument/2006/relationships" r:id="rId461" tooltip="密克羅尼西亞聯邦"/>
          <a:extLst>
            <a:ext uri="{FF2B5EF4-FFF2-40B4-BE49-F238E27FC236}">
              <a16:creationId xmlns:a16="http://schemas.microsoft.com/office/drawing/2014/main" id="{3110253A-9F49-4BFB-817B-A2E0CB1151FC}"/>
            </a:ext>
          </a:extLst>
        </xdr:cNvPr>
        <xdr:cNvPicPr>
          <a:picLocks noChangeAspect="1" noChangeArrowheads="1"/>
        </xdr:cNvPicPr>
      </xdr:nvPicPr>
      <xdr:blipFill>
        <a:blip xmlns:r="http://schemas.openxmlformats.org/officeDocument/2006/relationships" r:embed="rId462">
          <a:extLst>
            <a:ext uri="{28A0092B-C50C-407E-A947-70E740481C1C}">
              <a14:useLocalDpi xmlns:a14="http://schemas.microsoft.com/office/drawing/2010/main" val="0"/>
            </a:ext>
          </a:extLst>
        </a:blip>
        <a:srcRect/>
        <a:stretch>
          <a:fillRect/>
        </a:stretch>
      </xdr:blipFill>
      <xdr:spPr bwMode="auto">
        <a:xfrm>
          <a:off x="1833561" y="125634748"/>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250</xdr:row>
      <xdr:rowOff>95248</xdr:rowOff>
    </xdr:from>
    <xdr:to>
      <xdr:col>3</xdr:col>
      <xdr:colOff>547686</xdr:colOff>
      <xdr:row>250</xdr:row>
      <xdr:rowOff>342898</xdr:rowOff>
    </xdr:to>
    <xdr:pic>
      <xdr:nvPicPr>
        <xdr:cNvPr id="254" name="圖片 253" descr="美國">
          <a:hlinkClick xmlns:r="http://schemas.openxmlformats.org/officeDocument/2006/relationships" r:id="rId390" tooltip="美國"/>
          <a:extLst>
            <a:ext uri="{FF2B5EF4-FFF2-40B4-BE49-F238E27FC236}">
              <a16:creationId xmlns:a16="http://schemas.microsoft.com/office/drawing/2014/main" id="{66F74732-3D70-4F94-AA56-E53CC31BD7F9}"/>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1833561" y="126134811"/>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251</xdr:row>
      <xdr:rowOff>95248</xdr:rowOff>
    </xdr:from>
    <xdr:to>
      <xdr:col>3</xdr:col>
      <xdr:colOff>547686</xdr:colOff>
      <xdr:row>251</xdr:row>
      <xdr:rowOff>333373</xdr:rowOff>
    </xdr:to>
    <xdr:pic>
      <xdr:nvPicPr>
        <xdr:cNvPr id="255" name="圖片 254" descr="諾魯">
          <a:hlinkClick xmlns:r="http://schemas.openxmlformats.org/officeDocument/2006/relationships" r:id="rId463" tooltip="諾魯"/>
          <a:extLst>
            <a:ext uri="{FF2B5EF4-FFF2-40B4-BE49-F238E27FC236}">
              <a16:creationId xmlns:a16="http://schemas.microsoft.com/office/drawing/2014/main" id="{AA43DE6E-A6E8-4DEC-AF85-606FE4D89AC1}"/>
            </a:ext>
          </a:extLst>
        </xdr:cNvPr>
        <xdr:cNvPicPr>
          <a:picLocks noChangeAspect="1" noChangeArrowheads="1"/>
        </xdr:cNvPicPr>
      </xdr:nvPicPr>
      <xdr:blipFill>
        <a:blip xmlns:r="http://schemas.openxmlformats.org/officeDocument/2006/relationships" r:embed="rId464">
          <a:extLst>
            <a:ext uri="{28A0092B-C50C-407E-A947-70E740481C1C}">
              <a14:useLocalDpi xmlns:a14="http://schemas.microsoft.com/office/drawing/2010/main" val="0"/>
            </a:ext>
          </a:extLst>
        </a:blip>
        <a:srcRect/>
        <a:stretch>
          <a:fillRect/>
        </a:stretch>
      </xdr:blipFill>
      <xdr:spPr bwMode="auto">
        <a:xfrm>
          <a:off x="1833561" y="12663487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252</xdr:row>
      <xdr:rowOff>95248</xdr:rowOff>
    </xdr:from>
    <xdr:to>
      <xdr:col>3</xdr:col>
      <xdr:colOff>547686</xdr:colOff>
      <xdr:row>252</xdr:row>
      <xdr:rowOff>228598</xdr:rowOff>
    </xdr:to>
    <xdr:pic>
      <xdr:nvPicPr>
        <xdr:cNvPr id="256" name="圖片 255" descr="新喀里多尼亞">
          <a:hlinkClick xmlns:r="http://schemas.openxmlformats.org/officeDocument/2006/relationships" r:id="rId465" tooltip="新喀里多尼亞"/>
          <a:extLst>
            <a:ext uri="{FF2B5EF4-FFF2-40B4-BE49-F238E27FC236}">
              <a16:creationId xmlns:a16="http://schemas.microsoft.com/office/drawing/2014/main" id="{1F6739C9-F89F-427B-9340-1F3A01A60D9B}"/>
            </a:ext>
          </a:extLst>
        </xdr:cNvPr>
        <xdr:cNvPicPr>
          <a:picLocks noChangeAspect="1" noChangeArrowheads="1"/>
        </xdr:cNvPicPr>
      </xdr:nvPicPr>
      <xdr:blipFill>
        <a:blip xmlns:r="http://schemas.openxmlformats.org/officeDocument/2006/relationships" r:embed="rId466">
          <a:extLst>
            <a:ext uri="{28A0092B-C50C-407E-A947-70E740481C1C}">
              <a14:useLocalDpi xmlns:a14="http://schemas.microsoft.com/office/drawing/2010/main" val="0"/>
            </a:ext>
          </a:extLst>
        </a:blip>
        <a:srcRect/>
        <a:stretch>
          <a:fillRect/>
        </a:stretch>
      </xdr:blipFill>
      <xdr:spPr bwMode="auto">
        <a:xfrm>
          <a:off x="1833561" y="127134936"/>
          <a:ext cx="476250"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253</xdr:row>
      <xdr:rowOff>95248</xdr:rowOff>
    </xdr:from>
    <xdr:to>
      <xdr:col>3</xdr:col>
      <xdr:colOff>547686</xdr:colOff>
      <xdr:row>253</xdr:row>
      <xdr:rowOff>333373</xdr:rowOff>
    </xdr:to>
    <xdr:pic>
      <xdr:nvPicPr>
        <xdr:cNvPr id="257" name="圖片 256" descr="紐西蘭">
          <a:hlinkClick xmlns:r="http://schemas.openxmlformats.org/officeDocument/2006/relationships" r:id="rId467" tooltip="紐西蘭"/>
          <a:extLst>
            <a:ext uri="{FF2B5EF4-FFF2-40B4-BE49-F238E27FC236}">
              <a16:creationId xmlns:a16="http://schemas.microsoft.com/office/drawing/2014/main" id="{4A2A3BB5-0E42-4EFD-8BF8-12DFD5C4CF17}"/>
            </a:ext>
          </a:extLst>
        </xdr:cNvPr>
        <xdr:cNvPicPr>
          <a:picLocks noChangeAspect="1" noChangeArrowheads="1"/>
        </xdr:cNvPicPr>
      </xdr:nvPicPr>
      <xdr:blipFill>
        <a:blip xmlns:r="http://schemas.openxmlformats.org/officeDocument/2006/relationships" r:embed="rId468">
          <a:extLst>
            <a:ext uri="{28A0092B-C50C-407E-A947-70E740481C1C}">
              <a14:useLocalDpi xmlns:a14="http://schemas.microsoft.com/office/drawing/2010/main" val="0"/>
            </a:ext>
          </a:extLst>
        </a:blip>
        <a:srcRect/>
        <a:stretch>
          <a:fillRect/>
        </a:stretch>
      </xdr:blipFill>
      <xdr:spPr bwMode="auto">
        <a:xfrm>
          <a:off x="1833561" y="1276349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254</xdr:row>
      <xdr:rowOff>95248</xdr:rowOff>
    </xdr:from>
    <xdr:to>
      <xdr:col>3</xdr:col>
      <xdr:colOff>547686</xdr:colOff>
      <xdr:row>254</xdr:row>
      <xdr:rowOff>333373</xdr:rowOff>
    </xdr:to>
    <xdr:pic>
      <xdr:nvPicPr>
        <xdr:cNvPr id="258" name="圖片 257" descr="紐埃">
          <a:hlinkClick xmlns:r="http://schemas.openxmlformats.org/officeDocument/2006/relationships" r:id="rId469" tooltip="紐埃"/>
          <a:extLst>
            <a:ext uri="{FF2B5EF4-FFF2-40B4-BE49-F238E27FC236}">
              <a16:creationId xmlns:a16="http://schemas.microsoft.com/office/drawing/2014/main" id="{E9B889EF-3204-45EE-8750-CC939C9FB05D}"/>
            </a:ext>
          </a:extLst>
        </xdr:cNvPr>
        <xdr:cNvPicPr>
          <a:picLocks noChangeAspect="1" noChangeArrowheads="1"/>
        </xdr:cNvPicPr>
      </xdr:nvPicPr>
      <xdr:blipFill>
        <a:blip xmlns:r="http://schemas.openxmlformats.org/officeDocument/2006/relationships" r:embed="rId470">
          <a:extLst>
            <a:ext uri="{28A0092B-C50C-407E-A947-70E740481C1C}">
              <a14:useLocalDpi xmlns:a14="http://schemas.microsoft.com/office/drawing/2010/main" val="0"/>
            </a:ext>
          </a:extLst>
        </a:blip>
        <a:srcRect/>
        <a:stretch>
          <a:fillRect/>
        </a:stretch>
      </xdr:blipFill>
      <xdr:spPr bwMode="auto">
        <a:xfrm>
          <a:off x="1833561" y="12813506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255</xdr:row>
      <xdr:rowOff>95248</xdr:rowOff>
    </xdr:from>
    <xdr:to>
      <xdr:col>3</xdr:col>
      <xdr:colOff>547686</xdr:colOff>
      <xdr:row>255</xdr:row>
      <xdr:rowOff>333373</xdr:rowOff>
    </xdr:to>
    <xdr:pic>
      <xdr:nvPicPr>
        <xdr:cNvPr id="259" name="圖片 258" descr="諾福克島">
          <a:hlinkClick xmlns:r="http://schemas.openxmlformats.org/officeDocument/2006/relationships" r:id="rId471" tooltip="諾福克島"/>
          <a:extLst>
            <a:ext uri="{FF2B5EF4-FFF2-40B4-BE49-F238E27FC236}">
              <a16:creationId xmlns:a16="http://schemas.microsoft.com/office/drawing/2014/main" id="{8C6E2968-78EF-4296-9B12-4843592FA0A6}"/>
            </a:ext>
          </a:extLst>
        </xdr:cNvPr>
        <xdr:cNvPicPr>
          <a:picLocks noChangeAspect="1" noChangeArrowheads="1"/>
        </xdr:cNvPicPr>
      </xdr:nvPicPr>
      <xdr:blipFill>
        <a:blip xmlns:r="http://schemas.openxmlformats.org/officeDocument/2006/relationships" r:embed="rId472">
          <a:extLst>
            <a:ext uri="{28A0092B-C50C-407E-A947-70E740481C1C}">
              <a14:useLocalDpi xmlns:a14="http://schemas.microsoft.com/office/drawing/2010/main" val="0"/>
            </a:ext>
          </a:extLst>
        </a:blip>
        <a:srcRect/>
        <a:stretch>
          <a:fillRect/>
        </a:stretch>
      </xdr:blipFill>
      <xdr:spPr bwMode="auto">
        <a:xfrm>
          <a:off x="1833561" y="128635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256</xdr:row>
      <xdr:rowOff>95248</xdr:rowOff>
    </xdr:from>
    <xdr:to>
      <xdr:col>3</xdr:col>
      <xdr:colOff>547686</xdr:colOff>
      <xdr:row>256</xdr:row>
      <xdr:rowOff>333373</xdr:rowOff>
    </xdr:to>
    <xdr:pic>
      <xdr:nvPicPr>
        <xdr:cNvPr id="260" name="圖片 259" descr="北馬利安納群島">
          <a:hlinkClick xmlns:r="http://schemas.openxmlformats.org/officeDocument/2006/relationships" r:id="rId473" tooltip="北馬利安納群島"/>
          <a:extLst>
            <a:ext uri="{FF2B5EF4-FFF2-40B4-BE49-F238E27FC236}">
              <a16:creationId xmlns:a16="http://schemas.microsoft.com/office/drawing/2014/main" id="{6EFB4855-CF6F-49FB-B033-94AA3E62BF49}"/>
            </a:ext>
          </a:extLst>
        </xdr:cNvPr>
        <xdr:cNvPicPr>
          <a:picLocks noChangeAspect="1" noChangeArrowheads="1"/>
        </xdr:cNvPicPr>
      </xdr:nvPicPr>
      <xdr:blipFill>
        <a:blip xmlns:r="http://schemas.openxmlformats.org/officeDocument/2006/relationships" r:embed="rId474">
          <a:extLst>
            <a:ext uri="{28A0092B-C50C-407E-A947-70E740481C1C}">
              <a14:useLocalDpi xmlns:a14="http://schemas.microsoft.com/office/drawing/2010/main" val="0"/>
            </a:ext>
          </a:extLst>
        </a:blip>
        <a:srcRect/>
        <a:stretch>
          <a:fillRect/>
        </a:stretch>
      </xdr:blipFill>
      <xdr:spPr bwMode="auto">
        <a:xfrm>
          <a:off x="1833561" y="1291351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257</xdr:row>
      <xdr:rowOff>95248</xdr:rowOff>
    </xdr:from>
    <xdr:to>
      <xdr:col>3</xdr:col>
      <xdr:colOff>547686</xdr:colOff>
      <xdr:row>257</xdr:row>
      <xdr:rowOff>390523</xdr:rowOff>
    </xdr:to>
    <xdr:pic>
      <xdr:nvPicPr>
        <xdr:cNvPr id="261" name="圖片 260" descr="帛琉">
          <a:hlinkClick xmlns:r="http://schemas.openxmlformats.org/officeDocument/2006/relationships" r:id="rId475" tooltip="帛琉"/>
          <a:extLst>
            <a:ext uri="{FF2B5EF4-FFF2-40B4-BE49-F238E27FC236}">
              <a16:creationId xmlns:a16="http://schemas.microsoft.com/office/drawing/2014/main" id="{A434969B-113F-48A2-B26A-50596AF72C8D}"/>
            </a:ext>
          </a:extLst>
        </xdr:cNvPr>
        <xdr:cNvPicPr>
          <a:picLocks noChangeAspect="1" noChangeArrowheads="1"/>
        </xdr:cNvPicPr>
      </xdr:nvPicPr>
      <xdr:blipFill>
        <a:blip xmlns:r="http://schemas.openxmlformats.org/officeDocument/2006/relationships" r:embed="rId476">
          <a:extLst>
            <a:ext uri="{28A0092B-C50C-407E-A947-70E740481C1C}">
              <a14:useLocalDpi xmlns:a14="http://schemas.microsoft.com/office/drawing/2010/main" val="0"/>
            </a:ext>
          </a:extLst>
        </a:blip>
        <a:srcRect/>
        <a:stretch>
          <a:fillRect/>
        </a:stretch>
      </xdr:blipFill>
      <xdr:spPr bwMode="auto">
        <a:xfrm>
          <a:off x="1833561" y="129635248"/>
          <a:ext cx="47625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671511</xdr:colOff>
      <xdr:row>258</xdr:row>
      <xdr:rowOff>104773</xdr:rowOff>
    </xdr:from>
    <xdr:to>
      <xdr:col>3</xdr:col>
      <xdr:colOff>1147761</xdr:colOff>
      <xdr:row>258</xdr:row>
      <xdr:rowOff>352423</xdr:rowOff>
    </xdr:to>
    <xdr:pic>
      <xdr:nvPicPr>
        <xdr:cNvPr id="262" name="圖片 261" descr="美國">
          <a:hlinkClick xmlns:r="http://schemas.openxmlformats.org/officeDocument/2006/relationships" r:id="rId390" tooltip="美國"/>
          <a:extLst>
            <a:ext uri="{FF2B5EF4-FFF2-40B4-BE49-F238E27FC236}">
              <a16:creationId xmlns:a16="http://schemas.microsoft.com/office/drawing/2014/main" id="{73D12045-3CD0-4822-AB58-6C5AD550EE83}"/>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2433636" y="130144836"/>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259</xdr:row>
      <xdr:rowOff>95248</xdr:rowOff>
    </xdr:from>
    <xdr:to>
      <xdr:col>3</xdr:col>
      <xdr:colOff>547686</xdr:colOff>
      <xdr:row>259</xdr:row>
      <xdr:rowOff>457198</xdr:rowOff>
    </xdr:to>
    <xdr:pic>
      <xdr:nvPicPr>
        <xdr:cNvPr id="263" name="圖片 262" descr="巴布亞紐幾內亞">
          <a:hlinkClick xmlns:r="http://schemas.openxmlformats.org/officeDocument/2006/relationships" r:id="rId477" tooltip="巴布亞紐幾內亞"/>
          <a:extLst>
            <a:ext uri="{FF2B5EF4-FFF2-40B4-BE49-F238E27FC236}">
              <a16:creationId xmlns:a16="http://schemas.microsoft.com/office/drawing/2014/main" id="{17F8AAF7-5EF0-4CEE-B730-11F19F006C55}"/>
            </a:ext>
          </a:extLst>
        </xdr:cNvPr>
        <xdr:cNvPicPr>
          <a:picLocks noChangeAspect="1" noChangeArrowheads="1"/>
        </xdr:cNvPicPr>
      </xdr:nvPicPr>
      <xdr:blipFill>
        <a:blip xmlns:r="http://schemas.openxmlformats.org/officeDocument/2006/relationships" r:embed="rId478">
          <a:extLst>
            <a:ext uri="{28A0092B-C50C-407E-A947-70E740481C1C}">
              <a14:useLocalDpi xmlns:a14="http://schemas.microsoft.com/office/drawing/2010/main" val="0"/>
            </a:ext>
          </a:extLst>
        </a:blip>
        <a:srcRect/>
        <a:stretch>
          <a:fillRect/>
        </a:stretch>
      </xdr:blipFill>
      <xdr:spPr bwMode="auto">
        <a:xfrm>
          <a:off x="1833561" y="130635373"/>
          <a:ext cx="476250"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260</xdr:row>
      <xdr:rowOff>95248</xdr:rowOff>
    </xdr:from>
    <xdr:to>
      <xdr:col>3</xdr:col>
      <xdr:colOff>547686</xdr:colOff>
      <xdr:row>260</xdr:row>
      <xdr:rowOff>333373</xdr:rowOff>
    </xdr:to>
    <xdr:pic>
      <xdr:nvPicPr>
        <xdr:cNvPr id="264" name="圖片 263" descr="皮特肯群島">
          <a:hlinkClick xmlns:r="http://schemas.openxmlformats.org/officeDocument/2006/relationships" r:id="rId479" tooltip="皮特肯群島"/>
          <a:extLst>
            <a:ext uri="{FF2B5EF4-FFF2-40B4-BE49-F238E27FC236}">
              <a16:creationId xmlns:a16="http://schemas.microsoft.com/office/drawing/2014/main" id="{A637F8AD-A537-4B01-9F61-4BA9F8F90163}"/>
            </a:ext>
          </a:extLst>
        </xdr:cNvPr>
        <xdr:cNvPicPr>
          <a:picLocks noChangeAspect="1" noChangeArrowheads="1"/>
        </xdr:cNvPicPr>
      </xdr:nvPicPr>
      <xdr:blipFill>
        <a:blip xmlns:r="http://schemas.openxmlformats.org/officeDocument/2006/relationships" r:embed="rId480">
          <a:extLst>
            <a:ext uri="{28A0092B-C50C-407E-A947-70E740481C1C}">
              <a14:useLocalDpi xmlns:a14="http://schemas.microsoft.com/office/drawing/2010/main" val="0"/>
            </a:ext>
          </a:extLst>
        </a:blip>
        <a:srcRect/>
        <a:stretch>
          <a:fillRect/>
        </a:stretch>
      </xdr:blipFill>
      <xdr:spPr bwMode="auto">
        <a:xfrm>
          <a:off x="1833561" y="13113543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261</xdr:row>
      <xdr:rowOff>95248</xdr:rowOff>
    </xdr:from>
    <xdr:to>
      <xdr:col>3</xdr:col>
      <xdr:colOff>547686</xdr:colOff>
      <xdr:row>261</xdr:row>
      <xdr:rowOff>333373</xdr:rowOff>
    </xdr:to>
    <xdr:pic>
      <xdr:nvPicPr>
        <xdr:cNvPr id="265" name="圖片 264" descr="薩摩亞">
          <a:hlinkClick xmlns:r="http://schemas.openxmlformats.org/officeDocument/2006/relationships" r:id="rId481" tooltip="薩摩亞"/>
          <a:extLst>
            <a:ext uri="{FF2B5EF4-FFF2-40B4-BE49-F238E27FC236}">
              <a16:creationId xmlns:a16="http://schemas.microsoft.com/office/drawing/2014/main" id="{2D043496-7888-43F1-B2E0-D2580DECFF92}"/>
            </a:ext>
          </a:extLst>
        </xdr:cNvPr>
        <xdr:cNvPicPr>
          <a:picLocks noChangeAspect="1" noChangeArrowheads="1"/>
        </xdr:cNvPicPr>
      </xdr:nvPicPr>
      <xdr:blipFill>
        <a:blip xmlns:r="http://schemas.openxmlformats.org/officeDocument/2006/relationships" r:embed="rId482">
          <a:extLst>
            <a:ext uri="{28A0092B-C50C-407E-A947-70E740481C1C}">
              <a14:useLocalDpi xmlns:a14="http://schemas.microsoft.com/office/drawing/2010/main" val="0"/>
            </a:ext>
          </a:extLst>
        </a:blip>
        <a:srcRect/>
        <a:stretch>
          <a:fillRect/>
        </a:stretch>
      </xdr:blipFill>
      <xdr:spPr bwMode="auto">
        <a:xfrm>
          <a:off x="1833561" y="13163549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262</xdr:row>
      <xdr:rowOff>95248</xdr:rowOff>
    </xdr:from>
    <xdr:to>
      <xdr:col>3</xdr:col>
      <xdr:colOff>547686</xdr:colOff>
      <xdr:row>262</xdr:row>
      <xdr:rowOff>333373</xdr:rowOff>
    </xdr:to>
    <xdr:pic>
      <xdr:nvPicPr>
        <xdr:cNvPr id="266" name="圖片 265" descr="索羅門群島">
          <a:hlinkClick xmlns:r="http://schemas.openxmlformats.org/officeDocument/2006/relationships" r:id="rId483" tooltip="索羅門群島"/>
          <a:extLst>
            <a:ext uri="{FF2B5EF4-FFF2-40B4-BE49-F238E27FC236}">
              <a16:creationId xmlns:a16="http://schemas.microsoft.com/office/drawing/2014/main" id="{6527220A-16DD-4BCF-9315-28A494EBDC13}"/>
            </a:ext>
          </a:extLst>
        </xdr:cNvPr>
        <xdr:cNvPicPr>
          <a:picLocks noChangeAspect="1" noChangeArrowheads="1"/>
        </xdr:cNvPicPr>
      </xdr:nvPicPr>
      <xdr:blipFill>
        <a:blip xmlns:r="http://schemas.openxmlformats.org/officeDocument/2006/relationships" r:embed="rId484">
          <a:extLst>
            <a:ext uri="{28A0092B-C50C-407E-A947-70E740481C1C}">
              <a14:useLocalDpi xmlns:a14="http://schemas.microsoft.com/office/drawing/2010/main" val="0"/>
            </a:ext>
          </a:extLst>
        </a:blip>
        <a:srcRect/>
        <a:stretch>
          <a:fillRect/>
        </a:stretch>
      </xdr:blipFill>
      <xdr:spPr bwMode="auto">
        <a:xfrm>
          <a:off x="1833561" y="132135561"/>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263</xdr:row>
      <xdr:rowOff>95248</xdr:rowOff>
    </xdr:from>
    <xdr:to>
      <xdr:col>3</xdr:col>
      <xdr:colOff>547686</xdr:colOff>
      <xdr:row>263</xdr:row>
      <xdr:rowOff>333373</xdr:rowOff>
    </xdr:to>
    <xdr:pic>
      <xdr:nvPicPr>
        <xdr:cNvPr id="267" name="圖片 266" descr="托克勞">
          <a:hlinkClick xmlns:r="http://schemas.openxmlformats.org/officeDocument/2006/relationships" r:id="rId485" tooltip="托克勞"/>
          <a:extLst>
            <a:ext uri="{FF2B5EF4-FFF2-40B4-BE49-F238E27FC236}">
              <a16:creationId xmlns:a16="http://schemas.microsoft.com/office/drawing/2014/main" id="{21F61F12-222A-4135-B2D8-3E9361049867}"/>
            </a:ext>
          </a:extLst>
        </xdr:cNvPr>
        <xdr:cNvPicPr>
          <a:picLocks noChangeAspect="1" noChangeArrowheads="1"/>
        </xdr:cNvPicPr>
      </xdr:nvPicPr>
      <xdr:blipFill>
        <a:blip xmlns:r="http://schemas.openxmlformats.org/officeDocument/2006/relationships" r:embed="rId486">
          <a:extLst>
            <a:ext uri="{28A0092B-C50C-407E-A947-70E740481C1C}">
              <a14:useLocalDpi xmlns:a14="http://schemas.microsoft.com/office/drawing/2010/main" val="0"/>
            </a:ext>
          </a:extLst>
        </a:blip>
        <a:srcRect/>
        <a:stretch>
          <a:fillRect/>
        </a:stretch>
      </xdr:blipFill>
      <xdr:spPr bwMode="auto">
        <a:xfrm>
          <a:off x="1833561" y="1326356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264</xdr:row>
      <xdr:rowOff>95248</xdr:rowOff>
    </xdr:from>
    <xdr:to>
      <xdr:col>3</xdr:col>
      <xdr:colOff>547686</xdr:colOff>
      <xdr:row>264</xdr:row>
      <xdr:rowOff>333373</xdr:rowOff>
    </xdr:to>
    <xdr:pic>
      <xdr:nvPicPr>
        <xdr:cNvPr id="268" name="圖片 267" descr="東加">
          <a:hlinkClick xmlns:r="http://schemas.openxmlformats.org/officeDocument/2006/relationships" r:id="rId487" tooltip="東加"/>
          <a:extLst>
            <a:ext uri="{FF2B5EF4-FFF2-40B4-BE49-F238E27FC236}">
              <a16:creationId xmlns:a16="http://schemas.microsoft.com/office/drawing/2014/main" id="{13E4757A-30D6-4728-AD4A-43EF08E0D242}"/>
            </a:ext>
          </a:extLst>
        </xdr:cNvPr>
        <xdr:cNvPicPr>
          <a:picLocks noChangeAspect="1" noChangeArrowheads="1"/>
        </xdr:cNvPicPr>
      </xdr:nvPicPr>
      <xdr:blipFill>
        <a:blip xmlns:r="http://schemas.openxmlformats.org/officeDocument/2006/relationships" r:embed="rId488">
          <a:extLst>
            <a:ext uri="{28A0092B-C50C-407E-A947-70E740481C1C}">
              <a14:useLocalDpi xmlns:a14="http://schemas.microsoft.com/office/drawing/2010/main" val="0"/>
            </a:ext>
          </a:extLst>
        </a:blip>
        <a:srcRect/>
        <a:stretch>
          <a:fillRect/>
        </a:stretch>
      </xdr:blipFill>
      <xdr:spPr bwMode="auto">
        <a:xfrm>
          <a:off x="1833561" y="1331356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265</xdr:row>
      <xdr:rowOff>95248</xdr:rowOff>
    </xdr:from>
    <xdr:to>
      <xdr:col>3</xdr:col>
      <xdr:colOff>547686</xdr:colOff>
      <xdr:row>265</xdr:row>
      <xdr:rowOff>333373</xdr:rowOff>
    </xdr:to>
    <xdr:pic>
      <xdr:nvPicPr>
        <xdr:cNvPr id="269" name="圖片 268" descr="吐瓦魯">
          <a:hlinkClick xmlns:r="http://schemas.openxmlformats.org/officeDocument/2006/relationships" r:id="rId489" tooltip="吐瓦魯"/>
          <a:extLst>
            <a:ext uri="{FF2B5EF4-FFF2-40B4-BE49-F238E27FC236}">
              <a16:creationId xmlns:a16="http://schemas.microsoft.com/office/drawing/2014/main" id="{DD7E569F-0B6E-484D-8996-362D6CE1EB48}"/>
            </a:ext>
          </a:extLst>
        </xdr:cNvPr>
        <xdr:cNvPicPr>
          <a:picLocks noChangeAspect="1" noChangeArrowheads="1"/>
        </xdr:cNvPicPr>
      </xdr:nvPicPr>
      <xdr:blipFill>
        <a:blip xmlns:r="http://schemas.openxmlformats.org/officeDocument/2006/relationships" r:embed="rId490">
          <a:extLst>
            <a:ext uri="{28A0092B-C50C-407E-A947-70E740481C1C}">
              <a14:useLocalDpi xmlns:a14="http://schemas.microsoft.com/office/drawing/2010/main" val="0"/>
            </a:ext>
          </a:extLst>
        </a:blip>
        <a:srcRect/>
        <a:stretch>
          <a:fillRect/>
        </a:stretch>
      </xdr:blipFill>
      <xdr:spPr bwMode="auto">
        <a:xfrm>
          <a:off x="1833561" y="133635748"/>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266</xdr:row>
      <xdr:rowOff>95248</xdr:rowOff>
    </xdr:from>
    <xdr:to>
      <xdr:col>3</xdr:col>
      <xdr:colOff>547686</xdr:colOff>
      <xdr:row>266</xdr:row>
      <xdr:rowOff>380998</xdr:rowOff>
    </xdr:to>
    <xdr:pic>
      <xdr:nvPicPr>
        <xdr:cNvPr id="270" name="圖片 269" descr="萬那杜">
          <a:hlinkClick xmlns:r="http://schemas.openxmlformats.org/officeDocument/2006/relationships" r:id="rId491" tooltip="萬那杜"/>
          <a:extLst>
            <a:ext uri="{FF2B5EF4-FFF2-40B4-BE49-F238E27FC236}">
              <a16:creationId xmlns:a16="http://schemas.microsoft.com/office/drawing/2014/main" id="{E20A4D92-1290-431E-8C89-1B70127E6818}"/>
            </a:ext>
          </a:extLst>
        </xdr:cNvPr>
        <xdr:cNvPicPr>
          <a:picLocks noChangeAspect="1" noChangeArrowheads="1"/>
        </xdr:cNvPicPr>
      </xdr:nvPicPr>
      <xdr:blipFill>
        <a:blip xmlns:r="http://schemas.openxmlformats.org/officeDocument/2006/relationships" r:embed="rId492">
          <a:extLst>
            <a:ext uri="{28A0092B-C50C-407E-A947-70E740481C1C}">
              <a14:useLocalDpi xmlns:a14="http://schemas.microsoft.com/office/drawing/2010/main" val="0"/>
            </a:ext>
          </a:extLst>
        </a:blip>
        <a:srcRect/>
        <a:stretch>
          <a:fillRect/>
        </a:stretch>
      </xdr:blipFill>
      <xdr:spPr bwMode="auto">
        <a:xfrm>
          <a:off x="1833561" y="134135811"/>
          <a:ext cx="476250" cy="285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90486</xdr:colOff>
      <xdr:row>267</xdr:row>
      <xdr:rowOff>114298</xdr:rowOff>
    </xdr:from>
    <xdr:to>
      <xdr:col>3</xdr:col>
      <xdr:colOff>565032</xdr:colOff>
      <xdr:row>267</xdr:row>
      <xdr:rowOff>427498</xdr:rowOff>
    </xdr:to>
    <xdr:pic>
      <xdr:nvPicPr>
        <xdr:cNvPr id="271" name="圖片 270" descr="威克島">
          <a:hlinkClick xmlns:r="http://schemas.openxmlformats.org/officeDocument/2006/relationships" r:id="rId493" tooltip="威克島"/>
          <a:extLst>
            <a:ext uri="{FF2B5EF4-FFF2-40B4-BE49-F238E27FC236}">
              <a16:creationId xmlns:a16="http://schemas.microsoft.com/office/drawing/2014/main" id="{B040EA4A-9264-4CEF-93F6-C79A82D85BD3}"/>
            </a:ext>
          </a:extLst>
        </xdr:cNvPr>
        <xdr:cNvPicPr>
          <a:picLocks noChangeAspect="1" noChangeArrowheads="1"/>
        </xdr:cNvPicPr>
      </xdr:nvPicPr>
      <xdr:blipFill>
        <a:blip xmlns:r="http://schemas.openxmlformats.org/officeDocument/2006/relationships" r:embed="rId494">
          <a:extLst>
            <a:ext uri="{28A0092B-C50C-407E-A947-70E740481C1C}">
              <a14:useLocalDpi xmlns:a14="http://schemas.microsoft.com/office/drawing/2010/main" val="0"/>
            </a:ext>
          </a:extLst>
        </a:blip>
        <a:srcRect/>
        <a:stretch>
          <a:fillRect/>
        </a:stretch>
      </xdr:blipFill>
      <xdr:spPr bwMode="auto">
        <a:xfrm>
          <a:off x="1852611" y="134654923"/>
          <a:ext cx="474546" cy="31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269</xdr:row>
      <xdr:rowOff>95248</xdr:rowOff>
    </xdr:from>
    <xdr:to>
      <xdr:col>3</xdr:col>
      <xdr:colOff>547686</xdr:colOff>
      <xdr:row>269</xdr:row>
      <xdr:rowOff>438148</xdr:rowOff>
    </xdr:to>
    <xdr:pic>
      <xdr:nvPicPr>
        <xdr:cNvPr id="272" name="圖片 271" descr="布韋島">
          <a:hlinkClick xmlns:r="http://schemas.openxmlformats.org/officeDocument/2006/relationships" r:id="rId495"/>
          <a:extLst>
            <a:ext uri="{FF2B5EF4-FFF2-40B4-BE49-F238E27FC236}">
              <a16:creationId xmlns:a16="http://schemas.microsoft.com/office/drawing/2014/main" id="{4C33F216-02F5-4E0D-B194-064E254856B7}"/>
            </a:ext>
          </a:extLst>
        </xdr:cNvPr>
        <xdr:cNvPicPr>
          <a:picLocks noChangeAspect="1" noChangeArrowheads="1"/>
        </xdr:cNvPicPr>
      </xdr:nvPicPr>
      <xdr:blipFill>
        <a:blip xmlns:r="http://schemas.openxmlformats.org/officeDocument/2006/relationships" r:embed="rId305">
          <a:extLst>
            <a:ext uri="{28A0092B-C50C-407E-A947-70E740481C1C}">
              <a14:useLocalDpi xmlns:a14="http://schemas.microsoft.com/office/drawing/2010/main" val="0"/>
            </a:ext>
          </a:extLst>
        </a:blip>
        <a:srcRect/>
        <a:stretch>
          <a:fillRect/>
        </a:stretch>
      </xdr:blipFill>
      <xdr:spPr bwMode="auto">
        <a:xfrm>
          <a:off x="1833561" y="135635998"/>
          <a:ext cx="47625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270</xdr:row>
      <xdr:rowOff>95248</xdr:rowOff>
    </xdr:from>
    <xdr:to>
      <xdr:col>3</xdr:col>
      <xdr:colOff>547686</xdr:colOff>
      <xdr:row>270</xdr:row>
      <xdr:rowOff>409573</xdr:rowOff>
    </xdr:to>
    <xdr:pic>
      <xdr:nvPicPr>
        <xdr:cNvPr id="273" name="圖片 272" descr="法屬南部和南極領地">
          <a:hlinkClick xmlns:r="http://schemas.openxmlformats.org/officeDocument/2006/relationships" r:id="rId496" tooltip="法屬南部和南極領地"/>
          <a:extLst>
            <a:ext uri="{FF2B5EF4-FFF2-40B4-BE49-F238E27FC236}">
              <a16:creationId xmlns:a16="http://schemas.microsoft.com/office/drawing/2014/main" id="{DE1AA8A9-43DD-4327-9C55-D3DF4E5B73C0}"/>
            </a:ext>
          </a:extLst>
        </xdr:cNvPr>
        <xdr:cNvPicPr>
          <a:picLocks noChangeAspect="1" noChangeArrowheads="1"/>
        </xdr:cNvPicPr>
      </xdr:nvPicPr>
      <xdr:blipFill>
        <a:blip xmlns:r="http://schemas.openxmlformats.org/officeDocument/2006/relationships" r:embed="rId497">
          <a:extLst>
            <a:ext uri="{28A0092B-C50C-407E-A947-70E740481C1C}">
              <a14:useLocalDpi xmlns:a14="http://schemas.microsoft.com/office/drawing/2010/main" val="0"/>
            </a:ext>
          </a:extLst>
        </a:blip>
        <a:srcRect/>
        <a:stretch>
          <a:fillRect/>
        </a:stretch>
      </xdr:blipFill>
      <xdr:spPr bwMode="auto">
        <a:xfrm>
          <a:off x="1833561" y="136136061"/>
          <a:ext cx="476250"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271</xdr:row>
      <xdr:rowOff>95248</xdr:rowOff>
    </xdr:from>
    <xdr:to>
      <xdr:col>3</xdr:col>
      <xdr:colOff>547686</xdr:colOff>
      <xdr:row>271</xdr:row>
      <xdr:rowOff>333373</xdr:rowOff>
    </xdr:to>
    <xdr:pic>
      <xdr:nvPicPr>
        <xdr:cNvPr id="274" name="圖片 273" descr="赫德島和麥克唐納群島">
          <a:hlinkClick xmlns:r="http://schemas.openxmlformats.org/officeDocument/2006/relationships" r:id="rId498" tooltip="赫德島和麥克唐納群島"/>
          <a:extLst>
            <a:ext uri="{FF2B5EF4-FFF2-40B4-BE49-F238E27FC236}">
              <a16:creationId xmlns:a16="http://schemas.microsoft.com/office/drawing/2014/main" id="{817BE689-B545-47F0-9D28-0CF07B429504}"/>
            </a:ext>
          </a:extLst>
        </xdr:cNvPr>
        <xdr:cNvPicPr>
          <a:picLocks noChangeAspect="1" noChangeArrowheads="1"/>
        </xdr:cNvPicPr>
      </xdr:nvPicPr>
      <xdr:blipFill>
        <a:blip xmlns:r="http://schemas.openxmlformats.org/officeDocument/2006/relationships" r:embed="rId450">
          <a:extLst>
            <a:ext uri="{28A0092B-C50C-407E-A947-70E740481C1C}">
              <a14:useLocalDpi xmlns:a14="http://schemas.microsoft.com/office/drawing/2010/main" val="0"/>
            </a:ext>
          </a:extLst>
        </a:blip>
        <a:srcRect/>
        <a:stretch>
          <a:fillRect/>
        </a:stretch>
      </xdr:blipFill>
      <xdr:spPr bwMode="auto">
        <a:xfrm>
          <a:off x="1833561" y="136636123"/>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71436</xdr:colOff>
      <xdr:row>272</xdr:row>
      <xdr:rowOff>95248</xdr:rowOff>
    </xdr:from>
    <xdr:to>
      <xdr:col>3</xdr:col>
      <xdr:colOff>547686</xdr:colOff>
      <xdr:row>272</xdr:row>
      <xdr:rowOff>333373</xdr:rowOff>
    </xdr:to>
    <xdr:pic>
      <xdr:nvPicPr>
        <xdr:cNvPr id="275" name="圖片 274" descr="南喬治亞和南桑威奇群島">
          <a:hlinkClick xmlns:r="http://schemas.openxmlformats.org/officeDocument/2006/relationships" r:id="rId499" tooltip="南喬治亞和南桑威奇群島"/>
          <a:extLst>
            <a:ext uri="{FF2B5EF4-FFF2-40B4-BE49-F238E27FC236}">
              <a16:creationId xmlns:a16="http://schemas.microsoft.com/office/drawing/2014/main" id="{E9752CFE-223B-43F3-9059-17CFFCDB5D91}"/>
            </a:ext>
          </a:extLst>
        </xdr:cNvPr>
        <xdr:cNvPicPr>
          <a:picLocks noChangeAspect="1" noChangeArrowheads="1"/>
        </xdr:cNvPicPr>
      </xdr:nvPicPr>
      <xdr:blipFill>
        <a:blip xmlns:r="http://schemas.openxmlformats.org/officeDocument/2006/relationships" r:embed="rId500">
          <a:extLst>
            <a:ext uri="{28A0092B-C50C-407E-A947-70E740481C1C}">
              <a14:useLocalDpi xmlns:a14="http://schemas.microsoft.com/office/drawing/2010/main" val="0"/>
            </a:ext>
          </a:extLst>
        </a:blip>
        <a:srcRect/>
        <a:stretch>
          <a:fillRect/>
        </a:stretch>
      </xdr:blipFill>
      <xdr:spPr bwMode="auto">
        <a:xfrm>
          <a:off x="1833561" y="137136186"/>
          <a:ext cx="476250" cy="23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90486</xdr:colOff>
      <xdr:row>242</xdr:row>
      <xdr:rowOff>114298</xdr:rowOff>
    </xdr:from>
    <xdr:to>
      <xdr:col>3</xdr:col>
      <xdr:colOff>674032</xdr:colOff>
      <xdr:row>242</xdr:row>
      <xdr:rowOff>427498</xdr:rowOff>
    </xdr:to>
    <xdr:pic>
      <xdr:nvPicPr>
        <xdr:cNvPr id="276" name="圖片 275">
          <a:extLst>
            <a:ext uri="{FF2B5EF4-FFF2-40B4-BE49-F238E27FC236}">
              <a16:creationId xmlns:a16="http://schemas.microsoft.com/office/drawing/2014/main" id="{7FC0D044-3B69-48F4-847C-F0995C3A3F8A}"/>
            </a:ext>
          </a:extLst>
        </xdr:cNvPr>
        <xdr:cNvPicPr>
          <a:picLocks noChangeAspect="1"/>
        </xdr:cNvPicPr>
      </xdr:nvPicPr>
      <xdr:blipFill>
        <a:blip xmlns:r="http://schemas.openxmlformats.org/officeDocument/2006/relationships" r:embed="rId501" cstate="print">
          <a:extLst>
            <a:ext uri="{28A0092B-C50C-407E-A947-70E740481C1C}">
              <a14:useLocalDpi xmlns:a14="http://schemas.microsoft.com/office/drawing/2010/main" val="0"/>
            </a:ext>
          </a:extLst>
        </a:blip>
        <a:stretch>
          <a:fillRect/>
        </a:stretch>
      </xdr:blipFill>
      <xdr:spPr>
        <a:xfrm>
          <a:off x="1852611" y="122153361"/>
          <a:ext cx="583546" cy="313200"/>
        </a:xfrm>
        <a:prstGeom prst="rect">
          <a:avLst/>
        </a:prstGeom>
      </xdr:spPr>
    </xdr:pic>
    <xdr:clientData/>
  </xdr:twoCellAnchor>
  <xdr:twoCellAnchor editAs="oneCell">
    <xdr:from>
      <xdr:col>3</xdr:col>
      <xdr:colOff>90486</xdr:colOff>
      <xdr:row>245</xdr:row>
      <xdr:rowOff>114298</xdr:rowOff>
    </xdr:from>
    <xdr:to>
      <xdr:col>3</xdr:col>
      <xdr:colOff>612826</xdr:colOff>
      <xdr:row>245</xdr:row>
      <xdr:rowOff>427498</xdr:rowOff>
    </xdr:to>
    <xdr:pic>
      <xdr:nvPicPr>
        <xdr:cNvPr id="277" name="圖片 276">
          <a:extLst>
            <a:ext uri="{FF2B5EF4-FFF2-40B4-BE49-F238E27FC236}">
              <a16:creationId xmlns:a16="http://schemas.microsoft.com/office/drawing/2014/main" id="{7F2EEA54-1402-4D84-9984-D2A16BFE32D6}"/>
            </a:ext>
          </a:extLst>
        </xdr:cNvPr>
        <xdr:cNvPicPr>
          <a:picLocks noChangeAspect="1"/>
        </xdr:cNvPicPr>
      </xdr:nvPicPr>
      <xdr:blipFill>
        <a:blip xmlns:r="http://schemas.openxmlformats.org/officeDocument/2006/relationships" r:embed="rId502" cstate="print">
          <a:extLst>
            <a:ext uri="{28A0092B-C50C-407E-A947-70E740481C1C}">
              <a14:useLocalDpi xmlns:a14="http://schemas.microsoft.com/office/drawing/2010/main" val="0"/>
            </a:ext>
          </a:extLst>
        </a:blip>
        <a:stretch>
          <a:fillRect/>
        </a:stretch>
      </xdr:blipFill>
      <xdr:spPr>
        <a:xfrm>
          <a:off x="1852611" y="123653548"/>
          <a:ext cx="522340" cy="313200"/>
        </a:xfrm>
        <a:prstGeom prst="rect">
          <a:avLst/>
        </a:prstGeom>
      </xdr:spPr>
    </xdr:pic>
    <xdr:clientData/>
  </xdr:twoCellAnchor>
  <xdr:twoCellAnchor editAs="oneCell">
    <xdr:from>
      <xdr:col>3</xdr:col>
      <xdr:colOff>80961</xdr:colOff>
      <xdr:row>258</xdr:row>
      <xdr:rowOff>104773</xdr:rowOff>
    </xdr:from>
    <xdr:to>
      <xdr:col>3</xdr:col>
      <xdr:colOff>550532</xdr:colOff>
      <xdr:row>258</xdr:row>
      <xdr:rowOff>417973</xdr:rowOff>
    </xdr:to>
    <xdr:pic>
      <xdr:nvPicPr>
        <xdr:cNvPr id="278" name="圖片 277">
          <a:extLst>
            <a:ext uri="{FF2B5EF4-FFF2-40B4-BE49-F238E27FC236}">
              <a16:creationId xmlns:a16="http://schemas.microsoft.com/office/drawing/2014/main" id="{696B56C9-A8AE-438B-B155-B88ACD724577}"/>
            </a:ext>
          </a:extLst>
        </xdr:cNvPr>
        <xdr:cNvPicPr>
          <a:picLocks noChangeAspect="1"/>
        </xdr:cNvPicPr>
      </xdr:nvPicPr>
      <xdr:blipFill>
        <a:blip xmlns:r="http://schemas.openxmlformats.org/officeDocument/2006/relationships" r:embed="rId503" cstate="print">
          <a:extLst>
            <a:ext uri="{28A0092B-C50C-407E-A947-70E740481C1C}">
              <a14:useLocalDpi xmlns:a14="http://schemas.microsoft.com/office/drawing/2010/main" val="0"/>
            </a:ext>
          </a:extLst>
        </a:blip>
        <a:stretch>
          <a:fillRect/>
        </a:stretch>
      </xdr:blipFill>
      <xdr:spPr>
        <a:xfrm>
          <a:off x="1843086" y="130144836"/>
          <a:ext cx="469571" cy="313200"/>
        </a:xfrm>
        <a:prstGeom prst="rect">
          <a:avLst/>
        </a:prstGeom>
      </xdr:spPr>
    </xdr:pic>
    <xdr:clientData/>
  </xdr:twoCellAnchor>
  <xdr:twoCellAnchor editAs="oneCell">
    <xdr:from>
      <xdr:col>3</xdr:col>
      <xdr:colOff>90487</xdr:colOff>
      <xdr:row>268</xdr:row>
      <xdr:rowOff>123823</xdr:rowOff>
    </xdr:from>
    <xdr:to>
      <xdr:col>3</xdr:col>
      <xdr:colOff>560058</xdr:colOff>
      <xdr:row>268</xdr:row>
      <xdr:rowOff>437023</xdr:rowOff>
    </xdr:to>
    <xdr:pic>
      <xdr:nvPicPr>
        <xdr:cNvPr id="279" name="圖片 278">
          <a:extLst>
            <a:ext uri="{FF2B5EF4-FFF2-40B4-BE49-F238E27FC236}">
              <a16:creationId xmlns:a16="http://schemas.microsoft.com/office/drawing/2014/main" id="{26A8DDE2-03ED-4876-8765-7DC55BF8C9EA}"/>
            </a:ext>
          </a:extLst>
        </xdr:cNvPr>
        <xdr:cNvPicPr>
          <a:picLocks noChangeAspect="1"/>
        </xdr:cNvPicPr>
      </xdr:nvPicPr>
      <xdr:blipFill>
        <a:blip xmlns:r="http://schemas.openxmlformats.org/officeDocument/2006/relationships" r:embed="rId504" cstate="print">
          <a:extLst>
            <a:ext uri="{28A0092B-C50C-407E-A947-70E740481C1C}">
              <a14:useLocalDpi xmlns:a14="http://schemas.microsoft.com/office/drawing/2010/main" val="0"/>
            </a:ext>
          </a:extLst>
        </a:blip>
        <a:stretch>
          <a:fillRect/>
        </a:stretch>
      </xdr:blipFill>
      <xdr:spPr>
        <a:xfrm>
          <a:off x="1852612" y="135164511"/>
          <a:ext cx="469571" cy="313200"/>
        </a:xfrm>
        <a:prstGeom prst="rect">
          <a:avLst/>
        </a:prstGeom>
      </xdr:spPr>
    </xdr:pic>
    <xdr:clientData/>
  </xdr:twoCellAnchor>
  <xdr:twoCellAnchor editAs="oneCell">
    <xdr:from>
      <xdr:col>3</xdr:col>
      <xdr:colOff>100012</xdr:colOff>
      <xdr:row>208</xdr:row>
      <xdr:rowOff>114298</xdr:rowOff>
    </xdr:from>
    <xdr:to>
      <xdr:col>3</xdr:col>
      <xdr:colOff>569583</xdr:colOff>
      <xdr:row>208</xdr:row>
      <xdr:rowOff>427498</xdr:rowOff>
    </xdr:to>
    <xdr:pic>
      <xdr:nvPicPr>
        <xdr:cNvPr id="280" name="圖片 279">
          <a:extLst>
            <a:ext uri="{FF2B5EF4-FFF2-40B4-BE49-F238E27FC236}">
              <a16:creationId xmlns:a16="http://schemas.microsoft.com/office/drawing/2014/main" id="{176834F9-7263-41D5-97E1-EE5B26BD7371}"/>
            </a:ext>
          </a:extLst>
        </xdr:cNvPr>
        <xdr:cNvPicPr>
          <a:picLocks noChangeAspect="1"/>
        </xdr:cNvPicPr>
      </xdr:nvPicPr>
      <xdr:blipFill>
        <a:blip xmlns:r="http://schemas.openxmlformats.org/officeDocument/2006/relationships" r:embed="rId505" cstate="print">
          <a:extLst>
            <a:ext uri="{28A0092B-C50C-407E-A947-70E740481C1C}">
              <a14:useLocalDpi xmlns:a14="http://schemas.microsoft.com/office/drawing/2010/main" val="0"/>
            </a:ext>
          </a:extLst>
        </a:blip>
        <a:stretch>
          <a:fillRect/>
        </a:stretch>
      </xdr:blipFill>
      <xdr:spPr>
        <a:xfrm>
          <a:off x="1862137" y="105151236"/>
          <a:ext cx="469571" cy="313200"/>
        </a:xfrm>
        <a:prstGeom prst="rect">
          <a:avLst/>
        </a:prstGeom>
      </xdr:spPr>
    </xdr:pic>
    <xdr:clientData/>
  </xdr:twoCellAnchor>
  <xdr:twoCellAnchor editAs="oneCell">
    <xdr:from>
      <xdr:col>3</xdr:col>
      <xdr:colOff>661986</xdr:colOff>
      <xdr:row>267</xdr:row>
      <xdr:rowOff>123823</xdr:rowOff>
    </xdr:from>
    <xdr:to>
      <xdr:col>3</xdr:col>
      <xdr:colOff>1138236</xdr:colOff>
      <xdr:row>267</xdr:row>
      <xdr:rowOff>371473</xdr:rowOff>
    </xdr:to>
    <xdr:pic>
      <xdr:nvPicPr>
        <xdr:cNvPr id="281" name="圖片 280" descr="美國">
          <a:extLst>
            <a:ext uri="{FF2B5EF4-FFF2-40B4-BE49-F238E27FC236}">
              <a16:creationId xmlns:a16="http://schemas.microsoft.com/office/drawing/2014/main" id="{4F438333-DB63-4D2C-BA53-F3460B8656EB}"/>
            </a:ext>
          </a:extLst>
        </xdr:cNvPr>
        <xdr:cNvPicPr>
          <a:picLocks noChangeAspect="1" noChangeArrowheads="1"/>
        </xdr:cNvPicPr>
      </xdr:nvPicPr>
      <xdr:blipFill>
        <a:blip xmlns:r="http://schemas.openxmlformats.org/officeDocument/2006/relationships" r:embed="rId391">
          <a:extLst>
            <a:ext uri="{28A0092B-C50C-407E-A947-70E740481C1C}">
              <a14:useLocalDpi xmlns:a14="http://schemas.microsoft.com/office/drawing/2010/main" val="0"/>
            </a:ext>
          </a:extLst>
        </a:blip>
        <a:srcRect/>
        <a:stretch>
          <a:fillRect/>
        </a:stretch>
      </xdr:blipFill>
      <xdr:spPr bwMode="auto">
        <a:xfrm>
          <a:off x="2424111" y="134664448"/>
          <a:ext cx="4762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46364CC-8E1B-439A-90B0-C4EABA5AD0C4}" name="TableStation" displayName="TableStation" ref="B3:J33" totalsRowShown="0" headerRowDxfId="71" dataDxfId="69" headerRowBorderDxfId="70" headerRowCellStyle="一般 2" dataCellStyle="一般 2">
  <autoFilter ref="B3:J33" xr:uid="{146364CC-8E1B-439A-90B0-C4EABA5AD0C4}"/>
  <tableColumns count="9">
    <tableColumn id="1" xr3:uid="{282568AF-5B9D-4BF6-BC15-938AA16A060B}" name="No." dataDxfId="68" dataCellStyle="一般 2"/>
    <tableColumn id="2" xr3:uid="{1A3691A0-9640-46E3-B6FF-E11C7A772023}" name="Station" dataDxfId="67" dataCellStyle="一般 2"/>
    <tableColumn id="3" xr3:uid="{39AFDFAD-EB6B-4CF5-9FFF-134E9850196B}" name="Name" dataDxfId="66" dataCellStyle="一般 2"/>
    <tableColumn id="4" xr3:uid="{C300E0FA-24AE-4B26-A465-FB3E82EFDED0}" name="Longitude" dataDxfId="65" dataCellStyle="一般 2"/>
    <tableColumn id="5" xr3:uid="{8E925D14-9086-4808-B68A-10674517D3E0}" name="Latitude" dataDxfId="64" dataCellStyle="一般 2"/>
    <tableColumn id="6" xr3:uid="{67CFEBE2-D8C7-4C8E-9F27-BEF10FF81D5D}" name="Elevation" dataDxfId="63" dataCellStyle="一般 2"/>
    <tableColumn id="7" xr3:uid="{77683DB7-7BB3-4952-8CDD-8D89985FEADD}" name="Setting Date" dataDxfId="62" dataCellStyle="一般 2"/>
    <tableColumn id="8" xr3:uid="{37890B6E-96C5-4929-97DE-C0398EA5D5DA}" name="Address" dataDxfId="61" dataCellStyle="一般 2"/>
    <tableColumn id="9" xr3:uid="{3A99A8F7-8D42-48CE-845D-439FE469CF4D}" name="Remark" dataDxfId="60" dataCellStyle="一般 2"/>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AECE66-0A8B-4E90-B7E7-35C176E49E2C}" name="DatabaseYr" displayName="DatabaseYr" ref="B5:AN2462" totalsRowShown="0" headerRowDxfId="59" dataDxfId="58" headerRowCellStyle="一般 2" dataCellStyle="一般 2">
  <autoFilter ref="B5:AN2462" xr:uid="{26AECE66-0A8B-4E90-B7E7-35C176E49E2C}"/>
  <tableColumns count="39">
    <tableColumn id="1" xr3:uid="{F4C02B9E-8C74-45F8-8DB8-F21B91E8AEB2}" name="Country" dataDxfId="57" dataCellStyle="一般 2"/>
    <tableColumn id="2" xr3:uid="{3B7DC0E5-0F38-42A2-8816-56F925D43A4F}" name="No." dataDxfId="56" dataCellStyle="一般 2"/>
    <tableColumn id="3" xr3:uid="{F73CE85A-D5B9-4AD0-977A-BD6F1461714D}" name="Station" dataDxfId="55" dataCellStyle="一般 2"/>
    <tableColumn id="4" xr3:uid="{7B608479-1E0D-46E5-91C8-ED8EABDD29A8}" name="year" dataDxfId="54" dataCellStyle="一般 2"/>
    <tableColumn id="5" xr3:uid="{C030E7E8-8CFC-4613-85CC-7A68DE0206D6}" name="ObsTime" dataDxfId="53" dataCellStyle="一般 2"/>
    <tableColumn id="6" xr3:uid="{76167B1F-E5B3-4BC4-8A59-4B4884C64C2E}" name="StnPres" dataDxfId="52" dataCellStyle="一般 2"/>
    <tableColumn id="7" xr3:uid="{6A0E3DB9-BB03-4740-87DF-859D68A98EFE}" name="SeaPres" dataDxfId="51" dataCellStyle="一般 2"/>
    <tableColumn id="8" xr3:uid="{7F3EC354-E845-4554-958A-85E9937777A1}" name="StnPresMax" dataDxfId="50" dataCellStyle="一般 2"/>
    <tableColumn id="9" xr3:uid="{8BA894DE-88C8-4AB3-8DB5-A0D18EDA7841}" name="StnPresMaxTime" dataDxfId="49" dataCellStyle="一般 2"/>
    <tableColumn id="10" xr3:uid="{E3E33869-D6CF-4EE2-8DF5-D810DADF5623}" name="StnPresMin" dataDxfId="48" dataCellStyle="一般 2"/>
    <tableColumn id="11" xr3:uid="{0518C3F1-6059-4F56-A01B-6D55800EA0AB}" name="StnPresMinTime" dataDxfId="47" dataCellStyle="一般 2"/>
    <tableColumn id="12" xr3:uid="{213C7CB0-FC76-4DDF-97C5-40589DBF183B}" name="Temperature" dataDxfId="46" dataCellStyle="一般 2"/>
    <tableColumn id="13" xr3:uid="{1EC86B32-ACD5-40F1-8ACF-41B2C8953A9E}" name="T Max" dataDxfId="45" dataCellStyle="一般 2"/>
    <tableColumn id="14" xr3:uid="{61B7DD3A-8CF8-45C4-87B9-0FC8747BB774}" name="T Max Time" dataDxfId="44" dataCellStyle="一般 2"/>
    <tableColumn id="15" xr3:uid="{8C42B737-87AF-4659-8C31-3EE1146184D2}" name="T Min" dataDxfId="43" dataCellStyle="一般 2"/>
    <tableColumn id="16" xr3:uid="{F3480061-BDC0-4F0D-9A6F-9ECADBBD5C5C}" name="T Min Time" dataDxfId="42" dataCellStyle="一般 2"/>
    <tableColumn id="17" xr3:uid="{B4D1F9E9-F7B9-4B7C-A6B7-056BC97E1B76}" name="Td dew point" dataDxfId="41" dataCellStyle="一般 2"/>
    <tableColumn id="18" xr3:uid="{AA3D1A84-D47B-433C-9398-5E961057ED80}" name="WS" dataDxfId="40" dataCellStyle="一般 2"/>
    <tableColumn id="19" xr3:uid="{0F66A5B1-ACAB-4583-A504-F2C611F31C8D}" name="WD" dataDxfId="39" dataCellStyle="一般 2"/>
    <tableColumn id="20" xr3:uid="{9F8258BE-4F16-4C61-A15F-82B29373B923}" name="WSGust" dataDxfId="38" dataCellStyle="一般 2"/>
    <tableColumn id="21" xr3:uid="{E6A3AD05-3B33-4232-BBE9-31849F90D21A}" name="WDGust" dataDxfId="37" dataCellStyle="一般 2"/>
    <tableColumn id="22" xr3:uid="{3FFB64CA-73BC-41A4-9976-0EA910ACF3C9}" name="WGustTime" dataDxfId="36" dataCellStyle="一般 2"/>
    <tableColumn id="23" xr3:uid="{F31BF005-DD46-45F5-8C23-831DD0112F39}" name="Precp" dataDxfId="35" dataCellStyle="一般 2"/>
    <tableColumn id="24" xr3:uid="{029E8057-C5CB-4214-9B7E-1A90D2DA8504}" name="PrecpHour" dataDxfId="34" dataCellStyle="一般 2"/>
    <tableColumn id="25" xr3:uid="{0AB011B4-10EB-4762-8393-05A48BCF557F}" name="PrecpDay" dataDxfId="33" dataCellStyle="一般 2"/>
    <tableColumn id="26" xr3:uid="{CB3D6C85-0C66-4337-BC6F-AF33892DB0FF}" name="PrecpMax10" dataDxfId="32" dataCellStyle="一般 2"/>
    <tableColumn id="27" xr3:uid="{192339DE-4B9D-4D2D-9CA6-E108E3B32D27}" name="PrecpMax10Time" dataDxfId="31" dataCellStyle="一般 2"/>
    <tableColumn id="28" xr3:uid="{890634F5-142B-4C06-9667-D7B71B1184B3}" name="PrecpMax60" dataDxfId="30" dataCellStyle="一般 2"/>
    <tableColumn id="29" xr3:uid="{75787620-2E4F-4BC1-8A7F-24CE031DF1AB}" name="PrecpMax60Time" dataDxfId="29" dataCellStyle="一般 2"/>
    <tableColumn id="30" xr3:uid="{A9545BB8-D0A8-4530-A8EB-AD4BECB49CED}" name="Precp1DayMax" dataDxfId="28" dataCellStyle="一般 2"/>
    <tableColumn id="31" xr3:uid="{6F0DADBA-D113-4B78-8A4C-A7B5A6243212}" name="Precp1DayMaxTime" dataDxfId="27" dataCellStyle="一般 2"/>
    <tableColumn id="32" xr3:uid="{3483E480-C1C5-4F8B-B57B-24E94FA12CC1}" name="RH" dataDxfId="26" dataCellStyle="一般 2"/>
    <tableColumn id="33" xr3:uid="{CD4406E0-8849-4265-B160-C83087B4342E}" name="EvapA" dataDxfId="25" dataCellStyle="一般 2"/>
    <tableColumn id="34" xr3:uid="{F7B87512-9F42-4EE6-84D1-72FBF2A7A842}" name="SunShine" dataDxfId="24" dataCellStyle="一般 2"/>
    <tableColumn id="35" xr3:uid="{526FAF48-FF1A-4058-B7F2-07AEBD0547AF}" name="GloblRad" dataDxfId="23" dataCellStyle="一般 2"/>
    <tableColumn id="36" xr3:uid="{6AAE2A4D-24B7-4AAF-8E1A-EBF9422E6250}" name="UVI Max Mean" dataDxfId="22" dataCellStyle="一般 2"/>
    <tableColumn id="37" xr3:uid="{DA4C5680-AFA2-4B11-B273-A5115347694C}" name="UVI Max" dataDxfId="21" dataCellStyle="一般 2"/>
    <tableColumn id="38" xr3:uid="{B56F7232-5F94-4C0B-AA42-462CB1B7E255}" name="UVI Max Time" dataDxfId="20" dataCellStyle="一般 2"/>
    <tableColumn id="39" xr3:uid="{21F8F038-497F-43A9-916C-22602F2F2AB3}" name="Cloud Amount" dataDxfId="19" dataCellStyle="一般 2"/>
  </tableColumns>
  <tableStyleInfo name="TableStyleMedium4"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Franklin Gothic">
      <a:majorFont>
        <a:latin typeface="Franklin Gothic Medium" panose="020B0603020102020204"/>
        <a:ea typeface=""/>
        <a:cs typeface=""/>
        <a:font script="Jpan" typeface="HG創英角ｺﾞｼｯｸUB"/>
        <a:font script="Hang" typeface="돋움"/>
        <a:font script="Hans" typeface="隶书"/>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Franklin Gothic Book" panose="020B0503020102020204"/>
        <a:ea typeface=""/>
        <a:cs typeface=""/>
        <a:font script="Jpan" typeface="HGｺﾞｼｯｸE"/>
        <a:font script="Hang" typeface="돋움"/>
        <a:font script="Hans" typeface="华文楷体"/>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hyperlink" Target="https://en.wikipedia.org/wiki/Solar_irradiance" TargetMode="Externa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117" Type="http://schemas.openxmlformats.org/officeDocument/2006/relationships/hyperlink" Target="https://zh.wikipedia.org/wiki/%E9%98%BF%E5%B0%A4%E6%81%A9" TargetMode="External"/><Relationship Id="rId21" Type="http://schemas.openxmlformats.org/officeDocument/2006/relationships/hyperlink" Target="https://zh.wikipedia.org/wiki/%E7%8F%AD%E5%90%89" TargetMode="External"/><Relationship Id="rId324" Type="http://schemas.openxmlformats.org/officeDocument/2006/relationships/hyperlink" Target="https://zh.wikipedia.org/wiki/%E9%98%BF%E5%A7%86%E6%96%AF%E7%89%B9%E4%B8%B9" TargetMode="External"/><Relationship Id="rId531" Type="http://schemas.openxmlformats.org/officeDocument/2006/relationships/hyperlink" Target="https://zh.wikipedia.org/wiki/%E7%BE%8E%E5%9B%BD%E8%A1%8C%E6%94%BF%E5%8C%BA%E5%88%92" TargetMode="External"/><Relationship Id="rId170" Type="http://schemas.openxmlformats.org/officeDocument/2006/relationships/hyperlink" Target="https://zh.wikipedia.org/wiki/%E5%AE%89%E6%9B%BC" TargetMode="External"/><Relationship Id="rId268" Type="http://schemas.openxmlformats.org/officeDocument/2006/relationships/hyperlink" Target="https://zh.wikipedia.org/wiki/%E6%8D%B7%E5%85%8B%E5%85%B1%E5%92%8C%E5%9B%BD" TargetMode="External"/><Relationship Id="rId475" Type="http://schemas.openxmlformats.org/officeDocument/2006/relationships/hyperlink" Target="https://zh.wikipedia.org/wiki/%E8%8D%B7%E5%85%B0%E8%A1%8C%E6%94%BF%E5%8C%BA%E5%88%92" TargetMode="External"/><Relationship Id="rId32" Type="http://schemas.openxmlformats.org/officeDocument/2006/relationships/hyperlink" Target="https://zh.wikipedia.org/wiki/%E5%90%89%E5%B8%83%E6%8F%90" TargetMode="External"/><Relationship Id="rId128" Type="http://schemas.openxmlformats.org/officeDocument/2006/relationships/hyperlink" Target="https://zh.wikipedia.org/wiki/%E5%8D%97%E8%8B%8F%E4%B8%B9%E7%8B%AC%E7%AB%8B%E5%85%AC%E6%8A%95" TargetMode="External"/><Relationship Id="rId335" Type="http://schemas.openxmlformats.org/officeDocument/2006/relationships/hyperlink" Target="https://zh.wikipedia.org/wiki/%E5%9C%A3%E9%A9%AC%E5%8A%9B%E8%AF%BA" TargetMode="External"/><Relationship Id="rId542" Type="http://schemas.openxmlformats.org/officeDocument/2006/relationships/hyperlink" Target="https://zh.wikipedia.org/wiki/%E5%AF%86%E5%85%8B%E7%BD%97%E5%B0%BC%E8%A5%BF%E4%BA%9A%E8%81%94%E9%82%A6" TargetMode="External"/><Relationship Id="rId181" Type="http://schemas.openxmlformats.org/officeDocument/2006/relationships/hyperlink" Target="https://zh.wikipedia.org/wiki/%E8%80%81%E6%8C%9D" TargetMode="External"/><Relationship Id="rId402" Type="http://schemas.openxmlformats.org/officeDocument/2006/relationships/hyperlink" Target="https://zh.wikipedia.org/wiki/%E5%BA%93%E6%8B%89%E7%B4%A2" TargetMode="External"/><Relationship Id="rId279" Type="http://schemas.openxmlformats.org/officeDocument/2006/relationships/hyperlink" Target="https://zh.wikipedia.org/wiki/%E6%B3%95%E5%9B%BD" TargetMode="External"/><Relationship Id="rId486" Type="http://schemas.openxmlformats.org/officeDocument/2006/relationships/hyperlink" Target="https://zh.wikipedia.org/wiki/%E5%B7%B4%E8%A5%BF" TargetMode="External"/><Relationship Id="rId43" Type="http://schemas.openxmlformats.org/officeDocument/2006/relationships/hyperlink" Target="https://zh.wikipedia.org/wiki/%E5%88%A9%E4%BC%AF%E7%BB%B4%E5%B0%94" TargetMode="External"/><Relationship Id="rId139" Type="http://schemas.openxmlformats.org/officeDocument/2006/relationships/hyperlink" Target="https://zh.wikipedia.org/wiki/%E4%B8%AD%E5%8D%8E%E4%BA%BA%E6%B0%91%E5%85%B1%E5%92%8C%E5%9B%BD" TargetMode="External"/><Relationship Id="rId346" Type="http://schemas.openxmlformats.org/officeDocument/2006/relationships/hyperlink" Target="https://zh.wikipedia.org/wiki/%E9%9A%86%E9%9B%85%E5%B8%82" TargetMode="External"/><Relationship Id="rId553" Type="http://schemas.openxmlformats.org/officeDocument/2006/relationships/hyperlink" Target="https://zh.wikipedia.org/wiki/%E7%BA%BD%E5%9F%83" TargetMode="External"/><Relationship Id="rId192" Type="http://schemas.openxmlformats.org/officeDocument/2006/relationships/hyperlink" Target="https://zh.wikipedia.org/wiki/%E5%86%85%E6%AF%94%E9%83%BD" TargetMode="External"/><Relationship Id="rId206" Type="http://schemas.openxmlformats.org/officeDocument/2006/relationships/hyperlink" Target="https://zh.wikipedia.org/wiki/%E5%88%A9%E9%9B%85%E5%BE%97" TargetMode="External"/><Relationship Id="rId413" Type="http://schemas.openxmlformats.org/officeDocument/2006/relationships/hyperlink" Target="https://zh.wikipedia.org/wiki/%E4%B8%B9%E9%BA%A6%E8%A1%8C%E6%94%BF%E5%8C%BA%E5%88%92" TargetMode="External"/><Relationship Id="rId497" Type="http://schemas.openxmlformats.org/officeDocument/2006/relationships/hyperlink" Target="https://zh.wikipedia.org/wiki/%E6%B3%95%E5%B1%9E%E5%9C%AD%E4%BA%9A%E9%82%A3" TargetMode="External"/><Relationship Id="rId357" Type="http://schemas.openxmlformats.org/officeDocument/2006/relationships/hyperlink" Target="https://zh.wikipedia.org/wiki/%E6%A2%B5%E8%92%82%E5%86%88" TargetMode="External"/><Relationship Id="rId54" Type="http://schemas.openxmlformats.org/officeDocument/2006/relationships/hyperlink" Target="https://zh.wikipedia.org/wiki/%E8%8E%B1%E7%B4%A2%E6%89%98" TargetMode="External"/><Relationship Id="rId217" Type="http://schemas.openxmlformats.org/officeDocument/2006/relationships/hyperlink" Target="https://zh.wikipedia.org/wiki/%E4%B8%9C%E5%B8%9D%E6%B1%B6" TargetMode="External"/><Relationship Id="rId564" Type="http://schemas.openxmlformats.org/officeDocument/2006/relationships/hyperlink" Target="https://zh.wikipedia.org/wiki/%E5%B7%B4%E5%B0%94%E7%B1%B3%E6%8B%89%E7%8E%AF%E7%A4%81" TargetMode="External"/><Relationship Id="rId424" Type="http://schemas.openxmlformats.org/officeDocument/2006/relationships/hyperlink" Target="https://zh.wikipedia.org/wiki/%E7%89%B9%E5%8F%A4%E8%A5%BF%E5%8A%A0%E5%B0%94%E5%B7%B4" TargetMode="External"/><Relationship Id="rId270" Type="http://schemas.openxmlformats.org/officeDocument/2006/relationships/hyperlink" Target="https://zh.wikipedia.org/wiki/%E4%B8%B9%E9%BA%A6" TargetMode="External"/><Relationship Id="rId65" Type="http://schemas.openxmlformats.org/officeDocument/2006/relationships/hyperlink" Target="https://zh.wikipedia.org/wiki/%E5%B7%B4%E9%A9%AC%E7%A7%91" TargetMode="External"/><Relationship Id="rId130" Type="http://schemas.openxmlformats.org/officeDocument/2006/relationships/hyperlink" Target="https://zh.wikipedia.org/wiki/%E5%96%80%E5%B8%83%E5%B0%94" TargetMode="External"/><Relationship Id="rId368" Type="http://schemas.openxmlformats.org/officeDocument/2006/relationships/hyperlink" Target="https://zh.wikipedia.org/wiki/%E5%8D%A2%E7%94%98%E6%96%AF%E5%85%8B" TargetMode="External"/><Relationship Id="rId575" Type="http://schemas.openxmlformats.org/officeDocument/2006/relationships/hyperlink" Target="https://zh.wikipedia.org/wiki/%E6%89%98%E5%85%8B%E5%8A%B3" TargetMode="External"/><Relationship Id="rId228" Type="http://schemas.openxmlformats.org/officeDocument/2006/relationships/hyperlink" Target="https://zh.wikipedia.org/wiki/%E6%B2%B3%E5%86%85" TargetMode="External"/><Relationship Id="rId435" Type="http://schemas.openxmlformats.org/officeDocument/2006/relationships/hyperlink" Target="https://zh.wikipedia.org/wiki/%E7%BA%B3%E7%93%A6%E8%90%A8%E5%B2%9B" TargetMode="External"/><Relationship Id="rId281" Type="http://schemas.openxmlformats.org/officeDocument/2006/relationships/hyperlink" Target="https://zh.wikipedia.org/wiki/%E5%BE%B7%E5%9B%BD" TargetMode="External"/><Relationship Id="rId502" Type="http://schemas.openxmlformats.org/officeDocument/2006/relationships/hyperlink" Target="https://zh.wikipedia.org/wiki/%E5%B7%B4%E6%8B%89%E5%9C%AD" TargetMode="External"/><Relationship Id="rId76" Type="http://schemas.openxmlformats.org/officeDocument/2006/relationships/hyperlink" Target="https://zh.wikipedia.org/wiki/%E9%A9%AC%E6%99%AE%E6%89%98" TargetMode="External"/><Relationship Id="rId141" Type="http://schemas.openxmlformats.org/officeDocument/2006/relationships/hyperlink" Target="https://zh.wikipedia.org/wiki/%E4%B8%8D%E4%B8%B9" TargetMode="External"/><Relationship Id="rId379" Type="http://schemas.openxmlformats.org/officeDocument/2006/relationships/hyperlink" Target="https://zh.wikipedia.org/wiki/%E6%8B%BF%E9%AA%9A" TargetMode="External"/><Relationship Id="rId586" Type="http://schemas.openxmlformats.org/officeDocument/2006/relationships/hyperlink" Target="https://zh.wikipedia.org/wiki/%E7%BE%8E%E5%9B%BD%E8%A1%8C%E6%94%BF%E5%8C%BA%E5%88%92" TargetMode="External"/><Relationship Id="rId7" Type="http://schemas.openxmlformats.org/officeDocument/2006/relationships/hyperlink" Target="https://zh.wikipedia.org/wiki/%E5%8D%9A%E8%8C%A8%E7%93%A6%E7%BA%B3" TargetMode="External"/><Relationship Id="rId239" Type="http://schemas.openxmlformats.org/officeDocument/2006/relationships/hyperlink" Target="https://zh.wikipedia.org/wiki/%E6%9C%AA%E8%A2%AB%E5%9B%BD%E9%99%85%E6%99%AE%E9%81%8D%E6%89%BF%E8%AE%A4%E5%9B%BD%E5%AE%B6%E5%88%97%E8%A1%A8" TargetMode="External"/><Relationship Id="rId446" Type="http://schemas.openxmlformats.org/officeDocument/2006/relationships/hyperlink" Target="https://zh.wikipedia.org/wiki/%E5%8F%A4%E6%96%AF%E5%A1%94%E7%BB%B4%E4%BA%9A" TargetMode="External"/><Relationship Id="rId292" Type="http://schemas.openxmlformats.org/officeDocument/2006/relationships/hyperlink" Target="https://zh.wikipedia.org/wiki/%E5%B8%83%E8%BE%BE%E4%BD%A9%E6%96%AF" TargetMode="External"/><Relationship Id="rId306" Type="http://schemas.openxmlformats.org/officeDocument/2006/relationships/hyperlink" Target="https://zh.wikipedia.org/wiki/%E9%87%8C%E5%8A%A0" TargetMode="External"/><Relationship Id="rId87" Type="http://schemas.openxmlformats.org/officeDocument/2006/relationships/hyperlink" Target="https://zh.wikipedia.org/wiki/%E5%9F%BA%E5%8A%A0%E5%88%A9" TargetMode="External"/><Relationship Id="rId513" Type="http://schemas.openxmlformats.org/officeDocument/2006/relationships/hyperlink" Target="https://zh.wikipedia.org/wiki/%E5%B8%95%E6%9E%9C%E5%B8%95%E6%9E%9C" TargetMode="External"/><Relationship Id="rId597" Type="http://schemas.openxmlformats.org/officeDocument/2006/relationships/hyperlink" Target="https://zh.wikipedia.org/wiki/%E6%BE%B3%E5%A4%A7%E5%88%A9%E4%BA%9A%E8%A1%8C%E6%94%BF%E5%8C%BA%E5%88%92" TargetMode="External"/><Relationship Id="rId152" Type="http://schemas.openxmlformats.org/officeDocument/2006/relationships/hyperlink" Target="https://zh.wikipedia.org/wiki/%E6%BE%B3%E5%A4%A7%E5%88%A9%E4%BA%9A%E8%A1%8C%E6%94%BF%E5%8C%BA%E5%88%92" TargetMode="External"/><Relationship Id="rId457" Type="http://schemas.openxmlformats.org/officeDocument/2006/relationships/hyperlink" Target="https://zh.wikipedia.org/wiki/%E6%B3%95%E5%9B%BD%E6%B5%B7%E5%A4%96%E9%A2%86%E5%9C%B0" TargetMode="External"/><Relationship Id="rId14" Type="http://schemas.openxmlformats.org/officeDocument/2006/relationships/hyperlink" Target="https://zh.wikipedia.org/wiki/%E5%B8%83%E9%9A%86%E8%BF%AA" TargetMode="External"/><Relationship Id="rId56" Type="http://schemas.openxmlformats.org/officeDocument/2006/relationships/hyperlink" Target="https://zh.wikipedia.org/wiki/%E5%88%A9%E6%AF%94%E9%87%8C%E4%BA%9A" TargetMode="External"/><Relationship Id="rId317" Type="http://schemas.openxmlformats.org/officeDocument/2006/relationships/hyperlink" Target="https://zh.wikipedia.org/wiki/%E6%91%A9%E5%B0%94%E5%A4%9A%E7%93%A6" TargetMode="External"/><Relationship Id="rId359" Type="http://schemas.openxmlformats.org/officeDocument/2006/relationships/hyperlink" Target="https://zh.wikipedia.org/wiki/%E6%99%AE%E9%87%8C%E4%BB%80%E8%92%82%E7%BA%B3" TargetMode="External"/><Relationship Id="rId524" Type="http://schemas.openxmlformats.org/officeDocument/2006/relationships/hyperlink" Target="https://zh.wikipedia.org/wiki/%E6%B3%95%E5%B1%9E%E6%B3%A2%E5%88%A9%E5%B0%BC%E8%A5%BF%E4%BA%9A" TargetMode="External"/><Relationship Id="rId566" Type="http://schemas.openxmlformats.org/officeDocument/2006/relationships/hyperlink" Target="https://zh.wikipedia.org/wiki/%E5%B7%B4%E5%B8%83%E4%BA%9A%E6%96%B0%E5%87%A0%E5%86%85%E4%BA%9A" TargetMode="External"/><Relationship Id="rId98" Type="http://schemas.openxmlformats.org/officeDocument/2006/relationships/hyperlink" Target="https://zh.wikipedia.org/wiki/%E7%B4%A2%E9%A9%AC%E9%87%8C" TargetMode="External"/><Relationship Id="rId121" Type="http://schemas.openxmlformats.org/officeDocument/2006/relationships/hyperlink" Target="https://zh.wikipedia.org/wiki/%E6%B4%A5%E5%B7%B4%E5%B8%83%E9%9F%A6" TargetMode="External"/><Relationship Id="rId163" Type="http://schemas.openxmlformats.org/officeDocument/2006/relationships/hyperlink" Target="https://zh.wikipedia.org/wiki/%E4%BC%8A%E6%8B%89%E5%85%8B" TargetMode="External"/><Relationship Id="rId219" Type="http://schemas.openxmlformats.org/officeDocument/2006/relationships/hyperlink" Target="https://zh.wikipedia.org/wiki/%E5%9C%9F%E8%80%B3%E5%85%B6" TargetMode="External"/><Relationship Id="rId370" Type="http://schemas.openxmlformats.org/officeDocument/2006/relationships/hyperlink" Target="https://zh.wikipedia.org/wiki/%E5%AE%89%E5%9C%AD%E6%8B%89" TargetMode="External"/><Relationship Id="rId426" Type="http://schemas.openxmlformats.org/officeDocument/2006/relationships/hyperlink" Target="https://zh.wikipedia.org/wiki/%E4%BA%AC%E6%96%AF%E6%95%A6" TargetMode="External"/><Relationship Id="rId230" Type="http://schemas.openxmlformats.org/officeDocument/2006/relationships/hyperlink" Target="https://zh.wikipedia.org/wiki/%E8%90%A8%E9%82%A3" TargetMode="External"/><Relationship Id="rId468" Type="http://schemas.openxmlformats.org/officeDocument/2006/relationships/hyperlink" Target="https://zh.wikipedia.org/wiki/%E5%A4%8F%E6%B4%9B%E7%89%B9%E9%98%BF%E9%A9%AC%E5%88%A9%E4%BA%9A" TargetMode="External"/><Relationship Id="rId25" Type="http://schemas.openxmlformats.org/officeDocument/2006/relationships/hyperlink" Target="https://zh.wikipedia.org/wiki/%E8%8E%AB%E7%BD%97%E5%B0%BC" TargetMode="External"/><Relationship Id="rId67" Type="http://schemas.openxmlformats.org/officeDocument/2006/relationships/hyperlink" Target="https://zh.wikipedia.org/wiki/%E5%8A%AA%E7%93%A6%E5%85%8B%E8%82%96%E7%89%B9" TargetMode="External"/><Relationship Id="rId272" Type="http://schemas.openxmlformats.org/officeDocument/2006/relationships/hyperlink" Target="https://zh.wikipedia.org/wiki/%E7%88%B1%E6%B2%99%E5%B0%BC%E4%BA%9A" TargetMode="External"/><Relationship Id="rId328" Type="http://schemas.openxmlformats.org/officeDocument/2006/relationships/hyperlink" Target="https://zh.wikipedia.org/wiki/%E5%8D%8E%E6%B2%99" TargetMode="External"/><Relationship Id="rId535" Type="http://schemas.openxmlformats.org/officeDocument/2006/relationships/hyperlink" Target="https://zh.wikipedia.org/wiki/%E7%BE%8E%E5%9B%BD%E8%A1%8C%E6%94%BF%E5%8C%BA%E5%88%92" TargetMode="External"/><Relationship Id="rId577" Type="http://schemas.openxmlformats.org/officeDocument/2006/relationships/hyperlink" Target="https://zh.wikipedia.org/wiki/%E6%96%B0%E8%A5%BF%E5%85%B0%E8%A1%8C%E6%94%BF%E5%8C%BA%E5%88%92" TargetMode="External"/><Relationship Id="rId132" Type="http://schemas.openxmlformats.org/officeDocument/2006/relationships/hyperlink" Target="https://zh.wikipedia.org/wiki/%E5%9F%83%E9%87%8C%E6%B8%A9" TargetMode="External"/><Relationship Id="rId174" Type="http://schemas.openxmlformats.org/officeDocument/2006/relationships/hyperlink" Target="https://zh.wikipedia.org/wiki/%E5%B9%B3%E5%A3%A4" TargetMode="External"/><Relationship Id="rId381" Type="http://schemas.openxmlformats.org/officeDocument/2006/relationships/hyperlink" Target="https://zh.wikipedia.org/wiki/%E5%B8%83%E9%87%8C%E5%A5%87%E6%95%A6" TargetMode="External"/><Relationship Id="rId602" Type="http://schemas.openxmlformats.org/officeDocument/2006/relationships/drawing" Target="../drawings/drawing6.xml"/><Relationship Id="rId241" Type="http://schemas.openxmlformats.org/officeDocument/2006/relationships/hyperlink" Target="https://zh.wikipedia.org/wiki/%E5%B0%BC%E7%A7%91%E8%A5%BF%E4%BA%9A" TargetMode="External"/><Relationship Id="rId437" Type="http://schemas.openxmlformats.org/officeDocument/2006/relationships/hyperlink" Target="https://zh.wikipedia.org/wiki/%E7%BE%8E%E5%9B%BD%E8%A1%8C%E6%94%BF%E5%8C%BA%E5%88%92" TargetMode="External"/><Relationship Id="rId479" Type="http://schemas.openxmlformats.org/officeDocument/2006/relationships/hyperlink" Target="https://zh.wikipedia.org/wiki/%E8%90%A8%E5%B7%B4" TargetMode="External"/><Relationship Id="rId36" Type="http://schemas.openxmlformats.org/officeDocument/2006/relationships/hyperlink" Target="https://zh.wikipedia.org/wiki/%E8%B5%A4%E9%81%93%E5%87%A0%E5%86%85%E4%BA%9A" TargetMode="External"/><Relationship Id="rId283" Type="http://schemas.openxmlformats.org/officeDocument/2006/relationships/hyperlink" Target="https://zh.wikipedia.org/wiki/%E7%9B%B4%E5%B8%83%E7%BD%97%E9%99%80" TargetMode="External"/><Relationship Id="rId339" Type="http://schemas.openxmlformats.org/officeDocument/2006/relationships/hyperlink" Target="https://zh.wikipedia.org/wiki/%E6%96%AF%E6%B4%9B%E4%BC%90%E5%85%8B" TargetMode="External"/><Relationship Id="rId490" Type="http://schemas.openxmlformats.org/officeDocument/2006/relationships/hyperlink" Target="https://zh.wikipedia.org/wiki/%E5%93%A5%E4%BC%A6%E6%AF%94%E4%BA%9A" TargetMode="External"/><Relationship Id="rId504" Type="http://schemas.openxmlformats.org/officeDocument/2006/relationships/hyperlink" Target="https://zh.wikipedia.org/wiki/%E7%A7%98%E9%B2%81" TargetMode="External"/><Relationship Id="rId546" Type="http://schemas.openxmlformats.org/officeDocument/2006/relationships/hyperlink" Target="https://zh.wikipedia.org/wiki/%E7%91%99%E9%B2%81" TargetMode="External"/><Relationship Id="rId78" Type="http://schemas.openxmlformats.org/officeDocument/2006/relationships/hyperlink" Target="https://zh.wikipedia.org/wiki/%E6%B8%A9%E5%BE%97%E5%92%8C%E5%85%8B" TargetMode="External"/><Relationship Id="rId101" Type="http://schemas.openxmlformats.org/officeDocument/2006/relationships/hyperlink" Target="https://zh.wikipedia.org/wiki/%E6%AF%94%E5%8B%92%E9%99%80%E5%88%A9%E4%BA%9A" TargetMode="External"/><Relationship Id="rId143" Type="http://schemas.openxmlformats.org/officeDocument/2006/relationships/hyperlink" Target="https://zh.wikipedia.org/wiki/%E6%96%87%E8%8E%B1" TargetMode="External"/><Relationship Id="rId185" Type="http://schemas.openxmlformats.org/officeDocument/2006/relationships/hyperlink" Target="https://zh.wikipedia.org/wiki/%E9%A9%AC%E6%9D%A5%E8%A5%BF%E4%BA%9A" TargetMode="External"/><Relationship Id="rId350" Type="http://schemas.openxmlformats.org/officeDocument/2006/relationships/hyperlink" Target="https://zh.wikipedia.org/wiki/%E7%91%9E%E5%A3%AB" TargetMode="External"/><Relationship Id="rId406" Type="http://schemas.openxmlformats.org/officeDocument/2006/relationships/hyperlink" Target="https://zh.wikipedia.org/wiki/%E7%BD%97%E7%B4%A2" TargetMode="External"/><Relationship Id="rId588" Type="http://schemas.openxmlformats.org/officeDocument/2006/relationships/hyperlink" Target="https://zh.wikipedia.org/wiki/%E9%A9%AC%E5%A1%94%E4%B9%8C%E5%9B%BE" TargetMode="External"/><Relationship Id="rId9" Type="http://schemas.openxmlformats.org/officeDocument/2006/relationships/hyperlink" Target="https://zh.wikipedia.org/wiki/%E8%8B%B1%E5%B1%9E%E5%8D%B0%E5%BA%A6%E6%B4%8B%E9%A2%86%E5%9C%B0" TargetMode="External"/><Relationship Id="rId210" Type="http://schemas.openxmlformats.org/officeDocument/2006/relationships/hyperlink" Target="https://zh.wikipedia.org/wiki/%E6%96%AF%E9%87%8C%E8%B3%88%E4%BA%9E%E7%93%A6%E5%BE%B7%E7%B4%8D%E6%99%AE%E6%8B%89%E7%A7%91%E7%89%B9" TargetMode="External"/><Relationship Id="rId392" Type="http://schemas.openxmlformats.org/officeDocument/2006/relationships/hyperlink" Target="https://zh.wikipedia.org/wiki/%E5%BC%80%E6%9B%BC%E7%BE%A4%E5%B2%9B" TargetMode="External"/><Relationship Id="rId448" Type="http://schemas.openxmlformats.org/officeDocument/2006/relationships/hyperlink" Target="https://zh.wikipedia.org/wiki/%E5%9C%A3%E5%9F%BA%E8%8C%A8%E5%92%8C%E5%B0%BC%E7%BB%B4%E6%96%AF" TargetMode="External"/><Relationship Id="rId252" Type="http://schemas.openxmlformats.org/officeDocument/2006/relationships/hyperlink" Target="https://zh.wikipedia.org/wiki/%E5%9C%B0%E6%8B%89%E9%82%A3" TargetMode="External"/><Relationship Id="rId294" Type="http://schemas.openxmlformats.org/officeDocument/2006/relationships/hyperlink" Target="https://zh.wikipedia.org/wiki/%E9%9B%B7%E5%85%8B%E9%9B%85%E6%9C%AA%E5%85%8B" TargetMode="External"/><Relationship Id="rId308" Type="http://schemas.openxmlformats.org/officeDocument/2006/relationships/hyperlink" Target="https://zh.wikipedia.org/wiki/%E7%93%A6%E6%9D%9C%E5%85%B9" TargetMode="External"/><Relationship Id="rId515" Type="http://schemas.openxmlformats.org/officeDocument/2006/relationships/hyperlink" Target="https://zh.wikipedia.org/wiki/%E6%BE%B3%E5%A4%A7%E5%88%A9%E4%BA%9A" TargetMode="External"/><Relationship Id="rId47" Type="http://schemas.openxmlformats.org/officeDocument/2006/relationships/hyperlink" Target="https://zh.wikipedia.org/wiki/%E9%98%BF%E5%85%8B%E6%8B%89" TargetMode="External"/><Relationship Id="rId89" Type="http://schemas.openxmlformats.org/officeDocument/2006/relationships/hyperlink" Target="https://zh.wikipedia.org/wiki/%E8%A9%B9%E5%A7%86%E6%96%AF%E6%95%A6_(%E5%9C%A3%E8%B5%AB%E5%8B%92%E6%8B%BF)" TargetMode="External"/><Relationship Id="rId112" Type="http://schemas.openxmlformats.org/officeDocument/2006/relationships/hyperlink" Target="https://zh.wikipedia.org/wiki/%E7%AA%81%E5%B0%BC%E6%96%AF" TargetMode="External"/><Relationship Id="rId154" Type="http://schemas.openxmlformats.org/officeDocument/2006/relationships/hyperlink" Target="https://zh.wikipedia.org/wiki/%E5%B0%BC%E7%A7%91%E8%A5%BF%E4%BA%9A" TargetMode="External"/><Relationship Id="rId361" Type="http://schemas.openxmlformats.org/officeDocument/2006/relationships/hyperlink" Target="https://zh.wikipedia.org/wiki/%E5%BE%B7%E6%B6%85%E6%96%AF%E7%89%B9%E6%B2%B3%E6%B2%BF%E5%B2%B8" TargetMode="External"/><Relationship Id="rId557" Type="http://schemas.openxmlformats.org/officeDocument/2006/relationships/hyperlink" Target="https://zh.wikipedia.org/wiki/%E9%87%91%E6%96%AF%E6%95%A6_(%E8%AF%BA%E7%A6%8F%E5%85%8B%E5%B2%9B)" TargetMode="External"/><Relationship Id="rId599" Type="http://schemas.openxmlformats.org/officeDocument/2006/relationships/hyperlink" Target="https://zh.wikipedia.org/wiki/%E5%8F%A4%E5%88%A9%E5%BE%B7%E7%B6%AD%E8%82%AF" TargetMode="External"/><Relationship Id="rId196" Type="http://schemas.openxmlformats.org/officeDocument/2006/relationships/hyperlink" Target="https://zh.wikipedia.org/wiki/%E9%A9%AC%E6%96%AF%E5%96%80%E7%89%B9" TargetMode="External"/><Relationship Id="rId417" Type="http://schemas.openxmlformats.org/officeDocument/2006/relationships/hyperlink" Target="https://zh.wikipedia.org/wiki/%E5%B7%B4%E6%96%AF%E7%89%B9%E5%B0%94_(%E7%93%9C%E5%BE%B7%E7%BD%97%E6%99%AE)" TargetMode="External"/><Relationship Id="rId459" Type="http://schemas.openxmlformats.org/officeDocument/2006/relationships/hyperlink" Target="https://zh.wikipedia.org/wiki/%E9%87%91%E6%96%AF%E6%95%A6" TargetMode="External"/><Relationship Id="rId16" Type="http://schemas.openxmlformats.org/officeDocument/2006/relationships/hyperlink" Target="https://zh.wikipedia.org/wiki/%E5%96%80%E9%BA%A6%E9%9A%86" TargetMode="External"/><Relationship Id="rId221" Type="http://schemas.openxmlformats.org/officeDocument/2006/relationships/hyperlink" Target="https://zh.wikipedia.org/wiki/%E5%9C%9F%E5%BA%93%E6%9B%BC%E6%96%AF%E5%9D%A6" TargetMode="External"/><Relationship Id="rId263" Type="http://schemas.openxmlformats.org/officeDocument/2006/relationships/hyperlink" Target="https://zh.wikipedia.org/wiki/%E8%90%A8%E6%8B%89%E7%83%AD%E7%AA%9D" TargetMode="External"/><Relationship Id="rId319" Type="http://schemas.openxmlformats.org/officeDocument/2006/relationships/hyperlink" Target="https://zh.wikipedia.org/wiki/%E6%91%A9%E7%BA%B3%E5%93%A5" TargetMode="External"/><Relationship Id="rId470" Type="http://schemas.openxmlformats.org/officeDocument/2006/relationships/hyperlink" Target="https://zh.wikipedia.org/wiki/%E8%8D%B7%E5%B1%AC%E8%81%96%E9%A6%AC%E4%B8%81" TargetMode="External"/><Relationship Id="rId526" Type="http://schemas.openxmlformats.org/officeDocument/2006/relationships/hyperlink" Target="https://zh.wikipedia.org/wiki/%E6%B3%95%E5%9B%BD%E8%A1%8C%E6%94%BF%E5%8C%BA%E5%88%92" TargetMode="External"/><Relationship Id="rId58" Type="http://schemas.openxmlformats.org/officeDocument/2006/relationships/hyperlink" Target="https://zh.wikipedia.org/wiki/%E5%88%A9%E6%AF%94%E4%BA%9A" TargetMode="External"/><Relationship Id="rId123" Type="http://schemas.openxmlformats.org/officeDocument/2006/relationships/hyperlink" Target="https://zh.wikipedia.org/wiki/%E7%B4%A2%E9%A9%AC%E9%87%8C%E5%85%B0" TargetMode="External"/><Relationship Id="rId330" Type="http://schemas.openxmlformats.org/officeDocument/2006/relationships/hyperlink" Target="https://zh.wikipedia.org/wiki/%E9%87%8C%E6%96%AF%E6%9C%AC" TargetMode="External"/><Relationship Id="rId568" Type="http://schemas.openxmlformats.org/officeDocument/2006/relationships/hyperlink" Target="https://zh.wikipedia.org/wiki/%E7%9A%AE%E7%89%B9%E5%87%AF%E6%81%A9%E7%BE%A4%E5%B2%9B" TargetMode="External"/><Relationship Id="rId165" Type="http://schemas.openxmlformats.org/officeDocument/2006/relationships/hyperlink" Target="https://zh.wikipedia.org/wiki/%E4%BB%A5%E8%89%B2%E5%88%97" TargetMode="External"/><Relationship Id="rId372" Type="http://schemas.openxmlformats.org/officeDocument/2006/relationships/hyperlink" Target="https://zh.wikipedia.org/wiki/%E8%8B%B1%E5%9B%BD%E6%B5%B7%E5%A4%96%E9%A2%86%E5%9C%B0" TargetMode="External"/><Relationship Id="rId428" Type="http://schemas.openxmlformats.org/officeDocument/2006/relationships/hyperlink" Target="https://zh.wikipedia.org/wiki/%E6%B3%95%E5%85%B0%E8%A5%BF%E5%A0%A1" TargetMode="External"/><Relationship Id="rId232" Type="http://schemas.openxmlformats.org/officeDocument/2006/relationships/hyperlink" Target="https://zh.wikipedia.org/wiki/%E8%8B%8F%E5%91%BC%E7%B1%B3" TargetMode="External"/><Relationship Id="rId274" Type="http://schemas.openxmlformats.org/officeDocument/2006/relationships/hyperlink" Target="https://zh.wikipedia.org/wiki/%E6%B3%95%E7%BD%97%E7%BE%A4%E5%B2%9B" TargetMode="External"/><Relationship Id="rId481" Type="http://schemas.openxmlformats.org/officeDocument/2006/relationships/hyperlink" Target="https://zh.wikipedia.org/wiki/%E8%8D%B7%E5%85%B0%E8%A1%8C%E6%94%BF%E5%8C%BA%E5%88%92" TargetMode="External"/><Relationship Id="rId27" Type="http://schemas.openxmlformats.org/officeDocument/2006/relationships/hyperlink" Target="https://zh.wikipedia.org/wiki/%E9%87%91%E6%B2%99%E8%90%A8" TargetMode="External"/><Relationship Id="rId69" Type="http://schemas.openxmlformats.org/officeDocument/2006/relationships/hyperlink" Target="https://zh.wikipedia.org/wiki/%E8%B7%AF%E6%98%93%E6%B8%AF" TargetMode="External"/><Relationship Id="rId134" Type="http://schemas.openxmlformats.org/officeDocument/2006/relationships/hyperlink" Target="https://zh.wikipedia.org/wiki/%E5%B7%B4%E5%BA%93" TargetMode="External"/><Relationship Id="rId537" Type="http://schemas.openxmlformats.org/officeDocument/2006/relationships/hyperlink" Target="https://zh.wikipedia.org/wiki/%E7%BE%8E%E5%9B%BD%E8%A1%8C%E6%94%BF%E5%8C%BA%E5%88%92" TargetMode="External"/><Relationship Id="rId579" Type="http://schemas.openxmlformats.org/officeDocument/2006/relationships/hyperlink" Target="https://zh.wikipedia.org/wiki/%E5%8A%AA%E5%BA%93%E9%98%BF%E6%B4%9B%E6%B3%95" TargetMode="External"/><Relationship Id="rId80" Type="http://schemas.openxmlformats.org/officeDocument/2006/relationships/hyperlink" Target="https://zh.wikipedia.org/wiki/%E5%B0%BC%E4%BA%9A%E7%BE%8E" TargetMode="External"/><Relationship Id="rId176" Type="http://schemas.openxmlformats.org/officeDocument/2006/relationships/hyperlink" Target="https://zh.wikipedia.org/wiki/%E9%A6%96%E5%B0%94" TargetMode="External"/><Relationship Id="rId341" Type="http://schemas.openxmlformats.org/officeDocument/2006/relationships/hyperlink" Target="https://zh.wikipedia.org/wiki/%E6%96%AF%E6%B4%9B%E6%96%87%E5%B0%BC%E4%BA%9A" TargetMode="External"/><Relationship Id="rId383" Type="http://schemas.openxmlformats.org/officeDocument/2006/relationships/hyperlink" Target="https://zh.wikipedia.org/wiki/%E8%B4%9D%E5%B0%94%E8%8E%AB%E6%BD%98" TargetMode="External"/><Relationship Id="rId439" Type="http://schemas.openxmlformats.org/officeDocument/2006/relationships/hyperlink" Target="https://zh.wikipedia.org/wiki/%E9%A9%AC%E9%82%A3%E7%93%9C" TargetMode="External"/><Relationship Id="rId590" Type="http://schemas.openxmlformats.org/officeDocument/2006/relationships/hyperlink" Target="https://zh.wikipedia.org/wiki/%E5%B8%83%E9%9F%A6%E5%B2%9B" TargetMode="External"/><Relationship Id="rId604" Type="http://schemas.openxmlformats.org/officeDocument/2006/relationships/comments" Target="../comments4.xml"/><Relationship Id="rId201" Type="http://schemas.openxmlformats.org/officeDocument/2006/relationships/hyperlink" Target="https://zh.wikipedia.org/wiki/%E8%8F%B2%E5%BE%8B%E5%AE%BE" TargetMode="External"/><Relationship Id="rId243" Type="http://schemas.openxmlformats.org/officeDocument/2006/relationships/hyperlink" Target="https://zh.wikipedia.org/wiki/%E5%8D%97%E5%A5%A5%E5%A1%9E%E6%A2%AF" TargetMode="External"/><Relationship Id="rId285" Type="http://schemas.openxmlformats.org/officeDocument/2006/relationships/hyperlink" Target="https://zh.wikipedia.org/wiki/%E8%8B%B1%E5%9B%BD%E6%B5%B7%E5%A4%96%E9%A2%86%E5%9C%9F" TargetMode="External"/><Relationship Id="rId450" Type="http://schemas.openxmlformats.org/officeDocument/2006/relationships/hyperlink" Target="https://zh.wikipedia.org/wiki/%E5%9C%A3%E5%8D%A2%E8%A5%BF%E4%BA%9A" TargetMode="External"/><Relationship Id="rId506" Type="http://schemas.openxmlformats.org/officeDocument/2006/relationships/hyperlink" Target="https://zh.wikipedia.org/wiki/%E8%8B%8F%E9%87%8C%E5%8D%97" TargetMode="External"/><Relationship Id="rId38" Type="http://schemas.openxmlformats.org/officeDocument/2006/relationships/hyperlink" Target="https://zh.wikipedia.org/wiki/%E5%8E%84%E7%AB%8B%E7%89%B9%E9%87%8C%E4%BA%9A" TargetMode="External"/><Relationship Id="rId103" Type="http://schemas.openxmlformats.org/officeDocument/2006/relationships/hyperlink" Target="https://zh.wikipedia.org/wiki/%E5%B8%83%E9%9A%86%E6%96%B9%E4%B8%B9" TargetMode="External"/><Relationship Id="rId310" Type="http://schemas.openxmlformats.org/officeDocument/2006/relationships/hyperlink" Target="https://zh.wikipedia.org/wiki/%E7%BB%B4%E5%B0%94%E7%BA%BD%E6%96%AF" TargetMode="External"/><Relationship Id="rId492" Type="http://schemas.openxmlformats.org/officeDocument/2006/relationships/hyperlink" Target="https://zh.wikipedia.org/wiki/%E5%8E%84%E7%93%9C%E5%A4%9A%E5%B0%94" TargetMode="External"/><Relationship Id="rId548" Type="http://schemas.openxmlformats.org/officeDocument/2006/relationships/hyperlink" Target="https://zh.wikipedia.org/wiki/%E6%96%B0%E5%96%80%E9%87%8C%E5%A4%9A%E5%B0%BC%E4%BA%9A" TargetMode="External"/><Relationship Id="rId91" Type="http://schemas.openxmlformats.org/officeDocument/2006/relationships/hyperlink" Target="https://zh.wikipedia.org/wiki/%E5%9C%A3%E5%A4%9A%E7%BE%8E" TargetMode="External"/><Relationship Id="rId145" Type="http://schemas.openxmlformats.org/officeDocument/2006/relationships/hyperlink" Target="https://zh.wikipedia.org/wiki/%E6%9F%AC%E5%9F%94%E5%AF%A8" TargetMode="External"/><Relationship Id="rId187" Type="http://schemas.openxmlformats.org/officeDocument/2006/relationships/hyperlink" Target="https://zh.wikipedia.org/wiki/%E9%A9%AC%E5%B0%94%E4%BB%A3%E5%A4%AB" TargetMode="External"/><Relationship Id="rId352" Type="http://schemas.openxmlformats.org/officeDocument/2006/relationships/hyperlink" Target="https://zh.wikipedia.org/wiki/%E4%B9%8C%E5%85%8B%E5%85%B0" TargetMode="External"/><Relationship Id="rId394" Type="http://schemas.openxmlformats.org/officeDocument/2006/relationships/hyperlink" Target="https://zh.wikipedia.org/wiki/%E8%8B%B1%E5%9B%BD%E6%B5%B7%E5%A4%96%E9%A2%86%E5%9C%B0" TargetMode="External"/><Relationship Id="rId408" Type="http://schemas.openxmlformats.org/officeDocument/2006/relationships/hyperlink" Target="https://zh.wikipedia.org/wiki/%E5%9C%A3%E5%A4%9A%E6%98%8E%E5%90%84" TargetMode="External"/><Relationship Id="rId212" Type="http://schemas.openxmlformats.org/officeDocument/2006/relationships/hyperlink" Target="https://zh.wikipedia.org/wiki/%E5%A4%A7%E9%A9%AC%E5%A3%AB%E9%9D%A9" TargetMode="External"/><Relationship Id="rId254" Type="http://schemas.openxmlformats.org/officeDocument/2006/relationships/hyperlink" Target="https://zh.wikipedia.org/wiki/%E5%AE%89%E9%81%93%E5%B0%94" TargetMode="External"/><Relationship Id="rId49" Type="http://schemas.openxmlformats.org/officeDocument/2006/relationships/hyperlink" Target="https://zh.wikipedia.org/wiki/%E7%A7%91%E7%BA%B3%E5%85%8B%E9%87%8C" TargetMode="External"/><Relationship Id="rId114" Type="http://schemas.openxmlformats.org/officeDocument/2006/relationships/hyperlink" Target="https://zh.wikipedia.org/wiki/%E4%B9%8C%E5%B9%B2%E8%BE%BE" TargetMode="External"/><Relationship Id="rId296" Type="http://schemas.openxmlformats.org/officeDocument/2006/relationships/hyperlink" Target="https://zh.wikipedia.org/wiki/%E9%83%BD%E6%9F%8F%E6%9E%97" TargetMode="External"/><Relationship Id="rId461" Type="http://schemas.openxmlformats.org/officeDocument/2006/relationships/hyperlink" Target="https://zh.wikipedia.org/wiki/%E8%A5%BF%E7%8F%AD%E7%89%99%E6%B8%AF" TargetMode="External"/><Relationship Id="rId517" Type="http://schemas.openxmlformats.org/officeDocument/2006/relationships/hyperlink" Target="https://zh.wikipedia.org/wiki/%E7%BE%8E%E5%9B%BD%E8%A1%8C%E6%94%BF%E5%8C%BA%E5%88%92" TargetMode="External"/><Relationship Id="rId559" Type="http://schemas.openxmlformats.org/officeDocument/2006/relationships/hyperlink" Target="https://zh.wikipedia.org/wiki/%E5%8C%97%E9%A9%AC%E9%87%8C%E4%BA%9A%E7%BA%B3%E7%BE%A4%E5%B2%9B" TargetMode="External"/><Relationship Id="rId60" Type="http://schemas.openxmlformats.org/officeDocument/2006/relationships/hyperlink" Target="https://zh.wikipedia.org/wiki/%E9%A9%AC%E8%BE%BE%E5%8A%A0%E6%96%AF%E5%8A%A0" TargetMode="External"/><Relationship Id="rId156" Type="http://schemas.openxmlformats.org/officeDocument/2006/relationships/hyperlink" Target="https://zh.wikipedia.org/wiki/%E7%AC%AC%E6%AF%94%E5%88%A9%E6%96%AF" TargetMode="External"/><Relationship Id="rId198" Type="http://schemas.openxmlformats.org/officeDocument/2006/relationships/hyperlink" Target="https://zh.wikipedia.org/wiki/%E4%BC%8A%E6%96%AF%E5%85%B0%E5%A0%A1" TargetMode="External"/><Relationship Id="rId321" Type="http://schemas.openxmlformats.org/officeDocument/2006/relationships/hyperlink" Target="https://zh.wikipedia.org/wiki/%E9%BB%91%E5%B1%B1%E5%85%B1%E5%92%8C%E5%9B%BD" TargetMode="External"/><Relationship Id="rId363" Type="http://schemas.openxmlformats.org/officeDocument/2006/relationships/hyperlink" Target="https://zh.wikipedia.org/wiki/%E6%9C%AA%E8%A2%AB%E5%9B%BD%E9%99%85%E6%99%AE%E9%81%8D%E6%89%BF%E8%AE%A4%E5%9B%BD%E5%AE%B6%E5%88%97%E8%A1%A8" TargetMode="External"/><Relationship Id="rId419" Type="http://schemas.openxmlformats.org/officeDocument/2006/relationships/hyperlink" Target="https://zh.wikipedia.org/wiki/%E5%8D%B1%E5%9C%B0%E9%A9%AC%E6%8B%89" TargetMode="External"/><Relationship Id="rId570" Type="http://schemas.openxmlformats.org/officeDocument/2006/relationships/hyperlink" Target="https://zh.wikipedia.org/wiki/%E8%8B%B1%E5%9B%BD%E6%B5%B7%E5%A4%96%E9%A2%86%E5%9C%9F" TargetMode="External"/><Relationship Id="rId223" Type="http://schemas.openxmlformats.org/officeDocument/2006/relationships/hyperlink" Target="https://zh.wikipedia.org/wiki/%E9%98%BF%E6%8B%89%E4%BC%AF%E8%81%94%E5%90%88%E9%85%8B%E9%95%BF%E5%9B%BD" TargetMode="External"/><Relationship Id="rId430" Type="http://schemas.openxmlformats.org/officeDocument/2006/relationships/hyperlink" Target="https://zh.wikipedia.org/wiki/%E5%A2%A8%E8%A5%BF%E5%93%A5" TargetMode="External"/><Relationship Id="rId18" Type="http://schemas.openxmlformats.org/officeDocument/2006/relationships/hyperlink" Target="https://zh.wikipedia.org/wiki/%E4%BD%9B%E5%BE%97%E8%A7%92" TargetMode="External"/><Relationship Id="rId265" Type="http://schemas.openxmlformats.org/officeDocument/2006/relationships/hyperlink" Target="https://zh.wikipedia.org/wiki/%E7%B4%A2%E8%8F%B2%E4%BA%9A" TargetMode="External"/><Relationship Id="rId472" Type="http://schemas.openxmlformats.org/officeDocument/2006/relationships/hyperlink" Target="https://zh.wikipedia.org/wiki/%E8%8D%B7%E5%85%B0%E8%A1%8C%E6%94%BF%E5%8C%BA%E5%88%92" TargetMode="External"/><Relationship Id="rId528" Type="http://schemas.openxmlformats.org/officeDocument/2006/relationships/hyperlink" Target="https://zh.wikipedia.org/wiki/%E5%85%B3%E5%B2%9B" TargetMode="External"/><Relationship Id="rId125" Type="http://schemas.openxmlformats.org/officeDocument/2006/relationships/hyperlink" Target="https://zh.wikipedia.org/wiki/%E6%9C%AA%E8%A2%AB%E5%9B%BD%E9%99%85%E6%99%AE%E9%81%8D%E6%89%BF%E8%AE%A4%E5%9B%BD%E5%AE%B6%E5%88%97%E8%A1%A8" TargetMode="External"/><Relationship Id="rId167" Type="http://schemas.openxmlformats.org/officeDocument/2006/relationships/hyperlink" Target="https://zh.wikipedia.org/wiki/%E6%97%A5%E6%9C%AC" TargetMode="External"/><Relationship Id="rId332" Type="http://schemas.openxmlformats.org/officeDocument/2006/relationships/hyperlink" Target="https://zh.wikipedia.org/wiki/%E5%B8%83%E5%8A%A0%E5%8B%92%E6%96%AF%E7%89%B9" TargetMode="External"/><Relationship Id="rId374" Type="http://schemas.openxmlformats.org/officeDocument/2006/relationships/hyperlink" Target="https://zh.wikipedia.org/wiki/%E8%81%96%E7%B4%84%E7%BF%B0%E6%96%AF_(%E5%AE%89%E6%8F%90%E7%93%9C%E5%92%8C%E5%B7%B4%E5%B8%83%E9%81%94)" TargetMode="External"/><Relationship Id="rId581" Type="http://schemas.openxmlformats.org/officeDocument/2006/relationships/hyperlink" Target="https://zh.wikipedia.org/wiki/%E7%A6%8F%E7%B4%8D%E4%BD%9B%E6%8F%90" TargetMode="External"/><Relationship Id="rId71" Type="http://schemas.openxmlformats.org/officeDocument/2006/relationships/hyperlink" Target="https://zh.wikipedia.org/wiki/%E9%A9%AC%E7%A9%86%E6%A5%9A" TargetMode="External"/><Relationship Id="rId234" Type="http://schemas.openxmlformats.org/officeDocument/2006/relationships/hyperlink" Target="https://zh.wikipedia.org/wiki/%E8%87%BA%E7%81%A3" TargetMode="External"/><Relationship Id="rId2" Type="http://schemas.openxmlformats.org/officeDocument/2006/relationships/hyperlink" Target="https://zh.wikipedia.org/wiki/%E9%98%BF%E5%B0%94%E5%8F%8A%E5%B0%94" TargetMode="External"/><Relationship Id="rId29" Type="http://schemas.openxmlformats.org/officeDocument/2006/relationships/hyperlink" Target="https://zh.wikipedia.org/wiki/%E5%B8%83%E6%8B%89%E6%9F%B4%E7%BB%B4%E5%B0%94" TargetMode="External"/><Relationship Id="rId276" Type="http://schemas.openxmlformats.org/officeDocument/2006/relationships/hyperlink" Target="https://zh.wikipedia.org/wiki/%E4%B8%B9%E9%BA%A6%E8%A1%8C%E6%94%BF%E5%8C%BA%E5%88%92" TargetMode="External"/><Relationship Id="rId441" Type="http://schemas.openxmlformats.org/officeDocument/2006/relationships/hyperlink" Target="https://zh.wikipedia.org/wiki/%E5%B7%B4%E6%8B%BF%E9%A9%AC%E5%9F%8E" TargetMode="External"/><Relationship Id="rId483" Type="http://schemas.openxmlformats.org/officeDocument/2006/relationships/hyperlink" Target="https://zh.wikipedia.org/wiki/%E5%B8%83%E5%AE%9C%E8%AF%BA%E6%96%AF%E8%89%BE%E5%88%A9%E6%96%AF" TargetMode="External"/><Relationship Id="rId539" Type="http://schemas.openxmlformats.org/officeDocument/2006/relationships/hyperlink" Target="https://zh.wikipedia.org/wiki/%E5%8D%97%E5%A1%94%E6%8B%89%E7%93%A6" TargetMode="External"/><Relationship Id="rId40" Type="http://schemas.openxmlformats.org/officeDocument/2006/relationships/hyperlink" Target="https://zh.wikipedia.org/wiki/%E5%9F%83%E5%A1%9E%E4%BF%84%E6%AF%94%E4%BA%9A" TargetMode="External"/><Relationship Id="rId136" Type="http://schemas.openxmlformats.org/officeDocument/2006/relationships/hyperlink" Target="https://zh.wikipedia.org/wiki/%E9%BA%A6%E7%BA%B3%E9%BA%A6" TargetMode="External"/><Relationship Id="rId178" Type="http://schemas.openxmlformats.org/officeDocument/2006/relationships/hyperlink" Target="https://zh.wikipedia.org/wiki/%E7%A7%91%E5%A8%81%E7%89%B9%E5%9F%8E" TargetMode="External"/><Relationship Id="rId301" Type="http://schemas.openxmlformats.org/officeDocument/2006/relationships/hyperlink" Target="https://zh.wikipedia.org/wiki/%E7%BD%97%E9%A9%AC" TargetMode="External"/><Relationship Id="rId343" Type="http://schemas.openxmlformats.org/officeDocument/2006/relationships/hyperlink" Target="https://zh.wikipedia.org/wiki/%E8%A5%BF%E7%8F%AD%E7%89%99" TargetMode="External"/><Relationship Id="rId550" Type="http://schemas.openxmlformats.org/officeDocument/2006/relationships/hyperlink" Target="https://zh.wikipedia.org/wiki/%E6%B3%95%E5%9B%BD%E8%A1%8C%E6%94%BF%E5%8C%BA%E5%88%92" TargetMode="External"/><Relationship Id="rId82" Type="http://schemas.openxmlformats.org/officeDocument/2006/relationships/hyperlink" Target="https://zh.wikipedia.org/wiki/%E9%98%BF%E5%B8%83%E8%B4%BE" TargetMode="External"/><Relationship Id="rId203" Type="http://schemas.openxmlformats.org/officeDocument/2006/relationships/hyperlink" Target="https://zh.wikipedia.org/wiki/%E5%8D%A1%E5%A1%94%E5%B0%94" TargetMode="External"/><Relationship Id="rId385" Type="http://schemas.openxmlformats.org/officeDocument/2006/relationships/hyperlink" Target="https://zh.wikipedia.org/wiki/%E6%B1%89%E5%AF%86%E5%B0%94%E9%A1%BF_(%E7%99%BE%E6%85%95%E5%A4%A7)" TargetMode="External"/><Relationship Id="rId592" Type="http://schemas.openxmlformats.org/officeDocument/2006/relationships/hyperlink" Target="https://zh.wikipedia.org/wiki/%E6%8C%AA%E5%A8%81%E8%A1%8C%E6%94%BF%E5%8D%80%E5%8A%83" TargetMode="External"/><Relationship Id="rId245" Type="http://schemas.openxmlformats.org/officeDocument/2006/relationships/hyperlink" Target="https://zh.wikipedia.org/wiki/%E6%9C%AA%E8%A2%AB%E5%9B%BD%E9%99%85%E6%99%AE%E9%81%8D%E6%89%BF%E8%AE%A4%E5%9B%BD%E5%AE%B6%E5%88%97%E8%A1%A8" TargetMode="External"/><Relationship Id="rId287" Type="http://schemas.openxmlformats.org/officeDocument/2006/relationships/hyperlink" Target="https://zh.wikipedia.org/wiki/%E9%9B%85%E5%85%B8" TargetMode="External"/><Relationship Id="rId410" Type="http://schemas.openxmlformats.org/officeDocument/2006/relationships/hyperlink" Target="https://zh.wikipedia.org/wiki/%E5%9C%A3%E8%90%A8%E5%B0%94%E7%93%A6%E5%A4%9A" TargetMode="External"/><Relationship Id="rId452" Type="http://schemas.openxmlformats.org/officeDocument/2006/relationships/hyperlink" Target="https://zh.wikipedia.org/wiki/%E6%B3%95%E5%B1%AC%E8%81%96%E9%A6%AC%E4%B8%81" TargetMode="External"/><Relationship Id="rId494" Type="http://schemas.openxmlformats.org/officeDocument/2006/relationships/hyperlink" Target="https://zh.wikipedia.org/wiki/%E7%A6%8F%E5%85%8B%E5%85%B0%E7%BE%A4%E5%B2%9B" TargetMode="External"/><Relationship Id="rId508" Type="http://schemas.openxmlformats.org/officeDocument/2006/relationships/hyperlink" Target="https://zh.wikipedia.org/wiki/%E4%B9%8C%E6%8B%89%E5%9C%AD" TargetMode="External"/><Relationship Id="rId105" Type="http://schemas.openxmlformats.org/officeDocument/2006/relationships/hyperlink" Target="https://zh.wikipedia.org/wiki/%E5%96%80%E5%9C%9F%E7%A9%86" TargetMode="External"/><Relationship Id="rId147" Type="http://schemas.openxmlformats.org/officeDocument/2006/relationships/hyperlink" Target="https://zh.wikipedia.org/wiki/%E5%9C%A3%E8%AF%9E%E5%B2%9B" TargetMode="External"/><Relationship Id="rId312" Type="http://schemas.openxmlformats.org/officeDocument/2006/relationships/hyperlink" Target="https://zh.wikipedia.org/wiki/%E5%8D%A2%E6%A3%AE%E5%A0%A1%E5%B8%82" TargetMode="External"/><Relationship Id="rId354" Type="http://schemas.openxmlformats.org/officeDocument/2006/relationships/hyperlink" Target="https://zh.wikipedia.org/wiki/%E8%8B%B1%E5%9B%BD" TargetMode="External"/><Relationship Id="rId51" Type="http://schemas.openxmlformats.org/officeDocument/2006/relationships/hyperlink" Target="https://zh.wikipedia.org/wiki/%E6%AF%94%E7%BB%8D" TargetMode="External"/><Relationship Id="rId93" Type="http://schemas.openxmlformats.org/officeDocument/2006/relationships/hyperlink" Target="https://zh.wikipedia.org/wiki/%E8%BE%BE%E5%96%80%E5%B0%94" TargetMode="External"/><Relationship Id="rId189" Type="http://schemas.openxmlformats.org/officeDocument/2006/relationships/hyperlink" Target="https://zh.wikipedia.org/wiki/%E8%92%99%E5%8F%A4" TargetMode="External"/><Relationship Id="rId396" Type="http://schemas.openxmlformats.org/officeDocument/2006/relationships/hyperlink" Target="https://zh.wikipedia.org/wiki/%E5%85%8B%E5%88%A9%E7%8F%80%E9%A1%BF%E5%B2%9B" TargetMode="External"/><Relationship Id="rId561" Type="http://schemas.openxmlformats.org/officeDocument/2006/relationships/hyperlink" Target="https://zh.wikipedia.org/wiki/%E7%BE%8E%E5%9B%BD%E8%A1%8C%E6%94%BF%E5%8C%BA%E5%88%92" TargetMode="External"/><Relationship Id="rId214" Type="http://schemas.openxmlformats.org/officeDocument/2006/relationships/hyperlink" Target="https://zh.wikipedia.org/wiki/%E6%9D%9C%E5%B0%9A%E5%88%AB" TargetMode="External"/><Relationship Id="rId256" Type="http://schemas.openxmlformats.org/officeDocument/2006/relationships/hyperlink" Target="https://zh.wikipedia.org/wiki/%E5%A5%A5%E5%9C%B0%E5%88%A9" TargetMode="External"/><Relationship Id="rId298" Type="http://schemas.openxmlformats.org/officeDocument/2006/relationships/hyperlink" Target="https://zh.wikipedia.org/wiki/%E9%81%93%E6%A0%BC%E6%8B%89%E6%96%AF_(%E9%A9%AC%E6%81%A9%E5%B2%9B)" TargetMode="External"/><Relationship Id="rId421" Type="http://schemas.openxmlformats.org/officeDocument/2006/relationships/hyperlink" Target="https://zh.wikipedia.org/wiki/%E6%B5%B7%E5%9C%B0" TargetMode="External"/><Relationship Id="rId463" Type="http://schemas.openxmlformats.org/officeDocument/2006/relationships/hyperlink" Target="https://zh.wikipedia.org/wiki/%E7%A7%91%E4%BC%AF%E6%81%A9%E5%9F%8E" TargetMode="External"/><Relationship Id="rId519" Type="http://schemas.openxmlformats.org/officeDocument/2006/relationships/hyperlink" Target="https://zh.wikipedia.org/wiki/%E5%BA%93%E5%85%8B%E7%BE%A4%E5%B2%9B" TargetMode="External"/><Relationship Id="rId116" Type="http://schemas.openxmlformats.org/officeDocument/2006/relationships/hyperlink" Target="https://zh.wikipedia.org/wiki/%E9%98%BF%E6%8B%89%E4%BC%AF%E6%92%92%E5%93%88%E6%8B%89%E6%B0%91%E4%B8%BB%E5%85%B1%E5%92%8C%E5%9B%BD" TargetMode="External"/><Relationship Id="rId158" Type="http://schemas.openxmlformats.org/officeDocument/2006/relationships/hyperlink" Target="https://zh.wikipedia.org/wiki/%E6%96%B0%E5%BE%B7%E9%87%8C" TargetMode="External"/><Relationship Id="rId323" Type="http://schemas.openxmlformats.org/officeDocument/2006/relationships/hyperlink" Target="https://zh.wikipedia.org/wiki/%E8%8D%B7%E5%85%B0" TargetMode="External"/><Relationship Id="rId530" Type="http://schemas.openxmlformats.org/officeDocument/2006/relationships/hyperlink" Target="https://zh.wikipedia.org/wiki/%E8%B1%AA%E5%85%B0%E5%B2%9B" TargetMode="External"/><Relationship Id="rId20" Type="http://schemas.openxmlformats.org/officeDocument/2006/relationships/hyperlink" Target="https://zh.wikipedia.org/wiki/%E4%B8%AD%E9%9D%9E%E5%85%B1%E5%92%8C%E5%9C%8B" TargetMode="External"/><Relationship Id="rId62" Type="http://schemas.openxmlformats.org/officeDocument/2006/relationships/hyperlink" Target="https://zh.wikipedia.org/wiki/%E9%A9%AC%E6%8B%89%E7%BB%B4" TargetMode="External"/><Relationship Id="rId365" Type="http://schemas.openxmlformats.org/officeDocument/2006/relationships/hyperlink" Target="https://zh.wikipedia.org/wiki/%E9%A1%BF%E6%B6%85%E8%8C%A8%E5%85%8B" TargetMode="External"/><Relationship Id="rId572" Type="http://schemas.openxmlformats.org/officeDocument/2006/relationships/hyperlink" Target="https://zh.wikipedia.org/wiki/%E9%98%BF%E7%9A%AE%E4%BA%9A" TargetMode="External"/><Relationship Id="rId225" Type="http://schemas.openxmlformats.org/officeDocument/2006/relationships/hyperlink" Target="https://zh.wikipedia.org/wiki/%E4%B9%8C%E5%85%B9%E5%88%AB%E5%85%8B%E6%96%AF%E5%9D%A6" TargetMode="External"/><Relationship Id="rId267" Type="http://schemas.openxmlformats.org/officeDocument/2006/relationships/hyperlink" Target="https://zh.wikipedia.org/wiki/%E8%90%A8%E6%A0%BC%E5%8B%92%E5%B8%83" TargetMode="External"/><Relationship Id="rId432" Type="http://schemas.openxmlformats.org/officeDocument/2006/relationships/hyperlink" Target="https://zh.wikipedia.org/wiki/%E8%92%99%E7%89%B9%E5%A1%9E%E6%8B%89%E7%89%B9" TargetMode="External"/><Relationship Id="rId474" Type="http://schemas.openxmlformats.org/officeDocument/2006/relationships/hyperlink" Target="https://zh.wikipedia.org/wiki/%E5%85%8B%E6%8B%89%E4%BC%A6%E4%BB%A3%E5%85%8B" TargetMode="External"/><Relationship Id="rId127" Type="http://schemas.openxmlformats.org/officeDocument/2006/relationships/hyperlink" Target="https://zh.wikipedia.org/wiki/%E6%9C%B1%E5%B7%B4" TargetMode="External"/><Relationship Id="rId31" Type="http://schemas.openxmlformats.org/officeDocument/2006/relationships/hyperlink" Target="https://zh.wikipedia.org/wiki/%E4%BA%9A%E7%A9%86%E8%8B%8F%E5%85%8B%E7%BD%97" TargetMode="External"/><Relationship Id="rId73" Type="http://schemas.openxmlformats.org/officeDocument/2006/relationships/hyperlink" Target="https://zh.wikipedia.org/wiki/%E6%91%A9%E6%B4%9B%E5%93%A5" TargetMode="External"/><Relationship Id="rId169" Type="http://schemas.openxmlformats.org/officeDocument/2006/relationships/hyperlink" Target="https://zh.wikipedia.org/wiki/%E7%BA%A6%E6%97%A6" TargetMode="External"/><Relationship Id="rId334" Type="http://schemas.openxmlformats.org/officeDocument/2006/relationships/hyperlink" Target="https://zh.wikipedia.org/wiki/%E8%8E%AB%E6%96%AF%E7%A7%91" TargetMode="External"/><Relationship Id="rId376" Type="http://schemas.openxmlformats.org/officeDocument/2006/relationships/hyperlink" Target="https://zh.wikipedia.org/wiki/%E9%98%BF%E9%B2%81%E5%B7%B4" TargetMode="External"/><Relationship Id="rId541" Type="http://schemas.openxmlformats.org/officeDocument/2006/relationships/hyperlink" Target="https://zh.wikipedia.org/wiki/%E9%A9%AC%E6%9C%B1%E7%BD%97" TargetMode="External"/><Relationship Id="rId583" Type="http://schemas.openxmlformats.org/officeDocument/2006/relationships/hyperlink" Target="https://zh.wikipedia.org/wiki/%E7%BB%B4%E6%8B%89%E6%B8%AF" TargetMode="External"/><Relationship Id="rId4" Type="http://schemas.openxmlformats.org/officeDocument/2006/relationships/hyperlink" Target="https://zh.wikipedia.org/wiki/%E7%BD%97%E5%AE%89%E8%BE%BE" TargetMode="External"/><Relationship Id="rId180" Type="http://schemas.openxmlformats.org/officeDocument/2006/relationships/hyperlink" Target="https://zh.wikipedia.org/wiki/%E6%AF%94%E4%BB%80%E5%87%AF%E5%85%8B" TargetMode="External"/><Relationship Id="rId236" Type="http://schemas.openxmlformats.org/officeDocument/2006/relationships/hyperlink" Target="https://zh.wikipedia.org/wiki/%E6%9C%AA%E8%A2%AB%E5%9B%BD%E9%99%85%E6%99%AE%E9%81%8D%E6%89%BF%E8%AE%A4%E5%9B%BD%E5%AE%B6%E5%88%97%E8%A1%A8" TargetMode="External"/><Relationship Id="rId278" Type="http://schemas.openxmlformats.org/officeDocument/2006/relationships/hyperlink" Target="https://zh.wikipedia.org/wiki/%E8%B5%AB%E5%B0%94%E8%BE%9B%E5%9F%BA" TargetMode="External"/><Relationship Id="rId401" Type="http://schemas.openxmlformats.org/officeDocument/2006/relationships/hyperlink" Target="https://zh.wikipedia.org/wiki/%E5%93%88%E7%93%A6%E9%82%A3" TargetMode="External"/><Relationship Id="rId443" Type="http://schemas.openxmlformats.org/officeDocument/2006/relationships/hyperlink" Target="https://zh.wikipedia.org/wiki/%E5%9C%A3%E8%83%A1%E5%AE%89_(%E6%B3%A2%E5%A4%9A%E9%BB%8E%E5%90%84)" TargetMode="External"/><Relationship Id="rId303" Type="http://schemas.openxmlformats.org/officeDocument/2006/relationships/hyperlink" Target="https://zh.wikipedia.org/wiki/%E5%9C%A3%E8%B5%AB%E5%88%A9%E5%B0%94" TargetMode="External"/><Relationship Id="rId485" Type="http://schemas.openxmlformats.org/officeDocument/2006/relationships/hyperlink" Target="https://zh.wikipedia.org/wiki/%E8%8B%8F%E5%85%8B%E9%9B%B7" TargetMode="External"/><Relationship Id="rId42" Type="http://schemas.openxmlformats.org/officeDocument/2006/relationships/hyperlink" Target="https://zh.wikipedia.org/wiki/%E5%8A%A0%E8%93%AC" TargetMode="External"/><Relationship Id="rId84" Type="http://schemas.openxmlformats.org/officeDocument/2006/relationships/hyperlink" Target="https://zh.wikipedia.org/wiki/%E5%9C%A3%E4%BD%86%E5%B0%BC_(%E7%95%99%E5%B0%BC%E6%B1%AA)" TargetMode="External"/><Relationship Id="rId138" Type="http://schemas.openxmlformats.org/officeDocument/2006/relationships/hyperlink" Target="https://zh.wikipedia.org/wiki/%E8%BE%BE%E5%8D%A1" TargetMode="External"/><Relationship Id="rId345" Type="http://schemas.openxmlformats.org/officeDocument/2006/relationships/hyperlink" Target="https://zh.wikipedia.org/wiki/%E6%96%AF%E7%93%A6%E5%B7%B4" TargetMode="External"/><Relationship Id="rId387" Type="http://schemas.openxmlformats.org/officeDocument/2006/relationships/hyperlink" Target="https://zh.wikipedia.org/wiki/%E8%8B%B1%E5%B1%9E%E7%BB%B4%E5%B0%94%E4%BA%AC%E7%BE%A4%E5%B2%9B" TargetMode="External"/><Relationship Id="rId510" Type="http://schemas.openxmlformats.org/officeDocument/2006/relationships/hyperlink" Target="https://zh.wikipedia.org/wiki/%E5%A7%94%E5%86%85%E7%91%9E%E6%8B%89" TargetMode="External"/><Relationship Id="rId552" Type="http://schemas.openxmlformats.org/officeDocument/2006/relationships/hyperlink" Target="https://zh.wikipedia.org/wiki/%E6%83%A0%E7%81%B5%E9%A1%BF" TargetMode="External"/><Relationship Id="rId594" Type="http://schemas.openxmlformats.org/officeDocument/2006/relationships/hyperlink" Target="https://zh.wikipedia.org/wiki/%E6%B3%95%E5%85%B0%E8%A5%BF%E6%B8%AF" TargetMode="External"/><Relationship Id="rId191" Type="http://schemas.openxmlformats.org/officeDocument/2006/relationships/hyperlink" Target="https://zh.wikipedia.org/wiki/%E7%BC%85%E7%94%B8" TargetMode="External"/><Relationship Id="rId205" Type="http://schemas.openxmlformats.org/officeDocument/2006/relationships/hyperlink" Target="https://zh.wikipedia.org/wiki/%E6%B2%99%E7%89%B9%E9%98%BF%E6%8B%89%E4%BC%AF" TargetMode="External"/><Relationship Id="rId247" Type="http://schemas.openxmlformats.org/officeDocument/2006/relationships/hyperlink" Target="https://zh.wikipedia.org/wiki/%E4%BA%9A%E5%85%8B%E7%BD%97%E6%8F%90%E5%88%A9%E4%B8%8E%E5%BE%B7%E5%87%AF%E5%88%A9%E4%BA%9A" TargetMode="External"/><Relationship Id="rId412" Type="http://schemas.openxmlformats.org/officeDocument/2006/relationships/hyperlink" Target="https://zh.wikipedia.org/wiki/%E5%8A%AA%E5%85%8B" TargetMode="External"/><Relationship Id="rId107" Type="http://schemas.openxmlformats.org/officeDocument/2006/relationships/hyperlink" Target="https://zh.wikipedia.org/wiki/%E5%A2%A8%E5%B7%B4%E6%9C%AC" TargetMode="External"/><Relationship Id="rId289" Type="http://schemas.openxmlformats.org/officeDocument/2006/relationships/hyperlink" Target="https://zh.wikipedia.org/wiki/%E5%9C%A3%E5%BD%BC%E5%BE%97%E6%B8%AF" TargetMode="External"/><Relationship Id="rId454" Type="http://schemas.openxmlformats.org/officeDocument/2006/relationships/hyperlink" Target="https://zh.wikipedia.org/wiki/%E6%B3%95%E5%9B%BD%E6%B5%B7%E5%A4%96%E9%A2%86%E5%9C%B0" TargetMode="External"/><Relationship Id="rId496" Type="http://schemas.openxmlformats.org/officeDocument/2006/relationships/hyperlink" Target="https://zh.wikipedia.org/wiki/%E9%A9%AC%E5%B2%9B%E6%88%98%E4%BA%89" TargetMode="External"/><Relationship Id="rId11" Type="http://schemas.openxmlformats.org/officeDocument/2006/relationships/hyperlink" Target="https://zh.wikipedia.org/wiki/%E8%8B%B1%E5%9B%BD%E6%B5%B7%E5%A4%96%E9%A2%86%E5%9C%B0" TargetMode="External"/><Relationship Id="rId53" Type="http://schemas.openxmlformats.org/officeDocument/2006/relationships/hyperlink" Target="https://zh.wikipedia.org/wiki/%E5%86%85%E7%BD%97%E6%AF%95" TargetMode="External"/><Relationship Id="rId149" Type="http://schemas.openxmlformats.org/officeDocument/2006/relationships/hyperlink" Target="https://zh.wikipedia.org/wiki/%E6%BE%B3%E5%A4%A7%E5%88%A9%E4%BA%9A%E8%A1%8C%E6%94%BF%E5%8C%BA%E5%88%92" TargetMode="External"/><Relationship Id="rId314" Type="http://schemas.openxmlformats.org/officeDocument/2006/relationships/hyperlink" Target="https://zh.wikipedia.org/wiki/%E6%96%AF%E7%A7%91%E6%99%AE%E9%87%8C" TargetMode="External"/><Relationship Id="rId356" Type="http://schemas.openxmlformats.org/officeDocument/2006/relationships/hyperlink" Target="https://zh.wikipedia.org/wiki/%E6%A2%B5%E8%92%82%E5%86%88" TargetMode="External"/><Relationship Id="rId398" Type="http://schemas.openxmlformats.org/officeDocument/2006/relationships/hyperlink" Target="https://zh.wikipedia.org/wiki/%E5%93%A5%E6%96%AF%E8%BE%BE%E9%BB%8E%E5%8A%A0" TargetMode="External"/><Relationship Id="rId521" Type="http://schemas.openxmlformats.org/officeDocument/2006/relationships/hyperlink" Target="https://zh.wikipedia.org/wiki/%E6%96%B0%E8%A5%BF%E5%85%B0%E8%A1%8C%E6%94%BF%E5%8C%BA%E5%88%92" TargetMode="External"/><Relationship Id="rId563" Type="http://schemas.openxmlformats.org/officeDocument/2006/relationships/hyperlink" Target="https://zh.wikipedia.org/wiki/%E6%81%A9%E5%90%89%E9%B2%81%E7%A9%86%E5%BE%B7" TargetMode="External"/><Relationship Id="rId95" Type="http://schemas.openxmlformats.org/officeDocument/2006/relationships/hyperlink" Target="https://zh.wikipedia.org/wiki/%E7%BB%B4%E5%A4%9A%E5%88%A9%E4%BA%9A_(%E5%A1%9E%E8%88%8C%E5%B0%94)" TargetMode="External"/><Relationship Id="rId160" Type="http://schemas.openxmlformats.org/officeDocument/2006/relationships/hyperlink" Target="https://zh.wikipedia.org/wiki/%E9%9B%85%E5%8A%A0%E8%BE%BE" TargetMode="External"/><Relationship Id="rId216" Type="http://schemas.openxmlformats.org/officeDocument/2006/relationships/hyperlink" Target="https://zh.wikipedia.org/wiki/%E6%9B%BC%E8%B0%B7" TargetMode="External"/><Relationship Id="rId423" Type="http://schemas.openxmlformats.org/officeDocument/2006/relationships/hyperlink" Target="https://zh.wikipedia.org/wiki/%E6%B4%AA%E9%83%BD%E6%8B%89%E6%96%AF" TargetMode="External"/><Relationship Id="rId258" Type="http://schemas.openxmlformats.org/officeDocument/2006/relationships/hyperlink" Target="https://zh.wikipedia.org/wiki/%E7%99%BD%E4%BF%84%E7%BD%97%E6%96%AF" TargetMode="External"/><Relationship Id="rId465" Type="http://schemas.openxmlformats.org/officeDocument/2006/relationships/hyperlink" Target="https://zh.wikipedia.org/wiki/%E7%BE%8E%E5%9B%BD" TargetMode="External"/><Relationship Id="rId22" Type="http://schemas.openxmlformats.org/officeDocument/2006/relationships/hyperlink" Target="https://zh.wikipedia.org/wiki/%E4%B9%8D%E5%BE%97" TargetMode="External"/><Relationship Id="rId64" Type="http://schemas.openxmlformats.org/officeDocument/2006/relationships/hyperlink" Target="https://zh.wikipedia.org/wiki/%E9%A9%AC%E9%87%8C" TargetMode="External"/><Relationship Id="rId118" Type="http://schemas.openxmlformats.org/officeDocument/2006/relationships/hyperlink" Target="https://zh.wikipedia.org/wiki/%E6%9C%89%E9%99%90%E6%89%BF%E8%AE%A4%E5%9B%BD%E5%AE%B6%E5%88%97%E8%A1%A8" TargetMode="External"/><Relationship Id="rId325" Type="http://schemas.openxmlformats.org/officeDocument/2006/relationships/hyperlink" Target="https://zh.wikipedia.org/wiki/%E6%8C%AA%E5%A8%81" TargetMode="External"/><Relationship Id="rId367" Type="http://schemas.openxmlformats.org/officeDocument/2006/relationships/hyperlink" Target="https://zh.wikipedia.org/wiki/%E5%8D%A2%E7%94%98%E6%96%AF%E5%85%8B%E4%BA%BA%E6%B0%91%E5%85%B1%E5%92%8C%E5%9B%BD" TargetMode="External"/><Relationship Id="rId532" Type="http://schemas.openxmlformats.org/officeDocument/2006/relationships/hyperlink" Target="https://zh.wikipedia.org/wiki/%E7%BE%8E%E5%9B%BD%E8%A1%8C%E6%94%BF%E5%8C%BA%E5%88%92" TargetMode="External"/><Relationship Id="rId574" Type="http://schemas.openxmlformats.org/officeDocument/2006/relationships/hyperlink" Target="https://zh.wikipedia.org/wiki/%E9%9C%8D%E5%B0%BC%E4%BA%9A%E6%8B%89" TargetMode="External"/><Relationship Id="rId171" Type="http://schemas.openxmlformats.org/officeDocument/2006/relationships/hyperlink" Target="https://zh.wikipedia.org/wiki/%E5%93%88%E8%96%A9%E5%85%8B%E6%96%AF%E5%9D%A6" TargetMode="External"/><Relationship Id="rId227" Type="http://schemas.openxmlformats.org/officeDocument/2006/relationships/hyperlink" Target="https://zh.wikipedia.org/wiki/%E8%B6%8A%E5%8D%97" TargetMode="External"/><Relationship Id="rId269" Type="http://schemas.openxmlformats.org/officeDocument/2006/relationships/hyperlink" Target="https://zh.wikipedia.org/wiki/%E5%B8%83%E6%8B%89%E6%A0%BC" TargetMode="External"/><Relationship Id="rId434" Type="http://schemas.openxmlformats.org/officeDocument/2006/relationships/hyperlink" Target="https://zh.wikipedia.org/wiki/%E8%8B%B1%E5%9B%BD%E6%B5%B7%E5%A4%96%E9%A2%86%E5%9C%9F" TargetMode="External"/><Relationship Id="rId476" Type="http://schemas.openxmlformats.org/officeDocument/2006/relationships/hyperlink" Target="https://zh.wikipedia.org/wiki/%E5%9C%A3%E5%B0%A4%E6%96%AF%E7%89%B9%E6%AD%87%E6%96%AF" TargetMode="External"/><Relationship Id="rId33" Type="http://schemas.openxmlformats.org/officeDocument/2006/relationships/hyperlink" Target="https://zh.wikipedia.org/wiki/%E5%90%89%E5%B8%83%E6%8F%90%E5%B8%82" TargetMode="External"/><Relationship Id="rId129" Type="http://schemas.openxmlformats.org/officeDocument/2006/relationships/hyperlink" Target="https://zh.wikipedia.org/wiki/%E9%98%BF%E5%AF%8C%E6%B1%97" TargetMode="External"/><Relationship Id="rId280" Type="http://schemas.openxmlformats.org/officeDocument/2006/relationships/hyperlink" Target="https://zh.wikipedia.org/wiki/%E5%B7%B4%E9%BB%8E" TargetMode="External"/><Relationship Id="rId336" Type="http://schemas.openxmlformats.org/officeDocument/2006/relationships/hyperlink" Target="https://zh.wikipedia.org/wiki/%E5%9C%A3%E9%A9%AC%E5%8A%9B%E8%AF%BA_(%E5%9F%8E%E5%B8%82)" TargetMode="External"/><Relationship Id="rId501" Type="http://schemas.openxmlformats.org/officeDocument/2006/relationships/hyperlink" Target="https://zh.wikipedia.org/wiki/%E4%B9%94%E6%B2%BB%E6%95%A6_(%E5%9C%AD%E4%BA%9A%E9%82%A3)" TargetMode="External"/><Relationship Id="rId543" Type="http://schemas.openxmlformats.org/officeDocument/2006/relationships/hyperlink" Target="https://zh.wikipedia.org/wiki/%E5%B8%95%E5%88%A9%E5%9F%BA%E5%B0%94" TargetMode="External"/><Relationship Id="rId75" Type="http://schemas.openxmlformats.org/officeDocument/2006/relationships/hyperlink" Target="https://zh.wikipedia.org/wiki/%E8%8E%AB%E6%A1%91%E6%AF%94%E5%85%8B" TargetMode="External"/><Relationship Id="rId140" Type="http://schemas.openxmlformats.org/officeDocument/2006/relationships/hyperlink" Target="https://zh.wikipedia.org/wiki/%E5%8C%97%E4%BA%AC" TargetMode="External"/><Relationship Id="rId182" Type="http://schemas.openxmlformats.org/officeDocument/2006/relationships/hyperlink" Target="https://zh.wikipedia.org/wiki/%E4%B8%87%E8%B1%A1" TargetMode="External"/><Relationship Id="rId378" Type="http://schemas.openxmlformats.org/officeDocument/2006/relationships/hyperlink" Target="https://zh.wikipedia.org/wiki/%E5%B7%B4%E5%93%88%E9%A9%AC" TargetMode="External"/><Relationship Id="rId403" Type="http://schemas.openxmlformats.org/officeDocument/2006/relationships/hyperlink" Target="https://zh.wikipedia.org/wiki/%E5%A8%81%E5%BB%89%E6%96%AF%E5%A1%94%E5%BE%B7" TargetMode="External"/><Relationship Id="rId585" Type="http://schemas.openxmlformats.org/officeDocument/2006/relationships/hyperlink" Target="https://zh.wikipedia.org/wiki/%E5%A8%81%E5%85%8B%E5%B2%9B" TargetMode="External"/><Relationship Id="rId6" Type="http://schemas.openxmlformats.org/officeDocument/2006/relationships/hyperlink" Target="https://zh.wikipedia.org/wiki/%E6%B3%A2%E5%A4%9A%E8%AF%BA%E4%BC%8F" TargetMode="External"/><Relationship Id="rId238" Type="http://schemas.openxmlformats.org/officeDocument/2006/relationships/hyperlink" Target="https://zh.wikipedia.org/wiki/%E6%96%AF%E6%8D%B7%E6%BD%98%E7%BA%B3%E5%85%8B%E7%89%B9" TargetMode="External"/><Relationship Id="rId445" Type="http://schemas.openxmlformats.org/officeDocument/2006/relationships/hyperlink" Target="https://zh.wikipedia.org/wiki/%E5%9C%A3%E5%B7%B4%E6%B3%B0%E5%8B%92%E7%B1%B3" TargetMode="External"/><Relationship Id="rId487" Type="http://schemas.openxmlformats.org/officeDocument/2006/relationships/hyperlink" Target="https://zh.wikipedia.org/wiki/%E5%B7%B4%E8%A5%BF%E5%88%A9%E4%BA%9A" TargetMode="External"/><Relationship Id="rId291" Type="http://schemas.openxmlformats.org/officeDocument/2006/relationships/hyperlink" Target="https://zh.wikipedia.org/wiki/%E5%8C%88%E7%89%99%E5%88%A9" TargetMode="External"/><Relationship Id="rId305" Type="http://schemas.openxmlformats.org/officeDocument/2006/relationships/hyperlink" Target="https://zh.wikipedia.org/wiki/%E6%8B%89%E8%84%B1%E7%BB%B4%E4%BA%9A" TargetMode="External"/><Relationship Id="rId347" Type="http://schemas.openxmlformats.org/officeDocument/2006/relationships/hyperlink" Target="https://zh.wikipedia.org/wiki/%E6%8C%AA%E5%A8%81%E5%B1%9E%E5%9C%B0" TargetMode="External"/><Relationship Id="rId512" Type="http://schemas.openxmlformats.org/officeDocument/2006/relationships/hyperlink" Target="https://zh.wikipedia.org/wiki/%E7%BE%8E%E5%B1%9E%E8%90%A8%E6%91%A9%E4%BA%9A" TargetMode="External"/><Relationship Id="rId44" Type="http://schemas.openxmlformats.org/officeDocument/2006/relationships/hyperlink" Target="https://zh.wikipedia.org/wiki/%E5%86%88%E6%AF%94%E4%BA%9A" TargetMode="External"/><Relationship Id="rId86" Type="http://schemas.openxmlformats.org/officeDocument/2006/relationships/hyperlink" Target="https://zh.wikipedia.org/wiki/%E5%8D%A2%E6%97%BA%E8%BE%BE" TargetMode="External"/><Relationship Id="rId151" Type="http://schemas.openxmlformats.org/officeDocument/2006/relationships/hyperlink" Target="https://zh.wikipedia.org/wiki/%E8%A5%BF%E5%B3%B6" TargetMode="External"/><Relationship Id="rId389" Type="http://schemas.openxmlformats.org/officeDocument/2006/relationships/hyperlink" Target="https://zh.wikipedia.org/wiki/%E8%8B%B1%E5%9B%BD%E6%B5%B7%E5%A4%96%E9%A2%86%E5%9C%B0" TargetMode="External"/><Relationship Id="rId554" Type="http://schemas.openxmlformats.org/officeDocument/2006/relationships/hyperlink" Target="https://zh.wikipedia.org/wiki/%E9%98%BF%E6%B4%9B%E8%8F%B2" TargetMode="External"/><Relationship Id="rId596" Type="http://schemas.openxmlformats.org/officeDocument/2006/relationships/hyperlink" Target="https://zh.wikipedia.org/wiki/%E8%B5%AB%E5%BE%B7%E5%B2%9B%E5%92%8C%E9%BA%A6%E5%85%8B%E5%94%90%E7%BA%B3%E7%BE%A4%E5%B2%9B" TargetMode="External"/><Relationship Id="rId193" Type="http://schemas.openxmlformats.org/officeDocument/2006/relationships/hyperlink" Target="https://zh.wikipedia.org/wiki/%E5%B0%BC%E6%B3%8A%E5%B0%94" TargetMode="External"/><Relationship Id="rId207" Type="http://schemas.openxmlformats.org/officeDocument/2006/relationships/hyperlink" Target="https://zh.wikipedia.org/wiki/%E6%96%B0%E5%8A%A0%E5%9D%A1" TargetMode="External"/><Relationship Id="rId249" Type="http://schemas.openxmlformats.org/officeDocument/2006/relationships/hyperlink" Target="https://zh.wikipedia.org/wiki/%E7%8E%9B%E4%B8%BD%E6%B8%AF" TargetMode="External"/><Relationship Id="rId414" Type="http://schemas.openxmlformats.org/officeDocument/2006/relationships/hyperlink" Target="https://zh.wikipedia.org/wiki/%E6%A0%BC%E6%9E%97%E7%BA%B3%E8%BE%BE" TargetMode="External"/><Relationship Id="rId456" Type="http://schemas.openxmlformats.org/officeDocument/2006/relationships/hyperlink" Target="https://zh.wikipedia.org/wiki/%E5%9C%A3%E7%9A%AE%E5%9F%83%E5%B0%94" TargetMode="External"/><Relationship Id="rId498" Type="http://schemas.openxmlformats.org/officeDocument/2006/relationships/hyperlink" Target="https://zh.wikipedia.org/wiki/%E5%8D%A1%E5%AE%B4" TargetMode="External"/><Relationship Id="rId13" Type="http://schemas.openxmlformats.org/officeDocument/2006/relationships/hyperlink" Target="https://zh.wikipedia.org/wiki/%E7%93%A6%E5%8A%A0%E6%9D%9C%E5%8F%A4" TargetMode="External"/><Relationship Id="rId109" Type="http://schemas.openxmlformats.org/officeDocument/2006/relationships/hyperlink" Target="https://zh.wikipedia.org/wiki/%E5%A4%9A%E5%A4%9A%E9%A9%AC" TargetMode="External"/><Relationship Id="rId260" Type="http://schemas.openxmlformats.org/officeDocument/2006/relationships/hyperlink" Target="https://zh.wikipedia.org/wiki/%E6%AF%94%E5%88%A9%E6%97%B6" TargetMode="External"/><Relationship Id="rId316" Type="http://schemas.openxmlformats.org/officeDocument/2006/relationships/hyperlink" Target="https://zh.wikipedia.org/wiki/%E7%93%A6%E8%8E%B1%E5%A1%94" TargetMode="External"/><Relationship Id="rId523" Type="http://schemas.openxmlformats.org/officeDocument/2006/relationships/hyperlink" Target="https://zh.wikipedia.org/wiki/%E8%8B%8F%E7%93%A6" TargetMode="External"/><Relationship Id="rId55" Type="http://schemas.openxmlformats.org/officeDocument/2006/relationships/hyperlink" Target="https://zh.wikipedia.org/wiki/%E9%A9%AC%E5%A1%9E%E5%8D%A2" TargetMode="External"/><Relationship Id="rId97" Type="http://schemas.openxmlformats.org/officeDocument/2006/relationships/hyperlink" Target="https://zh.wikipedia.org/wiki/%E5%BC%97%E9%87%8C%E6%95%A6" TargetMode="External"/><Relationship Id="rId120" Type="http://schemas.openxmlformats.org/officeDocument/2006/relationships/hyperlink" Target="https://zh.wikipedia.org/wiki/%E5%8D%A2%E8%90%A8%E5%8D%A1" TargetMode="External"/><Relationship Id="rId358" Type="http://schemas.openxmlformats.org/officeDocument/2006/relationships/hyperlink" Target="https://zh.wikipedia.org/wiki/%E7%A7%91%E7%B4%A2%E6%B2%83" TargetMode="External"/><Relationship Id="rId565" Type="http://schemas.openxmlformats.org/officeDocument/2006/relationships/hyperlink" Target="https://zh.wikipedia.org/wiki/%E7%BE%8E%E5%9B%BD%E8%A1%8C%E6%94%BF%E5%8C%BA%E5%88%92" TargetMode="External"/><Relationship Id="rId162" Type="http://schemas.openxmlformats.org/officeDocument/2006/relationships/hyperlink" Target="https://zh.wikipedia.org/wiki/%E5%BE%B7%E9%BB%91%E5%85%B0" TargetMode="External"/><Relationship Id="rId218" Type="http://schemas.openxmlformats.org/officeDocument/2006/relationships/hyperlink" Target="https://zh.wikipedia.org/wiki/%E5%B8%9D%E5%8A%9B" TargetMode="External"/><Relationship Id="rId425" Type="http://schemas.openxmlformats.org/officeDocument/2006/relationships/hyperlink" Target="https://zh.wikipedia.org/wiki/%E7%89%99%E4%B9%B0%E5%8A%A0" TargetMode="External"/><Relationship Id="rId467" Type="http://schemas.openxmlformats.org/officeDocument/2006/relationships/hyperlink" Target="https://zh.wikipedia.org/wiki/%E7%BE%8E%E5%B1%9E%E7%BB%B4%E5%B0%94%E4%BA%AC%E7%BE%A4%E5%B2%9B" TargetMode="External"/><Relationship Id="rId271" Type="http://schemas.openxmlformats.org/officeDocument/2006/relationships/hyperlink" Target="https://zh.wikipedia.org/wiki/%E5%93%A5%E6%9C%AC%E5%93%88%E6%A0%B9" TargetMode="External"/><Relationship Id="rId24" Type="http://schemas.openxmlformats.org/officeDocument/2006/relationships/hyperlink" Target="https://zh.wikipedia.org/wiki/%E7%A7%91%E6%91%A9%E7%BD%97" TargetMode="External"/><Relationship Id="rId66" Type="http://schemas.openxmlformats.org/officeDocument/2006/relationships/hyperlink" Target="https://zh.wikipedia.org/wiki/%E6%AF%9B%E9%87%8C%E5%A1%94%E5%B0%BC%E4%BA%9A" TargetMode="External"/><Relationship Id="rId131" Type="http://schemas.openxmlformats.org/officeDocument/2006/relationships/hyperlink" Target="https://zh.wikipedia.org/wiki/%E4%BA%9A%E7%BE%8E%E5%B0%BC%E4%BA%9A" TargetMode="External"/><Relationship Id="rId327" Type="http://schemas.openxmlformats.org/officeDocument/2006/relationships/hyperlink" Target="https://zh.wikipedia.org/wiki/%E6%B3%A2%E5%85%B0" TargetMode="External"/><Relationship Id="rId369" Type="http://schemas.openxmlformats.org/officeDocument/2006/relationships/hyperlink" Target="https://zh.wikipedia.org/wiki/%E6%9C%AA%E8%A2%AB%E5%9B%BD%E9%99%85%E6%99%AE%E9%81%8D%E6%89%BF%E8%AE%A4%E5%9B%BD%E5%AE%B6%E5%88%97%E8%A1%A8" TargetMode="External"/><Relationship Id="rId534" Type="http://schemas.openxmlformats.org/officeDocument/2006/relationships/hyperlink" Target="https://zh.wikipedia.org/wiki/%E7%BA%A6%E7%BF%B0%E6%96%AF%E9%A1%BF%E5%B2%9B" TargetMode="External"/><Relationship Id="rId576" Type="http://schemas.openxmlformats.org/officeDocument/2006/relationships/hyperlink" Target="https://zh.wikipedia.org/wiki/%E6%89%98%E5%85%8B%E5%8A%B3" TargetMode="External"/><Relationship Id="rId173" Type="http://schemas.openxmlformats.org/officeDocument/2006/relationships/hyperlink" Target="https://zh.wikipedia.org/wiki/%E6%9C%9D%E9%B2%9C" TargetMode="External"/><Relationship Id="rId229" Type="http://schemas.openxmlformats.org/officeDocument/2006/relationships/hyperlink" Target="https://zh.wikipedia.org/wiki/%E4%B9%9F%E9%97%A8" TargetMode="External"/><Relationship Id="rId380" Type="http://schemas.openxmlformats.org/officeDocument/2006/relationships/hyperlink" Target="https://zh.wikipedia.org/wiki/%E5%B7%B4%E5%B7%B4%E5%A4%9A%E6%96%AF" TargetMode="External"/><Relationship Id="rId436" Type="http://schemas.openxmlformats.org/officeDocument/2006/relationships/hyperlink" Target="https://zh.wikipedia.org/wiki/%E7%BA%B3%E7%93%A6%E8%90%A8%E5%B2%9B" TargetMode="External"/><Relationship Id="rId601" Type="http://schemas.openxmlformats.org/officeDocument/2006/relationships/printerSettings" Target="../printerSettings/printerSettings4.bin"/><Relationship Id="rId240" Type="http://schemas.openxmlformats.org/officeDocument/2006/relationships/hyperlink" Target="https://zh.wikipedia.org/wiki/%E5%8C%97%E5%A1%9E%E6%B5%A6%E8%B7%AF%E6%96%AF" TargetMode="External"/><Relationship Id="rId478" Type="http://schemas.openxmlformats.org/officeDocument/2006/relationships/hyperlink" Target="https://zh.wikipedia.org/wiki/%E8%8D%B7%E5%85%B0%E8%A1%8C%E6%94%BF%E5%8C%BA%E5%88%92" TargetMode="External"/><Relationship Id="rId35" Type="http://schemas.openxmlformats.org/officeDocument/2006/relationships/hyperlink" Target="https://zh.wikipedia.org/wiki/%E5%BC%80%E7%BD%97" TargetMode="External"/><Relationship Id="rId77" Type="http://schemas.openxmlformats.org/officeDocument/2006/relationships/hyperlink" Target="https://zh.wikipedia.org/wiki/%E7%BA%B3%E7%B1%B3%E6%AF%94%E4%BA%9A" TargetMode="External"/><Relationship Id="rId100" Type="http://schemas.openxmlformats.org/officeDocument/2006/relationships/hyperlink" Target="https://zh.wikipedia.org/wiki/%E5%8D%97%E9%9D%9E" TargetMode="External"/><Relationship Id="rId282" Type="http://schemas.openxmlformats.org/officeDocument/2006/relationships/hyperlink" Target="https://zh.wikipedia.org/wiki/%E6%9F%8F%E6%9E%97" TargetMode="External"/><Relationship Id="rId338" Type="http://schemas.openxmlformats.org/officeDocument/2006/relationships/hyperlink" Target="https://zh.wikipedia.org/wiki/%E8%B4%9D%E5%B0%94%E6%A0%BC%E8%8E%B1%E5%BE%B7" TargetMode="External"/><Relationship Id="rId503" Type="http://schemas.openxmlformats.org/officeDocument/2006/relationships/hyperlink" Target="https://zh.wikipedia.org/wiki/%E4%BA%9A%E6%9D%BE%E6%A3%AE" TargetMode="External"/><Relationship Id="rId545" Type="http://schemas.openxmlformats.org/officeDocument/2006/relationships/hyperlink" Target="https://zh.wikipedia.org/wiki/%E7%BE%8E%E5%9B%BD%E8%A1%8C%E6%94%BF%E5%8C%BA%E5%88%92" TargetMode="External"/><Relationship Id="rId587" Type="http://schemas.openxmlformats.org/officeDocument/2006/relationships/hyperlink" Target="https://zh.wikipedia.org/wiki/%E7%93%A6%E5%88%A9%E6%96%AF%E5%92%8C%E5%AF%8C%E5%9B%BE%E7%BA%B3%E7%BE%A4%E5%B2%9B" TargetMode="External"/><Relationship Id="rId8" Type="http://schemas.openxmlformats.org/officeDocument/2006/relationships/hyperlink" Target="https://zh.wikipedia.org/wiki/%E5%93%88%E5%8D%9A%E7%BD%97%E5%86%85" TargetMode="External"/><Relationship Id="rId142" Type="http://schemas.openxmlformats.org/officeDocument/2006/relationships/hyperlink" Target="https://zh.wikipedia.org/wiki/%E5%BB%B7%E5%B8%83" TargetMode="External"/><Relationship Id="rId184" Type="http://schemas.openxmlformats.org/officeDocument/2006/relationships/hyperlink" Target="https://zh.wikipedia.org/wiki/%E8%B4%9D%E9%B2%81%E7%89%B9" TargetMode="External"/><Relationship Id="rId391" Type="http://schemas.openxmlformats.org/officeDocument/2006/relationships/hyperlink" Target="https://zh.wikipedia.org/wiki/%E6%B8%A5%E5%A4%AA%E5%8D%8E" TargetMode="External"/><Relationship Id="rId405" Type="http://schemas.openxmlformats.org/officeDocument/2006/relationships/hyperlink" Target="https://zh.wikipedia.org/wiki/%E5%A4%9A%E7%B1%B3%E5%B0%BC%E5%85%8B" TargetMode="External"/><Relationship Id="rId447" Type="http://schemas.openxmlformats.org/officeDocument/2006/relationships/hyperlink" Target="https://zh.wikipedia.org/wiki/%E6%B3%95%E5%9B%BD%E6%B5%B7%E5%A4%96%E9%A2%86%E5%9C%B0" TargetMode="External"/><Relationship Id="rId251" Type="http://schemas.openxmlformats.org/officeDocument/2006/relationships/hyperlink" Target="https://zh.wikipedia.org/wiki/%E9%98%BF%E5%B0%94%E5%B7%B4%E5%B0%BC%E4%BA%9A" TargetMode="External"/><Relationship Id="rId489" Type="http://schemas.openxmlformats.org/officeDocument/2006/relationships/hyperlink" Target="https://zh.wikipedia.org/wiki/%E5%9C%A3%E5%9C%B0%E4%BA%9A%E5%93%A5_(%E6%99%BA%E5%88%A9)" TargetMode="External"/><Relationship Id="rId46" Type="http://schemas.openxmlformats.org/officeDocument/2006/relationships/hyperlink" Target="https://zh.wikipedia.org/wiki/%E5%8A%A0%E7%BA%B3" TargetMode="External"/><Relationship Id="rId293" Type="http://schemas.openxmlformats.org/officeDocument/2006/relationships/hyperlink" Target="https://zh.wikipedia.org/wiki/%E5%86%B0%E5%B2%9B" TargetMode="External"/><Relationship Id="rId307" Type="http://schemas.openxmlformats.org/officeDocument/2006/relationships/hyperlink" Target="https://zh.wikipedia.org/wiki/%E5%88%97%E6%94%AF%E6%95%A6%E5%A3%AB%E7%99%BB" TargetMode="External"/><Relationship Id="rId349" Type="http://schemas.openxmlformats.org/officeDocument/2006/relationships/hyperlink" Target="https://zh.wikipedia.org/wiki/%E6%96%AF%E5%BE%B7%E5%93%A5%E5%B0%94%E6%91%A9" TargetMode="External"/><Relationship Id="rId514" Type="http://schemas.openxmlformats.org/officeDocument/2006/relationships/hyperlink" Target="https://zh.wikipedia.org/wiki/%E7%BE%8E%E5%9B%BD%E8%A1%8C%E6%94%BF%E5%8C%BA%E5%88%92" TargetMode="External"/><Relationship Id="rId556" Type="http://schemas.openxmlformats.org/officeDocument/2006/relationships/hyperlink" Target="https://zh.wikipedia.org/wiki/%E8%AF%BA%E7%A6%8F%E5%85%8B%E5%B2%9B" TargetMode="External"/><Relationship Id="rId88" Type="http://schemas.openxmlformats.org/officeDocument/2006/relationships/hyperlink" Target="https://zh.wikipedia.org/wiki/%E8%81%96%E8%B5%AB%E5%80%AB%E9%82%A3" TargetMode="External"/><Relationship Id="rId111" Type="http://schemas.openxmlformats.org/officeDocument/2006/relationships/hyperlink" Target="https://zh.wikipedia.org/wiki/%E6%B4%9B%E7%BE%8E" TargetMode="External"/><Relationship Id="rId153" Type="http://schemas.openxmlformats.org/officeDocument/2006/relationships/hyperlink" Target="https://zh.wikipedia.org/wiki/%E5%A1%9E%E6%B5%A6%E8%B7%AF%E6%96%AF" TargetMode="External"/><Relationship Id="rId195" Type="http://schemas.openxmlformats.org/officeDocument/2006/relationships/hyperlink" Target="https://zh.wikipedia.org/wiki/%E9%98%BF%E6%9B%BC" TargetMode="External"/><Relationship Id="rId209" Type="http://schemas.openxmlformats.org/officeDocument/2006/relationships/hyperlink" Target="https://zh.wikipedia.org/wiki/%E6%96%AF%E9%87%8C%E5%85%B0%E5%8D%A1" TargetMode="External"/><Relationship Id="rId360" Type="http://schemas.openxmlformats.org/officeDocument/2006/relationships/hyperlink" Target="https://zh.wikipedia.org/wiki/%E6%9C%AA%E8%A2%AB%E5%9B%BD%E9%99%85%E6%99%AE%E9%81%8D%E6%89%BF%E8%AE%A4%E5%9B%BD%E5%AE%B6%E5%88%97%E8%A1%A8" TargetMode="External"/><Relationship Id="rId416" Type="http://schemas.openxmlformats.org/officeDocument/2006/relationships/hyperlink" Target="https://zh.wikipedia.org/wiki/%E7%93%9C%E5%BE%B7%E7%BD%97%E6%99%AE" TargetMode="External"/><Relationship Id="rId598" Type="http://schemas.openxmlformats.org/officeDocument/2006/relationships/hyperlink" Target="https://zh.wikipedia.org/wiki/%E5%8D%97%E4%B9%94%E6%B2%BB%E4%BA%9A%E5%B2%9B%E5%92%8C%E5%8D%97%E6%A1%91%E5%A8%81%E5%A5%87%E7%BE%A4%E5%B2%9B" TargetMode="External"/><Relationship Id="rId220" Type="http://schemas.openxmlformats.org/officeDocument/2006/relationships/hyperlink" Target="https://zh.wikipedia.org/wiki/%E5%AE%89%E5%8D%A1%E6%8B%89" TargetMode="External"/><Relationship Id="rId458" Type="http://schemas.openxmlformats.org/officeDocument/2006/relationships/hyperlink" Target="https://zh.wikipedia.org/wiki/%E5%9C%A3%E6%96%87%E6%A3%AE%E7%89%B9%E5%92%8C%E6%A0%BC%E6%9E%97%E7%BA%B3%E4%B8%81%E6%96%AF" TargetMode="External"/><Relationship Id="rId15" Type="http://schemas.openxmlformats.org/officeDocument/2006/relationships/hyperlink" Target="https://zh.wikipedia.org/wiki/%E5%9F%BA%E7%89%B9%E5%8A%A0" TargetMode="External"/><Relationship Id="rId57" Type="http://schemas.openxmlformats.org/officeDocument/2006/relationships/hyperlink" Target="https://zh.wikipedia.org/wiki/%E8%92%99%E7%BD%97%E7%BB%B4%E4%BA%9A" TargetMode="External"/><Relationship Id="rId262" Type="http://schemas.openxmlformats.org/officeDocument/2006/relationships/hyperlink" Target="https://zh.wikipedia.org/wiki/%E6%B3%A2%E6%96%AF%E5%B0%BC%E4%BA%9A%E5%92%8C%E9%BB%91%E5%A1%9E%E5%93%A5%E7%BB%B4%E9%82%A3" TargetMode="External"/><Relationship Id="rId318" Type="http://schemas.openxmlformats.org/officeDocument/2006/relationships/hyperlink" Target="https://zh.wikipedia.org/wiki/%E5%9F%BA%E5%B8%8C%E8%AE%B7%E4%B9%8C" TargetMode="External"/><Relationship Id="rId525" Type="http://schemas.openxmlformats.org/officeDocument/2006/relationships/hyperlink" Target="https://zh.wikipedia.org/wiki/%E5%B8%95%E7%9A%AE%E6%8F%90" TargetMode="External"/><Relationship Id="rId567" Type="http://schemas.openxmlformats.org/officeDocument/2006/relationships/hyperlink" Target="https://zh.wikipedia.org/wiki/%E8%8E%AB%E5%B0%94%E5%85%B9%E6%AF%94%E6%B8%AF" TargetMode="External"/><Relationship Id="rId99" Type="http://schemas.openxmlformats.org/officeDocument/2006/relationships/hyperlink" Target="https://zh.wikipedia.org/wiki/%E6%91%A9%E5%8A%A0%E8%BF%AA%E6%B2%99" TargetMode="External"/><Relationship Id="rId122" Type="http://schemas.openxmlformats.org/officeDocument/2006/relationships/hyperlink" Target="https://zh.wikipedia.org/wiki/%E5%93%88%E6%8B%89%E9%9B%B7" TargetMode="External"/><Relationship Id="rId164" Type="http://schemas.openxmlformats.org/officeDocument/2006/relationships/hyperlink" Target="https://zh.wikipedia.org/wiki/%E5%B7%B4%E6%A0%BC%E8%BE%BE" TargetMode="External"/><Relationship Id="rId371" Type="http://schemas.openxmlformats.org/officeDocument/2006/relationships/hyperlink" Target="https://zh.wikipedia.org/wiki/%E5%B1%B1%E8%B0%B7%E5%B8%82" TargetMode="External"/><Relationship Id="rId427" Type="http://schemas.openxmlformats.org/officeDocument/2006/relationships/hyperlink" Target="https://zh.wikipedia.org/wiki/%E9%A9%AC%E6%8F%90%E5%B0%BC%E5%85%8B%E5%B2%9B" TargetMode="External"/><Relationship Id="rId469" Type="http://schemas.openxmlformats.org/officeDocument/2006/relationships/hyperlink" Target="https://zh.wikipedia.org/wiki/%E7%BE%8E%E5%9B%BD%E8%A1%8C%E6%94%BF%E5%8C%BA%E5%88%92" TargetMode="External"/><Relationship Id="rId26" Type="http://schemas.openxmlformats.org/officeDocument/2006/relationships/hyperlink" Target="https://zh.wikipedia.org/wiki/%E5%88%9A%E6%9E%9C%EF%BC%88%E9%87%91%EF%BC%89" TargetMode="External"/><Relationship Id="rId231" Type="http://schemas.openxmlformats.org/officeDocument/2006/relationships/hyperlink" Target="https://zh.wikipedia.org/wiki/%E9%98%BF%E5%B8%83%E5%93%88%E5%85%B9" TargetMode="External"/><Relationship Id="rId273" Type="http://schemas.openxmlformats.org/officeDocument/2006/relationships/hyperlink" Target="https://zh.wikipedia.org/wiki/%E5%A1%94%E6%9E%97" TargetMode="External"/><Relationship Id="rId329" Type="http://schemas.openxmlformats.org/officeDocument/2006/relationships/hyperlink" Target="https://zh.wikipedia.org/wiki/%E8%91%A1%E8%90%84%E7%89%99" TargetMode="External"/><Relationship Id="rId480" Type="http://schemas.openxmlformats.org/officeDocument/2006/relationships/hyperlink" Target="https://zh.wikipedia.org/wiki/%E5%8D%9A%E5%9D%A6" TargetMode="External"/><Relationship Id="rId536" Type="http://schemas.openxmlformats.org/officeDocument/2006/relationships/hyperlink" Target="https://zh.wikipedia.org/wiki/%E9%87%91%E6%9B%BC%E7%A4%81" TargetMode="External"/><Relationship Id="rId68" Type="http://schemas.openxmlformats.org/officeDocument/2006/relationships/hyperlink" Target="https://zh.wikipedia.org/wiki/%E6%AF%9B%E9%87%8C%E6%B1%82%E6%96%AF" TargetMode="External"/><Relationship Id="rId133" Type="http://schemas.openxmlformats.org/officeDocument/2006/relationships/hyperlink" Target="https://zh.wikipedia.org/wiki/%E9%98%BF%E5%A1%9E%E6%8B%9C%E7%96%86" TargetMode="External"/><Relationship Id="rId175" Type="http://schemas.openxmlformats.org/officeDocument/2006/relationships/hyperlink" Target="https://zh.wikipedia.org/wiki/%E9%9F%A9%E5%9B%BD" TargetMode="External"/><Relationship Id="rId340" Type="http://schemas.openxmlformats.org/officeDocument/2006/relationships/hyperlink" Target="https://zh.wikipedia.org/wiki/%E5%B8%83%E6%8B%89%E8%BF%AA%E6%96%AF%E6%8B%89%E5%8F%91" TargetMode="External"/><Relationship Id="rId578" Type="http://schemas.openxmlformats.org/officeDocument/2006/relationships/hyperlink" Target="https://zh.wikipedia.org/wiki/%E6%B1%A4%E5%8A%A0" TargetMode="External"/><Relationship Id="rId200" Type="http://schemas.openxmlformats.org/officeDocument/2006/relationships/hyperlink" Target="https://zh.wikipedia.org/wiki/%E8%80%B6%E8%B7%AF%E6%92%92%E5%86%B7" TargetMode="External"/><Relationship Id="rId382" Type="http://schemas.openxmlformats.org/officeDocument/2006/relationships/hyperlink" Target="https://zh.wikipedia.org/wiki/%E4%BC%AF%E5%88%A9%E5%85%B9" TargetMode="External"/><Relationship Id="rId438" Type="http://schemas.openxmlformats.org/officeDocument/2006/relationships/hyperlink" Target="https://zh.wikipedia.org/wiki/%E5%B0%BC%E5%8A%A0%E6%8B%89%E7%93%9C" TargetMode="External"/><Relationship Id="rId603" Type="http://schemas.openxmlformats.org/officeDocument/2006/relationships/vmlDrawing" Target="../drawings/vmlDrawing5.vml"/><Relationship Id="rId242" Type="http://schemas.openxmlformats.org/officeDocument/2006/relationships/hyperlink" Target="https://zh.wikipedia.org/wiki/%E6%9C%AA%E8%A2%AB%E5%9B%BD%E9%99%85%E6%99%AE%E9%81%8D%E6%89%BF%E8%AE%A4%E5%9B%BD%E5%AE%B6%E5%88%97%E8%A1%A8" TargetMode="External"/><Relationship Id="rId284" Type="http://schemas.openxmlformats.org/officeDocument/2006/relationships/hyperlink" Target="https://zh.wikipedia.org/wiki/%E7%9B%B4%E5%B8%83%E7%BD%97%E9%99%80" TargetMode="External"/><Relationship Id="rId491" Type="http://schemas.openxmlformats.org/officeDocument/2006/relationships/hyperlink" Target="https://zh.wikipedia.org/wiki/%E6%B3%A2%E5%93%A5%E5%A4%A7" TargetMode="External"/><Relationship Id="rId505" Type="http://schemas.openxmlformats.org/officeDocument/2006/relationships/hyperlink" Target="https://zh.wikipedia.org/wiki/%E5%88%A9%E9%A9%AC" TargetMode="External"/><Relationship Id="rId37" Type="http://schemas.openxmlformats.org/officeDocument/2006/relationships/hyperlink" Target="https://zh.wikipedia.org/wiki/%E9%A9%AC%E6%8B%89%E5%8D%9A" TargetMode="External"/><Relationship Id="rId79" Type="http://schemas.openxmlformats.org/officeDocument/2006/relationships/hyperlink" Target="https://zh.wikipedia.org/wiki/%E5%B0%BC%E6%97%A5%E5%B0%94" TargetMode="External"/><Relationship Id="rId102" Type="http://schemas.openxmlformats.org/officeDocument/2006/relationships/hyperlink" Target="https://zh.wikipedia.org/wiki/%E5%BC%80%E6%99%AE%E6%95%A6" TargetMode="External"/><Relationship Id="rId144" Type="http://schemas.openxmlformats.org/officeDocument/2006/relationships/hyperlink" Target="https://zh.wikipedia.org/wiki/%E6%96%AF%E9%87%8C%E5%B7%B4%E5%8A%A0%E7%81%A3" TargetMode="External"/><Relationship Id="rId547" Type="http://schemas.openxmlformats.org/officeDocument/2006/relationships/hyperlink" Target="https://zh.wikipedia.org/wiki/%E4%BA%9A%E4%BC%A6" TargetMode="External"/><Relationship Id="rId589" Type="http://schemas.openxmlformats.org/officeDocument/2006/relationships/hyperlink" Target="https://zh.wikipedia.org/wiki/%E6%B3%95%E5%9B%BD%E6%B5%B7%E5%A4%96%E9%A2%86%E5%9C%B0" TargetMode="External"/><Relationship Id="rId90" Type="http://schemas.openxmlformats.org/officeDocument/2006/relationships/hyperlink" Target="https://zh.wikipedia.org/wiki/%E5%9C%A3%E5%A4%9A%E7%BE%8E%E5%92%8C%E6%99%AE%E6%9E%97%E8%A5%BF%E6%AF%94" TargetMode="External"/><Relationship Id="rId186" Type="http://schemas.openxmlformats.org/officeDocument/2006/relationships/hyperlink" Target="https://zh.wikipedia.org/wiki/%E5%90%89%E9%9A%86%E5%9D%A1" TargetMode="External"/><Relationship Id="rId351" Type="http://schemas.openxmlformats.org/officeDocument/2006/relationships/hyperlink" Target="https://zh.wikipedia.org/wiki/%E4%BC%AF%E5%B0%94%E5%B0%BC" TargetMode="External"/><Relationship Id="rId393" Type="http://schemas.openxmlformats.org/officeDocument/2006/relationships/hyperlink" Target="https://zh.wikipedia.org/wiki/%E5%96%AC%E6%B2%BB%E6%95%A6_(%E9%96%8B%E6%9B%BC%E7%BE%A4%E5%B3%B6)" TargetMode="External"/><Relationship Id="rId407" Type="http://schemas.openxmlformats.org/officeDocument/2006/relationships/hyperlink" Target="https://zh.wikipedia.org/wiki/%E5%A4%9A%E7%B1%B3%E5%B0%BC%E5%8A%A0%E5%85%B1%E5%92%8C%E5%9B%BD" TargetMode="External"/><Relationship Id="rId449" Type="http://schemas.openxmlformats.org/officeDocument/2006/relationships/hyperlink" Target="https://zh.wikipedia.org/wiki/%E5%B7%B4%E6%96%AF%E7%89%B9%E5%B0%94_(%E5%9C%A3%E5%9F%BA%E8%8C%A8%E5%92%8C%E5%B0%BC%E7%BB%B4%E6%96%AF)" TargetMode="External"/><Relationship Id="rId211" Type="http://schemas.openxmlformats.org/officeDocument/2006/relationships/hyperlink" Target="https://zh.wikipedia.org/wiki/%E5%8F%99%E5%88%A9%E4%BA%9A" TargetMode="External"/><Relationship Id="rId253" Type="http://schemas.openxmlformats.org/officeDocument/2006/relationships/hyperlink" Target="https://zh.wikipedia.org/wiki/%E9%98%BF%E7%88%BE%E5%B7%B4%E5%B0%BC%E4%BA%9E%E8%A1%8C%E6%94%BF%E5%8D%80%E5%8A%83" TargetMode="External"/><Relationship Id="rId295" Type="http://schemas.openxmlformats.org/officeDocument/2006/relationships/hyperlink" Target="https://zh.wikipedia.org/wiki/%E7%88%B1%E5%B0%94%E5%85%B0%E5%85%B1%E5%92%8C%E5%9B%BD" TargetMode="External"/><Relationship Id="rId309" Type="http://schemas.openxmlformats.org/officeDocument/2006/relationships/hyperlink" Target="https://zh.wikipedia.org/wiki/%E7%AB%8B%E9%99%B6%E5%AE%9B" TargetMode="External"/><Relationship Id="rId460" Type="http://schemas.openxmlformats.org/officeDocument/2006/relationships/hyperlink" Target="https://zh.wikipedia.org/wiki/%E7%89%B9%E7%AB%8B%E5%B0%BC%E8%BE%BE%E5%92%8C%E5%A4%9A%E5%B7%B4%E5%93%A5" TargetMode="External"/><Relationship Id="rId516" Type="http://schemas.openxmlformats.org/officeDocument/2006/relationships/hyperlink" Target="https://zh.wikipedia.org/wiki/%E5%A0%AA%E5%9F%B9%E6%8B%89" TargetMode="External"/><Relationship Id="rId48" Type="http://schemas.openxmlformats.org/officeDocument/2006/relationships/hyperlink" Target="https://zh.wikipedia.org/wiki/%E5%87%A0%E5%86%85%E4%BA%9A" TargetMode="External"/><Relationship Id="rId113" Type="http://schemas.openxmlformats.org/officeDocument/2006/relationships/hyperlink" Target="https://zh.wikipedia.org/wiki/%E7%AA%81%E5%B0%BC%E6%96%AF%E5%B8%82" TargetMode="External"/><Relationship Id="rId320" Type="http://schemas.openxmlformats.org/officeDocument/2006/relationships/hyperlink" Target="https://zh.wikipedia.org/wiki/%E6%91%A9%E7%BA%B3%E5%93%A5" TargetMode="External"/><Relationship Id="rId558" Type="http://schemas.openxmlformats.org/officeDocument/2006/relationships/hyperlink" Target="https://zh.wikipedia.org/wiki/%E6%BE%B3%E5%A4%A7%E5%88%A9%E4%BA%9A%E8%A1%8C%E6%94%BF%E5%8C%BA%E5%88%92" TargetMode="External"/><Relationship Id="rId155" Type="http://schemas.openxmlformats.org/officeDocument/2006/relationships/hyperlink" Target="https://zh.wikipedia.org/wiki/%E6%A0%BC%E9%B2%81%E5%90%89%E4%BA%9A" TargetMode="External"/><Relationship Id="rId197" Type="http://schemas.openxmlformats.org/officeDocument/2006/relationships/hyperlink" Target="https://zh.wikipedia.org/wiki/%E5%B7%B4%E5%9F%BA%E6%96%AF%E5%9D%A6" TargetMode="External"/><Relationship Id="rId362" Type="http://schemas.openxmlformats.org/officeDocument/2006/relationships/hyperlink" Target="https://zh.wikipedia.org/wiki/%E8%92%82%E6%8B%89%E6%96%AF%E6%B3%A2%E5%B0%94" TargetMode="External"/><Relationship Id="rId418" Type="http://schemas.openxmlformats.org/officeDocument/2006/relationships/hyperlink" Target="https://zh.wikipedia.org/wiki/%E6%B3%95%E5%9B%BD%E6%B5%B7%E5%A4%96%E9%A2%86%E5%9C%B0" TargetMode="External"/><Relationship Id="rId222" Type="http://schemas.openxmlformats.org/officeDocument/2006/relationships/hyperlink" Target="https://zh.wikipedia.org/wiki/%E9%98%BF%E4%BB%80%E5%93%88%E5%B7%B4%E5%BE%B7" TargetMode="External"/><Relationship Id="rId264" Type="http://schemas.openxmlformats.org/officeDocument/2006/relationships/hyperlink" Target="https://zh.wikipedia.org/wiki/%E4%BF%9D%E5%8A%A0%E5%88%A9%E4%BA%9A" TargetMode="External"/><Relationship Id="rId471" Type="http://schemas.openxmlformats.org/officeDocument/2006/relationships/hyperlink" Target="https://zh.wikipedia.org/wiki/%E8%8F%B2%E5%88%A9%E6%99%AE%E6%96%AF%E5%A0%A1" TargetMode="External"/><Relationship Id="rId17" Type="http://schemas.openxmlformats.org/officeDocument/2006/relationships/hyperlink" Target="https://zh.wikipedia.org/wiki/%E9%9B%85%E6%B8%A9%E5%BE%97" TargetMode="External"/><Relationship Id="rId59" Type="http://schemas.openxmlformats.org/officeDocument/2006/relationships/hyperlink" Target="https://zh.wikipedia.org/wiki/%E7%9A%84%E9%BB%8E%E6%B3%A2%E9%87%8C" TargetMode="External"/><Relationship Id="rId124" Type="http://schemas.openxmlformats.org/officeDocument/2006/relationships/hyperlink" Target="https://zh.wikipedia.org/wiki/%E5%93%88%E5%B0%94%E6%A0%BC%E8%90%A8" TargetMode="External"/><Relationship Id="rId527" Type="http://schemas.openxmlformats.org/officeDocument/2006/relationships/hyperlink" Target="https://zh.wikipedia.org/wiki/%E5%85%B3%E5%B2%9B" TargetMode="External"/><Relationship Id="rId569" Type="http://schemas.openxmlformats.org/officeDocument/2006/relationships/hyperlink" Target="https://zh.wikipedia.org/wiki/%E4%BA%9A%E5%BD%93%E6%96%AF%E6%95%A6_(%E7%9A%AE%E7%89%B9%E5%87%AF%E6%81%A9%E7%BE%A4%E5%B2%9B)" TargetMode="External"/><Relationship Id="rId70" Type="http://schemas.openxmlformats.org/officeDocument/2006/relationships/hyperlink" Target="https://zh.wikipedia.org/wiki/%E9%A9%AC%E7%BA%A6%E7%89%B9" TargetMode="External"/><Relationship Id="rId166" Type="http://schemas.openxmlformats.org/officeDocument/2006/relationships/hyperlink" Target="https://zh.wikipedia.org/wiki/%E8%80%B6%E8%B7%AF%E6%92%92%E5%86%B7" TargetMode="External"/><Relationship Id="rId331" Type="http://schemas.openxmlformats.org/officeDocument/2006/relationships/hyperlink" Target="https://zh.wikipedia.org/wiki/%E7%BD%97%E9%A9%AC%E5%B0%BC%E4%BA%9A" TargetMode="External"/><Relationship Id="rId373" Type="http://schemas.openxmlformats.org/officeDocument/2006/relationships/hyperlink" Target="https://zh.wikipedia.org/wiki/%E5%AE%89%E6%8F%90%E7%93%9C%E5%92%8C%E5%B7%B4%E5%B8%83%E8%BE%BE" TargetMode="External"/><Relationship Id="rId429" Type="http://schemas.openxmlformats.org/officeDocument/2006/relationships/hyperlink" Target="https://zh.wikipedia.org/wiki/%E6%B3%95%E5%9B%BD%E6%B5%B7%E5%A4%96%E7%9C%81" TargetMode="External"/><Relationship Id="rId580" Type="http://schemas.openxmlformats.org/officeDocument/2006/relationships/hyperlink" Target="https://zh.wikipedia.org/wiki/%E5%9B%BE%E7%93%A6%E5%8D%A2" TargetMode="External"/><Relationship Id="rId1" Type="http://schemas.openxmlformats.org/officeDocument/2006/relationships/hyperlink" Target="https://zh.wikipedia.org/wiki/%E9%98%BF%E5%B0%94%E5%8F%8A%E5%88%A9%E4%BA%9A" TargetMode="External"/><Relationship Id="rId233" Type="http://schemas.openxmlformats.org/officeDocument/2006/relationships/hyperlink" Target="https://zh.wikipedia.org/wiki/%E6%9C%AA%E8%A2%AB%E5%9B%BD%E9%99%85%E6%99%AE%E9%81%8D%E6%89%BF%E8%AE%A4%E5%9B%BD%E5%AE%B6%E5%88%97%E8%A1%A8" TargetMode="External"/><Relationship Id="rId440" Type="http://schemas.openxmlformats.org/officeDocument/2006/relationships/hyperlink" Target="https://zh.wikipedia.org/wiki/%E5%B7%B4%E6%8B%BF%E9%A9%AC" TargetMode="External"/><Relationship Id="rId28" Type="http://schemas.openxmlformats.org/officeDocument/2006/relationships/hyperlink" Target="https://zh.wikipedia.org/wiki/%E5%88%9A%E6%9E%9C%E5%85%B1%E5%92%8C%E5%9B%BD" TargetMode="External"/><Relationship Id="rId275" Type="http://schemas.openxmlformats.org/officeDocument/2006/relationships/hyperlink" Target="https://zh.wikipedia.org/wiki/%E6%89%98%E7%88%BE%E6%96%AF%E6%B8%AF" TargetMode="External"/><Relationship Id="rId300" Type="http://schemas.openxmlformats.org/officeDocument/2006/relationships/hyperlink" Target="https://zh.wikipedia.org/wiki/%E6%84%8F%E5%A4%A7%E5%88%A9" TargetMode="External"/><Relationship Id="rId482" Type="http://schemas.openxmlformats.org/officeDocument/2006/relationships/hyperlink" Target="https://zh.wikipedia.org/wiki/%E9%98%BF%E6%A0%B9%E5%BB%B7" TargetMode="External"/><Relationship Id="rId538" Type="http://schemas.openxmlformats.org/officeDocument/2006/relationships/hyperlink" Target="https://zh.wikipedia.org/wiki/%E5%9F%BA%E9%87%8C%E5%B7%B4%E6%96%AF" TargetMode="External"/><Relationship Id="rId81" Type="http://schemas.openxmlformats.org/officeDocument/2006/relationships/hyperlink" Target="https://zh.wikipedia.org/wiki/%E5%B0%BC%E6%97%A5%E5%88%A9%E4%BA%9A" TargetMode="External"/><Relationship Id="rId135" Type="http://schemas.openxmlformats.org/officeDocument/2006/relationships/hyperlink" Target="https://zh.wikipedia.org/wiki/%E5%B7%B4%E6%9E%97" TargetMode="External"/><Relationship Id="rId177" Type="http://schemas.openxmlformats.org/officeDocument/2006/relationships/hyperlink" Target="https://zh.wikipedia.org/wiki/%E7%A7%91%E5%A8%81%E7%89%B9" TargetMode="External"/><Relationship Id="rId342" Type="http://schemas.openxmlformats.org/officeDocument/2006/relationships/hyperlink" Target="https://zh.wikipedia.org/wiki/%E5%8D%A2%E5%B8%83%E5%B0%94%E9%9B%85%E9%82%A3" TargetMode="External"/><Relationship Id="rId384" Type="http://schemas.openxmlformats.org/officeDocument/2006/relationships/hyperlink" Target="https://zh.wikipedia.org/wiki/%E7%99%BE%E6%85%95%E5%A4%A7" TargetMode="External"/><Relationship Id="rId591" Type="http://schemas.openxmlformats.org/officeDocument/2006/relationships/hyperlink" Target="https://zh.wikipedia.org/wiki/%E5%B8%83%E9%9F%A6%E5%B2%9B" TargetMode="External"/><Relationship Id="rId202" Type="http://schemas.openxmlformats.org/officeDocument/2006/relationships/hyperlink" Target="https://zh.wikipedia.org/wiki/%E9%A9%AC%E5%B0%BC%E6%8B%89" TargetMode="External"/><Relationship Id="rId244" Type="http://schemas.openxmlformats.org/officeDocument/2006/relationships/hyperlink" Target="https://zh.wikipedia.org/wiki/%E8%8C%A8%E6%AC%A3%E7%93%A6%E5%88%A9" TargetMode="External"/><Relationship Id="rId39" Type="http://schemas.openxmlformats.org/officeDocument/2006/relationships/hyperlink" Target="https://zh.wikipedia.org/wiki/%E9%98%BF%E6%96%AF%E9%A9%AC%E6%8B%89" TargetMode="External"/><Relationship Id="rId286" Type="http://schemas.openxmlformats.org/officeDocument/2006/relationships/hyperlink" Target="https://zh.wikipedia.org/wiki/%E5%B8%8C%E8%85%8A" TargetMode="External"/><Relationship Id="rId451" Type="http://schemas.openxmlformats.org/officeDocument/2006/relationships/hyperlink" Target="https://zh.wikipedia.org/wiki/%E5%8D%A1%E6%96%AF%E7%89%B9%E9%87%8C" TargetMode="External"/><Relationship Id="rId493" Type="http://schemas.openxmlformats.org/officeDocument/2006/relationships/hyperlink" Target="https://zh.wikipedia.org/wiki/%E5%9F%BA%E5%A4%9A" TargetMode="External"/><Relationship Id="rId507" Type="http://schemas.openxmlformats.org/officeDocument/2006/relationships/hyperlink" Target="https://zh.wikipedia.org/wiki/%E5%B8%95%E6%8B%89%E9%A9%AC%E9%87%8C%E5%8D%9A" TargetMode="External"/><Relationship Id="rId549" Type="http://schemas.openxmlformats.org/officeDocument/2006/relationships/hyperlink" Target="https://zh.wikipedia.org/wiki/%E5%8A%AA%E7%BE%8E%E9%98%BF" TargetMode="External"/><Relationship Id="rId50" Type="http://schemas.openxmlformats.org/officeDocument/2006/relationships/hyperlink" Target="https://zh.wikipedia.org/wiki/%E5%87%A0%E5%86%85%E4%BA%9A%E6%AF%94%E7%BB%8D" TargetMode="External"/><Relationship Id="rId104" Type="http://schemas.openxmlformats.org/officeDocument/2006/relationships/hyperlink" Target="https://zh.wikipedia.org/wiki/%E8%8B%8F%E4%B8%B9" TargetMode="External"/><Relationship Id="rId146" Type="http://schemas.openxmlformats.org/officeDocument/2006/relationships/hyperlink" Target="https://zh.wikipedia.org/wiki/%E9%87%91%E8%BE%B9" TargetMode="External"/><Relationship Id="rId188" Type="http://schemas.openxmlformats.org/officeDocument/2006/relationships/hyperlink" Target="https://zh.wikipedia.org/wiki/%E9%A9%AC%E7%B4%AF" TargetMode="External"/><Relationship Id="rId311" Type="http://schemas.openxmlformats.org/officeDocument/2006/relationships/hyperlink" Target="https://zh.wikipedia.org/wiki/%E5%8D%A2%E6%A3%AE%E5%A0%A1" TargetMode="External"/><Relationship Id="rId353" Type="http://schemas.openxmlformats.org/officeDocument/2006/relationships/hyperlink" Target="https://zh.wikipedia.org/wiki/%E5%9F%BA%E8%BE%85" TargetMode="External"/><Relationship Id="rId395" Type="http://schemas.openxmlformats.org/officeDocument/2006/relationships/hyperlink" Target="https://zh.wikipedia.org/wiki/%E5%85%8B%E5%88%A9%E7%8F%80%E9%A1%BF%E5%B2%9B" TargetMode="External"/><Relationship Id="rId409" Type="http://schemas.openxmlformats.org/officeDocument/2006/relationships/hyperlink" Target="https://zh.wikipedia.org/wiki/%E8%90%A8%E5%B0%94%E7%93%A6%E5%A4%9A" TargetMode="External"/><Relationship Id="rId560" Type="http://schemas.openxmlformats.org/officeDocument/2006/relationships/hyperlink" Target="https://zh.wikipedia.org/wiki/%E5%A1%9E%E7%8F%AD" TargetMode="External"/><Relationship Id="rId92" Type="http://schemas.openxmlformats.org/officeDocument/2006/relationships/hyperlink" Target="https://zh.wikipedia.org/wiki/%E5%A1%9E%E5%86%85%E5%8A%A0%E5%B0%94" TargetMode="External"/><Relationship Id="rId213" Type="http://schemas.openxmlformats.org/officeDocument/2006/relationships/hyperlink" Target="https://zh.wikipedia.org/wiki/%E5%A1%94%E5%90%89%E5%85%8B%E6%96%AF%E5%9D%A6" TargetMode="External"/><Relationship Id="rId420" Type="http://schemas.openxmlformats.org/officeDocument/2006/relationships/hyperlink" Target="https://zh.wikipedia.org/wiki/%E5%8D%B1%E5%9C%B0%E9%A9%AC%E6%8B%89%E5%9F%8E" TargetMode="External"/><Relationship Id="rId255" Type="http://schemas.openxmlformats.org/officeDocument/2006/relationships/hyperlink" Target="https://zh.wikipedia.org/wiki/%E5%AE%89%E9%81%93%E5%B0%94%E5%9F%8E" TargetMode="External"/><Relationship Id="rId297" Type="http://schemas.openxmlformats.org/officeDocument/2006/relationships/hyperlink" Target="https://zh.wikipedia.org/wiki/%E9%A9%AC%E6%81%A9%E5%B2%9B" TargetMode="External"/><Relationship Id="rId462" Type="http://schemas.openxmlformats.org/officeDocument/2006/relationships/hyperlink" Target="https://zh.wikipedia.org/wiki/%E7%89%B9%E5%85%8B%E6%96%AF%E5%92%8C%E5%87%AF%E7%A7%91%E6%96%AF%E7%BE%A4%E5%B2%9B" TargetMode="External"/><Relationship Id="rId518" Type="http://schemas.openxmlformats.org/officeDocument/2006/relationships/hyperlink" Target="https://zh.wikipedia.org/wiki/%E7%BE%8E%E5%9B%BD%E8%A1%8C%E6%94%BF%E5%8C%BA%E5%88%92" TargetMode="External"/><Relationship Id="rId115" Type="http://schemas.openxmlformats.org/officeDocument/2006/relationships/hyperlink" Target="https://zh.wikipedia.org/wiki/%E5%9D%8E%E5%B8%95%E6%8B%89" TargetMode="External"/><Relationship Id="rId157" Type="http://schemas.openxmlformats.org/officeDocument/2006/relationships/hyperlink" Target="https://zh.wikipedia.org/wiki/%E5%8D%B0%E5%BA%A6" TargetMode="External"/><Relationship Id="rId322" Type="http://schemas.openxmlformats.org/officeDocument/2006/relationships/hyperlink" Target="https://zh.wikipedia.org/wiki/%E6%B3%A2%E5%BE%B7%E6%88%88%E9%87%8C%E5%AF%9F" TargetMode="External"/><Relationship Id="rId364" Type="http://schemas.openxmlformats.org/officeDocument/2006/relationships/hyperlink" Target="https://zh.wikipedia.org/wiki/%E9%A1%BF%E6%B6%85%E8%8C%A8%E5%85%8B%E4%BA%BA%E6%B0%91%E5%85%B1%E5%92%8C%E5%9B%BD" TargetMode="External"/><Relationship Id="rId61" Type="http://schemas.openxmlformats.org/officeDocument/2006/relationships/hyperlink" Target="https://zh.wikipedia.org/wiki/%E5%A1%94%E9%82%A3%E9%82%A3%E5%88%A9%E4%BD%9B" TargetMode="External"/><Relationship Id="rId199" Type="http://schemas.openxmlformats.org/officeDocument/2006/relationships/hyperlink" Target="https://zh.wikipedia.org/wiki/%E5%B7%B4%E5%8B%92%E6%96%AF%E5%9D%A6%E5%9B%BD" TargetMode="External"/><Relationship Id="rId571" Type="http://schemas.openxmlformats.org/officeDocument/2006/relationships/hyperlink" Target="https://zh.wikipedia.org/wiki/%E8%90%A8%E6%91%A9%E4%BA%9A" TargetMode="External"/><Relationship Id="rId19" Type="http://schemas.openxmlformats.org/officeDocument/2006/relationships/hyperlink" Target="https://zh.wikipedia.org/wiki/%E6%99%AE%E6%8B%89%E4%BA%9A" TargetMode="External"/><Relationship Id="rId224" Type="http://schemas.openxmlformats.org/officeDocument/2006/relationships/hyperlink" Target="https://zh.wikipedia.org/wiki/%E9%98%BF%E5%B8%83%E6%89%8E%E6%AF%94" TargetMode="External"/><Relationship Id="rId266" Type="http://schemas.openxmlformats.org/officeDocument/2006/relationships/hyperlink" Target="https://zh.wikipedia.org/wiki/%E5%85%8B%E7%BD%97%E5%9C%B0%E4%BA%9A" TargetMode="External"/><Relationship Id="rId431" Type="http://schemas.openxmlformats.org/officeDocument/2006/relationships/hyperlink" Target="https://zh.wikipedia.org/wiki/%E5%A2%A8%E8%A5%BF%E5%93%A5%E5%9F%8E" TargetMode="External"/><Relationship Id="rId473" Type="http://schemas.openxmlformats.org/officeDocument/2006/relationships/hyperlink" Target="https://zh.wikipedia.org/wiki/%E6%B3%A2%E5%86%85%E8%B5%AB" TargetMode="External"/><Relationship Id="rId529" Type="http://schemas.openxmlformats.org/officeDocument/2006/relationships/hyperlink" Target="https://zh.wikipedia.org/wiki/%E7%BE%8E%E5%9B%BD%E8%A1%8C%E6%94%BF%E5%8C%BA%E5%88%92" TargetMode="External"/><Relationship Id="rId30" Type="http://schemas.openxmlformats.org/officeDocument/2006/relationships/hyperlink" Target="https://zh.wikipedia.org/wiki/%E7%A7%91%E7%89%B9%E8%BF%AA%E7%93%A6" TargetMode="External"/><Relationship Id="rId126" Type="http://schemas.openxmlformats.org/officeDocument/2006/relationships/hyperlink" Target="https://zh.wikipedia.org/wiki/%E5%8D%97%E8%98%87%E4%B8%B9" TargetMode="External"/><Relationship Id="rId168" Type="http://schemas.openxmlformats.org/officeDocument/2006/relationships/hyperlink" Target="https://zh.wikipedia.org/wiki/%E6%9D%B1%E4%BA%AC" TargetMode="External"/><Relationship Id="rId333" Type="http://schemas.openxmlformats.org/officeDocument/2006/relationships/hyperlink" Target="https://zh.wikipedia.org/wiki/%E4%BF%84%E7%BD%97%E6%96%AF" TargetMode="External"/><Relationship Id="rId540" Type="http://schemas.openxmlformats.org/officeDocument/2006/relationships/hyperlink" Target="https://zh.wikipedia.org/wiki/%E9%A9%AC%E7%BB%8D%E5%B0%94%E7%BE%A4%E5%B2%9B" TargetMode="External"/><Relationship Id="rId72" Type="http://schemas.openxmlformats.org/officeDocument/2006/relationships/hyperlink" Target="https://zh.wikipedia.org/wiki/%E6%B3%95%E5%9B%BD%E8%A1%8C%E6%94%BF%E5%8C%BA%E5%88%92" TargetMode="External"/><Relationship Id="rId375" Type="http://schemas.openxmlformats.org/officeDocument/2006/relationships/hyperlink" Target="https://zh.wikipedia.org/wiki/%E9%98%BF%E9%B2%81%E5%B7%B4" TargetMode="External"/><Relationship Id="rId582" Type="http://schemas.openxmlformats.org/officeDocument/2006/relationships/hyperlink" Target="https://zh.wikipedia.org/wiki/%E7%93%A6%E5%8A%AA%E9%98%BF%E5%9B%BE" TargetMode="External"/><Relationship Id="rId3" Type="http://schemas.openxmlformats.org/officeDocument/2006/relationships/hyperlink" Target="https://zh.wikipedia.org/wiki/%E5%AE%89%E5%93%A5%E6%8B%89" TargetMode="External"/><Relationship Id="rId235" Type="http://schemas.openxmlformats.org/officeDocument/2006/relationships/hyperlink" Target="https://zh.wikipedia.org/wiki/%E8%87%BA%E5%8C%97%E5%B8%82" TargetMode="External"/><Relationship Id="rId277" Type="http://schemas.openxmlformats.org/officeDocument/2006/relationships/hyperlink" Target="https://zh.wikipedia.org/wiki/%E8%8A%AC%E5%85%B0" TargetMode="External"/><Relationship Id="rId400" Type="http://schemas.openxmlformats.org/officeDocument/2006/relationships/hyperlink" Target="https://zh.wikipedia.org/wiki/%E5%8F%A4%E5%B7%B4" TargetMode="External"/><Relationship Id="rId442" Type="http://schemas.openxmlformats.org/officeDocument/2006/relationships/hyperlink" Target="https://zh.wikipedia.org/wiki/%E6%B3%A2%E5%A4%9A%E9%BB%8E%E5%90%84" TargetMode="External"/><Relationship Id="rId484" Type="http://schemas.openxmlformats.org/officeDocument/2006/relationships/hyperlink" Target="https://zh.wikipedia.org/wiki/%E7%8E%BB%E5%88%A9%E7%BB%B4%E4%BA%9A" TargetMode="External"/><Relationship Id="rId137" Type="http://schemas.openxmlformats.org/officeDocument/2006/relationships/hyperlink" Target="https://zh.wikipedia.org/wiki/%E5%AD%9F%E5%8A%A0%E6%8B%89%E5%9B%BD" TargetMode="External"/><Relationship Id="rId302" Type="http://schemas.openxmlformats.org/officeDocument/2006/relationships/hyperlink" Target="https://zh.wikipedia.org/wiki/%E6%B3%BD%E8%A5%BF%E5%B2%9B" TargetMode="External"/><Relationship Id="rId344" Type="http://schemas.openxmlformats.org/officeDocument/2006/relationships/hyperlink" Target="https://zh.wikipedia.org/wiki/%E9%A9%AC%E5%BE%B7%E9%87%8C" TargetMode="External"/><Relationship Id="rId41" Type="http://schemas.openxmlformats.org/officeDocument/2006/relationships/hyperlink" Target="https://zh.wikipedia.org/wiki/%E4%BA%9A%E7%9A%84%E6%96%AF%E4%BA%9A%E8%B4%9D%E5%B7%B4" TargetMode="External"/><Relationship Id="rId83" Type="http://schemas.openxmlformats.org/officeDocument/2006/relationships/hyperlink" Target="https://zh.wikipedia.org/wiki/%E7%95%99%E5%B0%BC%E6%97%BA" TargetMode="External"/><Relationship Id="rId179" Type="http://schemas.openxmlformats.org/officeDocument/2006/relationships/hyperlink" Target="https://zh.wikipedia.org/wiki/%E5%90%89%E5%B0%94%E5%90%89%E6%96%AF%E6%96%AF%E5%9D%A6" TargetMode="External"/><Relationship Id="rId386" Type="http://schemas.openxmlformats.org/officeDocument/2006/relationships/hyperlink" Target="https://zh.wikipedia.org/wiki/%E8%8B%B1%E5%9B%BD%E6%B5%B7%E5%A4%96%E9%A2%86%E5%9C%B0" TargetMode="External"/><Relationship Id="rId551" Type="http://schemas.openxmlformats.org/officeDocument/2006/relationships/hyperlink" Target="https://zh.wikipedia.org/wiki/%E6%96%B0%E8%A5%BF%E5%85%B0" TargetMode="External"/><Relationship Id="rId593" Type="http://schemas.openxmlformats.org/officeDocument/2006/relationships/hyperlink" Target="https://zh.wikipedia.org/wiki/%E6%B3%95%E5%B1%9E%E5%8D%97%E9%83%A8%E9%A2%86%E5%9C%B0" TargetMode="External"/><Relationship Id="rId190" Type="http://schemas.openxmlformats.org/officeDocument/2006/relationships/hyperlink" Target="https://zh.wikipedia.org/wiki/%E4%B9%8C%E5%85%B0%E5%B7%B4%E6%89%98" TargetMode="External"/><Relationship Id="rId204" Type="http://schemas.openxmlformats.org/officeDocument/2006/relationships/hyperlink" Target="https://zh.wikipedia.org/wiki/%E5%A4%9A%E5%93%88" TargetMode="External"/><Relationship Id="rId246" Type="http://schemas.openxmlformats.org/officeDocument/2006/relationships/hyperlink" Target="https://zh.wikipedia.org/wiki/%E4%BA%9A%E5%85%8B%E7%BD%97%E6%8F%90%E5%88%A9%E4%B8%8E%E5%BE%B7%E5%87%AF%E5%88%A9%E4%BA%9A" TargetMode="External"/><Relationship Id="rId288" Type="http://schemas.openxmlformats.org/officeDocument/2006/relationships/hyperlink" Target="https://zh.wikipedia.org/wiki/%E6%A0%B9%E8%A5%BF%E5%B2%9B" TargetMode="External"/><Relationship Id="rId411" Type="http://schemas.openxmlformats.org/officeDocument/2006/relationships/hyperlink" Target="https://zh.wikipedia.org/wiki/%E6%A0%BC%E9%99%B5%E5%85%B0" TargetMode="External"/><Relationship Id="rId453" Type="http://schemas.openxmlformats.org/officeDocument/2006/relationships/hyperlink" Target="https://zh.wikipedia.org/wiki/%E9%A9%AC%E9%87%8C%E6%88%88%E7%89%B9" TargetMode="External"/><Relationship Id="rId509" Type="http://schemas.openxmlformats.org/officeDocument/2006/relationships/hyperlink" Target="https://zh.wikipedia.org/wiki/%E8%92%99%E5%BE%97%E7%BB%B4%E7%9A%84%E4%BA%9A" TargetMode="External"/><Relationship Id="rId106" Type="http://schemas.openxmlformats.org/officeDocument/2006/relationships/hyperlink" Target="https://zh.wikipedia.org/wiki/%E5%8F%B2%E7%93%A6%E5%B8%9D%E5%B0%BC" TargetMode="External"/><Relationship Id="rId313" Type="http://schemas.openxmlformats.org/officeDocument/2006/relationships/hyperlink" Target="https://zh.wikipedia.org/wiki/%E5%8C%97%E9%A9%AC%E5%85%B6%E9%A1%BF" TargetMode="External"/><Relationship Id="rId495" Type="http://schemas.openxmlformats.org/officeDocument/2006/relationships/hyperlink" Target="https://zh.wikipedia.org/wiki/%E6%96%AF%E5%9D%A6%E5%88%A9%E6%B8%AF" TargetMode="External"/><Relationship Id="rId10" Type="http://schemas.openxmlformats.org/officeDocument/2006/relationships/hyperlink" Target="https://zh.wikipedia.org/wiki/%E8%BF%AA%E4%BA%9A%E5%93%A5%E5%8A%A0%E8%A5%BF%E4%BA%9A%E5%B2%9B" TargetMode="External"/><Relationship Id="rId52" Type="http://schemas.openxmlformats.org/officeDocument/2006/relationships/hyperlink" Target="https://zh.wikipedia.org/wiki/%E8%82%AF%E5%B0%BC%E4%BA%9A" TargetMode="External"/><Relationship Id="rId94" Type="http://schemas.openxmlformats.org/officeDocument/2006/relationships/hyperlink" Target="https://zh.wikipedia.org/wiki/%E5%A1%9E%E8%88%8C%E5%B0%94" TargetMode="External"/><Relationship Id="rId148" Type="http://schemas.openxmlformats.org/officeDocument/2006/relationships/hyperlink" Target="https://zh.wikipedia.org/wiki/%E9%A3%9E%E9%B1%BC%E6%B9%BE" TargetMode="External"/><Relationship Id="rId355" Type="http://schemas.openxmlformats.org/officeDocument/2006/relationships/hyperlink" Target="https://zh.wikipedia.org/wiki/%E4%BC%A6%E6%95%A6" TargetMode="External"/><Relationship Id="rId397" Type="http://schemas.openxmlformats.org/officeDocument/2006/relationships/hyperlink" Target="https://zh.wikipedia.org/wiki/%E6%B3%95%E5%9B%BD%E8%A1%8C%E6%94%BF%E5%8C%BA%E5%88%92" TargetMode="External"/><Relationship Id="rId520" Type="http://schemas.openxmlformats.org/officeDocument/2006/relationships/hyperlink" Target="https://zh.wikipedia.org/wiki/%E5%BA%93%E5%85%8B%E7%BE%A4%E5%B2%9B" TargetMode="External"/><Relationship Id="rId562" Type="http://schemas.openxmlformats.org/officeDocument/2006/relationships/hyperlink" Target="https://zh.wikipedia.org/wiki/%E5%B8%95%E5%8A%B3" TargetMode="External"/><Relationship Id="rId215" Type="http://schemas.openxmlformats.org/officeDocument/2006/relationships/hyperlink" Target="https://zh.wikipedia.org/wiki/%E6%B3%B0%E5%9B%BD" TargetMode="External"/><Relationship Id="rId257" Type="http://schemas.openxmlformats.org/officeDocument/2006/relationships/hyperlink" Target="https://zh.wikipedia.org/wiki/%E7%BB%B4%E4%B9%9F%E7%BA%B3" TargetMode="External"/><Relationship Id="rId422" Type="http://schemas.openxmlformats.org/officeDocument/2006/relationships/hyperlink" Target="https://zh.wikipedia.org/wiki/%E5%A4%AA%E5%AD%90%E6%B8%AF" TargetMode="External"/><Relationship Id="rId464" Type="http://schemas.openxmlformats.org/officeDocument/2006/relationships/hyperlink" Target="https://zh.wikipedia.org/wiki/%E8%8B%B1%E5%9B%BD%E6%B5%B7%E5%A4%96%E9%A2%86%E5%9C%B0" TargetMode="External"/><Relationship Id="rId299" Type="http://schemas.openxmlformats.org/officeDocument/2006/relationships/hyperlink" Target="https://zh.wikipedia.org/wiki/%E8%8B%B1%E5%9B%BD%E7%9A%87%E5%AE%B6%E5%B1%9E%E5%9C%B0" TargetMode="External"/><Relationship Id="rId63" Type="http://schemas.openxmlformats.org/officeDocument/2006/relationships/hyperlink" Target="https://zh.wikipedia.org/wiki/%E5%88%A9%E9%9A%86%E5%9C%AD" TargetMode="External"/><Relationship Id="rId159" Type="http://schemas.openxmlformats.org/officeDocument/2006/relationships/hyperlink" Target="https://zh.wikipedia.org/wiki/%E5%8D%B0%E5%B0%BC" TargetMode="External"/><Relationship Id="rId366" Type="http://schemas.openxmlformats.org/officeDocument/2006/relationships/hyperlink" Target="https://zh.wikipedia.org/wiki/%E6%9C%AA%E8%A2%AB%E5%9B%BD%E9%99%85%E6%99%AE%E9%81%8D%E6%89%BF%E8%AE%A4%E5%9B%BD%E5%AE%B6%E5%88%97%E8%A1%A8" TargetMode="External"/><Relationship Id="rId573" Type="http://schemas.openxmlformats.org/officeDocument/2006/relationships/hyperlink" Target="https://zh.wikipedia.org/wiki/%E6%89%80%E7%BD%97%E9%97%A8%E7%BE%A4%E5%B2%9B" TargetMode="External"/><Relationship Id="rId226" Type="http://schemas.openxmlformats.org/officeDocument/2006/relationships/hyperlink" Target="https://zh.wikipedia.org/wiki/%E5%A1%94%E4%BB%80%E5%B9%B2" TargetMode="External"/><Relationship Id="rId433" Type="http://schemas.openxmlformats.org/officeDocument/2006/relationships/hyperlink" Target="https://zh.wikipedia.org/wiki/%E6%99%AE%E5%88%A9%E8%8C%85%E6%96%AF_(%E8%92%99%E7%89%B9%E5%A1%9E%E6%8B%89%E7%89%B9)" TargetMode="External"/><Relationship Id="rId74" Type="http://schemas.openxmlformats.org/officeDocument/2006/relationships/hyperlink" Target="https://zh.wikipedia.org/wiki/%E6%8B%89%E5%B7%B4%E7%89%B9" TargetMode="External"/><Relationship Id="rId377" Type="http://schemas.openxmlformats.org/officeDocument/2006/relationships/hyperlink" Target="https://zh.wikipedia.org/wiki/%E8%8D%B7%E8%98%AD%E7%8E%8B%E5%9C%8B%E8%A1%8C%E6%94%BF%E5%8D%80%E5%8A%83" TargetMode="External"/><Relationship Id="rId500" Type="http://schemas.openxmlformats.org/officeDocument/2006/relationships/hyperlink" Target="https://zh.wikipedia.org/wiki/%E5%9C%AD%E4%BA%9A%E9%82%A3" TargetMode="External"/><Relationship Id="rId584" Type="http://schemas.openxmlformats.org/officeDocument/2006/relationships/hyperlink" Target="https://zh.wikipedia.org/wiki/%E5%A8%81%E5%85%8B%E5%B2%9B" TargetMode="External"/><Relationship Id="rId5" Type="http://schemas.openxmlformats.org/officeDocument/2006/relationships/hyperlink" Target="https://zh.wikipedia.org/wiki/%E8%B4%9D%E5%AE%81" TargetMode="External"/><Relationship Id="rId237" Type="http://schemas.openxmlformats.org/officeDocument/2006/relationships/hyperlink" Target="https://zh.wikipedia.org/wiki/%E9%98%BF%E7%88%BE%E5%AF%9F%E8%B5%AB" TargetMode="External"/><Relationship Id="rId444" Type="http://schemas.openxmlformats.org/officeDocument/2006/relationships/hyperlink" Target="https://zh.wikipedia.org/wiki/%E7%BE%8E%E5%9B%BD%E8%A1%8C%E6%94%BF%E5%8C%BA%E5%88%92" TargetMode="External"/><Relationship Id="rId290" Type="http://schemas.openxmlformats.org/officeDocument/2006/relationships/hyperlink" Target="https://zh.wikipedia.org/wiki/%E8%8B%B1%E5%9B%BD%E7%9A%87%E5%AE%B6%E5%B1%9E%E5%9C%B0" TargetMode="External"/><Relationship Id="rId304" Type="http://schemas.openxmlformats.org/officeDocument/2006/relationships/hyperlink" Target="https://zh.wikipedia.org/wiki/%E8%8B%B1%E5%9B%BD%E7%9A%87%E5%AE%B6%E5%B1%9E%E5%9C%B0" TargetMode="External"/><Relationship Id="rId388" Type="http://schemas.openxmlformats.org/officeDocument/2006/relationships/hyperlink" Target="https://zh.wikipedia.org/wiki/%E7%BD%97%E5%BE%B7%E5%9F%8E" TargetMode="External"/><Relationship Id="rId511" Type="http://schemas.openxmlformats.org/officeDocument/2006/relationships/hyperlink" Target="https://zh.wikipedia.org/wiki/%E5%8A%A0%E6%8B%89%E5%8A%A0%E6%96%AF" TargetMode="External"/><Relationship Id="rId85" Type="http://schemas.openxmlformats.org/officeDocument/2006/relationships/hyperlink" Target="https://zh.wikipedia.org/wiki/%E6%B3%95%E5%9B%BD%E8%A1%8C%E6%94%BF%E5%8C%BA%E5%88%92" TargetMode="External"/><Relationship Id="rId150" Type="http://schemas.openxmlformats.org/officeDocument/2006/relationships/hyperlink" Target="https://zh.wikipedia.org/wiki/%E7%A7%91%E7%A7%91%E6%96%AF%EF%BC%88%E5%9F%BA%E6%9E%97%EF%BC%89%E7%BE%A4%E5%B2%9B" TargetMode="External"/><Relationship Id="rId595" Type="http://schemas.openxmlformats.org/officeDocument/2006/relationships/hyperlink" Target="https://zh.wikipedia.org/wiki/%E6%B3%95%E5%9B%BD%E6%B5%B7%E5%A4%96%E9%A2%86%E5%9C%B0" TargetMode="External"/><Relationship Id="rId248" Type="http://schemas.openxmlformats.org/officeDocument/2006/relationships/hyperlink" Target="https://zh.wikipedia.org/wiki/%E5%A5%A5%E5%85%B0%E7%BE%A4%E5%B2%9B" TargetMode="External"/><Relationship Id="rId455" Type="http://schemas.openxmlformats.org/officeDocument/2006/relationships/hyperlink" Target="https://zh.wikipedia.org/wiki/%E5%9C%A3%E7%9A%AE%E5%9F%83%E5%B0%94%E5%92%8C%E5%AF%86%E5%85%8B%E9%9A%86%E7%BE%A4%E5%B2%9B" TargetMode="External"/><Relationship Id="rId12" Type="http://schemas.openxmlformats.org/officeDocument/2006/relationships/hyperlink" Target="https://zh.wikipedia.org/wiki/%E5%B8%83%E5%9F%BA%E7%BA%B3%E6%B3%95%E7%B4%A2" TargetMode="External"/><Relationship Id="rId108" Type="http://schemas.openxmlformats.org/officeDocument/2006/relationships/hyperlink" Target="https://zh.wikipedia.org/wiki/%E5%9D%A6%E6%A1%91%E5%B0%BC%E4%BA%9A" TargetMode="External"/><Relationship Id="rId315" Type="http://schemas.openxmlformats.org/officeDocument/2006/relationships/hyperlink" Target="https://zh.wikipedia.org/wiki/%E9%A9%AC%E8%80%B3%E4%BB%96" TargetMode="External"/><Relationship Id="rId522" Type="http://schemas.openxmlformats.org/officeDocument/2006/relationships/hyperlink" Target="https://zh.wikipedia.org/wiki/%E6%96%90%E6%B5%8E" TargetMode="External"/><Relationship Id="rId96" Type="http://schemas.openxmlformats.org/officeDocument/2006/relationships/hyperlink" Target="https://zh.wikipedia.org/wiki/%E5%A1%9E%E6%8B%89%E5%88%A9%E6%98%82" TargetMode="External"/><Relationship Id="rId161" Type="http://schemas.openxmlformats.org/officeDocument/2006/relationships/hyperlink" Target="https://zh.wikipedia.org/wiki/%E4%BC%8A%E6%9C%97" TargetMode="External"/><Relationship Id="rId399" Type="http://schemas.openxmlformats.org/officeDocument/2006/relationships/hyperlink" Target="https://zh.wikipedia.org/wiki/%E5%9C%A3%E4%BD%95%E5%A1%9E" TargetMode="External"/><Relationship Id="rId259" Type="http://schemas.openxmlformats.org/officeDocument/2006/relationships/hyperlink" Target="https://zh.wikipedia.org/wiki/%E6%98%8E%E6%96%AF%E5%85%8B" TargetMode="External"/><Relationship Id="rId466" Type="http://schemas.openxmlformats.org/officeDocument/2006/relationships/hyperlink" Target="https://zh.wikipedia.org/wiki/%E5%8D%8E%E7%9B%9B%E9%A1%BF%E5%93%A5%E4%BC%A6%E6%AF%94%E4%BA%9A%E7%89%B9%E5%8C%BA" TargetMode="External"/><Relationship Id="rId23" Type="http://schemas.openxmlformats.org/officeDocument/2006/relationships/hyperlink" Target="https://zh.wikipedia.org/wiki/%E6%81%A9%E8%B4%BE%E6%A2%85%E7%BA%B3" TargetMode="External"/><Relationship Id="rId119" Type="http://schemas.openxmlformats.org/officeDocument/2006/relationships/hyperlink" Target="https://zh.wikipedia.org/wiki/%E8%B5%9E%E6%AF%94%E4%BA%9A" TargetMode="External"/><Relationship Id="rId326" Type="http://schemas.openxmlformats.org/officeDocument/2006/relationships/hyperlink" Target="https://zh.wikipedia.org/wiki/%E5%A5%A5%E6%96%AF%E9%99%86" TargetMode="External"/><Relationship Id="rId533" Type="http://schemas.openxmlformats.org/officeDocument/2006/relationships/hyperlink" Target="https://zh.wikipedia.org/wiki/%E7%BE%8E%E5%9B%BD%E8%A1%8C%E6%94%BF%E5%8C%BA%E5%88%92" TargetMode="External"/><Relationship Id="rId172" Type="http://schemas.openxmlformats.org/officeDocument/2006/relationships/hyperlink" Target="https://zh.wikipedia.org/wiki/%E5%8A%AA%E5%B0%94%E8%8B%8F%E4%B8%B9" TargetMode="External"/><Relationship Id="rId477" Type="http://schemas.openxmlformats.org/officeDocument/2006/relationships/hyperlink" Target="https://zh.wikipedia.org/wiki/%E5%A5%A5%E6%8B%89%E6%B6%85%E6%96%AF%E5%A1%94%E5%BE%B7_(%E5%9C%A3%E5%B0%A4%E6%96%AF%E7%89%B9%E6%AD%87%E6%96%AF)" TargetMode="External"/><Relationship Id="rId600" Type="http://schemas.openxmlformats.org/officeDocument/2006/relationships/hyperlink" Target="https://zh.wikipedia.org/wiki/%E8%8B%B1%E5%9B%BD%E6%B5%B7%E5%A4%96%E9%A2%86%E5%9C%B0" TargetMode="External"/><Relationship Id="rId337" Type="http://schemas.openxmlformats.org/officeDocument/2006/relationships/hyperlink" Target="https://zh.wikipedia.org/wiki/%E5%A1%9E%E5%B0%94%E7%BB%B4%E4%BA%9A" TargetMode="External"/><Relationship Id="rId34" Type="http://schemas.openxmlformats.org/officeDocument/2006/relationships/hyperlink" Target="https://zh.wikipedia.org/wiki/%E5%9F%83%E5%8F%8A" TargetMode="External"/><Relationship Id="rId544" Type="http://schemas.openxmlformats.org/officeDocument/2006/relationships/hyperlink" Target="https://zh.wikipedia.org/wiki/%E4%B8%AD%E9%80%94%E5%B2%9B" TargetMode="External"/><Relationship Id="rId183" Type="http://schemas.openxmlformats.org/officeDocument/2006/relationships/hyperlink" Target="https://zh.wikipedia.org/wiki/%E9%BB%8E%E5%B7%B4%E5%AB%A9" TargetMode="External"/><Relationship Id="rId390" Type="http://schemas.openxmlformats.org/officeDocument/2006/relationships/hyperlink" Target="https://zh.wikipedia.org/wiki/%E5%8A%A0%E6%8B%BF%E5%A4%A7" TargetMode="External"/><Relationship Id="rId404" Type="http://schemas.openxmlformats.org/officeDocument/2006/relationships/hyperlink" Target="https://zh.wikipedia.org/wiki/%E8%8D%B7%E5%85%B0%E8%A1%8C%E6%94%BF%E5%8C%BA%E5%88%92" TargetMode="External"/><Relationship Id="rId250" Type="http://schemas.openxmlformats.org/officeDocument/2006/relationships/hyperlink" Target="https://zh.wikipedia.org/wiki/%E8%8A%AC%E5%85%B0%E8%A1%8C%E6%94%BF%E5%8C%BA%E5%88%92" TargetMode="External"/><Relationship Id="rId488" Type="http://schemas.openxmlformats.org/officeDocument/2006/relationships/hyperlink" Target="https://zh.wikipedia.org/wiki/%E6%99%BA%E5%88%A9" TargetMode="External"/><Relationship Id="rId45" Type="http://schemas.openxmlformats.org/officeDocument/2006/relationships/hyperlink" Target="https://zh.wikipedia.org/wiki/%E7%8F%AD%E7%8F%A0%E5%B0%94" TargetMode="External"/><Relationship Id="rId110" Type="http://schemas.openxmlformats.org/officeDocument/2006/relationships/hyperlink" Target="https://zh.wikipedia.org/wiki/%E5%A4%9A%E5%93%A5" TargetMode="External"/><Relationship Id="rId348" Type="http://schemas.openxmlformats.org/officeDocument/2006/relationships/hyperlink" Target="https://zh.wikipedia.org/wiki/%E7%91%9E%E5%85%B8" TargetMode="External"/><Relationship Id="rId555" Type="http://schemas.openxmlformats.org/officeDocument/2006/relationships/hyperlink" Target="https://zh.wikipedia.org/wiki/%E6%96%B0%E8%A5%BF%E5%85%B0%E8%A1%8C%E6%94%BF%E5%8C%BA%E5%88%92" TargetMode="External"/><Relationship Id="rId194" Type="http://schemas.openxmlformats.org/officeDocument/2006/relationships/hyperlink" Target="https://zh.wikipedia.org/wiki/%E5%8A%A0%E5%BE%B7%E6%BB%A1%E9%83%BD" TargetMode="External"/><Relationship Id="rId208" Type="http://schemas.openxmlformats.org/officeDocument/2006/relationships/hyperlink" Target="https://zh.wikipedia.org/wiki/%E6%96%B0%E5%8A%A0%E5%9D%A1" TargetMode="External"/><Relationship Id="rId415" Type="http://schemas.openxmlformats.org/officeDocument/2006/relationships/hyperlink" Target="https://zh.wikipedia.org/wiki/%E5%9C%A3%E4%B9%94%E6%B2%BB_(%E6%A0%BC%E6%9E%97%E7%BA%B3%E8%BE%BE)" TargetMode="External"/><Relationship Id="rId261" Type="http://schemas.openxmlformats.org/officeDocument/2006/relationships/hyperlink" Target="https://zh.wikipedia.org/wiki/%E5%B8%83%E9%B2%81%E5%A1%9E%E5%B0%94" TargetMode="External"/><Relationship Id="rId499" Type="http://schemas.openxmlformats.org/officeDocument/2006/relationships/hyperlink" Target="https://zh.wikipedia.org/wiki/%E6%B3%95%E5%9B%BD%E8%A1%8C%E6%94%BF%E5%8C%BA%E5%88%92" TargetMode="Externa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C6A3A-6671-4C60-89B8-A050D8C3D609}">
  <dimension ref="B2:J33"/>
  <sheetViews>
    <sheetView zoomScale="80" zoomScaleNormal="80" workbookViewId="0">
      <pane xSplit="4" ySplit="3" topLeftCell="E4" activePane="bottomRight" state="frozen"/>
      <selection pane="topRight" activeCell="E1" sqref="E1"/>
      <selection pane="bottomLeft" activeCell="A3" sqref="A3"/>
      <selection pane="bottomRight" activeCell="E14" sqref="E14"/>
    </sheetView>
  </sheetViews>
  <sheetFormatPr defaultRowHeight="15.75" x14ac:dyDescent="0.25"/>
  <cols>
    <col min="1" max="1" width="2.77734375" style="28" customWidth="1"/>
    <col min="2" max="2" width="8.88671875" style="89"/>
    <col min="3" max="6" width="8.88671875" style="28"/>
    <col min="7" max="7" width="11" style="28" customWidth="1"/>
    <col min="8" max="8" width="15.33203125" style="28" customWidth="1"/>
    <col min="9" max="9" width="37.88671875" style="28" customWidth="1"/>
    <col min="10" max="10" width="78.44140625" style="28" customWidth="1"/>
    <col min="11" max="16384" width="8.88671875" style="28"/>
  </cols>
  <sheetData>
    <row r="2" spans="2:10" x14ac:dyDescent="0.25">
      <c r="E2" s="28" t="s">
        <v>275</v>
      </c>
      <c r="F2" s="28" t="s">
        <v>276</v>
      </c>
      <c r="G2" s="28" t="s">
        <v>273</v>
      </c>
      <c r="H2" s="28" t="s">
        <v>277</v>
      </c>
      <c r="I2" s="28" t="s">
        <v>282</v>
      </c>
    </row>
    <row r="3" spans="2:10" x14ac:dyDescent="0.25">
      <c r="B3" s="90" t="s">
        <v>0</v>
      </c>
      <c r="C3" s="29" t="s">
        <v>1</v>
      </c>
      <c r="D3" s="29" t="s">
        <v>284</v>
      </c>
      <c r="E3" s="29" t="s">
        <v>281</v>
      </c>
      <c r="F3" s="29" t="s">
        <v>280</v>
      </c>
      <c r="G3" s="29" t="s">
        <v>279</v>
      </c>
      <c r="H3" s="29" t="s">
        <v>278</v>
      </c>
      <c r="I3" s="29" t="s">
        <v>283</v>
      </c>
      <c r="J3" s="29" t="s">
        <v>274</v>
      </c>
    </row>
    <row r="4" spans="2:10" x14ac:dyDescent="0.25">
      <c r="B4" s="31">
        <v>467990</v>
      </c>
      <c r="C4" s="30" t="s">
        <v>5937</v>
      </c>
      <c r="D4" s="30" t="s">
        <v>5935</v>
      </c>
      <c r="E4" s="31">
        <v>119.9234</v>
      </c>
      <c r="F4" s="31">
        <v>26.1692</v>
      </c>
      <c r="G4" s="31">
        <v>97.841999999999999</v>
      </c>
      <c r="H4" s="30" t="s">
        <v>5933</v>
      </c>
      <c r="I4" s="30" t="s">
        <v>5938</v>
      </c>
      <c r="J4" s="30"/>
    </row>
    <row r="5" spans="2:10" x14ac:dyDescent="0.25">
      <c r="B5" s="31">
        <v>466950</v>
      </c>
      <c r="C5" s="30" t="s">
        <v>7829</v>
      </c>
      <c r="D5" s="30" t="s">
        <v>7827</v>
      </c>
      <c r="E5" s="31">
        <v>122.0797</v>
      </c>
      <c r="F5" s="31">
        <v>25.6279</v>
      </c>
      <c r="G5" s="31">
        <v>101.7</v>
      </c>
      <c r="H5" s="30" t="s">
        <v>7830</v>
      </c>
      <c r="I5" s="30" t="s">
        <v>7831</v>
      </c>
      <c r="J5" s="30"/>
    </row>
    <row r="6" spans="2:10" x14ac:dyDescent="0.25">
      <c r="B6" s="31">
        <v>466940</v>
      </c>
      <c r="C6" s="30" t="s">
        <v>7834</v>
      </c>
      <c r="D6" s="30" t="s">
        <v>7832</v>
      </c>
      <c r="E6" s="31">
        <v>121.74039999999999</v>
      </c>
      <c r="F6" s="31">
        <v>25.133299999999998</v>
      </c>
      <c r="G6" s="31">
        <v>26.7</v>
      </c>
      <c r="H6" s="30" t="s">
        <v>7835</v>
      </c>
      <c r="I6" s="30" t="s">
        <v>7836</v>
      </c>
      <c r="J6" s="30"/>
    </row>
    <row r="7" spans="2:10" x14ac:dyDescent="0.25">
      <c r="B7" s="31">
        <v>466910</v>
      </c>
      <c r="C7" s="30" t="s">
        <v>7839</v>
      </c>
      <c r="D7" s="30" t="s">
        <v>7837</v>
      </c>
      <c r="E7" s="31">
        <v>121.52970000000001</v>
      </c>
      <c r="F7" s="31">
        <v>25.182500000000001</v>
      </c>
      <c r="G7" s="31">
        <v>837.6</v>
      </c>
      <c r="H7" s="30" t="s">
        <v>7840</v>
      </c>
      <c r="I7" s="30" t="s">
        <v>7842</v>
      </c>
      <c r="J7" s="30"/>
    </row>
    <row r="8" spans="2:10" x14ac:dyDescent="0.25">
      <c r="B8" s="31">
        <v>466930</v>
      </c>
      <c r="C8" s="30" t="s">
        <v>7846</v>
      </c>
      <c r="D8" s="30" t="s">
        <v>7841</v>
      </c>
      <c r="E8" s="31">
        <v>121.54454699999999</v>
      </c>
      <c r="F8" s="31">
        <v>25.162078000000001</v>
      </c>
      <c r="G8" s="31">
        <v>607.1</v>
      </c>
      <c r="H8" s="91" t="s">
        <v>7844</v>
      </c>
      <c r="I8" s="30" t="s">
        <v>7843</v>
      </c>
      <c r="J8" s="30"/>
    </row>
    <row r="9" spans="2:10" x14ac:dyDescent="0.25">
      <c r="B9" s="31">
        <v>466920</v>
      </c>
      <c r="C9" s="30" t="s">
        <v>9138</v>
      </c>
      <c r="D9" s="30" t="s">
        <v>9141</v>
      </c>
      <c r="E9" s="31">
        <v>121.514853</v>
      </c>
      <c r="F9" s="31">
        <v>25.037649999999999</v>
      </c>
      <c r="G9" s="31">
        <v>5.3</v>
      </c>
      <c r="H9" s="30" t="s">
        <v>9140</v>
      </c>
      <c r="I9" s="30" t="s">
        <v>9139</v>
      </c>
      <c r="J9" s="30" t="s">
        <v>9636</v>
      </c>
    </row>
    <row r="10" spans="2:10" x14ac:dyDescent="0.25">
      <c r="B10" s="31">
        <v>466880</v>
      </c>
      <c r="C10" s="30" t="s">
        <v>11886</v>
      </c>
      <c r="D10" s="30" t="s">
        <v>9637</v>
      </c>
      <c r="E10" s="31">
        <v>121.44201700000001</v>
      </c>
      <c r="F10" s="31">
        <v>24.997647000000001</v>
      </c>
      <c r="G10" s="31">
        <v>9.6999999999999993</v>
      </c>
      <c r="H10" s="91" t="s">
        <v>9642</v>
      </c>
      <c r="I10" s="30" t="s">
        <v>9640</v>
      </c>
      <c r="J10" s="30" t="s">
        <v>9638</v>
      </c>
    </row>
    <row r="11" spans="2:10" x14ac:dyDescent="0.25">
      <c r="B11" s="31">
        <v>466900</v>
      </c>
      <c r="C11" s="30" t="s">
        <v>11885</v>
      </c>
      <c r="D11" s="30" t="s">
        <v>9639</v>
      </c>
      <c r="E11" s="31">
        <v>121.44890599999999</v>
      </c>
      <c r="F11" s="31">
        <v>25.164888999999999</v>
      </c>
      <c r="G11" s="31">
        <v>19</v>
      </c>
      <c r="H11" s="91" t="s">
        <v>9643</v>
      </c>
      <c r="I11" s="30" t="s">
        <v>9641</v>
      </c>
      <c r="J11" s="30"/>
    </row>
    <row r="12" spans="2:10" x14ac:dyDescent="0.25">
      <c r="B12" s="31">
        <v>467050</v>
      </c>
      <c r="C12" s="30" t="s">
        <v>11884</v>
      </c>
      <c r="D12" s="30" t="s">
        <v>11876</v>
      </c>
      <c r="E12" s="31">
        <v>121.0474</v>
      </c>
      <c r="F12" s="31">
        <v>25.006699999999999</v>
      </c>
      <c r="G12" s="31">
        <v>20.6</v>
      </c>
      <c r="H12" s="30" t="s">
        <v>11877</v>
      </c>
      <c r="I12" s="30" t="s">
        <v>11878</v>
      </c>
      <c r="J12" s="30" t="s">
        <v>11879</v>
      </c>
    </row>
    <row r="13" spans="2:10" x14ac:dyDescent="0.25">
      <c r="B13" s="31">
        <v>467571</v>
      </c>
      <c r="C13" s="30" t="s">
        <v>11882</v>
      </c>
      <c r="D13" s="30" t="s">
        <v>11880</v>
      </c>
      <c r="E13" s="31">
        <v>121.0142</v>
      </c>
      <c r="F13" s="31">
        <v>24.8278</v>
      </c>
      <c r="G13" s="31">
        <v>26.9</v>
      </c>
      <c r="H13" s="30" t="s">
        <v>11887</v>
      </c>
      <c r="I13" s="30" t="s">
        <v>11888</v>
      </c>
      <c r="J13" s="30"/>
    </row>
    <row r="14" spans="2:10" x14ac:dyDescent="0.25">
      <c r="B14" s="31">
        <v>467080</v>
      </c>
      <c r="C14" s="30" t="s">
        <v>1813</v>
      </c>
      <c r="D14" s="30" t="s">
        <v>1601</v>
      </c>
      <c r="E14" s="31">
        <v>121.7565</v>
      </c>
      <c r="F14" s="31">
        <v>24.7639</v>
      </c>
      <c r="G14" s="31">
        <v>7.2</v>
      </c>
      <c r="H14" s="30" t="s">
        <v>1602</v>
      </c>
      <c r="I14" s="30" t="s">
        <v>1603</v>
      </c>
      <c r="J14" s="30"/>
    </row>
    <row r="15" spans="2:10" x14ac:dyDescent="0.25">
      <c r="B15" s="26">
        <v>467060</v>
      </c>
      <c r="C15" s="27" t="s">
        <v>1805</v>
      </c>
      <c r="D15" s="27" t="s">
        <v>1604</v>
      </c>
      <c r="E15" s="26">
        <v>121.8573</v>
      </c>
      <c r="F15" s="26">
        <v>24.596699999999998</v>
      </c>
      <c r="G15" s="26">
        <v>24.9</v>
      </c>
      <c r="H15" s="44" t="s">
        <v>1605</v>
      </c>
      <c r="I15" s="27" t="s">
        <v>1606</v>
      </c>
      <c r="J15" s="27" t="s">
        <v>1607</v>
      </c>
    </row>
    <row r="16" spans="2:10" x14ac:dyDescent="0.25">
      <c r="B16" s="31">
        <v>467110</v>
      </c>
      <c r="C16" s="30" t="s">
        <v>5932</v>
      </c>
      <c r="D16" s="30" t="s">
        <v>5930</v>
      </c>
      <c r="E16" s="31">
        <v>118.28919999999999</v>
      </c>
      <c r="F16" s="31">
        <v>24.407299999999999</v>
      </c>
      <c r="G16" s="31">
        <v>47.9</v>
      </c>
      <c r="H16" s="30" t="s">
        <v>5933</v>
      </c>
      <c r="I16" s="30" t="s">
        <v>5934</v>
      </c>
      <c r="J16" s="30"/>
    </row>
    <row r="17" spans="2:10" x14ac:dyDescent="0.25">
      <c r="B17" s="31">
        <v>467490</v>
      </c>
      <c r="C17" s="30" t="s">
        <v>11891</v>
      </c>
      <c r="D17" s="30" t="s">
        <v>11889</v>
      </c>
      <c r="E17" s="31">
        <v>120.684</v>
      </c>
      <c r="F17" s="31">
        <v>24.145700000000001</v>
      </c>
      <c r="G17" s="31">
        <v>84.04</v>
      </c>
      <c r="H17" s="30" t="s">
        <v>5928</v>
      </c>
      <c r="I17" s="30" t="s">
        <v>11892</v>
      </c>
      <c r="J17" s="30" t="s">
        <v>11893</v>
      </c>
    </row>
    <row r="18" spans="2:10" x14ac:dyDescent="0.25">
      <c r="B18" s="31">
        <v>467770</v>
      </c>
      <c r="C18" s="30" t="s">
        <v>11896</v>
      </c>
      <c r="D18" s="30" t="s">
        <v>11894</v>
      </c>
      <c r="E18" s="31">
        <v>120.52330000000001</v>
      </c>
      <c r="F18" s="31">
        <v>24.256</v>
      </c>
      <c r="G18" s="31">
        <v>31.73</v>
      </c>
      <c r="H18" s="30" t="s">
        <v>11897</v>
      </c>
      <c r="I18" s="30" t="s">
        <v>11898</v>
      </c>
      <c r="J18" s="30" t="s">
        <v>11899</v>
      </c>
    </row>
    <row r="19" spans="2:10" x14ac:dyDescent="0.25">
      <c r="B19" s="26">
        <v>466990</v>
      </c>
      <c r="C19" s="26" t="s">
        <v>1815</v>
      </c>
      <c r="D19" s="1" t="s">
        <v>2</v>
      </c>
      <c r="E19" s="26">
        <v>121.61320000000001</v>
      </c>
      <c r="F19" s="26">
        <v>23.975100000000001</v>
      </c>
      <c r="G19" s="26">
        <v>16.100000000000001</v>
      </c>
      <c r="H19" s="26" t="s">
        <v>3</v>
      </c>
      <c r="I19" s="26" t="s">
        <v>4</v>
      </c>
      <c r="J19" s="27"/>
    </row>
    <row r="20" spans="2:10" x14ac:dyDescent="0.25">
      <c r="B20" s="31">
        <v>467270</v>
      </c>
      <c r="C20" s="30" t="s">
        <v>18816</v>
      </c>
      <c r="D20" s="30" t="s">
        <v>18814</v>
      </c>
      <c r="E20" s="31">
        <v>120.58134800000001</v>
      </c>
      <c r="F20" s="31">
        <v>23.873775999999999</v>
      </c>
      <c r="G20" s="31">
        <v>48.6</v>
      </c>
      <c r="H20" s="26" t="s">
        <v>18818</v>
      </c>
      <c r="I20" s="30" t="s">
        <v>18817</v>
      </c>
      <c r="J20" s="30"/>
    </row>
    <row r="21" spans="2:10" x14ac:dyDescent="0.25">
      <c r="B21" s="31">
        <v>467650</v>
      </c>
      <c r="C21" s="30" t="s">
        <v>11902</v>
      </c>
      <c r="D21" s="30" t="s">
        <v>11900</v>
      </c>
      <c r="E21" s="31">
        <v>120.908</v>
      </c>
      <c r="F21" s="31">
        <v>23.8813</v>
      </c>
      <c r="G21" s="31">
        <v>1017.5</v>
      </c>
      <c r="H21" s="30" t="s">
        <v>11903</v>
      </c>
      <c r="I21" s="30" t="s">
        <v>11904</v>
      </c>
      <c r="J21" s="30"/>
    </row>
    <row r="22" spans="2:10" x14ac:dyDescent="0.25">
      <c r="B22" s="31">
        <v>467550</v>
      </c>
      <c r="C22" s="30" t="s">
        <v>11907</v>
      </c>
      <c r="D22" s="30" t="s">
        <v>11905</v>
      </c>
      <c r="E22" s="31">
        <v>120.95950000000001</v>
      </c>
      <c r="F22" s="31">
        <v>23.4876</v>
      </c>
      <c r="G22" s="31">
        <v>3844.8</v>
      </c>
      <c r="H22" s="30" t="s">
        <v>7844</v>
      </c>
      <c r="I22" s="30" t="s">
        <v>11908</v>
      </c>
      <c r="J22" s="30"/>
    </row>
    <row r="23" spans="2:10" x14ac:dyDescent="0.25">
      <c r="B23" s="31">
        <v>467530</v>
      </c>
      <c r="C23" s="30" t="s">
        <v>11911</v>
      </c>
      <c r="D23" s="30" t="s">
        <v>11909</v>
      </c>
      <c r="E23" s="31">
        <v>120.81319999999999</v>
      </c>
      <c r="F23" s="31">
        <v>23.508199999999999</v>
      </c>
      <c r="G23" s="31">
        <v>2413.4</v>
      </c>
      <c r="H23" s="30" t="s">
        <v>11912</v>
      </c>
      <c r="I23" s="30" t="s">
        <v>11913</v>
      </c>
      <c r="J23" s="30"/>
    </row>
    <row r="24" spans="2:10" x14ac:dyDescent="0.25">
      <c r="B24" s="31">
        <v>467480</v>
      </c>
      <c r="C24" s="30" t="s">
        <v>11916</v>
      </c>
      <c r="D24" s="30" t="s">
        <v>11914</v>
      </c>
      <c r="E24" s="31">
        <v>120.4329</v>
      </c>
      <c r="F24" s="31">
        <v>23.495899999999999</v>
      </c>
      <c r="G24" s="31">
        <v>26.9</v>
      </c>
      <c r="H24" s="30" t="s">
        <v>11917</v>
      </c>
      <c r="I24" s="30" t="s">
        <v>11918</v>
      </c>
      <c r="J24" s="30"/>
    </row>
    <row r="25" spans="2:10" x14ac:dyDescent="0.25">
      <c r="B25" s="31">
        <v>467350</v>
      </c>
      <c r="C25" s="30" t="s">
        <v>5927</v>
      </c>
      <c r="D25" s="30" t="s">
        <v>5925</v>
      </c>
      <c r="E25" s="31">
        <v>119.563</v>
      </c>
      <c r="F25" s="31">
        <v>23.5655</v>
      </c>
      <c r="G25" s="31">
        <v>10.7</v>
      </c>
      <c r="H25" s="30" t="s">
        <v>5928</v>
      </c>
      <c r="I25" s="30" t="s">
        <v>5929</v>
      </c>
      <c r="J25" s="30"/>
    </row>
    <row r="26" spans="2:10" x14ac:dyDescent="0.25">
      <c r="B26" s="31">
        <v>467610</v>
      </c>
      <c r="C26" s="30" t="s">
        <v>1811</v>
      </c>
      <c r="D26" s="30" t="s">
        <v>1488</v>
      </c>
      <c r="E26" s="31">
        <v>121.3734</v>
      </c>
      <c r="F26" s="31">
        <v>23.0974</v>
      </c>
      <c r="G26" s="31">
        <v>33.5</v>
      </c>
      <c r="H26" s="30" t="s">
        <v>1478</v>
      </c>
      <c r="I26" s="30" t="s">
        <v>1487</v>
      </c>
      <c r="J26" s="30"/>
    </row>
    <row r="27" spans="2:10" x14ac:dyDescent="0.25">
      <c r="B27" s="31">
        <v>467660</v>
      </c>
      <c r="C27" s="30" t="s">
        <v>1485</v>
      </c>
      <c r="D27" s="30" t="s">
        <v>1486</v>
      </c>
      <c r="E27" s="31">
        <v>121.1545</v>
      </c>
      <c r="F27" s="31">
        <v>22.752199999999998</v>
      </c>
      <c r="G27" s="31">
        <v>9</v>
      </c>
      <c r="H27" s="30" t="s">
        <v>1484</v>
      </c>
      <c r="I27" s="30" t="s">
        <v>1483</v>
      </c>
      <c r="J27" s="30"/>
    </row>
    <row r="28" spans="2:10" x14ac:dyDescent="0.25">
      <c r="B28" s="31">
        <v>467540</v>
      </c>
      <c r="C28" s="30" t="s">
        <v>1809</v>
      </c>
      <c r="D28" s="30" t="s">
        <v>1480</v>
      </c>
      <c r="E28" s="31">
        <v>120.9037</v>
      </c>
      <c r="F28" s="31">
        <v>22.355599999999999</v>
      </c>
      <c r="G28" s="31">
        <v>8.1</v>
      </c>
      <c r="H28" s="30" t="s">
        <v>1481</v>
      </c>
      <c r="I28" s="30" t="s">
        <v>1482</v>
      </c>
      <c r="J28" s="30"/>
    </row>
    <row r="29" spans="2:10" x14ac:dyDescent="0.25">
      <c r="B29" s="31">
        <v>467620</v>
      </c>
      <c r="C29" s="30" t="s">
        <v>1807</v>
      </c>
      <c r="D29" s="30" t="s">
        <v>1477</v>
      </c>
      <c r="E29" s="31">
        <v>121.5583</v>
      </c>
      <c r="F29" s="31">
        <v>22.036899999999999</v>
      </c>
      <c r="G29" s="31">
        <v>324</v>
      </c>
      <c r="H29" s="30" t="s">
        <v>1478</v>
      </c>
      <c r="I29" s="30" t="s">
        <v>1479</v>
      </c>
      <c r="J29" s="30"/>
    </row>
    <row r="30" spans="2:10" x14ac:dyDescent="0.25">
      <c r="B30" s="31">
        <v>467410</v>
      </c>
      <c r="C30" s="30" t="s">
        <v>11921</v>
      </c>
      <c r="D30" s="30" t="s">
        <v>11919</v>
      </c>
      <c r="E30" s="31">
        <v>120.2047</v>
      </c>
      <c r="F30" s="31">
        <v>22.993200000000002</v>
      </c>
      <c r="G30" s="31">
        <v>40.799999999999997</v>
      </c>
      <c r="H30" s="30" t="s">
        <v>11922</v>
      </c>
      <c r="I30" s="30" t="s">
        <v>11923</v>
      </c>
      <c r="J30" s="30" t="s">
        <v>11924</v>
      </c>
    </row>
    <row r="31" spans="2:10" x14ac:dyDescent="0.25">
      <c r="B31" s="31">
        <v>467420</v>
      </c>
      <c r="C31" s="30" t="s">
        <v>11927</v>
      </c>
      <c r="D31" s="30" t="s">
        <v>11925</v>
      </c>
      <c r="E31" s="31">
        <v>120.2367</v>
      </c>
      <c r="F31" s="31">
        <v>23.0383</v>
      </c>
      <c r="G31" s="31">
        <v>8.1</v>
      </c>
      <c r="H31" s="30" t="s">
        <v>11928</v>
      </c>
      <c r="I31" s="30" t="s">
        <v>11929</v>
      </c>
      <c r="J31" s="30"/>
    </row>
    <row r="32" spans="2:10" x14ac:dyDescent="0.25">
      <c r="B32" s="31">
        <v>467440</v>
      </c>
      <c r="C32" s="30" t="s">
        <v>11932</v>
      </c>
      <c r="D32" s="30" t="s">
        <v>11930</v>
      </c>
      <c r="E32" s="31">
        <v>120.31570000000001</v>
      </c>
      <c r="F32" s="31">
        <v>22.565899999999999</v>
      </c>
      <c r="G32" s="31">
        <v>2.2999999999999998</v>
      </c>
      <c r="H32" s="30" t="s">
        <v>11933</v>
      </c>
      <c r="I32" s="30" t="s">
        <v>11934</v>
      </c>
      <c r="J32" s="30"/>
    </row>
    <row r="33" spans="2:10" x14ac:dyDescent="0.25">
      <c r="B33" s="31">
        <v>467590</v>
      </c>
      <c r="C33" s="30" t="s">
        <v>11937</v>
      </c>
      <c r="D33" s="30" t="s">
        <v>11935</v>
      </c>
      <c r="E33" s="31">
        <v>120.74630000000001</v>
      </c>
      <c r="F33" s="31">
        <v>22.003799999999998</v>
      </c>
      <c r="G33" s="31">
        <v>22.3</v>
      </c>
      <c r="H33" s="30" t="s">
        <v>5928</v>
      </c>
      <c r="I33" s="30" t="s">
        <v>11938</v>
      </c>
      <c r="J33" s="30"/>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FED4B-1C2B-4AFE-AEFF-7FF1ADC15F09}">
  <dimension ref="A1:AN2462"/>
  <sheetViews>
    <sheetView zoomScale="80" zoomScaleNormal="80" workbookViewId="0">
      <pane xSplit="6" ySplit="5" topLeftCell="S6" activePane="bottomRight" state="frozen"/>
      <selection pane="topRight" activeCell="G1" sqref="G1"/>
      <selection pane="bottomLeft" activeCell="A6" sqref="A6"/>
      <selection pane="bottomRight" activeCell="N5" sqref="N5"/>
    </sheetView>
  </sheetViews>
  <sheetFormatPr defaultRowHeight="15.75" x14ac:dyDescent="0.25"/>
  <cols>
    <col min="1" max="1" width="2.77734375" style="3" customWidth="1"/>
    <col min="2" max="2" width="9.33203125" style="3" customWidth="1"/>
    <col min="3" max="4" width="8.77734375" style="12" customWidth="1"/>
    <col min="5" max="5" width="6.109375" style="12" customWidth="1"/>
    <col min="6" max="6" width="10.77734375" style="12" customWidth="1"/>
    <col min="7" max="7" width="8.88671875" style="3" customWidth="1"/>
    <col min="8" max="8" width="9" style="3" customWidth="1"/>
    <col min="9" max="9" width="12.33203125" style="3" customWidth="1"/>
    <col min="10" max="10" width="15.77734375" style="3" customWidth="1"/>
    <col min="11" max="11" width="12.109375" style="3" customWidth="1"/>
    <col min="12" max="12" width="15.77734375" style="3" customWidth="1"/>
    <col min="13" max="13" width="13.21875" style="3" customWidth="1"/>
    <col min="14" max="14" width="8.77734375" style="3" customWidth="1"/>
    <col min="15" max="15" width="15.77734375" style="3" customWidth="1"/>
    <col min="16" max="16" width="8.77734375" style="3" customWidth="1"/>
    <col min="17" max="17" width="15.77734375" style="3" customWidth="1"/>
    <col min="18" max="18" width="13.33203125" style="3" customWidth="1"/>
    <col min="19" max="20" width="8.77734375" style="3" customWidth="1"/>
    <col min="21" max="21" width="15.77734375" style="3" customWidth="1"/>
    <col min="22" max="23" width="8.77734375" style="3" customWidth="1"/>
    <col min="24" max="24" width="9" style="3" customWidth="1"/>
    <col min="25" max="25" width="9.33203125" style="3" customWidth="1"/>
    <col min="26" max="26" width="15.77734375" style="3" customWidth="1"/>
    <col min="27" max="27" width="8.77734375" style="3" customWidth="1"/>
    <col min="28" max="28" width="11.44140625" style="3" customWidth="1"/>
    <col min="29" max="29" width="12.6640625" style="3" customWidth="1"/>
    <col min="30" max="30" width="15.77734375" style="3" customWidth="1"/>
    <col min="31" max="31" width="12.6640625" style="3" customWidth="1"/>
    <col min="32" max="32" width="15.77734375" style="3" customWidth="1"/>
    <col min="33" max="33" width="10.33203125" style="3" customWidth="1"/>
    <col min="34" max="34" width="14" style="3" customWidth="1"/>
    <col min="35" max="35" width="10" style="3" customWidth="1"/>
    <col min="36" max="36" width="10.6640625" style="3" customWidth="1"/>
    <col min="37" max="37" width="8.77734375" style="3" customWidth="1"/>
    <col min="38" max="38" width="9.33203125" style="3" customWidth="1"/>
    <col min="39" max="39" width="15.77734375" style="3" customWidth="1"/>
    <col min="40" max="40" width="14.5546875" style="3" customWidth="1"/>
  </cols>
  <sheetData>
    <row r="1" spans="2:40" s="3" customFormat="1" x14ac:dyDescent="0.25">
      <c r="C1" s="12"/>
      <c r="D1" s="12"/>
      <c r="E1" s="12"/>
      <c r="F1" s="12"/>
    </row>
    <row r="2" spans="2:40" s="3" customFormat="1" x14ac:dyDescent="0.25">
      <c r="B2" s="85" t="s">
        <v>696</v>
      </c>
      <c r="C2" s="98" t="s">
        <v>241</v>
      </c>
      <c r="D2" s="99"/>
      <c r="E2" s="98" t="s">
        <v>239</v>
      </c>
      <c r="F2" s="99"/>
      <c r="G2" s="99" t="s">
        <v>236</v>
      </c>
      <c r="H2" s="100"/>
      <c r="I2" s="100"/>
      <c r="J2" s="100"/>
      <c r="K2" s="100"/>
      <c r="L2" s="100"/>
      <c r="M2" s="100" t="s">
        <v>237</v>
      </c>
      <c r="N2" s="100"/>
      <c r="O2" s="100"/>
      <c r="P2" s="100"/>
      <c r="Q2" s="100"/>
      <c r="R2" s="6" t="s">
        <v>5</v>
      </c>
      <c r="S2" s="98" t="s">
        <v>7</v>
      </c>
      <c r="T2" s="101"/>
      <c r="U2" s="101"/>
      <c r="V2" s="101"/>
      <c r="W2" s="99"/>
      <c r="X2" s="98" t="s">
        <v>8</v>
      </c>
      <c r="Y2" s="101"/>
      <c r="Z2" s="101"/>
      <c r="AA2" s="101"/>
      <c r="AB2" s="101"/>
      <c r="AC2" s="101"/>
      <c r="AD2" s="101"/>
      <c r="AE2" s="101"/>
      <c r="AF2" s="99"/>
      <c r="AG2" s="6" t="s">
        <v>6</v>
      </c>
      <c r="AH2" s="6" t="s">
        <v>10</v>
      </c>
      <c r="AI2" s="98" t="s">
        <v>9</v>
      </c>
      <c r="AJ2" s="99"/>
      <c r="AK2" s="98" t="s">
        <v>11</v>
      </c>
      <c r="AL2" s="101"/>
      <c r="AM2" s="99"/>
      <c r="AN2" s="7" t="s">
        <v>12</v>
      </c>
    </row>
    <row r="3" spans="2:40" s="5" customFormat="1" ht="30" customHeight="1" x14ac:dyDescent="0.25">
      <c r="C3" s="16"/>
      <c r="D3" s="16"/>
      <c r="E3" s="16"/>
      <c r="F3" s="10" t="s">
        <v>13</v>
      </c>
      <c r="G3" s="8" t="s">
        <v>14</v>
      </c>
      <c r="H3" s="8" t="s">
        <v>15</v>
      </c>
      <c r="I3" s="8" t="s">
        <v>16</v>
      </c>
      <c r="J3" s="8" t="s">
        <v>17</v>
      </c>
      <c r="K3" s="8" t="s">
        <v>18</v>
      </c>
      <c r="L3" s="8" t="s">
        <v>19</v>
      </c>
      <c r="M3" s="8" t="s">
        <v>20</v>
      </c>
      <c r="N3" s="8" t="s">
        <v>21</v>
      </c>
      <c r="O3" s="8" t="s">
        <v>22</v>
      </c>
      <c r="P3" s="8" t="s">
        <v>23</v>
      </c>
      <c r="Q3" s="8" t="s">
        <v>24</v>
      </c>
      <c r="R3" s="8" t="s">
        <v>25</v>
      </c>
      <c r="S3" s="8" t="s">
        <v>27</v>
      </c>
      <c r="T3" s="8" t="s">
        <v>28</v>
      </c>
      <c r="U3" s="8" t="s">
        <v>29</v>
      </c>
      <c r="V3" s="8" t="s">
        <v>30</v>
      </c>
      <c r="W3" s="8" t="s">
        <v>31</v>
      </c>
      <c r="X3" s="8" t="s">
        <v>32</v>
      </c>
      <c r="Y3" s="8" t="s">
        <v>33</v>
      </c>
      <c r="Z3" s="8" t="s">
        <v>7826</v>
      </c>
      <c r="AA3" s="8" t="s">
        <v>7816</v>
      </c>
      <c r="AB3" s="8" t="s">
        <v>7817</v>
      </c>
      <c r="AC3" s="9" t="s">
        <v>7825</v>
      </c>
      <c r="AD3" s="8" t="s">
        <v>7824</v>
      </c>
      <c r="AE3" s="8" t="s">
        <v>7823</v>
      </c>
      <c r="AF3" s="8" t="s">
        <v>7822</v>
      </c>
      <c r="AG3" s="8" t="s">
        <v>26</v>
      </c>
      <c r="AH3" s="8" t="s">
        <v>36</v>
      </c>
      <c r="AI3" s="8" t="s">
        <v>34</v>
      </c>
      <c r="AJ3" s="8" t="s">
        <v>35</v>
      </c>
      <c r="AK3" s="8" t="s">
        <v>7818</v>
      </c>
      <c r="AL3" s="8" t="s">
        <v>7820</v>
      </c>
      <c r="AM3" s="8" t="s">
        <v>7819</v>
      </c>
      <c r="AN3" s="8" t="s">
        <v>37</v>
      </c>
    </row>
    <row r="4" spans="2:40" s="2" customFormat="1" ht="13.5" x14ac:dyDescent="0.25">
      <c r="C4" s="17"/>
      <c r="D4" s="17"/>
      <c r="E4" s="17"/>
      <c r="F4" s="13" t="s">
        <v>38</v>
      </c>
      <c r="G4" s="14" t="s">
        <v>39</v>
      </c>
      <c r="H4" s="14" t="s">
        <v>39</v>
      </c>
      <c r="I4" s="14" t="s">
        <v>39</v>
      </c>
      <c r="J4" s="14" t="s">
        <v>40</v>
      </c>
      <c r="K4" s="14" t="s">
        <v>39</v>
      </c>
      <c r="L4" s="14" t="s">
        <v>40</v>
      </c>
      <c r="M4" s="14" t="s">
        <v>41</v>
      </c>
      <c r="N4" s="14" t="s">
        <v>41</v>
      </c>
      <c r="O4" s="14" t="s">
        <v>40</v>
      </c>
      <c r="P4" s="14" t="s">
        <v>41</v>
      </c>
      <c r="Q4" s="14" t="s">
        <v>40</v>
      </c>
      <c r="R4" s="14" t="s">
        <v>41</v>
      </c>
      <c r="S4" s="14" t="s">
        <v>43</v>
      </c>
      <c r="T4" s="14" t="s">
        <v>44</v>
      </c>
      <c r="U4" s="14" t="s">
        <v>43</v>
      </c>
      <c r="V4" s="14" t="s">
        <v>44</v>
      </c>
      <c r="W4" s="14" t="s">
        <v>40</v>
      </c>
      <c r="X4" s="14" t="s">
        <v>45</v>
      </c>
      <c r="Y4" s="14" t="s">
        <v>46</v>
      </c>
      <c r="Z4" s="14" t="s">
        <v>38</v>
      </c>
      <c r="AA4" s="14" t="s">
        <v>45</v>
      </c>
      <c r="AB4" s="14" t="s">
        <v>40</v>
      </c>
      <c r="AC4" s="14" t="s">
        <v>45</v>
      </c>
      <c r="AD4" s="14" t="s">
        <v>40</v>
      </c>
      <c r="AE4" s="14" t="s">
        <v>45</v>
      </c>
      <c r="AF4" s="14" t="s">
        <v>40</v>
      </c>
      <c r="AG4" s="14" t="s">
        <v>42</v>
      </c>
      <c r="AH4" s="14" t="s">
        <v>45</v>
      </c>
      <c r="AI4" s="14" t="s">
        <v>46</v>
      </c>
      <c r="AJ4" s="14" t="s">
        <v>47</v>
      </c>
      <c r="AK4" s="14"/>
      <c r="AL4" s="14"/>
      <c r="AM4" s="14" t="s">
        <v>40</v>
      </c>
      <c r="AN4" s="14" t="s">
        <v>48</v>
      </c>
    </row>
    <row r="5" spans="2:40" s="3" customFormat="1" ht="30" customHeight="1" x14ac:dyDescent="0.25">
      <c r="B5" s="84" t="s">
        <v>696</v>
      </c>
      <c r="C5" s="18" t="s">
        <v>242</v>
      </c>
      <c r="D5" s="18" t="s">
        <v>241</v>
      </c>
      <c r="E5" s="18" t="s">
        <v>315</v>
      </c>
      <c r="F5" s="10" t="s">
        <v>49</v>
      </c>
      <c r="G5" s="8" t="s">
        <v>50</v>
      </c>
      <c r="H5" s="8" t="s">
        <v>51</v>
      </c>
      <c r="I5" s="8" t="s">
        <v>52</v>
      </c>
      <c r="J5" s="8" t="s">
        <v>53</v>
      </c>
      <c r="K5" s="8" t="s">
        <v>54</v>
      </c>
      <c r="L5" s="8" t="s">
        <v>55</v>
      </c>
      <c r="M5" s="8" t="s">
        <v>56</v>
      </c>
      <c r="N5" s="8" t="s">
        <v>57</v>
      </c>
      <c r="O5" s="8" t="s">
        <v>58</v>
      </c>
      <c r="P5" s="8" t="s">
        <v>59</v>
      </c>
      <c r="Q5" s="8" t="s">
        <v>60</v>
      </c>
      <c r="R5" s="8" t="s">
        <v>61</v>
      </c>
      <c r="S5" s="8" t="s">
        <v>62</v>
      </c>
      <c r="T5" s="8" t="s">
        <v>63</v>
      </c>
      <c r="U5" s="8" t="s">
        <v>64</v>
      </c>
      <c r="V5" s="8" t="s">
        <v>65</v>
      </c>
      <c r="W5" s="8" t="s">
        <v>66</v>
      </c>
      <c r="X5" s="8" t="s">
        <v>8</v>
      </c>
      <c r="Y5" s="8" t="s">
        <v>67</v>
      </c>
      <c r="Z5" s="8" t="s">
        <v>7812</v>
      </c>
      <c r="AA5" s="8" t="s">
        <v>68</v>
      </c>
      <c r="AB5" s="8" t="s">
        <v>69</v>
      </c>
      <c r="AC5" s="8" t="s">
        <v>70</v>
      </c>
      <c r="AD5" s="8" t="s">
        <v>71</v>
      </c>
      <c r="AE5" s="8" t="s">
        <v>7813</v>
      </c>
      <c r="AF5" s="8" t="s">
        <v>7814</v>
      </c>
      <c r="AG5" s="8" t="s">
        <v>305</v>
      </c>
      <c r="AH5" s="8" t="s">
        <v>72</v>
      </c>
      <c r="AI5" s="8" t="s">
        <v>9</v>
      </c>
      <c r="AJ5" s="8" t="s">
        <v>7821</v>
      </c>
      <c r="AK5" s="8" t="s">
        <v>7815</v>
      </c>
      <c r="AL5" s="8" t="s">
        <v>73</v>
      </c>
      <c r="AM5" s="8" t="s">
        <v>74</v>
      </c>
      <c r="AN5" s="8" t="s">
        <v>18766</v>
      </c>
    </row>
    <row r="6" spans="2:40" x14ac:dyDescent="0.25">
      <c r="B6" s="42" t="s">
        <v>408</v>
      </c>
      <c r="C6" s="15">
        <v>467990</v>
      </c>
      <c r="D6" s="15" t="s">
        <v>5936</v>
      </c>
      <c r="E6" s="15">
        <v>2015</v>
      </c>
      <c r="F6" s="41">
        <v>42005</v>
      </c>
      <c r="G6" s="42">
        <v>1013.4</v>
      </c>
      <c r="H6" s="42">
        <v>1024.7</v>
      </c>
      <c r="I6" s="42">
        <v>1021.4</v>
      </c>
      <c r="J6" s="42" t="s">
        <v>7183</v>
      </c>
      <c r="K6" s="42">
        <v>1003.6</v>
      </c>
      <c r="L6" s="42" t="s">
        <v>7184</v>
      </c>
      <c r="M6" s="42">
        <v>11.3</v>
      </c>
      <c r="N6" s="42">
        <v>19.100000000000001</v>
      </c>
      <c r="O6" s="42" t="s">
        <v>7185</v>
      </c>
      <c r="P6" s="42">
        <v>6.9</v>
      </c>
      <c r="Q6" s="42" t="s">
        <v>7186</v>
      </c>
      <c r="R6" s="42">
        <v>7.2</v>
      </c>
      <c r="S6" s="42">
        <v>3.7</v>
      </c>
      <c r="T6" s="42">
        <v>60</v>
      </c>
      <c r="U6" s="42">
        <v>20</v>
      </c>
      <c r="V6" s="42">
        <v>10</v>
      </c>
      <c r="W6" s="42" t="s">
        <v>7187</v>
      </c>
      <c r="X6" s="42">
        <v>45.2</v>
      </c>
      <c r="Y6" s="42">
        <v>39.5</v>
      </c>
      <c r="Z6" s="42">
        <v>4</v>
      </c>
      <c r="AA6" s="42">
        <v>1.5</v>
      </c>
      <c r="AB6" s="42" t="s">
        <v>7188</v>
      </c>
      <c r="AC6" s="42">
        <v>4</v>
      </c>
      <c r="AD6" s="42" t="s">
        <v>7189</v>
      </c>
      <c r="AE6" s="42">
        <v>34</v>
      </c>
      <c r="AF6" s="42" t="s">
        <v>5946</v>
      </c>
      <c r="AG6" s="42">
        <v>77</v>
      </c>
      <c r="AH6" s="42">
        <v>57.3</v>
      </c>
      <c r="AI6" s="42">
        <v>138</v>
      </c>
      <c r="AJ6" s="42">
        <v>271.89999999999998</v>
      </c>
      <c r="AK6" s="42">
        <v>2</v>
      </c>
      <c r="AL6" s="42">
        <v>4</v>
      </c>
      <c r="AM6" s="42" t="s">
        <v>7190</v>
      </c>
      <c r="AN6" s="42">
        <v>5.9</v>
      </c>
    </row>
    <row r="7" spans="2:40" x14ac:dyDescent="0.25">
      <c r="B7" s="42" t="s">
        <v>408</v>
      </c>
      <c r="C7" s="15">
        <v>467990</v>
      </c>
      <c r="D7" s="15" t="s">
        <v>5936</v>
      </c>
      <c r="E7" s="15">
        <v>2015</v>
      </c>
      <c r="F7" s="41">
        <v>42036</v>
      </c>
      <c r="G7" s="42">
        <v>1011.2</v>
      </c>
      <c r="H7" s="42">
        <v>1022.5</v>
      </c>
      <c r="I7" s="42">
        <v>1021.3</v>
      </c>
      <c r="J7" s="42" t="s">
        <v>7191</v>
      </c>
      <c r="K7" s="42">
        <v>1001.2</v>
      </c>
      <c r="L7" s="42" t="s">
        <v>7192</v>
      </c>
      <c r="M7" s="42">
        <v>11.1</v>
      </c>
      <c r="N7" s="42">
        <v>21.4</v>
      </c>
      <c r="O7" s="42" t="s">
        <v>7193</v>
      </c>
      <c r="P7" s="42">
        <v>4.9000000000000004</v>
      </c>
      <c r="Q7" s="42" t="s">
        <v>7194</v>
      </c>
      <c r="R7" s="42">
        <v>7.7</v>
      </c>
      <c r="S7" s="42">
        <v>3.1</v>
      </c>
      <c r="T7" s="42">
        <v>30</v>
      </c>
      <c r="U7" s="42">
        <v>16.899999999999999</v>
      </c>
      <c r="V7" s="42">
        <v>80</v>
      </c>
      <c r="W7" s="42" t="s">
        <v>7195</v>
      </c>
      <c r="X7" s="42">
        <v>10</v>
      </c>
      <c r="Y7" s="42">
        <v>54.8</v>
      </c>
      <c r="Z7" s="42">
        <v>11</v>
      </c>
      <c r="AA7" s="42">
        <v>1</v>
      </c>
      <c r="AB7" s="42" t="s">
        <v>7196</v>
      </c>
      <c r="AC7" s="42">
        <v>1.5</v>
      </c>
      <c r="AD7" s="42" t="s">
        <v>7197</v>
      </c>
      <c r="AE7" s="42">
        <v>2</v>
      </c>
      <c r="AF7" s="42" t="s">
        <v>3467</v>
      </c>
      <c r="AG7" s="42">
        <v>81</v>
      </c>
      <c r="AH7" s="42">
        <v>43.6</v>
      </c>
      <c r="AI7" s="42">
        <v>81</v>
      </c>
      <c r="AJ7" s="42">
        <v>230.23</v>
      </c>
      <c r="AK7" s="42" t="s">
        <v>76</v>
      </c>
      <c r="AL7" s="42" t="s">
        <v>76</v>
      </c>
      <c r="AM7" s="42" t="s">
        <v>76</v>
      </c>
      <c r="AN7" s="42">
        <v>7.7</v>
      </c>
    </row>
    <row r="8" spans="2:40" x14ac:dyDescent="0.25">
      <c r="B8" s="42" t="s">
        <v>408</v>
      </c>
      <c r="C8" s="15">
        <v>467990</v>
      </c>
      <c r="D8" s="15" t="s">
        <v>5936</v>
      </c>
      <c r="E8" s="15">
        <v>2015</v>
      </c>
      <c r="F8" s="41">
        <v>42064</v>
      </c>
      <c r="G8" s="42">
        <v>1009.7</v>
      </c>
      <c r="H8" s="42">
        <v>1020.9</v>
      </c>
      <c r="I8" s="42">
        <v>1021</v>
      </c>
      <c r="J8" s="42" t="s">
        <v>7198</v>
      </c>
      <c r="K8" s="42">
        <v>995.9</v>
      </c>
      <c r="L8" s="42" t="s">
        <v>7199</v>
      </c>
      <c r="M8" s="42">
        <v>12.8</v>
      </c>
      <c r="N8" s="42">
        <v>26.8</v>
      </c>
      <c r="O8" s="42" t="s">
        <v>7200</v>
      </c>
      <c r="P8" s="42">
        <v>5.9</v>
      </c>
      <c r="Q8" s="42" t="s">
        <v>7201</v>
      </c>
      <c r="R8" s="42">
        <v>10.1</v>
      </c>
      <c r="S8" s="42">
        <v>3.4</v>
      </c>
      <c r="T8" s="42">
        <v>30</v>
      </c>
      <c r="U8" s="42">
        <v>22.6</v>
      </c>
      <c r="V8" s="42">
        <v>220</v>
      </c>
      <c r="W8" s="42" t="s">
        <v>7202</v>
      </c>
      <c r="X8" s="42">
        <v>46</v>
      </c>
      <c r="Y8" s="42">
        <v>110.7</v>
      </c>
      <c r="Z8" s="42">
        <v>14</v>
      </c>
      <c r="AA8" s="42">
        <v>1.5</v>
      </c>
      <c r="AB8" s="42" t="s">
        <v>7203</v>
      </c>
      <c r="AC8" s="42">
        <v>4.5</v>
      </c>
      <c r="AD8" s="42" t="s">
        <v>7204</v>
      </c>
      <c r="AE8" s="42">
        <v>11</v>
      </c>
      <c r="AF8" s="42" t="s">
        <v>2992</v>
      </c>
      <c r="AG8" s="42">
        <v>84</v>
      </c>
      <c r="AH8" s="42">
        <v>56</v>
      </c>
      <c r="AI8" s="42">
        <v>94.1</v>
      </c>
      <c r="AJ8" s="42">
        <v>283.18</v>
      </c>
      <c r="AK8" s="42" t="s">
        <v>76</v>
      </c>
      <c r="AL8" s="42" t="s">
        <v>76</v>
      </c>
      <c r="AM8" s="42" t="s">
        <v>76</v>
      </c>
      <c r="AN8" s="42">
        <v>7.8</v>
      </c>
    </row>
    <row r="9" spans="2:40" x14ac:dyDescent="0.25">
      <c r="B9" s="42" t="s">
        <v>408</v>
      </c>
      <c r="C9" s="15">
        <v>467990</v>
      </c>
      <c r="D9" s="15" t="s">
        <v>5936</v>
      </c>
      <c r="E9" s="15">
        <v>2015</v>
      </c>
      <c r="F9" s="41">
        <v>42095</v>
      </c>
      <c r="G9" s="42">
        <v>1004.7</v>
      </c>
      <c r="H9" s="42">
        <v>1015.6</v>
      </c>
      <c r="I9" s="42">
        <v>1014.9</v>
      </c>
      <c r="J9" s="42" t="s">
        <v>7205</v>
      </c>
      <c r="K9" s="42">
        <v>992.4</v>
      </c>
      <c r="L9" s="42" t="s">
        <v>7206</v>
      </c>
      <c r="M9" s="42">
        <v>17.600000000000001</v>
      </c>
      <c r="N9" s="42">
        <v>29.2</v>
      </c>
      <c r="O9" s="42" t="s">
        <v>7207</v>
      </c>
      <c r="P9" s="42">
        <v>8.9</v>
      </c>
      <c r="Q9" s="42" t="s">
        <v>7208</v>
      </c>
      <c r="R9" s="42">
        <v>13.7</v>
      </c>
      <c r="S9" s="42">
        <v>4</v>
      </c>
      <c r="T9" s="42">
        <v>60</v>
      </c>
      <c r="U9" s="42">
        <v>22.7</v>
      </c>
      <c r="V9" s="42">
        <v>230</v>
      </c>
      <c r="W9" s="42" t="s">
        <v>7209</v>
      </c>
      <c r="X9" s="42">
        <v>76.099999999999994</v>
      </c>
      <c r="Y9" s="42">
        <v>84.8</v>
      </c>
      <c r="Z9" s="42">
        <v>11</v>
      </c>
      <c r="AA9" s="42">
        <v>3</v>
      </c>
      <c r="AB9" s="42" t="s">
        <v>7210</v>
      </c>
      <c r="AC9" s="42">
        <v>8.5</v>
      </c>
      <c r="AD9" s="42" t="s">
        <v>7211</v>
      </c>
      <c r="AE9" s="42">
        <v>21</v>
      </c>
      <c r="AF9" s="42" t="s">
        <v>7212</v>
      </c>
      <c r="AG9" s="42">
        <v>79</v>
      </c>
      <c r="AH9" s="42">
        <v>89.2</v>
      </c>
      <c r="AI9" s="42">
        <v>132</v>
      </c>
      <c r="AJ9" s="42">
        <v>376.41</v>
      </c>
      <c r="AK9" s="42" t="s">
        <v>76</v>
      </c>
      <c r="AL9" s="42" t="s">
        <v>76</v>
      </c>
      <c r="AM9" s="42" t="s">
        <v>76</v>
      </c>
      <c r="AN9" s="42">
        <v>7.3</v>
      </c>
    </row>
    <row r="10" spans="2:40" x14ac:dyDescent="0.25">
      <c r="B10" s="42" t="s">
        <v>408</v>
      </c>
      <c r="C10" s="15">
        <v>467990</v>
      </c>
      <c r="D10" s="15" t="s">
        <v>5936</v>
      </c>
      <c r="E10" s="15">
        <v>2015</v>
      </c>
      <c r="F10" s="41">
        <v>42125</v>
      </c>
      <c r="G10" s="42">
        <v>999.3</v>
      </c>
      <c r="H10" s="42">
        <v>1010.1</v>
      </c>
      <c r="I10" s="42">
        <v>1006.1</v>
      </c>
      <c r="J10" s="42" t="s">
        <v>7213</v>
      </c>
      <c r="K10" s="42">
        <v>991.3</v>
      </c>
      <c r="L10" s="42" t="s">
        <v>7214</v>
      </c>
      <c r="M10" s="42">
        <v>21.3</v>
      </c>
      <c r="N10" s="42">
        <v>31.5</v>
      </c>
      <c r="O10" s="42" t="s">
        <v>7215</v>
      </c>
      <c r="P10" s="42">
        <v>13.6</v>
      </c>
      <c r="Q10" s="42" t="s">
        <v>7216</v>
      </c>
      <c r="R10" s="42">
        <v>18.600000000000001</v>
      </c>
      <c r="S10" s="42">
        <v>3.4</v>
      </c>
      <c r="T10" s="42">
        <v>220</v>
      </c>
      <c r="U10" s="42">
        <v>22.2</v>
      </c>
      <c r="V10" s="42">
        <v>220</v>
      </c>
      <c r="W10" s="42" t="s">
        <v>7217</v>
      </c>
      <c r="X10" s="42">
        <v>115.8</v>
      </c>
      <c r="Y10" s="42">
        <v>137.6</v>
      </c>
      <c r="Z10" s="42">
        <v>18</v>
      </c>
      <c r="AA10" s="42">
        <v>8</v>
      </c>
      <c r="AB10" s="42" t="s">
        <v>7218</v>
      </c>
      <c r="AC10" s="42">
        <v>20</v>
      </c>
      <c r="AD10" s="42" t="s">
        <v>7219</v>
      </c>
      <c r="AE10" s="42">
        <v>34.200000000000003</v>
      </c>
      <c r="AF10" s="42" t="s">
        <v>7220</v>
      </c>
      <c r="AG10" s="42">
        <v>85</v>
      </c>
      <c r="AH10" s="42">
        <v>80.2</v>
      </c>
      <c r="AI10" s="42">
        <v>90.1</v>
      </c>
      <c r="AJ10" s="42">
        <v>340.23</v>
      </c>
      <c r="AK10" s="42" t="s">
        <v>76</v>
      </c>
      <c r="AL10" s="42" t="s">
        <v>76</v>
      </c>
      <c r="AM10" s="42" t="s">
        <v>76</v>
      </c>
      <c r="AN10" s="42">
        <v>8.4</v>
      </c>
    </row>
    <row r="11" spans="2:40" x14ac:dyDescent="0.25">
      <c r="B11" s="42" t="s">
        <v>408</v>
      </c>
      <c r="C11" s="15">
        <v>467990</v>
      </c>
      <c r="D11" s="15" t="s">
        <v>5936</v>
      </c>
      <c r="E11" s="15">
        <v>2015</v>
      </c>
      <c r="F11" s="41">
        <v>42156</v>
      </c>
      <c r="G11" s="42">
        <v>996.5</v>
      </c>
      <c r="H11" s="42">
        <v>1007.1</v>
      </c>
      <c r="I11" s="42">
        <v>1001.7</v>
      </c>
      <c r="J11" s="42" t="s">
        <v>7221</v>
      </c>
      <c r="K11" s="42">
        <v>989.9</v>
      </c>
      <c r="L11" s="42" t="s">
        <v>7222</v>
      </c>
      <c r="M11" s="42">
        <v>25.8</v>
      </c>
      <c r="N11" s="42">
        <v>33.200000000000003</v>
      </c>
      <c r="O11" s="42" t="s">
        <v>7223</v>
      </c>
      <c r="P11" s="42">
        <v>17.399999999999999</v>
      </c>
      <c r="Q11" s="42" t="s">
        <v>7224</v>
      </c>
      <c r="R11" s="42">
        <v>22.6</v>
      </c>
      <c r="S11" s="42">
        <v>5.0999999999999996</v>
      </c>
      <c r="T11" s="42">
        <v>220</v>
      </c>
      <c r="U11" s="42">
        <v>36.299999999999997</v>
      </c>
      <c r="V11" s="42">
        <v>320</v>
      </c>
      <c r="W11" s="42" t="s">
        <v>7225</v>
      </c>
      <c r="X11" s="42">
        <v>65.099999999999994</v>
      </c>
      <c r="Y11" s="42">
        <v>45.2</v>
      </c>
      <c r="Z11" s="42">
        <v>9</v>
      </c>
      <c r="AA11" s="42">
        <v>7</v>
      </c>
      <c r="AB11" s="42" t="s">
        <v>7226</v>
      </c>
      <c r="AC11" s="42">
        <v>15.5</v>
      </c>
      <c r="AD11" s="42" t="s">
        <v>7227</v>
      </c>
      <c r="AE11" s="42">
        <v>20.8</v>
      </c>
      <c r="AF11" s="42" t="s">
        <v>7228</v>
      </c>
      <c r="AG11" s="42">
        <v>83</v>
      </c>
      <c r="AH11" s="42">
        <v>144.30000000000001</v>
      </c>
      <c r="AI11" s="42">
        <v>192.6</v>
      </c>
      <c r="AJ11" s="42">
        <v>517.44000000000005</v>
      </c>
      <c r="AK11" s="42">
        <v>7</v>
      </c>
      <c r="AL11" s="42">
        <v>10</v>
      </c>
      <c r="AM11" s="42" t="s">
        <v>7229</v>
      </c>
      <c r="AN11" s="42">
        <v>7.1</v>
      </c>
    </row>
    <row r="12" spans="2:40" x14ac:dyDescent="0.25">
      <c r="B12" s="42" t="s">
        <v>408</v>
      </c>
      <c r="C12" s="15">
        <v>467990</v>
      </c>
      <c r="D12" s="15" t="s">
        <v>5936</v>
      </c>
      <c r="E12" s="15">
        <v>2015</v>
      </c>
      <c r="F12" s="41">
        <v>42186</v>
      </c>
      <c r="G12" s="42">
        <v>994.2</v>
      </c>
      <c r="H12" s="42">
        <v>1004.8</v>
      </c>
      <c r="I12" s="42">
        <v>1002.1</v>
      </c>
      <c r="J12" s="42" t="s">
        <v>7230</v>
      </c>
      <c r="K12" s="42">
        <v>979.7</v>
      </c>
      <c r="L12" s="42" t="s">
        <v>7231</v>
      </c>
      <c r="M12" s="42">
        <v>26.4</v>
      </c>
      <c r="N12" s="42">
        <v>33.6</v>
      </c>
      <c r="O12" s="42" t="s">
        <v>7232</v>
      </c>
      <c r="P12" s="42">
        <v>21</v>
      </c>
      <c r="Q12" s="42" t="s">
        <v>7233</v>
      </c>
      <c r="R12" s="42">
        <v>23.7</v>
      </c>
      <c r="S12" s="42">
        <v>4.9000000000000004</v>
      </c>
      <c r="T12" s="42">
        <v>220</v>
      </c>
      <c r="U12" s="42">
        <v>18.8</v>
      </c>
      <c r="V12" s="42">
        <v>200</v>
      </c>
      <c r="W12" s="42" t="s">
        <v>7234</v>
      </c>
      <c r="X12" s="42">
        <v>80.8</v>
      </c>
      <c r="Y12" s="42">
        <v>59.8</v>
      </c>
      <c r="Z12" s="42">
        <v>8</v>
      </c>
      <c r="AA12" s="42">
        <v>9.5</v>
      </c>
      <c r="AB12" s="42" t="s">
        <v>7235</v>
      </c>
      <c r="AC12" s="42">
        <v>34.5</v>
      </c>
      <c r="AD12" s="42" t="s">
        <v>7236</v>
      </c>
      <c r="AE12" s="42">
        <v>45</v>
      </c>
      <c r="AF12" s="42" t="s">
        <v>7237</v>
      </c>
      <c r="AG12" s="42">
        <v>85</v>
      </c>
      <c r="AH12" s="42">
        <v>132.30000000000001</v>
      </c>
      <c r="AI12" s="42">
        <v>183</v>
      </c>
      <c r="AJ12" s="42">
        <v>498.01</v>
      </c>
      <c r="AK12" s="42" t="s">
        <v>76</v>
      </c>
      <c r="AL12" s="42" t="s">
        <v>76</v>
      </c>
      <c r="AM12" s="42" t="s">
        <v>76</v>
      </c>
      <c r="AN12" s="42">
        <v>6.6</v>
      </c>
    </row>
    <row r="13" spans="2:40" x14ac:dyDescent="0.25">
      <c r="B13" s="42" t="s">
        <v>408</v>
      </c>
      <c r="C13" s="15">
        <v>467990</v>
      </c>
      <c r="D13" s="15" t="s">
        <v>5936</v>
      </c>
      <c r="E13" s="15">
        <v>2015</v>
      </c>
      <c r="F13" s="41">
        <v>42217</v>
      </c>
      <c r="G13" s="42">
        <v>995.8</v>
      </c>
      <c r="H13" s="42">
        <v>1006.3</v>
      </c>
      <c r="I13" s="42">
        <v>1002.8</v>
      </c>
      <c r="J13" s="42" t="s">
        <v>7238</v>
      </c>
      <c r="K13" s="42">
        <v>971.7</v>
      </c>
      <c r="L13" s="42" t="s">
        <v>7239</v>
      </c>
      <c r="M13" s="42">
        <v>26.8</v>
      </c>
      <c r="N13" s="42">
        <v>33.799999999999997</v>
      </c>
      <c r="O13" s="42" t="s">
        <v>7240</v>
      </c>
      <c r="P13" s="42">
        <v>22.6</v>
      </c>
      <c r="Q13" s="42" t="s">
        <v>7241</v>
      </c>
      <c r="R13" s="42">
        <v>24.4</v>
      </c>
      <c r="S13" s="42">
        <v>3.9</v>
      </c>
      <c r="T13" s="42">
        <v>220</v>
      </c>
      <c r="U13" s="42">
        <v>48.9</v>
      </c>
      <c r="V13" s="42">
        <v>60</v>
      </c>
      <c r="W13" s="42" t="s">
        <v>7242</v>
      </c>
      <c r="X13" s="42">
        <v>204.9</v>
      </c>
      <c r="Y13" s="42">
        <v>95.6</v>
      </c>
      <c r="Z13" s="42">
        <v>15</v>
      </c>
      <c r="AA13" s="42">
        <v>6.5</v>
      </c>
      <c r="AB13" s="42" t="s">
        <v>7243</v>
      </c>
      <c r="AC13" s="42">
        <v>23.5</v>
      </c>
      <c r="AD13" s="42" t="s">
        <v>7244</v>
      </c>
      <c r="AE13" s="42">
        <v>84</v>
      </c>
      <c r="AF13" s="42" t="s">
        <v>1883</v>
      </c>
      <c r="AG13" s="42">
        <v>87</v>
      </c>
      <c r="AH13" s="42">
        <v>121.5</v>
      </c>
      <c r="AI13" s="42">
        <v>189.1</v>
      </c>
      <c r="AJ13" s="42">
        <v>515.19000000000005</v>
      </c>
      <c r="AK13" s="42">
        <v>8</v>
      </c>
      <c r="AL13" s="42">
        <v>10</v>
      </c>
      <c r="AM13" s="42" t="s">
        <v>7245</v>
      </c>
      <c r="AN13" s="42">
        <v>6.3</v>
      </c>
    </row>
    <row r="14" spans="2:40" x14ac:dyDescent="0.25">
      <c r="B14" s="42" t="s">
        <v>408</v>
      </c>
      <c r="C14" s="15">
        <v>467990</v>
      </c>
      <c r="D14" s="15" t="s">
        <v>5936</v>
      </c>
      <c r="E14" s="15">
        <v>2015</v>
      </c>
      <c r="F14" s="41">
        <v>42248</v>
      </c>
      <c r="G14" s="42">
        <v>1000.9</v>
      </c>
      <c r="H14" s="42">
        <v>1011.6</v>
      </c>
      <c r="I14" s="42">
        <v>1007.7</v>
      </c>
      <c r="J14" s="42" t="s">
        <v>7246</v>
      </c>
      <c r="K14" s="42">
        <v>983.1</v>
      </c>
      <c r="L14" s="42" t="s">
        <v>7247</v>
      </c>
      <c r="M14" s="42">
        <v>25</v>
      </c>
      <c r="N14" s="42">
        <v>32.799999999999997</v>
      </c>
      <c r="O14" s="42" t="s">
        <v>7248</v>
      </c>
      <c r="P14" s="42">
        <v>20.5</v>
      </c>
      <c r="Q14" s="42" t="s">
        <v>7249</v>
      </c>
      <c r="R14" s="42">
        <v>21.9</v>
      </c>
      <c r="S14" s="42">
        <v>3.4</v>
      </c>
      <c r="T14" s="42">
        <v>60</v>
      </c>
      <c r="U14" s="42">
        <v>31.6</v>
      </c>
      <c r="V14" s="42">
        <v>40</v>
      </c>
      <c r="W14" s="42" t="s">
        <v>7250</v>
      </c>
      <c r="X14" s="42">
        <v>137.5</v>
      </c>
      <c r="Y14" s="42">
        <v>80.599999999999994</v>
      </c>
      <c r="Z14" s="42">
        <v>17</v>
      </c>
      <c r="AA14" s="42">
        <v>6.5</v>
      </c>
      <c r="AB14" s="42" t="s">
        <v>7251</v>
      </c>
      <c r="AC14" s="42">
        <v>19</v>
      </c>
      <c r="AD14" s="42" t="s">
        <v>7252</v>
      </c>
      <c r="AE14" s="42">
        <v>52.2</v>
      </c>
      <c r="AF14" s="42" t="s">
        <v>6004</v>
      </c>
      <c r="AG14" s="42">
        <v>84</v>
      </c>
      <c r="AH14" s="42">
        <v>84</v>
      </c>
      <c r="AI14" s="42">
        <v>117.4</v>
      </c>
      <c r="AJ14" s="42">
        <v>349.58</v>
      </c>
      <c r="AK14" s="42" t="s">
        <v>76</v>
      </c>
      <c r="AL14" s="42" t="s">
        <v>76</v>
      </c>
      <c r="AM14" s="42" t="s">
        <v>76</v>
      </c>
      <c r="AN14" s="42">
        <v>7.5</v>
      </c>
    </row>
    <row r="15" spans="2:40" x14ac:dyDescent="0.25">
      <c r="B15" s="42" t="s">
        <v>408</v>
      </c>
      <c r="C15" s="15">
        <v>467990</v>
      </c>
      <c r="D15" s="15" t="s">
        <v>5936</v>
      </c>
      <c r="E15" s="15">
        <v>2015</v>
      </c>
      <c r="F15" s="41">
        <v>42278</v>
      </c>
      <c r="G15" s="42">
        <v>1006.3</v>
      </c>
      <c r="H15" s="42">
        <v>1017.1</v>
      </c>
      <c r="I15" s="42">
        <v>1016.5</v>
      </c>
      <c r="J15" s="42" t="s">
        <v>7253</v>
      </c>
      <c r="K15" s="42">
        <v>998</v>
      </c>
      <c r="L15" s="42" t="s">
        <v>7254</v>
      </c>
      <c r="M15" s="42">
        <v>22.3</v>
      </c>
      <c r="N15" s="42">
        <v>29.4</v>
      </c>
      <c r="O15" s="42" t="s">
        <v>7255</v>
      </c>
      <c r="P15" s="42">
        <v>17.100000000000001</v>
      </c>
      <c r="Q15" s="42" t="s">
        <v>7256</v>
      </c>
      <c r="R15" s="42">
        <v>19</v>
      </c>
      <c r="S15" s="42">
        <v>3.8</v>
      </c>
      <c r="T15" s="42">
        <v>20</v>
      </c>
      <c r="U15" s="42">
        <v>18.3</v>
      </c>
      <c r="V15" s="42">
        <v>20</v>
      </c>
      <c r="W15" s="42" t="s">
        <v>7257</v>
      </c>
      <c r="X15" s="42">
        <v>50.2</v>
      </c>
      <c r="Y15" s="42">
        <v>53.4</v>
      </c>
      <c r="Z15" s="42">
        <v>12</v>
      </c>
      <c r="AA15" s="42">
        <v>4</v>
      </c>
      <c r="AB15" s="42" t="s">
        <v>7258</v>
      </c>
      <c r="AC15" s="42">
        <v>9</v>
      </c>
      <c r="AD15" s="42" t="s">
        <v>7259</v>
      </c>
      <c r="AE15" s="42">
        <v>26.1</v>
      </c>
      <c r="AF15" s="42" t="s">
        <v>7260</v>
      </c>
      <c r="AG15" s="42">
        <v>82</v>
      </c>
      <c r="AH15" s="42">
        <v>79.8</v>
      </c>
      <c r="AI15" s="42">
        <v>122.4</v>
      </c>
      <c r="AJ15" s="42">
        <v>320.2</v>
      </c>
      <c r="AK15" s="42" t="s">
        <v>76</v>
      </c>
      <c r="AL15" s="42" t="s">
        <v>76</v>
      </c>
      <c r="AM15" s="42" t="s">
        <v>76</v>
      </c>
      <c r="AN15" s="42">
        <v>7.1</v>
      </c>
    </row>
    <row r="16" spans="2:40" x14ac:dyDescent="0.25">
      <c r="B16" s="42" t="s">
        <v>408</v>
      </c>
      <c r="C16" s="15">
        <v>467990</v>
      </c>
      <c r="D16" s="15" t="s">
        <v>5936</v>
      </c>
      <c r="E16" s="15">
        <v>2015</v>
      </c>
      <c r="F16" s="41">
        <v>42309</v>
      </c>
      <c r="G16" s="42">
        <v>1009.5</v>
      </c>
      <c r="H16" s="42">
        <v>1020.4</v>
      </c>
      <c r="I16" s="42">
        <v>1018.1</v>
      </c>
      <c r="J16" s="42" t="s">
        <v>7261</v>
      </c>
      <c r="K16" s="42">
        <v>1002.8</v>
      </c>
      <c r="L16" s="42" t="s">
        <v>7262</v>
      </c>
      <c r="M16" s="42">
        <v>19.2</v>
      </c>
      <c r="N16" s="42">
        <v>28.9</v>
      </c>
      <c r="O16" s="42" t="s">
        <v>7263</v>
      </c>
      <c r="P16" s="42">
        <v>11.3</v>
      </c>
      <c r="Q16" s="42" t="s">
        <v>7264</v>
      </c>
      <c r="R16" s="42">
        <v>17</v>
      </c>
      <c r="S16" s="42">
        <v>3.3</v>
      </c>
      <c r="T16" s="42">
        <v>60</v>
      </c>
      <c r="U16" s="42">
        <v>16.2</v>
      </c>
      <c r="V16" s="42">
        <v>10</v>
      </c>
      <c r="W16" s="42" t="s">
        <v>7265</v>
      </c>
      <c r="X16" s="42">
        <v>37.1</v>
      </c>
      <c r="Y16" s="42">
        <v>55.4</v>
      </c>
      <c r="Z16" s="42">
        <v>10</v>
      </c>
      <c r="AA16" s="42">
        <v>1.5</v>
      </c>
      <c r="AB16" s="42" t="s">
        <v>7266</v>
      </c>
      <c r="AC16" s="42">
        <v>5.5</v>
      </c>
      <c r="AD16" s="42" t="s">
        <v>7267</v>
      </c>
      <c r="AE16" s="42">
        <v>17</v>
      </c>
      <c r="AF16" s="42" t="s">
        <v>7268</v>
      </c>
      <c r="AG16" s="42">
        <v>87</v>
      </c>
      <c r="AH16" s="42">
        <v>47.7</v>
      </c>
      <c r="AI16" s="42">
        <v>85</v>
      </c>
      <c r="AJ16" s="42">
        <v>212.99</v>
      </c>
      <c r="AK16" s="42" t="s">
        <v>76</v>
      </c>
      <c r="AL16" s="42" t="s">
        <v>76</v>
      </c>
      <c r="AM16" s="42" t="s">
        <v>76</v>
      </c>
      <c r="AN16" s="42">
        <v>7.7</v>
      </c>
    </row>
    <row r="17" spans="2:40" x14ac:dyDescent="0.25">
      <c r="B17" s="42" t="s">
        <v>408</v>
      </c>
      <c r="C17" s="15">
        <v>467990</v>
      </c>
      <c r="D17" s="15" t="s">
        <v>5936</v>
      </c>
      <c r="E17" s="15">
        <v>2015</v>
      </c>
      <c r="F17" s="41">
        <v>42339</v>
      </c>
      <c r="G17" s="42">
        <v>1013</v>
      </c>
      <c r="H17" s="42">
        <v>1024.2</v>
      </c>
      <c r="I17" s="42">
        <v>1021.7</v>
      </c>
      <c r="J17" s="42" t="s">
        <v>7269</v>
      </c>
      <c r="K17" s="42">
        <v>1001.4</v>
      </c>
      <c r="L17" s="42" t="s">
        <v>7270</v>
      </c>
      <c r="M17" s="42">
        <v>13.9</v>
      </c>
      <c r="N17" s="42">
        <v>22.1</v>
      </c>
      <c r="O17" s="42" t="s">
        <v>7271</v>
      </c>
      <c r="P17" s="42">
        <v>6.2</v>
      </c>
      <c r="Q17" s="42" t="s">
        <v>7272</v>
      </c>
      <c r="R17" s="42">
        <v>10.8</v>
      </c>
      <c r="S17" s="42">
        <v>3.8</v>
      </c>
      <c r="T17" s="42">
        <v>60</v>
      </c>
      <c r="U17" s="42">
        <v>17.100000000000001</v>
      </c>
      <c r="V17" s="42">
        <v>20</v>
      </c>
      <c r="W17" s="42" t="s">
        <v>7273</v>
      </c>
      <c r="X17" s="42">
        <v>158.1</v>
      </c>
      <c r="Y17" s="42">
        <v>152</v>
      </c>
      <c r="Z17" s="42">
        <v>16</v>
      </c>
      <c r="AA17" s="42">
        <v>2.5</v>
      </c>
      <c r="AB17" s="42" t="s">
        <v>7274</v>
      </c>
      <c r="AC17" s="42">
        <v>8</v>
      </c>
      <c r="AD17" s="42" t="s">
        <v>7275</v>
      </c>
      <c r="AE17" s="42">
        <v>58.6</v>
      </c>
      <c r="AF17" s="42" t="s">
        <v>3060</v>
      </c>
      <c r="AG17" s="42">
        <v>83</v>
      </c>
      <c r="AH17" s="42">
        <v>39.6</v>
      </c>
      <c r="AI17" s="42">
        <v>35.200000000000003</v>
      </c>
      <c r="AJ17" s="42">
        <v>135.34</v>
      </c>
      <c r="AK17" s="42">
        <v>2</v>
      </c>
      <c r="AL17" s="42">
        <v>4</v>
      </c>
      <c r="AM17" s="42" t="s">
        <v>7276</v>
      </c>
      <c r="AN17" s="42">
        <v>8.6999999999999993</v>
      </c>
    </row>
    <row r="18" spans="2:40" x14ac:dyDescent="0.25">
      <c r="B18" s="42" t="s">
        <v>408</v>
      </c>
      <c r="C18" s="15">
        <v>467990</v>
      </c>
      <c r="D18" s="15" t="s">
        <v>5936</v>
      </c>
      <c r="E18" s="15">
        <v>2016</v>
      </c>
      <c r="F18" s="41">
        <v>42370</v>
      </c>
      <c r="G18" s="42">
        <v>1012.8</v>
      </c>
      <c r="H18" s="42">
        <v>1024.0999999999999</v>
      </c>
      <c r="I18" s="42">
        <v>1027.8</v>
      </c>
      <c r="J18" s="42" t="s">
        <v>7277</v>
      </c>
      <c r="K18" s="42">
        <v>999</v>
      </c>
      <c r="L18" s="42" t="s">
        <v>7278</v>
      </c>
      <c r="M18" s="42">
        <v>10.8</v>
      </c>
      <c r="N18" s="42">
        <v>21.4</v>
      </c>
      <c r="O18" s="42" t="s">
        <v>7279</v>
      </c>
      <c r="P18" s="42">
        <v>0.3</v>
      </c>
      <c r="Q18" s="42" t="s">
        <v>4181</v>
      </c>
      <c r="R18" s="42">
        <v>8.5</v>
      </c>
      <c r="S18" s="42">
        <v>3.2</v>
      </c>
      <c r="T18" s="42">
        <v>60</v>
      </c>
      <c r="U18" s="42">
        <v>17.5</v>
      </c>
      <c r="V18" s="42">
        <v>30</v>
      </c>
      <c r="W18" s="42" t="s">
        <v>7280</v>
      </c>
      <c r="X18" s="42">
        <v>185.3</v>
      </c>
      <c r="Y18" s="42">
        <v>177.1</v>
      </c>
      <c r="Z18" s="42">
        <v>16</v>
      </c>
      <c r="AA18" s="42">
        <v>3</v>
      </c>
      <c r="AB18" s="42" t="s">
        <v>7281</v>
      </c>
      <c r="AC18" s="42">
        <v>7</v>
      </c>
      <c r="AD18" s="42" t="s">
        <v>7282</v>
      </c>
      <c r="AE18" s="42">
        <v>27</v>
      </c>
      <c r="AF18" s="42" t="s">
        <v>3068</v>
      </c>
      <c r="AG18" s="42">
        <v>86</v>
      </c>
      <c r="AH18" s="42">
        <v>29.3</v>
      </c>
      <c r="AI18" s="42">
        <v>47</v>
      </c>
      <c r="AJ18" s="42">
        <v>163.31</v>
      </c>
      <c r="AK18" s="42">
        <v>2</v>
      </c>
      <c r="AL18" s="42">
        <v>5</v>
      </c>
      <c r="AM18" s="42" t="s">
        <v>7283</v>
      </c>
      <c r="AN18" s="42">
        <v>8.6</v>
      </c>
    </row>
    <row r="19" spans="2:40" x14ac:dyDescent="0.25">
      <c r="B19" s="42" t="s">
        <v>408</v>
      </c>
      <c r="C19" s="15">
        <v>467990</v>
      </c>
      <c r="D19" s="15" t="s">
        <v>5936</v>
      </c>
      <c r="E19" s="15">
        <v>2016</v>
      </c>
      <c r="F19" s="41">
        <v>42401</v>
      </c>
      <c r="G19" s="42">
        <v>1014.1</v>
      </c>
      <c r="H19" s="42">
        <v>1025.5</v>
      </c>
      <c r="I19" s="42">
        <v>1024.9000000000001</v>
      </c>
      <c r="J19" s="42" t="s">
        <v>7284</v>
      </c>
      <c r="K19" s="42">
        <v>999</v>
      </c>
      <c r="L19" s="42" t="s">
        <v>7285</v>
      </c>
      <c r="M19" s="42">
        <v>10.4</v>
      </c>
      <c r="N19" s="42">
        <v>22.8</v>
      </c>
      <c r="O19" s="42" t="s">
        <v>7286</v>
      </c>
      <c r="P19" s="42">
        <v>4.3</v>
      </c>
      <c r="Q19" s="42" t="s">
        <v>7287</v>
      </c>
      <c r="R19" s="42">
        <v>7</v>
      </c>
      <c r="S19" s="42">
        <v>3.5</v>
      </c>
      <c r="T19" s="42">
        <v>60</v>
      </c>
      <c r="U19" s="42">
        <v>18</v>
      </c>
      <c r="V19" s="42">
        <v>230</v>
      </c>
      <c r="W19" s="42" t="s">
        <v>7288</v>
      </c>
      <c r="X19" s="42">
        <v>63.8</v>
      </c>
      <c r="Y19" s="42">
        <v>102.4</v>
      </c>
      <c r="Z19" s="42">
        <v>10</v>
      </c>
      <c r="AA19" s="42">
        <v>3</v>
      </c>
      <c r="AB19" s="42" t="s">
        <v>7289</v>
      </c>
      <c r="AC19" s="42">
        <v>5</v>
      </c>
      <c r="AD19" s="42" t="s">
        <v>7290</v>
      </c>
      <c r="AE19" s="42">
        <v>17.5</v>
      </c>
      <c r="AF19" s="42" t="s">
        <v>3559</v>
      </c>
      <c r="AG19" s="42">
        <v>81</v>
      </c>
      <c r="AH19" s="42">
        <v>45.5</v>
      </c>
      <c r="AI19" s="42">
        <v>95.7</v>
      </c>
      <c r="AJ19" s="42">
        <v>247.7</v>
      </c>
      <c r="AK19" s="42" t="s">
        <v>76</v>
      </c>
      <c r="AL19" s="42" t="s">
        <v>76</v>
      </c>
      <c r="AM19" s="42" t="s">
        <v>76</v>
      </c>
      <c r="AN19" s="42">
        <v>7.3</v>
      </c>
    </row>
    <row r="20" spans="2:40" x14ac:dyDescent="0.25">
      <c r="B20" s="42" t="s">
        <v>408</v>
      </c>
      <c r="C20" s="15">
        <v>467990</v>
      </c>
      <c r="D20" s="15" t="s">
        <v>5936</v>
      </c>
      <c r="E20" s="15">
        <v>2016</v>
      </c>
      <c r="F20" s="41">
        <v>42430</v>
      </c>
      <c r="G20" s="42">
        <v>1009.5</v>
      </c>
      <c r="H20" s="42">
        <v>1020.7</v>
      </c>
      <c r="I20" s="42">
        <v>1020.3</v>
      </c>
      <c r="J20" s="42" t="s">
        <v>7291</v>
      </c>
      <c r="K20" s="42">
        <v>998.3</v>
      </c>
      <c r="L20" s="42" t="s">
        <v>7292</v>
      </c>
      <c r="M20" s="42">
        <v>12.4</v>
      </c>
      <c r="N20" s="42">
        <v>23.5</v>
      </c>
      <c r="O20" s="42" t="s">
        <v>7293</v>
      </c>
      <c r="P20" s="42">
        <v>6</v>
      </c>
      <c r="Q20" s="42" t="s">
        <v>7294</v>
      </c>
      <c r="R20" s="42">
        <v>9.8000000000000007</v>
      </c>
      <c r="S20" s="42">
        <v>2.9</v>
      </c>
      <c r="T20" s="42">
        <v>60</v>
      </c>
      <c r="U20" s="42">
        <v>19.2</v>
      </c>
      <c r="V20" s="42">
        <v>60</v>
      </c>
      <c r="W20" s="42" t="s">
        <v>7295</v>
      </c>
      <c r="X20" s="42">
        <v>154.1</v>
      </c>
      <c r="Y20" s="42">
        <v>78</v>
      </c>
      <c r="Z20" s="42">
        <v>16</v>
      </c>
      <c r="AA20" s="42">
        <v>5</v>
      </c>
      <c r="AB20" s="42" t="s">
        <v>7296</v>
      </c>
      <c r="AC20" s="42">
        <v>12</v>
      </c>
      <c r="AD20" s="42" t="s">
        <v>7297</v>
      </c>
      <c r="AE20" s="42">
        <v>63.5</v>
      </c>
      <c r="AF20" s="42" t="s">
        <v>7298</v>
      </c>
      <c r="AG20" s="42">
        <v>85</v>
      </c>
      <c r="AH20" s="42">
        <v>51.6</v>
      </c>
      <c r="AI20" s="42">
        <v>111.2</v>
      </c>
      <c r="AJ20" s="42">
        <v>307.14</v>
      </c>
      <c r="AK20" s="42">
        <v>4</v>
      </c>
      <c r="AL20" s="42">
        <v>7</v>
      </c>
      <c r="AM20" s="42" t="s">
        <v>7299</v>
      </c>
      <c r="AN20" s="42">
        <v>7.2</v>
      </c>
    </row>
    <row r="21" spans="2:40" x14ac:dyDescent="0.25">
      <c r="B21" s="42" t="s">
        <v>408</v>
      </c>
      <c r="C21" s="15">
        <v>467990</v>
      </c>
      <c r="D21" s="15" t="s">
        <v>5936</v>
      </c>
      <c r="E21" s="15">
        <v>2016</v>
      </c>
      <c r="F21" s="41">
        <v>42461</v>
      </c>
      <c r="G21" s="42">
        <v>1002.5</v>
      </c>
      <c r="H21" s="42">
        <v>1013.4</v>
      </c>
      <c r="I21" s="42">
        <v>1013.4</v>
      </c>
      <c r="J21" s="42" t="s">
        <v>7300</v>
      </c>
      <c r="K21" s="42">
        <v>993.1</v>
      </c>
      <c r="L21" s="42" t="s">
        <v>7301</v>
      </c>
      <c r="M21" s="42">
        <v>17.600000000000001</v>
      </c>
      <c r="N21" s="42">
        <v>28.4</v>
      </c>
      <c r="O21" s="42" t="s">
        <v>7302</v>
      </c>
      <c r="P21" s="42">
        <v>12.9</v>
      </c>
      <c r="Q21" s="42" t="s">
        <v>7303</v>
      </c>
      <c r="R21" s="42">
        <v>16.3</v>
      </c>
      <c r="S21" s="42">
        <v>2.9</v>
      </c>
      <c r="T21" s="42">
        <v>220</v>
      </c>
      <c r="U21" s="42">
        <v>19.8</v>
      </c>
      <c r="V21" s="42">
        <v>230</v>
      </c>
      <c r="W21" s="42" t="s">
        <v>7304</v>
      </c>
      <c r="X21" s="42">
        <v>211.8</v>
      </c>
      <c r="Y21" s="42">
        <v>163.19999999999999</v>
      </c>
      <c r="Z21" s="42">
        <v>20</v>
      </c>
      <c r="AA21" s="42">
        <v>5.5</v>
      </c>
      <c r="AB21" s="42" t="s">
        <v>7305</v>
      </c>
      <c r="AC21" s="42">
        <v>14.5</v>
      </c>
      <c r="AD21" s="42" t="s">
        <v>7306</v>
      </c>
      <c r="AE21" s="42">
        <v>31</v>
      </c>
      <c r="AF21" s="42" t="s">
        <v>7307</v>
      </c>
      <c r="AG21" s="42">
        <v>92</v>
      </c>
      <c r="AH21" s="42">
        <v>54.3</v>
      </c>
      <c r="AI21" s="42">
        <v>79.400000000000006</v>
      </c>
      <c r="AJ21" s="42">
        <v>298.48</v>
      </c>
      <c r="AK21" s="42" t="s">
        <v>76</v>
      </c>
      <c r="AL21" s="42" t="s">
        <v>76</v>
      </c>
      <c r="AM21" s="42" t="s">
        <v>76</v>
      </c>
      <c r="AN21" s="42">
        <v>8</v>
      </c>
    </row>
    <row r="22" spans="2:40" x14ac:dyDescent="0.25">
      <c r="B22" s="42" t="s">
        <v>408</v>
      </c>
      <c r="C22" s="15">
        <v>467990</v>
      </c>
      <c r="D22" s="15" t="s">
        <v>5936</v>
      </c>
      <c r="E22" s="15">
        <v>2016</v>
      </c>
      <c r="F22" s="41">
        <v>42491</v>
      </c>
      <c r="G22" s="42">
        <v>1000.5</v>
      </c>
      <c r="H22" s="42">
        <v>1011.2</v>
      </c>
      <c r="I22" s="42">
        <v>1008.3</v>
      </c>
      <c r="J22" s="42" t="s">
        <v>7308</v>
      </c>
      <c r="K22" s="42">
        <v>993.7</v>
      </c>
      <c r="L22" s="42" t="s">
        <v>7309</v>
      </c>
      <c r="M22" s="42">
        <v>22.3</v>
      </c>
      <c r="N22" s="42">
        <v>30.7</v>
      </c>
      <c r="O22" s="42" t="s">
        <v>7310</v>
      </c>
      <c r="P22" s="42">
        <v>16.7</v>
      </c>
      <c r="Q22" s="42" t="s">
        <v>7311</v>
      </c>
      <c r="R22" s="42">
        <v>20.7</v>
      </c>
      <c r="S22" s="42">
        <v>3.2</v>
      </c>
      <c r="T22" s="42">
        <v>220</v>
      </c>
      <c r="U22" s="42">
        <v>20.100000000000001</v>
      </c>
      <c r="V22" s="42">
        <v>220</v>
      </c>
      <c r="W22" s="42" t="s">
        <v>7312</v>
      </c>
      <c r="X22" s="42">
        <v>69.900000000000006</v>
      </c>
      <c r="Y22" s="42">
        <v>51.9</v>
      </c>
      <c r="Z22" s="42">
        <v>18</v>
      </c>
      <c r="AA22" s="42">
        <v>4.5</v>
      </c>
      <c r="AB22" s="42" t="s">
        <v>7313</v>
      </c>
      <c r="AC22" s="42">
        <v>7.5</v>
      </c>
      <c r="AD22" s="42" t="s">
        <v>7314</v>
      </c>
      <c r="AE22" s="42">
        <v>18</v>
      </c>
      <c r="AF22" s="42" t="s">
        <v>3582</v>
      </c>
      <c r="AG22" s="42">
        <v>91</v>
      </c>
      <c r="AH22" s="42">
        <v>88.7</v>
      </c>
      <c r="AI22" s="42">
        <v>133.9</v>
      </c>
      <c r="AJ22" s="42">
        <v>430.43</v>
      </c>
      <c r="AK22" s="42">
        <v>6</v>
      </c>
      <c r="AL22" s="42">
        <v>10</v>
      </c>
      <c r="AM22" s="42" t="s">
        <v>7315</v>
      </c>
      <c r="AN22" s="42">
        <v>7.4</v>
      </c>
    </row>
    <row r="23" spans="2:40" x14ac:dyDescent="0.25">
      <c r="B23" s="42" t="s">
        <v>408</v>
      </c>
      <c r="C23" s="15">
        <v>467990</v>
      </c>
      <c r="D23" s="15" t="s">
        <v>5936</v>
      </c>
      <c r="E23" s="15">
        <v>2016</v>
      </c>
      <c r="F23" s="41">
        <v>42522</v>
      </c>
      <c r="G23" s="42">
        <v>997.3</v>
      </c>
      <c r="H23" s="42">
        <v>1007.9</v>
      </c>
      <c r="I23" s="42">
        <v>1004</v>
      </c>
      <c r="J23" s="42" t="s">
        <v>7316</v>
      </c>
      <c r="K23" s="42">
        <v>990.6</v>
      </c>
      <c r="L23" s="42" t="s">
        <v>7317</v>
      </c>
      <c r="M23" s="42">
        <v>26.1</v>
      </c>
      <c r="N23" s="42">
        <v>32.299999999999997</v>
      </c>
      <c r="O23" s="42" t="s">
        <v>7318</v>
      </c>
      <c r="P23" s="42">
        <v>19.7</v>
      </c>
      <c r="Q23" s="42" t="s">
        <v>7319</v>
      </c>
      <c r="R23" s="42">
        <v>24.5</v>
      </c>
      <c r="S23" s="42">
        <v>4.0999999999999996</v>
      </c>
      <c r="T23" s="42">
        <v>220</v>
      </c>
      <c r="U23" s="42">
        <v>21</v>
      </c>
      <c r="V23" s="42">
        <v>230</v>
      </c>
      <c r="W23" s="42" t="s">
        <v>7320</v>
      </c>
      <c r="X23" s="42">
        <v>109.2</v>
      </c>
      <c r="Y23" s="42">
        <v>88.7</v>
      </c>
      <c r="Z23" s="42">
        <v>15</v>
      </c>
      <c r="AA23" s="42">
        <v>12.5</v>
      </c>
      <c r="AB23" s="42" t="s">
        <v>7321</v>
      </c>
      <c r="AC23" s="42">
        <v>17</v>
      </c>
      <c r="AD23" s="42" t="s">
        <v>7322</v>
      </c>
      <c r="AE23" s="42">
        <v>25.3</v>
      </c>
      <c r="AF23" s="42" t="s">
        <v>7323</v>
      </c>
      <c r="AG23" s="42">
        <v>92</v>
      </c>
      <c r="AH23" s="42">
        <v>114.9</v>
      </c>
      <c r="AI23" s="42">
        <v>159.30000000000001</v>
      </c>
      <c r="AJ23" s="42">
        <v>473.8</v>
      </c>
      <c r="AK23" s="42">
        <v>7</v>
      </c>
      <c r="AL23" s="42">
        <v>10</v>
      </c>
      <c r="AM23" s="42" t="s">
        <v>7324</v>
      </c>
      <c r="AN23" s="42">
        <v>7.5</v>
      </c>
    </row>
    <row r="24" spans="2:40" x14ac:dyDescent="0.25">
      <c r="B24" s="42" t="s">
        <v>408</v>
      </c>
      <c r="C24" s="15">
        <v>467990</v>
      </c>
      <c r="D24" s="15" t="s">
        <v>5936</v>
      </c>
      <c r="E24" s="15">
        <v>2016</v>
      </c>
      <c r="F24" s="41">
        <v>42552</v>
      </c>
      <c r="G24" s="42">
        <v>996.4</v>
      </c>
      <c r="H24" s="42">
        <v>1006.9</v>
      </c>
      <c r="I24" s="42">
        <v>1001.9</v>
      </c>
      <c r="J24" s="42" t="s">
        <v>7325</v>
      </c>
      <c r="K24" s="42">
        <v>986.5</v>
      </c>
      <c r="L24" s="42" t="s">
        <v>7326</v>
      </c>
      <c r="M24" s="42">
        <v>28</v>
      </c>
      <c r="N24" s="42">
        <v>34.6</v>
      </c>
      <c r="O24" s="42" t="s">
        <v>7327</v>
      </c>
      <c r="P24" s="42">
        <v>24.8</v>
      </c>
      <c r="Q24" s="42" t="s">
        <v>7328</v>
      </c>
      <c r="R24" s="42">
        <v>26.1</v>
      </c>
      <c r="S24" s="42">
        <v>4.5</v>
      </c>
      <c r="T24" s="42">
        <v>220</v>
      </c>
      <c r="U24" s="42">
        <v>19.7</v>
      </c>
      <c r="V24" s="42">
        <v>200</v>
      </c>
      <c r="W24" s="42" t="s">
        <v>7329</v>
      </c>
      <c r="X24" s="42">
        <v>48.5</v>
      </c>
      <c r="Y24" s="42">
        <v>25.7</v>
      </c>
      <c r="Z24" s="42">
        <v>9</v>
      </c>
      <c r="AA24" s="42">
        <v>11</v>
      </c>
      <c r="AB24" s="42" t="s">
        <v>7330</v>
      </c>
      <c r="AC24" s="42">
        <v>23</v>
      </c>
      <c r="AD24" s="42" t="s">
        <v>7331</v>
      </c>
      <c r="AE24" s="42">
        <v>23</v>
      </c>
      <c r="AF24" s="42" t="s">
        <v>7332</v>
      </c>
      <c r="AG24" s="42">
        <v>90</v>
      </c>
      <c r="AH24" s="42">
        <v>173.1</v>
      </c>
      <c r="AI24" s="42">
        <v>282.10000000000002</v>
      </c>
      <c r="AJ24" s="42">
        <v>646.48</v>
      </c>
      <c r="AK24" s="42">
        <v>9</v>
      </c>
      <c r="AL24" s="42">
        <v>10</v>
      </c>
      <c r="AM24" s="42" t="s">
        <v>7333</v>
      </c>
      <c r="AN24" s="42">
        <v>4.4000000000000004</v>
      </c>
    </row>
    <row r="25" spans="2:40" x14ac:dyDescent="0.25">
      <c r="B25" s="42" t="s">
        <v>408</v>
      </c>
      <c r="C25" s="15">
        <v>467990</v>
      </c>
      <c r="D25" s="15" t="s">
        <v>5936</v>
      </c>
      <c r="E25" s="15">
        <v>2016</v>
      </c>
      <c r="F25" s="41">
        <v>42583</v>
      </c>
      <c r="G25" s="42">
        <v>994.5</v>
      </c>
      <c r="H25" s="42">
        <v>1005</v>
      </c>
      <c r="I25" s="42">
        <v>999.4</v>
      </c>
      <c r="J25" s="42" t="s">
        <v>7334</v>
      </c>
      <c r="K25" s="42">
        <v>989.7</v>
      </c>
      <c r="L25" s="42" t="s">
        <v>7335</v>
      </c>
      <c r="M25" s="42">
        <v>28.4</v>
      </c>
      <c r="N25" s="42">
        <v>36.299999999999997</v>
      </c>
      <c r="O25" s="42" t="s">
        <v>7336</v>
      </c>
      <c r="P25" s="42">
        <v>22.4</v>
      </c>
      <c r="Q25" s="42" t="s">
        <v>7337</v>
      </c>
      <c r="R25" s="42">
        <v>25.9</v>
      </c>
      <c r="S25" s="42">
        <v>2.5</v>
      </c>
      <c r="T25" s="42">
        <v>220</v>
      </c>
      <c r="U25" s="42">
        <v>19</v>
      </c>
      <c r="V25" s="42">
        <v>100</v>
      </c>
      <c r="W25" s="42" t="s">
        <v>7338</v>
      </c>
      <c r="X25" s="42">
        <v>130.80000000000001</v>
      </c>
      <c r="Y25" s="42">
        <v>22.8</v>
      </c>
      <c r="Z25" s="42">
        <v>6</v>
      </c>
      <c r="AA25" s="42">
        <v>9.5</v>
      </c>
      <c r="AB25" s="42" t="s">
        <v>7339</v>
      </c>
      <c r="AC25" s="42">
        <v>39</v>
      </c>
      <c r="AD25" s="42" t="s">
        <v>7340</v>
      </c>
      <c r="AE25" s="42">
        <v>99.5</v>
      </c>
      <c r="AF25" s="42" t="s">
        <v>7341</v>
      </c>
      <c r="AG25" s="42">
        <v>87</v>
      </c>
      <c r="AH25" s="42">
        <v>134.4</v>
      </c>
      <c r="AI25" s="42">
        <v>241.8</v>
      </c>
      <c r="AJ25" s="42">
        <v>551.51</v>
      </c>
      <c r="AK25" s="42">
        <v>8</v>
      </c>
      <c r="AL25" s="42">
        <v>10</v>
      </c>
      <c r="AM25" s="42" t="s">
        <v>7342</v>
      </c>
      <c r="AN25" s="42">
        <v>5</v>
      </c>
    </row>
    <row r="26" spans="2:40" x14ac:dyDescent="0.25">
      <c r="B26" s="42" t="s">
        <v>408</v>
      </c>
      <c r="C26" s="15">
        <v>467990</v>
      </c>
      <c r="D26" s="15" t="s">
        <v>5936</v>
      </c>
      <c r="E26" s="15">
        <v>2016</v>
      </c>
      <c r="F26" s="41">
        <v>42614</v>
      </c>
      <c r="G26" s="42">
        <v>997.9</v>
      </c>
      <c r="H26" s="42">
        <v>1008.5</v>
      </c>
      <c r="I26" s="42">
        <v>1008.1</v>
      </c>
      <c r="J26" s="42" t="s">
        <v>7343</v>
      </c>
      <c r="K26" s="42">
        <v>975.2</v>
      </c>
      <c r="L26" s="42" t="s">
        <v>7344</v>
      </c>
      <c r="M26" s="42">
        <v>26</v>
      </c>
      <c r="N26" s="42">
        <v>31.5</v>
      </c>
      <c r="O26" s="42" t="s">
        <v>7345</v>
      </c>
      <c r="P26" s="42">
        <v>21.5</v>
      </c>
      <c r="Q26" s="42" t="s">
        <v>7346</v>
      </c>
      <c r="R26" s="42">
        <v>23.7</v>
      </c>
      <c r="S26" s="42">
        <v>3.9</v>
      </c>
      <c r="T26" s="42">
        <v>60</v>
      </c>
      <c r="U26" s="42">
        <v>38.6</v>
      </c>
      <c r="V26" s="42">
        <v>90</v>
      </c>
      <c r="W26" s="42" t="s">
        <v>7347</v>
      </c>
      <c r="X26" s="42">
        <v>242.9</v>
      </c>
      <c r="Y26" s="42">
        <v>87</v>
      </c>
      <c r="Z26" s="42">
        <v>13</v>
      </c>
      <c r="AA26" s="42">
        <v>11.5</v>
      </c>
      <c r="AB26" s="42" t="s">
        <v>7348</v>
      </c>
      <c r="AC26" s="42">
        <v>30</v>
      </c>
      <c r="AD26" s="42" t="s">
        <v>7349</v>
      </c>
      <c r="AE26" s="42">
        <v>63</v>
      </c>
      <c r="AF26" s="42" t="s">
        <v>7350</v>
      </c>
      <c r="AG26" s="42">
        <v>87</v>
      </c>
      <c r="AH26" s="42">
        <v>69.2</v>
      </c>
      <c r="AI26" s="42">
        <v>118.8</v>
      </c>
      <c r="AJ26" s="42">
        <v>331.6</v>
      </c>
      <c r="AK26" s="42" t="s">
        <v>76</v>
      </c>
      <c r="AL26" s="42" t="s">
        <v>76</v>
      </c>
      <c r="AM26" s="42" t="s">
        <v>76</v>
      </c>
      <c r="AN26" s="42">
        <v>6.9</v>
      </c>
    </row>
    <row r="27" spans="2:40" x14ac:dyDescent="0.25">
      <c r="B27" s="42" t="s">
        <v>408</v>
      </c>
      <c r="C27" s="15">
        <v>467990</v>
      </c>
      <c r="D27" s="15" t="s">
        <v>5936</v>
      </c>
      <c r="E27" s="15">
        <v>2016</v>
      </c>
      <c r="F27" s="41">
        <v>42644</v>
      </c>
      <c r="G27" s="42">
        <v>1003.2</v>
      </c>
      <c r="H27" s="42">
        <v>1013.9</v>
      </c>
      <c r="I27" s="42">
        <v>1016</v>
      </c>
      <c r="J27" s="42" t="s">
        <v>7351</v>
      </c>
      <c r="K27" s="42">
        <v>994</v>
      </c>
      <c r="L27" s="42" t="s">
        <v>7352</v>
      </c>
      <c r="M27" s="42">
        <v>23.8</v>
      </c>
      <c r="N27" s="42">
        <v>30.4</v>
      </c>
      <c r="O27" s="42" t="s">
        <v>7353</v>
      </c>
      <c r="P27" s="42">
        <v>18.100000000000001</v>
      </c>
      <c r="Q27" s="42" t="s">
        <v>7354</v>
      </c>
      <c r="R27" s="42">
        <v>20.9</v>
      </c>
      <c r="S27" s="42">
        <v>4.3</v>
      </c>
      <c r="T27" s="42">
        <v>40</v>
      </c>
      <c r="U27" s="42">
        <v>23.1</v>
      </c>
      <c r="V27" s="42">
        <v>40</v>
      </c>
      <c r="W27" s="42" t="s">
        <v>7355</v>
      </c>
      <c r="X27" s="42">
        <v>40.200000000000003</v>
      </c>
      <c r="Y27" s="42">
        <v>88.7</v>
      </c>
      <c r="Z27" s="42">
        <v>18</v>
      </c>
      <c r="AA27" s="42">
        <v>6</v>
      </c>
      <c r="AB27" s="42" t="s">
        <v>7356</v>
      </c>
      <c r="AC27" s="42">
        <v>6.5</v>
      </c>
      <c r="AD27" s="42" t="s">
        <v>7356</v>
      </c>
      <c r="AE27" s="42">
        <v>6.5</v>
      </c>
      <c r="AF27" s="42" t="s">
        <v>7357</v>
      </c>
      <c r="AG27" s="42">
        <v>84</v>
      </c>
      <c r="AH27" s="42">
        <v>58.1</v>
      </c>
      <c r="AI27" s="42">
        <v>95.3</v>
      </c>
      <c r="AJ27" s="42">
        <v>248.78</v>
      </c>
      <c r="AK27" s="42" t="s">
        <v>76</v>
      </c>
      <c r="AL27" s="42" t="s">
        <v>76</v>
      </c>
      <c r="AM27" s="42" t="s">
        <v>76</v>
      </c>
      <c r="AN27" s="42">
        <v>7.7</v>
      </c>
    </row>
    <row r="28" spans="2:40" x14ac:dyDescent="0.25">
      <c r="B28" s="42" t="s">
        <v>408</v>
      </c>
      <c r="C28" s="15">
        <v>467990</v>
      </c>
      <c r="D28" s="15" t="s">
        <v>5936</v>
      </c>
      <c r="E28" s="15">
        <v>2016</v>
      </c>
      <c r="F28" s="41">
        <v>42675</v>
      </c>
      <c r="G28" s="42">
        <v>1009.1</v>
      </c>
      <c r="H28" s="42">
        <v>1020.1</v>
      </c>
      <c r="I28" s="42">
        <v>1017.7</v>
      </c>
      <c r="J28" s="42" t="s">
        <v>7358</v>
      </c>
      <c r="K28" s="42">
        <v>1001.7</v>
      </c>
      <c r="L28" s="42" t="s">
        <v>7359</v>
      </c>
      <c r="M28" s="42">
        <v>18.5</v>
      </c>
      <c r="N28" s="42">
        <v>25.9</v>
      </c>
      <c r="O28" s="42" t="s">
        <v>7360</v>
      </c>
      <c r="P28" s="42">
        <v>12</v>
      </c>
      <c r="Q28" s="42" t="s">
        <v>7361</v>
      </c>
      <c r="R28" s="42">
        <v>15.2</v>
      </c>
      <c r="S28" s="42">
        <v>3.6</v>
      </c>
      <c r="T28" s="42">
        <v>40</v>
      </c>
      <c r="U28" s="42">
        <v>20.2</v>
      </c>
      <c r="V28" s="42">
        <v>10</v>
      </c>
      <c r="W28" s="42" t="s">
        <v>7362</v>
      </c>
      <c r="X28" s="42">
        <v>71</v>
      </c>
      <c r="Y28" s="42">
        <v>83.3</v>
      </c>
      <c r="Z28" s="42">
        <v>11</v>
      </c>
      <c r="AA28" s="42">
        <v>2.5</v>
      </c>
      <c r="AB28" s="42" t="s">
        <v>7363</v>
      </c>
      <c r="AC28" s="42">
        <v>6</v>
      </c>
      <c r="AD28" s="42" t="s">
        <v>7364</v>
      </c>
      <c r="AE28" s="42">
        <v>21</v>
      </c>
      <c r="AF28" s="42" t="s">
        <v>7365</v>
      </c>
      <c r="AG28" s="42">
        <v>81</v>
      </c>
      <c r="AH28" s="42">
        <v>48.9</v>
      </c>
      <c r="AI28" s="42">
        <v>76</v>
      </c>
      <c r="AJ28" s="42">
        <v>177.93</v>
      </c>
      <c r="AK28" s="42" t="s">
        <v>76</v>
      </c>
      <c r="AL28" s="42" t="s">
        <v>76</v>
      </c>
      <c r="AM28" s="42" t="s">
        <v>76</v>
      </c>
      <c r="AN28" s="42">
        <v>7.8</v>
      </c>
    </row>
    <row r="29" spans="2:40" x14ac:dyDescent="0.25">
      <c r="B29" s="42" t="s">
        <v>408</v>
      </c>
      <c r="C29" s="15">
        <v>467990</v>
      </c>
      <c r="D29" s="15" t="s">
        <v>5936</v>
      </c>
      <c r="E29" s="15">
        <v>2016</v>
      </c>
      <c r="F29" s="41">
        <v>42705</v>
      </c>
      <c r="G29" s="42">
        <v>1012</v>
      </c>
      <c r="H29" s="42">
        <v>1023.1</v>
      </c>
      <c r="I29" s="42">
        <v>1021.7</v>
      </c>
      <c r="J29" s="42" t="s">
        <v>7366</v>
      </c>
      <c r="K29" s="42">
        <v>1003.6</v>
      </c>
      <c r="L29" s="42" t="s">
        <v>7367</v>
      </c>
      <c r="M29" s="42">
        <v>14.8</v>
      </c>
      <c r="N29" s="42">
        <v>22.4</v>
      </c>
      <c r="O29" s="42" t="s">
        <v>7368</v>
      </c>
      <c r="P29" s="42">
        <v>6.6</v>
      </c>
      <c r="Q29" s="42" t="s">
        <v>7369</v>
      </c>
      <c r="R29" s="42">
        <v>10.7</v>
      </c>
      <c r="S29" s="42">
        <v>3.9</v>
      </c>
      <c r="T29" s="42">
        <v>60</v>
      </c>
      <c r="U29" s="42">
        <v>17</v>
      </c>
      <c r="V29" s="42">
        <v>80</v>
      </c>
      <c r="W29" s="42" t="s">
        <v>7370</v>
      </c>
      <c r="X29" s="42">
        <v>27.4</v>
      </c>
      <c r="Y29" s="42">
        <v>28.6</v>
      </c>
      <c r="Z29" s="42">
        <v>5</v>
      </c>
      <c r="AA29" s="42">
        <v>4</v>
      </c>
      <c r="AB29" s="42" t="s">
        <v>7371</v>
      </c>
      <c r="AC29" s="42">
        <v>8.5</v>
      </c>
      <c r="AD29" s="42" t="s">
        <v>7372</v>
      </c>
      <c r="AE29" s="42">
        <v>18.3</v>
      </c>
      <c r="AF29" s="42" t="s">
        <v>3636</v>
      </c>
      <c r="AG29" s="42">
        <v>77</v>
      </c>
      <c r="AH29" s="42">
        <v>61.4</v>
      </c>
      <c r="AI29" s="42">
        <v>103.7</v>
      </c>
      <c r="AJ29" s="42">
        <v>205.93</v>
      </c>
      <c r="AK29" s="42" t="s">
        <v>76</v>
      </c>
      <c r="AL29" s="42" t="s">
        <v>76</v>
      </c>
      <c r="AM29" s="42" t="s">
        <v>76</v>
      </c>
      <c r="AN29" s="42">
        <v>6.7</v>
      </c>
    </row>
    <row r="30" spans="2:40" x14ac:dyDescent="0.25">
      <c r="B30" s="42" t="s">
        <v>408</v>
      </c>
      <c r="C30" s="15">
        <v>467990</v>
      </c>
      <c r="D30" s="15" t="s">
        <v>5936</v>
      </c>
      <c r="E30" s="15">
        <v>2017</v>
      </c>
      <c r="F30" s="41">
        <v>42736</v>
      </c>
      <c r="G30" s="42">
        <v>1012.6</v>
      </c>
      <c r="H30" s="42">
        <v>1023.8</v>
      </c>
      <c r="I30" s="42">
        <v>1021.8</v>
      </c>
      <c r="J30" s="42" t="s">
        <v>7373</v>
      </c>
      <c r="K30" s="42">
        <v>1000.8</v>
      </c>
      <c r="L30" s="42" t="s">
        <v>7374</v>
      </c>
      <c r="M30" s="42">
        <v>12.4</v>
      </c>
      <c r="N30" s="42">
        <v>21</v>
      </c>
      <c r="O30" s="42" t="s">
        <v>7375</v>
      </c>
      <c r="P30" s="42">
        <v>7</v>
      </c>
      <c r="Q30" s="42" t="s">
        <v>7376</v>
      </c>
      <c r="R30" s="42">
        <v>8.9</v>
      </c>
      <c r="S30" s="42">
        <v>3.7</v>
      </c>
      <c r="T30" s="42">
        <v>60</v>
      </c>
      <c r="U30" s="42">
        <v>18.5</v>
      </c>
      <c r="V30" s="42">
        <v>70</v>
      </c>
      <c r="W30" s="42" t="s">
        <v>7377</v>
      </c>
      <c r="X30" s="42">
        <v>20.399999999999999</v>
      </c>
      <c r="Y30" s="42">
        <v>47</v>
      </c>
      <c r="Z30" s="42">
        <v>8</v>
      </c>
      <c r="AA30" s="42">
        <v>0.5</v>
      </c>
      <c r="AB30" s="42" t="s">
        <v>7378</v>
      </c>
      <c r="AC30" s="42">
        <v>2.5</v>
      </c>
      <c r="AD30" s="42" t="s">
        <v>7379</v>
      </c>
      <c r="AE30" s="42">
        <v>11</v>
      </c>
      <c r="AF30" s="42" t="s">
        <v>7380</v>
      </c>
      <c r="AG30" s="42">
        <v>79</v>
      </c>
      <c r="AH30" s="42">
        <v>52.5</v>
      </c>
      <c r="AI30" s="42">
        <v>87.9</v>
      </c>
      <c r="AJ30" s="42">
        <v>187.91</v>
      </c>
      <c r="AK30" s="42" t="s">
        <v>76</v>
      </c>
      <c r="AL30" s="42" t="s">
        <v>76</v>
      </c>
      <c r="AM30" s="42" t="s">
        <v>76</v>
      </c>
      <c r="AN30" s="42">
        <v>7.3</v>
      </c>
    </row>
    <row r="31" spans="2:40" x14ac:dyDescent="0.25">
      <c r="B31" s="42" t="s">
        <v>408</v>
      </c>
      <c r="C31" s="15">
        <v>467990</v>
      </c>
      <c r="D31" s="15" t="s">
        <v>5936</v>
      </c>
      <c r="E31" s="15">
        <v>2017</v>
      </c>
      <c r="F31" s="41">
        <v>42767</v>
      </c>
      <c r="G31" s="42">
        <v>1013</v>
      </c>
      <c r="H31" s="42">
        <v>1024.3</v>
      </c>
      <c r="I31" s="42">
        <v>1023.7</v>
      </c>
      <c r="J31" s="42" t="s">
        <v>7381</v>
      </c>
      <c r="K31" s="42">
        <v>1001.4</v>
      </c>
      <c r="L31" s="42" t="s">
        <v>7382</v>
      </c>
      <c r="M31" s="42">
        <v>10.9</v>
      </c>
      <c r="N31" s="42">
        <v>22</v>
      </c>
      <c r="O31" s="42" t="s">
        <v>7383</v>
      </c>
      <c r="P31" s="42">
        <v>4.5999999999999996</v>
      </c>
      <c r="Q31" s="42" t="s">
        <v>7384</v>
      </c>
      <c r="R31" s="42">
        <v>7.3</v>
      </c>
      <c r="S31" s="42">
        <v>3.5</v>
      </c>
      <c r="T31" s="42">
        <v>60</v>
      </c>
      <c r="U31" s="42">
        <v>20.399999999999999</v>
      </c>
      <c r="V31" s="42">
        <v>50</v>
      </c>
      <c r="W31" s="42" t="s">
        <v>7385</v>
      </c>
      <c r="X31" s="42">
        <v>53.7</v>
      </c>
      <c r="Y31" s="42">
        <v>67.099999999999994</v>
      </c>
      <c r="Z31" s="42">
        <v>6</v>
      </c>
      <c r="AA31" s="42">
        <v>2</v>
      </c>
      <c r="AB31" s="42" t="s">
        <v>7386</v>
      </c>
      <c r="AC31" s="42">
        <v>6.5</v>
      </c>
      <c r="AD31" s="42" t="s">
        <v>7387</v>
      </c>
      <c r="AE31" s="42">
        <v>16.7</v>
      </c>
      <c r="AF31" s="42" t="s">
        <v>6128</v>
      </c>
      <c r="AG31" s="42">
        <v>79</v>
      </c>
      <c r="AH31" s="42">
        <v>46.5</v>
      </c>
      <c r="AI31" s="42">
        <v>104.2</v>
      </c>
      <c r="AJ31" s="42">
        <v>242.95</v>
      </c>
      <c r="AK31" s="42" t="s">
        <v>76</v>
      </c>
      <c r="AL31" s="42" t="s">
        <v>76</v>
      </c>
      <c r="AM31" s="42" t="s">
        <v>76</v>
      </c>
      <c r="AN31" s="42">
        <v>6.6</v>
      </c>
    </row>
    <row r="32" spans="2:40" x14ac:dyDescent="0.25">
      <c r="B32" s="42" t="s">
        <v>408</v>
      </c>
      <c r="C32" s="15">
        <v>467990</v>
      </c>
      <c r="D32" s="15" t="s">
        <v>5936</v>
      </c>
      <c r="E32" s="15">
        <v>2017</v>
      </c>
      <c r="F32" s="41">
        <v>42795</v>
      </c>
      <c r="G32" s="42">
        <v>1008.6</v>
      </c>
      <c r="H32" s="42">
        <v>1019.8</v>
      </c>
      <c r="I32" s="42">
        <v>1016.9</v>
      </c>
      <c r="J32" s="42" t="s">
        <v>7388</v>
      </c>
      <c r="K32" s="42">
        <v>999.6</v>
      </c>
      <c r="L32" s="42" t="s">
        <v>7389</v>
      </c>
      <c r="M32" s="42">
        <v>12.4</v>
      </c>
      <c r="N32" s="42">
        <v>20.3</v>
      </c>
      <c r="O32" s="42" t="s">
        <v>7390</v>
      </c>
      <c r="P32" s="42">
        <v>8.3000000000000007</v>
      </c>
      <c r="Q32" s="42" t="s">
        <v>7391</v>
      </c>
      <c r="R32" s="42">
        <v>9.8000000000000007</v>
      </c>
      <c r="S32" s="42">
        <v>2.9</v>
      </c>
      <c r="T32" s="42">
        <v>60</v>
      </c>
      <c r="U32" s="42">
        <v>17</v>
      </c>
      <c r="V32" s="42">
        <v>70</v>
      </c>
      <c r="W32" s="42" t="s">
        <v>7392</v>
      </c>
      <c r="X32" s="42">
        <v>155.30000000000001</v>
      </c>
      <c r="Y32" s="42">
        <v>125</v>
      </c>
      <c r="Z32" s="42">
        <v>17</v>
      </c>
      <c r="AA32" s="42">
        <v>5</v>
      </c>
      <c r="AB32" s="42" t="s">
        <v>7393</v>
      </c>
      <c r="AC32" s="42">
        <v>19</v>
      </c>
      <c r="AD32" s="42" t="s">
        <v>7394</v>
      </c>
      <c r="AE32" s="42">
        <v>55</v>
      </c>
      <c r="AF32" s="42" t="s">
        <v>2037</v>
      </c>
      <c r="AG32" s="42">
        <v>85</v>
      </c>
      <c r="AH32" s="42">
        <v>48.5</v>
      </c>
      <c r="AI32" s="42">
        <v>88.7</v>
      </c>
      <c r="AJ32" s="42">
        <v>257.14</v>
      </c>
      <c r="AK32" s="42" t="s">
        <v>76</v>
      </c>
      <c r="AL32" s="42" t="s">
        <v>76</v>
      </c>
      <c r="AM32" s="42" t="s">
        <v>76</v>
      </c>
      <c r="AN32" s="42">
        <v>7.7</v>
      </c>
    </row>
    <row r="33" spans="2:40" x14ac:dyDescent="0.25">
      <c r="B33" s="42" t="s">
        <v>408</v>
      </c>
      <c r="C33" s="15">
        <v>467990</v>
      </c>
      <c r="D33" s="15" t="s">
        <v>5936</v>
      </c>
      <c r="E33" s="15">
        <v>2017</v>
      </c>
      <c r="F33" s="41">
        <v>42826</v>
      </c>
      <c r="G33" s="42">
        <v>1003.7</v>
      </c>
      <c r="H33" s="42">
        <v>1014.6</v>
      </c>
      <c r="I33" s="42">
        <v>1015.3</v>
      </c>
      <c r="J33" s="42" t="s">
        <v>7395</v>
      </c>
      <c r="K33" s="42">
        <v>993.2</v>
      </c>
      <c r="L33" s="42" t="s">
        <v>7396</v>
      </c>
      <c r="M33" s="42">
        <v>18.100000000000001</v>
      </c>
      <c r="N33" s="42">
        <v>27</v>
      </c>
      <c r="O33" s="42" t="s">
        <v>7397</v>
      </c>
      <c r="P33" s="42">
        <v>9.6999999999999993</v>
      </c>
      <c r="Q33" s="42" t="s">
        <v>7398</v>
      </c>
      <c r="R33" s="42">
        <v>14.5</v>
      </c>
      <c r="S33" s="42">
        <v>3</v>
      </c>
      <c r="T33" s="42">
        <v>60</v>
      </c>
      <c r="U33" s="42">
        <v>18.8</v>
      </c>
      <c r="V33" s="42">
        <v>230</v>
      </c>
      <c r="W33" s="42" t="s">
        <v>7399</v>
      </c>
      <c r="X33" s="42">
        <v>143.80000000000001</v>
      </c>
      <c r="Y33" s="42">
        <v>95.1</v>
      </c>
      <c r="Z33" s="42">
        <v>16</v>
      </c>
      <c r="AA33" s="42">
        <v>6.5</v>
      </c>
      <c r="AB33" s="42" t="s">
        <v>7400</v>
      </c>
      <c r="AC33" s="42">
        <v>28.5</v>
      </c>
      <c r="AD33" s="42" t="s">
        <v>7401</v>
      </c>
      <c r="AE33" s="42">
        <v>66.099999999999994</v>
      </c>
      <c r="AF33" s="42" t="s">
        <v>7402</v>
      </c>
      <c r="AG33" s="42">
        <v>81</v>
      </c>
      <c r="AH33" s="42">
        <v>77.8</v>
      </c>
      <c r="AI33" s="42">
        <v>155.30000000000001</v>
      </c>
      <c r="AJ33" s="42">
        <v>392.87</v>
      </c>
      <c r="AK33" s="42" t="s">
        <v>76</v>
      </c>
      <c r="AL33" s="42" t="s">
        <v>76</v>
      </c>
      <c r="AM33" s="42" t="s">
        <v>76</v>
      </c>
      <c r="AN33" s="42">
        <v>6.3</v>
      </c>
    </row>
    <row r="34" spans="2:40" x14ac:dyDescent="0.25">
      <c r="B34" s="42" t="s">
        <v>408</v>
      </c>
      <c r="C34" s="15">
        <v>467990</v>
      </c>
      <c r="D34" s="15" t="s">
        <v>5936</v>
      </c>
      <c r="E34" s="15">
        <v>2017</v>
      </c>
      <c r="F34" s="41">
        <v>42856</v>
      </c>
      <c r="G34" s="42">
        <v>1001.3</v>
      </c>
      <c r="H34" s="42">
        <v>1012.1</v>
      </c>
      <c r="I34" s="42">
        <v>1009.2</v>
      </c>
      <c r="J34" s="42" t="s">
        <v>7403</v>
      </c>
      <c r="K34" s="42">
        <v>991.9</v>
      </c>
      <c r="L34" s="42" t="s">
        <v>7404</v>
      </c>
      <c r="M34" s="42">
        <v>22</v>
      </c>
      <c r="N34" s="42">
        <v>29.6</v>
      </c>
      <c r="O34" s="42" t="s">
        <v>7405</v>
      </c>
      <c r="P34" s="42">
        <v>17.5</v>
      </c>
      <c r="Q34" s="42" t="s">
        <v>7406</v>
      </c>
      <c r="R34" s="42">
        <v>19.100000000000001</v>
      </c>
      <c r="S34" s="42">
        <v>2.5</v>
      </c>
      <c r="T34" s="42">
        <v>40</v>
      </c>
      <c r="U34" s="42">
        <v>15.2</v>
      </c>
      <c r="V34" s="42">
        <v>220</v>
      </c>
      <c r="W34" s="42" t="s">
        <v>7407</v>
      </c>
      <c r="X34" s="42">
        <v>103.6</v>
      </c>
      <c r="Y34" s="42">
        <v>52.3</v>
      </c>
      <c r="Z34" s="42">
        <v>7</v>
      </c>
      <c r="AA34" s="42">
        <v>10.5</v>
      </c>
      <c r="AB34" s="42" t="s">
        <v>7408</v>
      </c>
      <c r="AC34" s="42">
        <v>18.5</v>
      </c>
      <c r="AD34" s="42" t="s">
        <v>7409</v>
      </c>
      <c r="AE34" s="42">
        <v>49</v>
      </c>
      <c r="AF34" s="42" t="s">
        <v>3675</v>
      </c>
      <c r="AG34" s="42">
        <v>84</v>
      </c>
      <c r="AH34" s="42">
        <v>91.1</v>
      </c>
      <c r="AI34" s="42">
        <v>130.30000000000001</v>
      </c>
      <c r="AJ34" s="42">
        <v>419.05</v>
      </c>
      <c r="AK34" s="42" t="s">
        <v>76</v>
      </c>
      <c r="AL34" s="42" t="s">
        <v>76</v>
      </c>
      <c r="AM34" s="42" t="s">
        <v>76</v>
      </c>
      <c r="AN34" s="42">
        <v>7.6</v>
      </c>
    </row>
    <row r="35" spans="2:40" x14ac:dyDescent="0.25">
      <c r="B35" s="42" t="s">
        <v>408</v>
      </c>
      <c r="C35" s="15">
        <v>467990</v>
      </c>
      <c r="D35" s="15" t="s">
        <v>5936</v>
      </c>
      <c r="E35" s="15">
        <v>2017</v>
      </c>
      <c r="F35" s="41">
        <v>42887</v>
      </c>
      <c r="G35" s="42">
        <v>997</v>
      </c>
      <c r="H35" s="42">
        <v>1007.7</v>
      </c>
      <c r="I35" s="42">
        <v>1003.1</v>
      </c>
      <c r="J35" s="42" t="s">
        <v>7410</v>
      </c>
      <c r="K35" s="42">
        <v>989.2</v>
      </c>
      <c r="L35" s="42" t="s">
        <v>7411</v>
      </c>
      <c r="M35" s="42">
        <v>24.3</v>
      </c>
      <c r="N35" s="42">
        <v>32.6</v>
      </c>
      <c r="O35" s="42" t="s">
        <v>7412</v>
      </c>
      <c r="P35" s="42">
        <v>19.399999999999999</v>
      </c>
      <c r="Q35" s="42" t="s">
        <v>7413</v>
      </c>
      <c r="R35" s="42">
        <v>22.4</v>
      </c>
      <c r="S35" s="42">
        <v>3.8</v>
      </c>
      <c r="T35" s="42">
        <v>220</v>
      </c>
      <c r="U35" s="42">
        <v>22.5</v>
      </c>
      <c r="V35" s="42">
        <v>240</v>
      </c>
      <c r="W35" s="42" t="s">
        <v>7414</v>
      </c>
      <c r="X35" s="42">
        <v>388.3</v>
      </c>
      <c r="Y35" s="42">
        <v>213.5</v>
      </c>
      <c r="Z35" s="42">
        <v>19</v>
      </c>
      <c r="AA35" s="42">
        <v>12</v>
      </c>
      <c r="AB35" s="42" t="s">
        <v>7415</v>
      </c>
      <c r="AC35" s="42">
        <v>16.3</v>
      </c>
      <c r="AD35" s="42" t="s">
        <v>7416</v>
      </c>
      <c r="AE35" s="42">
        <v>54</v>
      </c>
      <c r="AF35" s="42" t="s">
        <v>7417</v>
      </c>
      <c r="AG35" s="42">
        <v>90</v>
      </c>
      <c r="AH35" s="42">
        <v>76.5</v>
      </c>
      <c r="AI35" s="42">
        <v>102.1</v>
      </c>
      <c r="AJ35" s="42">
        <v>307.56</v>
      </c>
      <c r="AK35" s="42" t="s">
        <v>76</v>
      </c>
      <c r="AL35" s="42" t="s">
        <v>76</v>
      </c>
      <c r="AM35" s="42" t="s">
        <v>76</v>
      </c>
      <c r="AN35" s="42">
        <v>8.3000000000000007</v>
      </c>
    </row>
    <row r="36" spans="2:40" x14ac:dyDescent="0.25">
      <c r="B36" s="42" t="s">
        <v>408</v>
      </c>
      <c r="C36" s="15">
        <v>467990</v>
      </c>
      <c r="D36" s="15" t="s">
        <v>5936</v>
      </c>
      <c r="E36" s="15">
        <v>2017</v>
      </c>
      <c r="F36" s="41">
        <v>42917</v>
      </c>
      <c r="G36" s="42">
        <v>997.4</v>
      </c>
      <c r="H36" s="42">
        <v>1007.9</v>
      </c>
      <c r="I36" s="42">
        <v>1003.5</v>
      </c>
      <c r="J36" s="42" t="s">
        <v>7418</v>
      </c>
      <c r="K36" s="42">
        <v>979.1</v>
      </c>
      <c r="L36" s="42" t="s">
        <v>7419</v>
      </c>
      <c r="M36" s="42">
        <v>28.3</v>
      </c>
      <c r="N36" s="42">
        <v>34.6</v>
      </c>
      <c r="O36" s="42" t="s">
        <v>7420</v>
      </c>
      <c r="P36" s="42">
        <v>24.2</v>
      </c>
      <c r="Q36" s="42" t="s">
        <v>7421</v>
      </c>
      <c r="R36" s="42">
        <v>25</v>
      </c>
      <c r="S36" s="42">
        <v>3.8</v>
      </c>
      <c r="T36" s="42">
        <v>220</v>
      </c>
      <c r="U36" s="42">
        <v>29.5</v>
      </c>
      <c r="V36" s="42">
        <v>10</v>
      </c>
      <c r="W36" s="42" t="s">
        <v>7422</v>
      </c>
      <c r="X36" s="42">
        <v>196.3</v>
      </c>
      <c r="Y36" s="42">
        <v>34.6</v>
      </c>
      <c r="Z36" s="42">
        <v>4</v>
      </c>
      <c r="AA36" s="42">
        <v>17</v>
      </c>
      <c r="AB36" s="42" t="s">
        <v>7423</v>
      </c>
      <c r="AC36" s="42">
        <v>67</v>
      </c>
      <c r="AD36" s="42" t="s">
        <v>7424</v>
      </c>
      <c r="AE36" s="42">
        <v>142.5</v>
      </c>
      <c r="AF36" s="42" t="s">
        <v>6167</v>
      </c>
      <c r="AG36" s="42">
        <v>83</v>
      </c>
      <c r="AH36" s="42">
        <v>164.8</v>
      </c>
      <c r="AI36" s="42">
        <v>303.60000000000002</v>
      </c>
      <c r="AJ36" s="42">
        <v>634.79999999999995</v>
      </c>
      <c r="AK36" s="42" t="s">
        <v>76</v>
      </c>
      <c r="AL36" s="42" t="s">
        <v>76</v>
      </c>
      <c r="AM36" s="42" t="s">
        <v>76</v>
      </c>
      <c r="AN36" s="42">
        <v>4.9000000000000004</v>
      </c>
    </row>
    <row r="37" spans="2:40" x14ac:dyDescent="0.25">
      <c r="B37" s="42" t="s">
        <v>408</v>
      </c>
      <c r="C37" s="15">
        <v>467990</v>
      </c>
      <c r="D37" s="15" t="s">
        <v>5936</v>
      </c>
      <c r="E37" s="15">
        <v>2017</v>
      </c>
      <c r="F37" s="41">
        <v>42948</v>
      </c>
      <c r="G37" s="42">
        <v>996.5</v>
      </c>
      <c r="H37" s="42">
        <v>1007</v>
      </c>
      <c r="I37" s="42">
        <v>1003.2</v>
      </c>
      <c r="J37" s="42" t="s">
        <v>7425</v>
      </c>
      <c r="K37" s="42">
        <v>989.2</v>
      </c>
      <c r="L37" s="42" t="s">
        <v>7426</v>
      </c>
      <c r="M37" s="42">
        <v>28</v>
      </c>
      <c r="N37" s="42">
        <v>32.799999999999997</v>
      </c>
      <c r="O37" s="42" t="s">
        <v>7427</v>
      </c>
      <c r="P37" s="42">
        <v>23.9</v>
      </c>
      <c r="Q37" s="42" t="s">
        <v>7428</v>
      </c>
      <c r="R37" s="42">
        <v>25.3</v>
      </c>
      <c r="S37" s="42">
        <v>4.3</v>
      </c>
      <c r="T37" s="42">
        <v>220</v>
      </c>
      <c r="U37" s="42">
        <v>22.6</v>
      </c>
      <c r="V37" s="42">
        <v>290</v>
      </c>
      <c r="W37" s="42" t="s">
        <v>7429</v>
      </c>
      <c r="X37" s="42">
        <v>80.099999999999994</v>
      </c>
      <c r="Y37" s="42">
        <v>27</v>
      </c>
      <c r="Z37" s="42">
        <v>6</v>
      </c>
      <c r="AA37" s="42">
        <v>10.5</v>
      </c>
      <c r="AB37" s="42" t="s">
        <v>7430</v>
      </c>
      <c r="AC37" s="42">
        <v>18</v>
      </c>
      <c r="AD37" s="42" t="s">
        <v>7431</v>
      </c>
      <c r="AE37" s="42">
        <v>46</v>
      </c>
      <c r="AF37" s="42" t="s">
        <v>7432</v>
      </c>
      <c r="AG37" s="42">
        <v>85</v>
      </c>
      <c r="AH37" s="42">
        <v>168.4</v>
      </c>
      <c r="AI37" s="42">
        <v>298</v>
      </c>
      <c r="AJ37" s="42">
        <v>609.94000000000005</v>
      </c>
      <c r="AK37" s="42" t="s">
        <v>76</v>
      </c>
      <c r="AL37" s="42" t="s">
        <v>76</v>
      </c>
      <c r="AM37" s="42" t="s">
        <v>76</v>
      </c>
      <c r="AN37" s="42">
        <v>4.0999999999999996</v>
      </c>
    </row>
    <row r="38" spans="2:40" x14ac:dyDescent="0.25">
      <c r="B38" s="42" t="s">
        <v>408</v>
      </c>
      <c r="C38" s="15">
        <v>467990</v>
      </c>
      <c r="D38" s="15" t="s">
        <v>5936</v>
      </c>
      <c r="E38" s="15">
        <v>2017</v>
      </c>
      <c r="F38" s="41">
        <v>42979</v>
      </c>
      <c r="G38" s="42">
        <v>1000</v>
      </c>
      <c r="H38" s="42">
        <v>1010.6</v>
      </c>
      <c r="I38" s="42">
        <v>1007.7</v>
      </c>
      <c r="J38" s="42" t="s">
        <v>7433</v>
      </c>
      <c r="K38" s="42">
        <v>995.4</v>
      </c>
      <c r="L38" s="42" t="s">
        <v>7434</v>
      </c>
      <c r="M38" s="42">
        <v>27.5</v>
      </c>
      <c r="N38" s="42">
        <v>36.6</v>
      </c>
      <c r="O38" s="42" t="s">
        <v>7435</v>
      </c>
      <c r="P38" s="42">
        <v>22.7</v>
      </c>
      <c r="Q38" s="42" t="s">
        <v>7436</v>
      </c>
      <c r="R38" s="42">
        <v>23.8</v>
      </c>
      <c r="S38" s="42">
        <v>3</v>
      </c>
      <c r="T38" s="42">
        <v>60</v>
      </c>
      <c r="U38" s="42">
        <v>28.3</v>
      </c>
      <c r="V38" s="42">
        <v>10</v>
      </c>
      <c r="W38" s="42" t="s">
        <v>7437</v>
      </c>
      <c r="X38" s="42">
        <v>53</v>
      </c>
      <c r="Y38" s="42">
        <v>9.9</v>
      </c>
      <c r="Z38" s="42">
        <v>4</v>
      </c>
      <c r="AA38" s="42">
        <v>16</v>
      </c>
      <c r="AB38" s="42" t="s">
        <v>7438</v>
      </c>
      <c r="AC38" s="42">
        <v>39.5</v>
      </c>
      <c r="AD38" s="42" t="s">
        <v>7439</v>
      </c>
      <c r="AE38" s="42">
        <v>46</v>
      </c>
      <c r="AF38" s="42" t="s">
        <v>7440</v>
      </c>
      <c r="AG38" s="42">
        <v>81</v>
      </c>
      <c r="AH38" s="42">
        <v>131.19999999999999</v>
      </c>
      <c r="AI38" s="42">
        <v>211.6</v>
      </c>
      <c r="AJ38" s="42">
        <v>463.45</v>
      </c>
      <c r="AK38" s="42" t="s">
        <v>76</v>
      </c>
      <c r="AL38" s="42" t="s">
        <v>76</v>
      </c>
      <c r="AM38" s="42" t="s">
        <v>76</v>
      </c>
      <c r="AN38" s="42">
        <v>5.4</v>
      </c>
    </row>
    <row r="39" spans="2:40" x14ac:dyDescent="0.25">
      <c r="B39" s="42" t="s">
        <v>408</v>
      </c>
      <c r="C39" s="15">
        <v>467990</v>
      </c>
      <c r="D39" s="15" t="s">
        <v>5936</v>
      </c>
      <c r="E39" s="15">
        <v>2017</v>
      </c>
      <c r="F39" s="41">
        <v>43009</v>
      </c>
      <c r="G39" s="42">
        <v>1005.4</v>
      </c>
      <c r="H39" s="42">
        <v>1016.1</v>
      </c>
      <c r="I39" s="42">
        <v>1017.3</v>
      </c>
      <c r="J39" s="42" t="s">
        <v>7441</v>
      </c>
      <c r="K39" s="42">
        <v>996.7</v>
      </c>
      <c r="L39" s="42" t="s">
        <v>7442</v>
      </c>
      <c r="M39" s="42">
        <v>23.1</v>
      </c>
      <c r="N39" s="42">
        <v>32.4</v>
      </c>
      <c r="O39" s="42" t="s">
        <v>7443</v>
      </c>
      <c r="P39" s="42">
        <v>15.3</v>
      </c>
      <c r="Q39" s="42" t="s">
        <v>7444</v>
      </c>
      <c r="R39" s="42">
        <v>18</v>
      </c>
      <c r="S39" s="42">
        <v>4.7</v>
      </c>
      <c r="T39" s="42">
        <v>60</v>
      </c>
      <c r="U39" s="42">
        <v>29.2</v>
      </c>
      <c r="V39" s="42">
        <v>10</v>
      </c>
      <c r="W39" s="42" t="s">
        <v>7445</v>
      </c>
      <c r="X39" s="42">
        <v>21.1</v>
      </c>
      <c r="Y39" s="42">
        <v>35.299999999999997</v>
      </c>
      <c r="Z39" s="42">
        <v>4</v>
      </c>
      <c r="AA39" s="42">
        <v>1.5</v>
      </c>
      <c r="AB39" s="42" t="s">
        <v>7446</v>
      </c>
      <c r="AC39" s="42">
        <v>3.5</v>
      </c>
      <c r="AD39" s="42" t="s">
        <v>7447</v>
      </c>
      <c r="AE39" s="42">
        <v>11.5</v>
      </c>
      <c r="AF39" s="42" t="s">
        <v>2093</v>
      </c>
      <c r="AG39" s="42">
        <v>74</v>
      </c>
      <c r="AH39" s="42">
        <v>117.2</v>
      </c>
      <c r="AI39" s="42">
        <v>176.1</v>
      </c>
      <c r="AJ39" s="42">
        <v>360.97</v>
      </c>
      <c r="AK39" s="42" t="s">
        <v>76</v>
      </c>
      <c r="AL39" s="42" t="s">
        <v>76</v>
      </c>
      <c r="AM39" s="42" t="s">
        <v>76</v>
      </c>
      <c r="AN39" s="42">
        <v>5.5</v>
      </c>
    </row>
    <row r="40" spans="2:40" x14ac:dyDescent="0.25">
      <c r="B40" s="42" t="s">
        <v>408</v>
      </c>
      <c r="C40" s="15">
        <v>467990</v>
      </c>
      <c r="D40" s="15" t="s">
        <v>5936</v>
      </c>
      <c r="E40" s="15">
        <v>2017</v>
      </c>
      <c r="F40" s="41">
        <v>43040</v>
      </c>
      <c r="G40" s="42">
        <v>1009.3</v>
      </c>
      <c r="H40" s="42">
        <v>1020.3</v>
      </c>
      <c r="I40" s="42">
        <v>1018.4</v>
      </c>
      <c r="J40" s="42" t="s">
        <v>7448</v>
      </c>
      <c r="K40" s="42">
        <v>998.1</v>
      </c>
      <c r="L40" s="42" t="s">
        <v>7449</v>
      </c>
      <c r="M40" s="42">
        <v>17.7</v>
      </c>
      <c r="N40" s="42">
        <v>26.3</v>
      </c>
      <c r="O40" s="42" t="s">
        <v>7450</v>
      </c>
      <c r="P40" s="42">
        <v>10.3</v>
      </c>
      <c r="Q40" s="42" t="s">
        <v>7451</v>
      </c>
      <c r="R40" s="42">
        <v>13.9</v>
      </c>
      <c r="S40" s="42">
        <v>4.0999999999999996</v>
      </c>
      <c r="T40" s="42">
        <v>20</v>
      </c>
      <c r="U40" s="42">
        <v>20.7</v>
      </c>
      <c r="V40" s="42">
        <v>50</v>
      </c>
      <c r="W40" s="42" t="s">
        <v>7452</v>
      </c>
      <c r="X40" s="42">
        <v>27.5</v>
      </c>
      <c r="Y40" s="42">
        <v>94.4</v>
      </c>
      <c r="Z40" s="42">
        <v>12</v>
      </c>
      <c r="AA40" s="42">
        <v>1</v>
      </c>
      <c r="AB40" s="42" t="s">
        <v>7453</v>
      </c>
      <c r="AC40" s="42">
        <v>2.5</v>
      </c>
      <c r="AD40" s="42" t="s">
        <v>7454</v>
      </c>
      <c r="AE40" s="42">
        <v>8</v>
      </c>
      <c r="AF40" s="42" t="s">
        <v>6822</v>
      </c>
      <c r="AG40" s="42">
        <v>79</v>
      </c>
      <c r="AH40" s="42">
        <v>59.2</v>
      </c>
      <c r="AI40" s="42">
        <v>51.1</v>
      </c>
      <c r="AJ40" s="42">
        <v>165.69</v>
      </c>
      <c r="AK40" s="42" t="s">
        <v>76</v>
      </c>
      <c r="AL40" s="42" t="s">
        <v>76</v>
      </c>
      <c r="AM40" s="42" t="s">
        <v>76</v>
      </c>
      <c r="AN40" s="42">
        <v>8.5</v>
      </c>
    </row>
    <row r="41" spans="2:40" x14ac:dyDescent="0.25">
      <c r="B41" s="42" t="s">
        <v>408</v>
      </c>
      <c r="C41" s="15">
        <v>467990</v>
      </c>
      <c r="D41" s="15" t="s">
        <v>5936</v>
      </c>
      <c r="E41" s="15">
        <v>2017</v>
      </c>
      <c r="F41" s="41">
        <v>43070</v>
      </c>
      <c r="G41" s="42">
        <v>1013.5</v>
      </c>
      <c r="H41" s="42">
        <v>1024.7</v>
      </c>
      <c r="I41" s="42">
        <v>1023.2</v>
      </c>
      <c r="J41" s="42" t="s">
        <v>7455</v>
      </c>
      <c r="K41" s="42">
        <v>1005.8</v>
      </c>
      <c r="L41" s="42" t="s">
        <v>7456</v>
      </c>
      <c r="M41" s="42">
        <v>12.8</v>
      </c>
      <c r="N41" s="42">
        <v>21.2</v>
      </c>
      <c r="O41" s="42" t="s">
        <v>7457</v>
      </c>
      <c r="P41" s="42">
        <v>7.3</v>
      </c>
      <c r="Q41" s="42" t="s">
        <v>7458</v>
      </c>
      <c r="R41" s="42">
        <v>7.5</v>
      </c>
      <c r="S41" s="42">
        <v>4.4000000000000004</v>
      </c>
      <c r="T41" s="42">
        <v>60</v>
      </c>
      <c r="U41" s="42">
        <v>19.5</v>
      </c>
      <c r="V41" s="42">
        <v>40</v>
      </c>
      <c r="W41" s="42" t="s">
        <v>7459</v>
      </c>
      <c r="X41" s="42">
        <v>7.5</v>
      </c>
      <c r="Y41" s="42">
        <v>33.6</v>
      </c>
      <c r="Z41" s="42">
        <v>5</v>
      </c>
      <c r="AA41" s="42">
        <v>0.5</v>
      </c>
      <c r="AB41" s="42" t="s">
        <v>7460</v>
      </c>
      <c r="AC41" s="42">
        <v>1.1000000000000001</v>
      </c>
      <c r="AD41" s="42" t="s">
        <v>7461</v>
      </c>
      <c r="AE41" s="42">
        <v>3.5</v>
      </c>
      <c r="AF41" s="42" t="s">
        <v>7462</v>
      </c>
      <c r="AG41" s="42">
        <v>71</v>
      </c>
      <c r="AH41" s="42">
        <v>73</v>
      </c>
      <c r="AI41" s="42">
        <v>127.7</v>
      </c>
      <c r="AJ41" s="42">
        <v>232.97</v>
      </c>
      <c r="AK41" s="42">
        <v>3</v>
      </c>
      <c r="AL41" s="42">
        <v>4</v>
      </c>
      <c r="AM41" s="42" t="s">
        <v>7463</v>
      </c>
      <c r="AN41" s="42">
        <v>6.4</v>
      </c>
    </row>
    <row r="42" spans="2:40" x14ac:dyDescent="0.25">
      <c r="B42" s="42" t="s">
        <v>408</v>
      </c>
      <c r="C42" s="15">
        <v>467990</v>
      </c>
      <c r="D42" s="15" t="s">
        <v>5936</v>
      </c>
      <c r="E42" s="15">
        <v>2018</v>
      </c>
      <c r="F42" s="41">
        <v>43101</v>
      </c>
      <c r="G42" s="42">
        <v>1011.4</v>
      </c>
      <c r="H42" s="42">
        <v>1022.7</v>
      </c>
      <c r="I42" s="42">
        <v>1023.2</v>
      </c>
      <c r="J42" s="42" t="s">
        <v>6831</v>
      </c>
      <c r="K42" s="42">
        <v>1000.5</v>
      </c>
      <c r="L42" s="42" t="s">
        <v>7464</v>
      </c>
      <c r="M42" s="42">
        <v>10.7</v>
      </c>
      <c r="N42" s="42">
        <v>21.8</v>
      </c>
      <c r="O42" s="42" t="s">
        <v>7465</v>
      </c>
      <c r="P42" s="42">
        <v>4.3</v>
      </c>
      <c r="Q42" s="42" t="s">
        <v>7466</v>
      </c>
      <c r="R42" s="42">
        <v>7.3</v>
      </c>
      <c r="S42" s="42">
        <v>3.8</v>
      </c>
      <c r="T42" s="42">
        <v>60</v>
      </c>
      <c r="U42" s="42">
        <v>18.8</v>
      </c>
      <c r="V42" s="42">
        <v>20</v>
      </c>
      <c r="W42" s="42" t="s">
        <v>7467</v>
      </c>
      <c r="X42" s="42">
        <v>103.5</v>
      </c>
      <c r="Y42" s="42">
        <v>107.8</v>
      </c>
      <c r="Z42" s="42">
        <v>11</v>
      </c>
      <c r="AA42" s="42">
        <v>2</v>
      </c>
      <c r="AB42" s="42" t="s">
        <v>7468</v>
      </c>
      <c r="AC42" s="42">
        <v>6.5</v>
      </c>
      <c r="AD42" s="42" t="s">
        <v>7469</v>
      </c>
      <c r="AE42" s="42">
        <v>35.299999999999997</v>
      </c>
      <c r="AF42" s="42" t="s">
        <v>6838</v>
      </c>
      <c r="AG42" s="42">
        <v>80</v>
      </c>
      <c r="AH42" s="42">
        <v>39.200000000000003</v>
      </c>
      <c r="AI42" s="42">
        <v>69.3</v>
      </c>
      <c r="AJ42" s="42">
        <v>195.47</v>
      </c>
      <c r="AK42" s="42" t="s">
        <v>76</v>
      </c>
      <c r="AL42" s="42" t="s">
        <v>76</v>
      </c>
      <c r="AM42" s="42" t="s">
        <v>76</v>
      </c>
      <c r="AN42" s="42">
        <v>8</v>
      </c>
    </row>
    <row r="43" spans="2:40" x14ac:dyDescent="0.25">
      <c r="B43" s="42" t="s">
        <v>408</v>
      </c>
      <c r="C43" s="15">
        <v>467990</v>
      </c>
      <c r="D43" s="15" t="s">
        <v>5936</v>
      </c>
      <c r="E43" s="15">
        <v>2018</v>
      </c>
      <c r="F43" s="41">
        <v>43132</v>
      </c>
      <c r="G43" s="42">
        <v>1012.2</v>
      </c>
      <c r="H43" s="42">
        <v>1023.5</v>
      </c>
      <c r="I43" s="42">
        <v>1021.5</v>
      </c>
      <c r="J43" s="42" t="s">
        <v>7470</v>
      </c>
      <c r="K43" s="42">
        <v>999.5</v>
      </c>
      <c r="L43" s="42" t="s">
        <v>7471</v>
      </c>
      <c r="M43" s="42">
        <v>9.6999999999999993</v>
      </c>
      <c r="N43" s="42">
        <v>20.8</v>
      </c>
      <c r="O43" s="42" t="s">
        <v>7472</v>
      </c>
      <c r="P43" s="42">
        <v>3.3</v>
      </c>
      <c r="Q43" s="42" t="s">
        <v>7473</v>
      </c>
      <c r="R43" s="42">
        <v>5.6</v>
      </c>
      <c r="S43" s="42">
        <v>3.5</v>
      </c>
      <c r="T43" s="42">
        <v>60</v>
      </c>
      <c r="U43" s="42">
        <v>15.4</v>
      </c>
      <c r="V43" s="42">
        <v>20</v>
      </c>
      <c r="W43" s="42" t="s">
        <v>7474</v>
      </c>
      <c r="X43" s="42">
        <v>16</v>
      </c>
      <c r="Y43" s="42">
        <v>32.799999999999997</v>
      </c>
      <c r="Z43" s="42">
        <v>7</v>
      </c>
      <c r="AA43" s="42">
        <v>2</v>
      </c>
      <c r="AB43" s="42" t="s">
        <v>7475</v>
      </c>
      <c r="AC43" s="42">
        <v>3.5</v>
      </c>
      <c r="AD43" s="42" t="s">
        <v>7476</v>
      </c>
      <c r="AE43" s="42">
        <v>4</v>
      </c>
      <c r="AF43" s="42" t="s">
        <v>7477</v>
      </c>
      <c r="AG43" s="42">
        <v>77</v>
      </c>
      <c r="AH43" s="42">
        <v>42.3</v>
      </c>
      <c r="AI43" s="42">
        <v>92.7</v>
      </c>
      <c r="AJ43" s="42">
        <v>275.99</v>
      </c>
      <c r="AK43" s="42">
        <v>4</v>
      </c>
      <c r="AL43" s="42">
        <v>7</v>
      </c>
      <c r="AM43" s="42" t="s">
        <v>6847</v>
      </c>
      <c r="AN43" s="42">
        <v>7.3</v>
      </c>
    </row>
    <row r="44" spans="2:40" x14ac:dyDescent="0.25">
      <c r="B44" s="42" t="s">
        <v>408</v>
      </c>
      <c r="C44" s="15">
        <v>467990</v>
      </c>
      <c r="D44" s="15" t="s">
        <v>5936</v>
      </c>
      <c r="E44" s="15">
        <v>2018</v>
      </c>
      <c r="F44" s="41">
        <v>43160</v>
      </c>
      <c r="G44" s="42">
        <v>1008</v>
      </c>
      <c r="H44" s="42">
        <v>1019.1</v>
      </c>
      <c r="I44" s="42">
        <v>1017.2</v>
      </c>
      <c r="J44" s="42" t="s">
        <v>7478</v>
      </c>
      <c r="K44" s="42">
        <v>998</v>
      </c>
      <c r="L44" s="42" t="s">
        <v>7479</v>
      </c>
      <c r="M44" s="42">
        <v>14</v>
      </c>
      <c r="N44" s="42">
        <v>25.7</v>
      </c>
      <c r="O44" s="42" t="s">
        <v>7480</v>
      </c>
      <c r="P44" s="42">
        <v>7</v>
      </c>
      <c r="Q44" s="42" t="s">
        <v>7481</v>
      </c>
      <c r="R44" s="42">
        <v>11</v>
      </c>
      <c r="S44" s="42">
        <v>3</v>
      </c>
      <c r="T44" s="42">
        <v>60</v>
      </c>
      <c r="U44" s="42">
        <v>16.3</v>
      </c>
      <c r="V44" s="42">
        <v>60</v>
      </c>
      <c r="W44" s="42" t="s">
        <v>7482</v>
      </c>
      <c r="X44" s="42">
        <v>69.3</v>
      </c>
      <c r="Y44" s="42">
        <v>45.7</v>
      </c>
      <c r="Z44" s="42">
        <v>7</v>
      </c>
      <c r="AA44" s="42">
        <v>5</v>
      </c>
      <c r="AB44" s="42" t="s">
        <v>7483</v>
      </c>
      <c r="AC44" s="42">
        <v>20</v>
      </c>
      <c r="AD44" s="42" t="s">
        <v>7484</v>
      </c>
      <c r="AE44" s="42">
        <v>44</v>
      </c>
      <c r="AF44" s="42" t="s">
        <v>6855</v>
      </c>
      <c r="AG44" s="42">
        <v>83</v>
      </c>
      <c r="AH44" s="42">
        <v>61</v>
      </c>
      <c r="AI44" s="42">
        <v>150.5</v>
      </c>
      <c r="AJ44" s="42">
        <v>465.09</v>
      </c>
      <c r="AK44" s="42" t="s">
        <v>76</v>
      </c>
      <c r="AL44" s="42" t="s">
        <v>76</v>
      </c>
      <c r="AM44" s="42" t="s">
        <v>76</v>
      </c>
      <c r="AN44" s="42">
        <v>5.9</v>
      </c>
    </row>
    <row r="45" spans="2:40" x14ac:dyDescent="0.25">
      <c r="B45" s="42" t="s">
        <v>408</v>
      </c>
      <c r="C45" s="15">
        <v>467990</v>
      </c>
      <c r="D45" s="15" t="s">
        <v>5936</v>
      </c>
      <c r="E45" s="15">
        <v>2018</v>
      </c>
      <c r="F45" s="41">
        <v>43191</v>
      </c>
      <c r="G45" s="42">
        <v>1005</v>
      </c>
      <c r="H45" s="42">
        <v>1016</v>
      </c>
      <c r="I45" s="42">
        <v>1017.2</v>
      </c>
      <c r="J45" s="42" t="s">
        <v>7485</v>
      </c>
      <c r="K45" s="42">
        <v>994.7</v>
      </c>
      <c r="L45" s="42" t="s">
        <v>7486</v>
      </c>
      <c r="M45" s="42">
        <v>18.899999999999999</v>
      </c>
      <c r="N45" s="42">
        <v>28.9</v>
      </c>
      <c r="O45" s="42" t="s">
        <v>7487</v>
      </c>
      <c r="P45" s="42">
        <v>10.7</v>
      </c>
      <c r="Q45" s="42" t="s">
        <v>7488</v>
      </c>
      <c r="R45" s="42">
        <v>15.3</v>
      </c>
      <c r="S45" s="42">
        <v>2.8</v>
      </c>
      <c r="T45" s="42">
        <v>20</v>
      </c>
      <c r="U45" s="42">
        <v>17.100000000000001</v>
      </c>
      <c r="V45" s="42">
        <v>210</v>
      </c>
      <c r="W45" s="42" t="s">
        <v>7489</v>
      </c>
      <c r="X45" s="42">
        <v>46.4</v>
      </c>
      <c r="Y45" s="42">
        <v>41.3</v>
      </c>
      <c r="Z45" s="42">
        <v>8</v>
      </c>
      <c r="AA45" s="42">
        <v>10</v>
      </c>
      <c r="AB45" s="42" t="s">
        <v>7490</v>
      </c>
      <c r="AC45" s="42">
        <v>18.5</v>
      </c>
      <c r="AD45" s="42" t="s">
        <v>7491</v>
      </c>
      <c r="AE45" s="42">
        <v>20.5</v>
      </c>
      <c r="AF45" s="42" t="s">
        <v>7492</v>
      </c>
      <c r="AG45" s="42">
        <v>81</v>
      </c>
      <c r="AH45" s="42">
        <v>84.5</v>
      </c>
      <c r="AI45" s="42">
        <v>148.5</v>
      </c>
      <c r="AJ45" s="42">
        <v>513.73</v>
      </c>
      <c r="AK45" s="42" t="s">
        <v>76</v>
      </c>
      <c r="AL45" s="42" t="s">
        <v>76</v>
      </c>
      <c r="AM45" s="42" t="s">
        <v>76</v>
      </c>
      <c r="AN45" s="42">
        <v>6.9</v>
      </c>
    </row>
    <row r="46" spans="2:40" x14ac:dyDescent="0.25">
      <c r="B46" s="42" t="s">
        <v>408</v>
      </c>
      <c r="C46" s="15">
        <v>467990</v>
      </c>
      <c r="D46" s="15" t="s">
        <v>5936</v>
      </c>
      <c r="E46" s="15">
        <v>2018</v>
      </c>
      <c r="F46" s="41">
        <v>43221</v>
      </c>
      <c r="G46" s="42">
        <v>1000.6</v>
      </c>
      <c r="H46" s="42">
        <v>1011.3</v>
      </c>
      <c r="I46" s="42">
        <v>1011.7</v>
      </c>
      <c r="J46" s="42" t="s">
        <v>7493</v>
      </c>
      <c r="K46" s="42">
        <v>993.3</v>
      </c>
      <c r="L46" s="42" t="s">
        <v>7494</v>
      </c>
      <c r="M46" s="42">
        <v>24</v>
      </c>
      <c r="N46" s="42">
        <v>31.3</v>
      </c>
      <c r="O46" s="42" t="s">
        <v>7495</v>
      </c>
      <c r="P46" s="42">
        <v>14.1</v>
      </c>
      <c r="Q46" s="42" t="s">
        <v>7496</v>
      </c>
      <c r="R46" s="42">
        <v>20.6</v>
      </c>
      <c r="S46" s="42">
        <v>4</v>
      </c>
      <c r="T46" s="42">
        <v>220</v>
      </c>
      <c r="U46" s="42">
        <v>20.2</v>
      </c>
      <c r="V46" s="42">
        <v>190</v>
      </c>
      <c r="W46" s="42" t="s">
        <v>7497</v>
      </c>
      <c r="X46" s="42">
        <v>70.3</v>
      </c>
      <c r="Y46" s="42">
        <v>34.700000000000003</v>
      </c>
      <c r="Z46" s="42">
        <v>10</v>
      </c>
      <c r="AA46" s="42">
        <v>7.5</v>
      </c>
      <c r="AB46" s="42" t="s">
        <v>7498</v>
      </c>
      <c r="AC46" s="42">
        <v>14</v>
      </c>
      <c r="AD46" s="42" t="s">
        <v>7499</v>
      </c>
      <c r="AE46" s="42">
        <v>33.1</v>
      </c>
      <c r="AF46" s="42" t="s">
        <v>7500</v>
      </c>
      <c r="AG46" s="42">
        <v>81</v>
      </c>
      <c r="AH46" s="42">
        <v>120.1</v>
      </c>
      <c r="AI46" s="42">
        <v>179.4</v>
      </c>
      <c r="AJ46" s="42">
        <v>605.4</v>
      </c>
      <c r="AK46" s="42" t="s">
        <v>76</v>
      </c>
      <c r="AL46" s="42" t="s">
        <v>76</v>
      </c>
      <c r="AM46" s="42" t="s">
        <v>76</v>
      </c>
      <c r="AN46" s="42">
        <v>6</v>
      </c>
    </row>
    <row r="47" spans="2:40" x14ac:dyDescent="0.25">
      <c r="B47" s="42" t="s">
        <v>408</v>
      </c>
      <c r="C47" s="15">
        <v>467990</v>
      </c>
      <c r="D47" s="15" t="s">
        <v>5936</v>
      </c>
      <c r="E47" s="15">
        <v>2018</v>
      </c>
      <c r="F47" s="41">
        <v>43252</v>
      </c>
      <c r="G47" s="42">
        <v>996.3</v>
      </c>
      <c r="H47" s="42">
        <v>1006.9</v>
      </c>
      <c r="I47" s="42">
        <v>1005.2</v>
      </c>
      <c r="J47" s="42" t="s">
        <v>7501</v>
      </c>
      <c r="K47" s="42">
        <v>989.5</v>
      </c>
      <c r="L47" s="42" t="s">
        <v>7502</v>
      </c>
      <c r="M47" s="42">
        <v>25.2</v>
      </c>
      <c r="N47" s="42">
        <v>32.799999999999997</v>
      </c>
      <c r="O47" s="42" t="s">
        <v>7503</v>
      </c>
      <c r="P47" s="42">
        <v>18.3</v>
      </c>
      <c r="Q47" s="42" t="s">
        <v>7504</v>
      </c>
      <c r="R47" s="42">
        <v>22.1</v>
      </c>
      <c r="S47" s="42">
        <v>3.8</v>
      </c>
      <c r="T47" s="42">
        <v>220</v>
      </c>
      <c r="U47" s="42">
        <v>18.899999999999999</v>
      </c>
      <c r="V47" s="42">
        <v>230</v>
      </c>
      <c r="W47" s="42" t="s">
        <v>7505</v>
      </c>
      <c r="X47" s="42">
        <v>84.9</v>
      </c>
      <c r="Y47" s="42">
        <v>82</v>
      </c>
      <c r="Z47" s="42">
        <v>13</v>
      </c>
      <c r="AA47" s="42">
        <v>8.5</v>
      </c>
      <c r="AB47" s="42" t="s">
        <v>7506</v>
      </c>
      <c r="AC47" s="42">
        <v>17.5</v>
      </c>
      <c r="AD47" s="42" t="s">
        <v>7507</v>
      </c>
      <c r="AE47" s="42">
        <v>27.1</v>
      </c>
      <c r="AF47" s="42" t="s">
        <v>7508</v>
      </c>
      <c r="AG47" s="42">
        <v>84</v>
      </c>
      <c r="AH47" s="42">
        <v>108.9</v>
      </c>
      <c r="AI47" s="42">
        <v>143.30000000000001</v>
      </c>
      <c r="AJ47" s="42">
        <v>534.19000000000005</v>
      </c>
      <c r="AK47" s="42" t="s">
        <v>76</v>
      </c>
      <c r="AL47" s="42" t="s">
        <v>76</v>
      </c>
      <c r="AM47" s="42" t="s">
        <v>76</v>
      </c>
      <c r="AN47" s="42">
        <v>7.3</v>
      </c>
    </row>
    <row r="48" spans="2:40" x14ac:dyDescent="0.25">
      <c r="B48" s="42" t="s">
        <v>408</v>
      </c>
      <c r="C48" s="15">
        <v>467990</v>
      </c>
      <c r="D48" s="15" t="s">
        <v>5936</v>
      </c>
      <c r="E48" s="15">
        <v>2018</v>
      </c>
      <c r="F48" s="41">
        <v>43282</v>
      </c>
      <c r="G48" s="42">
        <v>994.5</v>
      </c>
      <c r="H48" s="42">
        <v>1005</v>
      </c>
      <c r="I48" s="42">
        <v>999.9</v>
      </c>
      <c r="J48" s="42" t="s">
        <v>7509</v>
      </c>
      <c r="K48" s="42">
        <v>962.4</v>
      </c>
      <c r="L48" s="42" t="s">
        <v>7510</v>
      </c>
      <c r="M48" s="42">
        <v>27.9</v>
      </c>
      <c r="N48" s="42">
        <v>35</v>
      </c>
      <c r="O48" s="42" t="s">
        <v>7511</v>
      </c>
      <c r="P48" s="42">
        <v>23.3</v>
      </c>
      <c r="Q48" s="42" t="s">
        <v>7512</v>
      </c>
      <c r="R48" s="42">
        <v>25.1</v>
      </c>
      <c r="S48" s="42">
        <v>3.8</v>
      </c>
      <c r="T48" s="42">
        <v>60</v>
      </c>
      <c r="U48" s="42">
        <v>36.200000000000003</v>
      </c>
      <c r="V48" s="42">
        <v>350</v>
      </c>
      <c r="W48" s="42" t="s">
        <v>7513</v>
      </c>
      <c r="X48" s="42">
        <v>120.5</v>
      </c>
      <c r="Y48" s="42">
        <v>17.100000000000001</v>
      </c>
      <c r="Z48" s="42">
        <v>5</v>
      </c>
      <c r="AA48" s="42">
        <v>12.5</v>
      </c>
      <c r="AB48" s="42" t="s">
        <v>7514</v>
      </c>
      <c r="AC48" s="42">
        <v>34.5</v>
      </c>
      <c r="AD48" s="42" t="s">
        <v>7515</v>
      </c>
      <c r="AE48" s="42">
        <v>91.5</v>
      </c>
      <c r="AF48" s="42" t="s">
        <v>2167</v>
      </c>
      <c r="AG48" s="42">
        <v>85</v>
      </c>
      <c r="AH48" s="42">
        <v>144.80000000000001</v>
      </c>
      <c r="AI48" s="42">
        <v>242.8</v>
      </c>
      <c r="AJ48" s="42">
        <v>710.22</v>
      </c>
      <c r="AK48" s="42" t="s">
        <v>76</v>
      </c>
      <c r="AL48" s="42" t="s">
        <v>76</v>
      </c>
      <c r="AM48" s="42" t="s">
        <v>76</v>
      </c>
      <c r="AN48" s="42">
        <v>5.5</v>
      </c>
    </row>
    <row r="49" spans="2:40" x14ac:dyDescent="0.25">
      <c r="B49" s="42" t="s">
        <v>408</v>
      </c>
      <c r="C49" s="15">
        <v>467990</v>
      </c>
      <c r="D49" s="15" t="s">
        <v>5936</v>
      </c>
      <c r="E49" s="15">
        <v>2018</v>
      </c>
      <c r="F49" s="41">
        <v>43313</v>
      </c>
      <c r="G49" s="42">
        <v>993.1</v>
      </c>
      <c r="H49" s="42">
        <v>1003.5</v>
      </c>
      <c r="I49" s="42">
        <v>1002.8</v>
      </c>
      <c r="J49" s="42" t="s">
        <v>3299</v>
      </c>
      <c r="K49" s="42">
        <v>985.1</v>
      </c>
      <c r="L49" s="42" t="s">
        <v>7516</v>
      </c>
      <c r="M49" s="42">
        <v>28.1</v>
      </c>
      <c r="N49" s="42">
        <v>36</v>
      </c>
      <c r="O49" s="42" t="s">
        <v>7517</v>
      </c>
      <c r="P49" s="42">
        <v>24.4</v>
      </c>
      <c r="Q49" s="42" t="s">
        <v>7518</v>
      </c>
      <c r="R49" s="42">
        <v>25</v>
      </c>
      <c r="S49" s="42">
        <v>3</v>
      </c>
      <c r="T49" s="42">
        <v>200</v>
      </c>
      <c r="U49" s="42">
        <v>19</v>
      </c>
      <c r="V49" s="42">
        <v>90</v>
      </c>
      <c r="W49" s="42" t="s">
        <v>7519</v>
      </c>
      <c r="X49" s="42">
        <v>129.1</v>
      </c>
      <c r="Y49" s="42">
        <v>57</v>
      </c>
      <c r="Z49" s="42">
        <v>13</v>
      </c>
      <c r="AA49" s="42">
        <v>6.5</v>
      </c>
      <c r="AB49" s="42" t="s">
        <v>7520</v>
      </c>
      <c r="AC49" s="42">
        <v>28.5</v>
      </c>
      <c r="AD49" s="42" t="s">
        <v>7521</v>
      </c>
      <c r="AE49" s="42">
        <v>45.5</v>
      </c>
      <c r="AF49" s="42" t="s">
        <v>7522</v>
      </c>
      <c r="AG49" s="42">
        <v>84</v>
      </c>
      <c r="AH49" s="42">
        <v>125.2</v>
      </c>
      <c r="AI49" s="42">
        <v>233.6</v>
      </c>
      <c r="AJ49" s="42">
        <v>649.77</v>
      </c>
      <c r="AK49" s="42" t="s">
        <v>76</v>
      </c>
      <c r="AL49" s="42" t="s">
        <v>76</v>
      </c>
      <c r="AM49" s="42" t="s">
        <v>76</v>
      </c>
      <c r="AN49" s="42">
        <v>5.2</v>
      </c>
    </row>
    <row r="50" spans="2:40" x14ac:dyDescent="0.25">
      <c r="B50" s="42" t="s">
        <v>408</v>
      </c>
      <c r="C50" s="15">
        <v>467990</v>
      </c>
      <c r="D50" s="15" t="s">
        <v>5936</v>
      </c>
      <c r="E50" s="15">
        <v>2018</v>
      </c>
      <c r="F50" s="41">
        <v>43344</v>
      </c>
      <c r="G50" s="42">
        <v>1000.4</v>
      </c>
      <c r="H50" s="42">
        <v>1011</v>
      </c>
      <c r="I50" s="42">
        <v>1006.6</v>
      </c>
      <c r="J50" s="42" t="s">
        <v>7523</v>
      </c>
      <c r="K50" s="42">
        <v>991.8</v>
      </c>
      <c r="L50" s="42" t="s">
        <v>7524</v>
      </c>
      <c r="M50" s="42">
        <v>26.4</v>
      </c>
      <c r="N50" s="42">
        <v>32.5</v>
      </c>
      <c r="O50" s="42" t="s">
        <v>7525</v>
      </c>
      <c r="P50" s="42">
        <v>20.5</v>
      </c>
      <c r="Q50" s="42" t="s">
        <v>7526</v>
      </c>
      <c r="R50" s="42">
        <v>22.5</v>
      </c>
      <c r="S50" s="42">
        <v>3.6</v>
      </c>
      <c r="T50" s="42">
        <v>360</v>
      </c>
      <c r="U50" s="42">
        <v>20</v>
      </c>
      <c r="V50" s="42">
        <v>60</v>
      </c>
      <c r="W50" s="42" t="s">
        <v>7527</v>
      </c>
      <c r="X50" s="42">
        <v>14.5</v>
      </c>
      <c r="Y50" s="42">
        <v>13.9</v>
      </c>
      <c r="Z50" s="42">
        <v>5</v>
      </c>
      <c r="AA50" s="42">
        <v>2</v>
      </c>
      <c r="AB50" s="42" t="s">
        <v>7528</v>
      </c>
      <c r="AC50" s="42">
        <v>5.5</v>
      </c>
      <c r="AD50" s="42" t="s">
        <v>7529</v>
      </c>
      <c r="AE50" s="42">
        <v>11.5</v>
      </c>
      <c r="AF50" s="42" t="s">
        <v>7530</v>
      </c>
      <c r="AG50" s="42">
        <v>80</v>
      </c>
      <c r="AH50" s="42">
        <v>130.80000000000001</v>
      </c>
      <c r="AI50" s="42">
        <v>209.9</v>
      </c>
      <c r="AJ50" s="42">
        <v>540.16</v>
      </c>
      <c r="AK50" s="42" t="s">
        <v>76</v>
      </c>
      <c r="AL50" s="42" t="s">
        <v>76</v>
      </c>
      <c r="AM50" s="42" t="s">
        <v>76</v>
      </c>
      <c r="AN50" s="42">
        <v>5</v>
      </c>
    </row>
    <row r="51" spans="2:40" x14ac:dyDescent="0.25">
      <c r="B51" s="42" t="s">
        <v>408</v>
      </c>
      <c r="C51" s="15">
        <v>467990</v>
      </c>
      <c r="D51" s="15" t="s">
        <v>5936</v>
      </c>
      <c r="E51" s="15">
        <v>2018</v>
      </c>
      <c r="F51" s="41">
        <v>43374</v>
      </c>
      <c r="G51" s="42">
        <v>1007.5</v>
      </c>
      <c r="H51" s="42">
        <v>1018.4</v>
      </c>
      <c r="I51" s="42">
        <v>1013.9</v>
      </c>
      <c r="J51" s="42" t="s">
        <v>7531</v>
      </c>
      <c r="K51" s="42">
        <v>997.5</v>
      </c>
      <c r="L51" s="42" t="s">
        <v>7532</v>
      </c>
      <c r="M51" s="42">
        <v>21.6</v>
      </c>
      <c r="N51" s="42">
        <v>30.4</v>
      </c>
      <c r="O51" s="42" t="s">
        <v>7533</v>
      </c>
      <c r="P51" s="42">
        <v>16.600000000000001</v>
      </c>
      <c r="Q51" s="42" t="s">
        <v>7534</v>
      </c>
      <c r="R51" s="42">
        <v>15.9</v>
      </c>
      <c r="S51" s="42">
        <v>3.6</v>
      </c>
      <c r="T51" s="42">
        <v>40</v>
      </c>
      <c r="U51" s="42">
        <v>17</v>
      </c>
      <c r="V51" s="42">
        <v>30</v>
      </c>
      <c r="W51" s="42" t="s">
        <v>7535</v>
      </c>
      <c r="X51" s="42">
        <v>31.9</v>
      </c>
      <c r="Y51" s="42">
        <v>54</v>
      </c>
      <c r="Z51" s="42">
        <v>9</v>
      </c>
      <c r="AA51" s="42">
        <v>1.5</v>
      </c>
      <c r="AB51" s="42" t="s">
        <v>7536</v>
      </c>
      <c r="AC51" s="42">
        <v>2.9</v>
      </c>
      <c r="AD51" s="42" t="s">
        <v>7537</v>
      </c>
      <c r="AE51" s="42">
        <v>13</v>
      </c>
      <c r="AF51" s="42" t="s">
        <v>7538</v>
      </c>
      <c r="AG51" s="42">
        <v>71</v>
      </c>
      <c r="AH51" s="42">
        <v>103</v>
      </c>
      <c r="AI51" s="42">
        <v>135.80000000000001</v>
      </c>
      <c r="AJ51" s="42">
        <v>346.54</v>
      </c>
      <c r="AK51" s="42" t="s">
        <v>76</v>
      </c>
      <c r="AL51" s="42" t="s">
        <v>76</v>
      </c>
      <c r="AM51" s="42" t="s">
        <v>76</v>
      </c>
      <c r="AN51" s="42">
        <v>6.3</v>
      </c>
    </row>
    <row r="52" spans="2:40" x14ac:dyDescent="0.25">
      <c r="B52" s="42" t="s">
        <v>408</v>
      </c>
      <c r="C52" s="15">
        <v>467990</v>
      </c>
      <c r="D52" s="15" t="s">
        <v>5936</v>
      </c>
      <c r="E52" s="15">
        <v>2018</v>
      </c>
      <c r="F52" s="41">
        <v>43405</v>
      </c>
      <c r="G52" s="42">
        <v>1009.6</v>
      </c>
      <c r="H52" s="42">
        <v>1020.6</v>
      </c>
      <c r="I52" s="42">
        <v>1015.9</v>
      </c>
      <c r="J52" s="42" t="s">
        <v>7539</v>
      </c>
      <c r="K52" s="42">
        <v>1004.3</v>
      </c>
      <c r="L52" s="42" t="s">
        <v>7540</v>
      </c>
      <c r="M52" s="42">
        <v>18.2</v>
      </c>
      <c r="N52" s="42">
        <v>28.1</v>
      </c>
      <c r="O52" s="42" t="s">
        <v>7541</v>
      </c>
      <c r="P52" s="42">
        <v>14.3</v>
      </c>
      <c r="Q52" s="42" t="s">
        <v>7542</v>
      </c>
      <c r="R52" s="42">
        <v>15.3</v>
      </c>
      <c r="S52" s="42">
        <v>3.4</v>
      </c>
      <c r="T52" s="42">
        <v>360</v>
      </c>
      <c r="U52" s="42">
        <v>18.899999999999999</v>
      </c>
      <c r="V52" s="42">
        <v>20</v>
      </c>
      <c r="W52" s="42" t="s">
        <v>7543</v>
      </c>
      <c r="X52" s="42">
        <v>124</v>
      </c>
      <c r="Y52" s="42">
        <v>126.3</v>
      </c>
      <c r="Z52" s="42">
        <v>16</v>
      </c>
      <c r="AA52" s="42">
        <v>3</v>
      </c>
      <c r="AB52" s="42" t="s">
        <v>7544</v>
      </c>
      <c r="AC52" s="42">
        <v>9.5</v>
      </c>
      <c r="AD52" s="42" t="s">
        <v>7545</v>
      </c>
      <c r="AE52" s="42">
        <v>32.700000000000003</v>
      </c>
      <c r="AF52" s="42" t="s">
        <v>2199</v>
      </c>
      <c r="AG52" s="42">
        <v>84</v>
      </c>
      <c r="AH52" s="42">
        <v>34.700000000000003</v>
      </c>
      <c r="AI52" s="42">
        <v>56.3</v>
      </c>
      <c r="AJ52" s="42">
        <v>162.54</v>
      </c>
      <c r="AK52" s="42" t="s">
        <v>76</v>
      </c>
      <c r="AL52" s="42" t="s">
        <v>76</v>
      </c>
      <c r="AM52" s="42" t="s">
        <v>76</v>
      </c>
      <c r="AN52" s="42">
        <v>7.9</v>
      </c>
    </row>
    <row r="53" spans="2:40" x14ac:dyDescent="0.25">
      <c r="B53" s="42" t="s">
        <v>408</v>
      </c>
      <c r="C53" s="15">
        <v>467990</v>
      </c>
      <c r="D53" s="15" t="s">
        <v>5936</v>
      </c>
      <c r="E53" s="15">
        <v>2018</v>
      </c>
      <c r="F53" s="41">
        <v>43435</v>
      </c>
      <c r="G53" s="42">
        <v>1012.7</v>
      </c>
      <c r="H53" s="42">
        <v>1023.9</v>
      </c>
      <c r="I53" s="42">
        <v>1024.0999999999999</v>
      </c>
      <c r="J53" s="42" t="s">
        <v>3334</v>
      </c>
      <c r="K53" s="42">
        <v>1003.5</v>
      </c>
      <c r="L53" s="42" t="s">
        <v>7546</v>
      </c>
      <c r="M53" s="42">
        <v>14</v>
      </c>
      <c r="N53" s="42">
        <v>24.1</v>
      </c>
      <c r="O53" s="42" t="s">
        <v>7547</v>
      </c>
      <c r="P53" s="42">
        <v>6.7</v>
      </c>
      <c r="Q53" s="42" t="s">
        <v>7548</v>
      </c>
      <c r="R53" s="42">
        <v>10.8</v>
      </c>
      <c r="S53" s="42">
        <v>4.0999999999999996</v>
      </c>
      <c r="T53" s="42">
        <v>40</v>
      </c>
      <c r="U53" s="42">
        <v>19.8</v>
      </c>
      <c r="V53" s="42">
        <v>20</v>
      </c>
      <c r="W53" s="42" t="s">
        <v>7549</v>
      </c>
      <c r="X53" s="42">
        <v>14.4</v>
      </c>
      <c r="Y53" s="42">
        <v>73.400000000000006</v>
      </c>
      <c r="Z53" s="42">
        <v>10</v>
      </c>
      <c r="AA53" s="42">
        <v>0.5</v>
      </c>
      <c r="AB53" s="42" t="s">
        <v>7550</v>
      </c>
      <c r="AC53" s="42">
        <v>1.5</v>
      </c>
      <c r="AD53" s="42" t="s">
        <v>7551</v>
      </c>
      <c r="AE53" s="42">
        <v>3.5</v>
      </c>
      <c r="AF53" s="42" t="s">
        <v>7552</v>
      </c>
      <c r="AG53" s="42">
        <v>81</v>
      </c>
      <c r="AH53" s="42">
        <v>41.6</v>
      </c>
      <c r="AI53" s="42">
        <v>74.400000000000006</v>
      </c>
      <c r="AJ53" s="42">
        <v>154.99</v>
      </c>
      <c r="AK53" s="42" t="s">
        <v>76</v>
      </c>
      <c r="AL53" s="42" t="s">
        <v>76</v>
      </c>
      <c r="AM53" s="42" t="s">
        <v>76</v>
      </c>
      <c r="AN53" s="42">
        <v>8.1999999999999993</v>
      </c>
    </row>
    <row r="54" spans="2:40" x14ac:dyDescent="0.25">
      <c r="B54" s="42" t="s">
        <v>408</v>
      </c>
      <c r="C54" s="15">
        <v>467990</v>
      </c>
      <c r="D54" s="15" t="s">
        <v>5936</v>
      </c>
      <c r="E54" s="15">
        <v>2019</v>
      </c>
      <c r="F54" s="41">
        <v>43466</v>
      </c>
      <c r="G54" s="42">
        <v>1014</v>
      </c>
      <c r="H54" s="42">
        <v>1025.3</v>
      </c>
      <c r="I54" s="42">
        <v>1022.9</v>
      </c>
      <c r="J54" s="42" t="s">
        <v>7553</v>
      </c>
      <c r="K54" s="42">
        <v>1006</v>
      </c>
      <c r="L54" s="42" t="s">
        <v>7554</v>
      </c>
      <c r="M54" s="42">
        <v>11.5</v>
      </c>
      <c r="N54" s="42">
        <v>24.2</v>
      </c>
      <c r="O54" s="42" t="s">
        <v>7555</v>
      </c>
      <c r="P54" s="42">
        <v>6.6</v>
      </c>
      <c r="Q54" s="42" t="s">
        <v>7556</v>
      </c>
      <c r="R54" s="42">
        <v>8.3000000000000007</v>
      </c>
      <c r="S54" s="42">
        <v>3.6</v>
      </c>
      <c r="T54" s="42">
        <v>40</v>
      </c>
      <c r="U54" s="42">
        <v>17.2</v>
      </c>
      <c r="V54" s="42">
        <v>10</v>
      </c>
      <c r="W54" s="42" t="s">
        <v>7557</v>
      </c>
      <c r="X54" s="42">
        <v>5.6</v>
      </c>
      <c r="Y54" s="42">
        <v>27</v>
      </c>
      <c r="Z54" s="42">
        <v>7</v>
      </c>
      <c r="AA54" s="42">
        <v>0.4</v>
      </c>
      <c r="AB54" s="42" t="s">
        <v>7558</v>
      </c>
      <c r="AC54" s="42">
        <v>0.8</v>
      </c>
      <c r="AD54" s="42" t="s">
        <v>7559</v>
      </c>
      <c r="AE54" s="42">
        <v>3.7</v>
      </c>
      <c r="AF54" s="42" t="s">
        <v>6303</v>
      </c>
      <c r="AG54" s="42">
        <v>81</v>
      </c>
      <c r="AH54" s="42">
        <v>42</v>
      </c>
      <c r="AI54" s="42">
        <v>108.2</v>
      </c>
      <c r="AJ54" s="42">
        <v>214.65</v>
      </c>
      <c r="AK54" s="42" t="s">
        <v>76</v>
      </c>
      <c r="AL54" s="42" t="s">
        <v>76</v>
      </c>
      <c r="AM54" s="42" t="s">
        <v>76</v>
      </c>
      <c r="AN54" s="42">
        <v>7.2</v>
      </c>
    </row>
    <row r="55" spans="2:40" x14ac:dyDescent="0.25">
      <c r="B55" s="42" t="s">
        <v>408</v>
      </c>
      <c r="C55" s="15">
        <v>467990</v>
      </c>
      <c r="D55" s="15" t="s">
        <v>5936</v>
      </c>
      <c r="E55" s="15">
        <v>2019</v>
      </c>
      <c r="F55" s="41">
        <v>43497</v>
      </c>
      <c r="G55" s="42">
        <v>1011.2</v>
      </c>
      <c r="H55" s="42">
        <v>1022.5</v>
      </c>
      <c r="I55" s="42">
        <v>1020.4</v>
      </c>
      <c r="J55" s="42" t="s">
        <v>7560</v>
      </c>
      <c r="K55" s="42">
        <v>1002.3</v>
      </c>
      <c r="L55" s="42" t="s">
        <v>7561</v>
      </c>
      <c r="M55" s="42">
        <v>10.9</v>
      </c>
      <c r="N55" s="42">
        <v>22.2</v>
      </c>
      <c r="O55" s="42" t="s">
        <v>7562</v>
      </c>
      <c r="P55" s="42">
        <v>6.4</v>
      </c>
      <c r="Q55" s="42" t="s">
        <v>7563</v>
      </c>
      <c r="R55" s="42">
        <v>9.1</v>
      </c>
      <c r="S55" s="42">
        <v>3.4</v>
      </c>
      <c r="T55" s="42">
        <v>40</v>
      </c>
      <c r="U55" s="42">
        <v>19.2</v>
      </c>
      <c r="V55" s="42">
        <v>50</v>
      </c>
      <c r="W55" s="42" t="s">
        <v>7564</v>
      </c>
      <c r="X55" s="42">
        <v>86</v>
      </c>
      <c r="Y55" s="42">
        <v>142.80000000000001</v>
      </c>
      <c r="Z55" s="42">
        <v>16</v>
      </c>
      <c r="AA55" s="42">
        <v>2.5</v>
      </c>
      <c r="AB55" s="42" t="s">
        <v>7565</v>
      </c>
      <c r="AC55" s="42">
        <v>6.5</v>
      </c>
      <c r="AD55" s="42" t="s">
        <v>7566</v>
      </c>
      <c r="AE55" s="42">
        <v>14.4</v>
      </c>
      <c r="AF55" s="42" t="s">
        <v>7567</v>
      </c>
      <c r="AG55" s="42">
        <v>89</v>
      </c>
      <c r="AH55" s="42">
        <v>23.8</v>
      </c>
      <c r="AI55" s="42">
        <v>31</v>
      </c>
      <c r="AJ55" s="42">
        <v>140.82</v>
      </c>
      <c r="AK55" s="42" t="s">
        <v>76</v>
      </c>
      <c r="AL55" s="42" t="s">
        <v>76</v>
      </c>
      <c r="AM55" s="42" t="s">
        <v>76</v>
      </c>
      <c r="AN55" s="42">
        <v>9</v>
      </c>
    </row>
    <row r="56" spans="2:40" x14ac:dyDescent="0.25">
      <c r="B56" s="42" t="s">
        <v>408</v>
      </c>
      <c r="C56" s="15">
        <v>467990</v>
      </c>
      <c r="D56" s="15" t="s">
        <v>5936</v>
      </c>
      <c r="E56" s="15">
        <v>2019</v>
      </c>
      <c r="F56" s="41">
        <v>43525</v>
      </c>
      <c r="G56" s="42">
        <v>1007.6</v>
      </c>
      <c r="H56" s="42">
        <v>1018.8</v>
      </c>
      <c r="I56" s="42">
        <v>1016.2</v>
      </c>
      <c r="J56" s="42" t="s">
        <v>7568</v>
      </c>
      <c r="K56" s="42">
        <v>996.3</v>
      </c>
      <c r="L56" s="42" t="s">
        <v>7569</v>
      </c>
      <c r="M56" s="42">
        <v>13.1</v>
      </c>
      <c r="N56" s="42">
        <v>24.6</v>
      </c>
      <c r="O56" s="42" t="s">
        <v>7570</v>
      </c>
      <c r="P56" s="42">
        <v>6.2</v>
      </c>
      <c r="Q56" s="42" t="s">
        <v>7571</v>
      </c>
      <c r="R56" s="42">
        <v>10.8</v>
      </c>
      <c r="S56" s="42">
        <v>3.3</v>
      </c>
      <c r="T56" s="42">
        <v>80</v>
      </c>
      <c r="U56" s="42">
        <v>19.7</v>
      </c>
      <c r="V56" s="42">
        <v>220</v>
      </c>
      <c r="W56" s="42" t="s">
        <v>7572</v>
      </c>
      <c r="X56" s="42">
        <v>156.6</v>
      </c>
      <c r="Y56" s="42">
        <v>145.1</v>
      </c>
      <c r="Z56" s="42">
        <v>19</v>
      </c>
      <c r="AA56" s="42">
        <v>5</v>
      </c>
      <c r="AB56" s="42" t="s">
        <v>7573</v>
      </c>
      <c r="AC56" s="42">
        <v>16</v>
      </c>
      <c r="AD56" s="42" t="s">
        <v>7574</v>
      </c>
      <c r="AE56" s="42">
        <v>41.5</v>
      </c>
      <c r="AF56" s="42" t="s">
        <v>7575</v>
      </c>
      <c r="AG56" s="42">
        <v>86</v>
      </c>
      <c r="AH56" s="42">
        <v>53.5</v>
      </c>
      <c r="AI56" s="42">
        <v>101.5</v>
      </c>
      <c r="AJ56" s="42">
        <v>292.02</v>
      </c>
      <c r="AK56" s="42" t="s">
        <v>76</v>
      </c>
      <c r="AL56" s="42" t="s">
        <v>76</v>
      </c>
      <c r="AM56" s="42" t="s">
        <v>76</v>
      </c>
      <c r="AN56" s="42">
        <v>7.8</v>
      </c>
    </row>
    <row r="57" spans="2:40" x14ac:dyDescent="0.25">
      <c r="B57" s="42" t="s">
        <v>408</v>
      </c>
      <c r="C57" s="15">
        <v>467990</v>
      </c>
      <c r="D57" s="15" t="s">
        <v>5936</v>
      </c>
      <c r="E57" s="15">
        <v>2019</v>
      </c>
      <c r="F57" s="41">
        <v>43556</v>
      </c>
      <c r="G57" s="42">
        <v>1003.3</v>
      </c>
      <c r="H57" s="42">
        <v>1014.2</v>
      </c>
      <c r="I57" s="42">
        <v>1016.9</v>
      </c>
      <c r="J57" s="42" t="s">
        <v>7576</v>
      </c>
      <c r="K57" s="42">
        <v>993.8</v>
      </c>
      <c r="L57" s="42" t="s">
        <v>7577</v>
      </c>
      <c r="M57" s="42">
        <v>17.8</v>
      </c>
      <c r="N57" s="42">
        <v>27.5</v>
      </c>
      <c r="O57" s="42" t="s">
        <v>7578</v>
      </c>
      <c r="P57" s="42">
        <v>9.6</v>
      </c>
      <c r="Q57" s="42" t="s">
        <v>7579</v>
      </c>
      <c r="R57" s="42">
        <v>15.5</v>
      </c>
      <c r="S57" s="42">
        <v>2.9</v>
      </c>
      <c r="T57" s="42">
        <v>50</v>
      </c>
      <c r="U57" s="42">
        <v>23.5</v>
      </c>
      <c r="V57" s="42">
        <v>220</v>
      </c>
      <c r="W57" s="42" t="s">
        <v>7580</v>
      </c>
      <c r="X57" s="42">
        <v>120.1</v>
      </c>
      <c r="Y57" s="42">
        <v>57</v>
      </c>
      <c r="Z57" s="42">
        <v>15</v>
      </c>
      <c r="AA57" s="42">
        <v>8.5</v>
      </c>
      <c r="AB57" s="42" t="s">
        <v>7581</v>
      </c>
      <c r="AC57" s="42">
        <v>14.5</v>
      </c>
      <c r="AD57" s="42" t="s">
        <v>7582</v>
      </c>
      <c r="AE57" s="42">
        <v>26</v>
      </c>
      <c r="AF57" s="42" t="s">
        <v>7583</v>
      </c>
      <c r="AG57" s="42">
        <v>86</v>
      </c>
      <c r="AH57" s="42">
        <v>70.5</v>
      </c>
      <c r="AI57" s="42">
        <v>104.7</v>
      </c>
      <c r="AJ57" s="42">
        <v>333.19</v>
      </c>
      <c r="AK57" s="42" t="s">
        <v>76</v>
      </c>
      <c r="AL57" s="42" t="s">
        <v>76</v>
      </c>
      <c r="AM57" s="42" t="s">
        <v>76</v>
      </c>
      <c r="AN57" s="42">
        <v>7.4</v>
      </c>
    </row>
    <row r="58" spans="2:40" x14ac:dyDescent="0.25">
      <c r="B58" s="42" t="s">
        <v>408</v>
      </c>
      <c r="C58" s="15">
        <v>467990</v>
      </c>
      <c r="D58" s="15" t="s">
        <v>5936</v>
      </c>
      <c r="E58" s="15">
        <v>2019</v>
      </c>
      <c r="F58" s="41">
        <v>43586</v>
      </c>
      <c r="G58" s="42">
        <v>1001.3</v>
      </c>
      <c r="H58" s="42">
        <v>1012.1</v>
      </c>
      <c r="I58" s="42">
        <v>1009.3</v>
      </c>
      <c r="J58" s="42" t="s">
        <v>7584</v>
      </c>
      <c r="K58" s="42">
        <v>992.4</v>
      </c>
      <c r="L58" s="42" t="s">
        <v>7585</v>
      </c>
      <c r="M58" s="42">
        <v>20.5</v>
      </c>
      <c r="N58" s="42">
        <v>29.8</v>
      </c>
      <c r="O58" s="42" t="s">
        <v>7586</v>
      </c>
      <c r="P58" s="42">
        <v>13</v>
      </c>
      <c r="Q58" s="42" t="s">
        <v>7587</v>
      </c>
      <c r="R58" s="42">
        <v>17.399999999999999</v>
      </c>
      <c r="S58" s="42">
        <v>2.6</v>
      </c>
      <c r="T58" s="42">
        <v>40</v>
      </c>
      <c r="U58" s="42">
        <v>18.3</v>
      </c>
      <c r="V58" s="42">
        <v>30</v>
      </c>
      <c r="W58" s="42" t="s">
        <v>7588</v>
      </c>
      <c r="X58" s="42">
        <v>64</v>
      </c>
      <c r="Y58" s="42">
        <v>57.7</v>
      </c>
      <c r="Z58" s="42">
        <v>16</v>
      </c>
      <c r="AA58" s="42">
        <v>7</v>
      </c>
      <c r="AB58" s="42" t="s">
        <v>7589</v>
      </c>
      <c r="AC58" s="42">
        <v>8</v>
      </c>
      <c r="AD58" s="42" t="s">
        <v>7590</v>
      </c>
      <c r="AE58" s="42">
        <v>11.3</v>
      </c>
      <c r="AF58" s="42" t="s">
        <v>7591</v>
      </c>
      <c r="AG58" s="42">
        <v>83</v>
      </c>
      <c r="AH58" s="42">
        <v>90.8</v>
      </c>
      <c r="AI58" s="42">
        <v>100</v>
      </c>
      <c r="AJ58" s="42">
        <v>396.41</v>
      </c>
      <c r="AK58" s="42" t="s">
        <v>76</v>
      </c>
      <c r="AL58" s="42" t="s">
        <v>76</v>
      </c>
      <c r="AM58" s="42" t="s">
        <v>76</v>
      </c>
      <c r="AN58" s="42">
        <v>8</v>
      </c>
    </row>
    <row r="59" spans="2:40" x14ac:dyDescent="0.25">
      <c r="B59" s="42" t="s">
        <v>408</v>
      </c>
      <c r="C59" s="15">
        <v>467990</v>
      </c>
      <c r="D59" s="15" t="s">
        <v>5936</v>
      </c>
      <c r="E59" s="15">
        <v>2019</v>
      </c>
      <c r="F59" s="41">
        <v>43617</v>
      </c>
      <c r="G59" s="42">
        <v>996.1</v>
      </c>
      <c r="H59" s="42">
        <v>1006.7</v>
      </c>
      <c r="I59" s="42">
        <v>1001.9</v>
      </c>
      <c r="J59" s="42" t="s">
        <v>7592</v>
      </c>
      <c r="K59" s="42">
        <v>989.1</v>
      </c>
      <c r="L59" s="42" t="s">
        <v>7593</v>
      </c>
      <c r="M59" s="42">
        <v>24.4</v>
      </c>
      <c r="N59" s="42">
        <v>31.2</v>
      </c>
      <c r="O59" s="42" t="s">
        <v>7594</v>
      </c>
      <c r="P59" s="42">
        <v>19.7</v>
      </c>
      <c r="Q59" s="42" t="s">
        <v>7595</v>
      </c>
      <c r="R59" s="42">
        <v>22.7</v>
      </c>
      <c r="S59" s="42">
        <v>3.2</v>
      </c>
      <c r="T59" s="42">
        <v>210</v>
      </c>
      <c r="U59" s="42">
        <v>18.899999999999999</v>
      </c>
      <c r="V59" s="42">
        <v>230</v>
      </c>
      <c r="W59" s="42" t="s">
        <v>7596</v>
      </c>
      <c r="X59" s="42">
        <v>337.2</v>
      </c>
      <c r="Y59" s="42">
        <v>153</v>
      </c>
      <c r="Z59" s="42">
        <v>13</v>
      </c>
      <c r="AA59" s="42">
        <v>12</v>
      </c>
      <c r="AB59" s="42" t="s">
        <v>7597</v>
      </c>
      <c r="AC59" s="42">
        <v>39.5</v>
      </c>
      <c r="AD59" s="42" t="s">
        <v>7598</v>
      </c>
      <c r="AE59" s="42">
        <v>77.5</v>
      </c>
      <c r="AF59" s="42" t="s">
        <v>6968</v>
      </c>
      <c r="AG59" s="42">
        <v>90</v>
      </c>
      <c r="AH59" s="42">
        <v>89.9</v>
      </c>
      <c r="AI59" s="42">
        <v>103.2</v>
      </c>
      <c r="AJ59" s="42">
        <v>358.17</v>
      </c>
      <c r="AK59" s="42" t="s">
        <v>76</v>
      </c>
      <c r="AL59" s="42" t="s">
        <v>76</v>
      </c>
      <c r="AM59" s="42" t="s">
        <v>76</v>
      </c>
      <c r="AN59" s="42">
        <v>8</v>
      </c>
    </row>
    <row r="60" spans="2:40" x14ac:dyDescent="0.25">
      <c r="B60" s="42" t="s">
        <v>408</v>
      </c>
      <c r="C60" s="15">
        <v>467990</v>
      </c>
      <c r="D60" s="15" t="s">
        <v>5936</v>
      </c>
      <c r="E60" s="15">
        <v>2019</v>
      </c>
      <c r="F60" s="41">
        <v>43647</v>
      </c>
      <c r="G60" s="42">
        <v>994.6</v>
      </c>
      <c r="H60" s="42">
        <v>1005.1</v>
      </c>
      <c r="I60" s="42">
        <v>999.9</v>
      </c>
      <c r="J60" s="42" t="s">
        <v>7599</v>
      </c>
      <c r="K60" s="42">
        <v>985.8</v>
      </c>
      <c r="L60" s="42" t="s">
        <v>7600</v>
      </c>
      <c r="M60" s="42">
        <v>27.3</v>
      </c>
      <c r="N60" s="42">
        <v>33.5</v>
      </c>
      <c r="O60" s="42" t="s">
        <v>7601</v>
      </c>
      <c r="P60" s="42">
        <v>23.4</v>
      </c>
      <c r="Q60" s="42" t="s">
        <v>7602</v>
      </c>
      <c r="R60" s="42">
        <v>24.6</v>
      </c>
      <c r="S60" s="42">
        <v>4.5999999999999996</v>
      </c>
      <c r="T60" s="42">
        <v>210</v>
      </c>
      <c r="U60" s="42">
        <v>22.9</v>
      </c>
      <c r="V60" s="42">
        <v>230</v>
      </c>
      <c r="W60" s="42" t="s">
        <v>7603</v>
      </c>
      <c r="X60" s="42">
        <v>192.4</v>
      </c>
      <c r="Y60" s="42">
        <v>47.6</v>
      </c>
      <c r="Z60" s="42">
        <v>11</v>
      </c>
      <c r="AA60" s="42">
        <v>17</v>
      </c>
      <c r="AB60" s="42" t="s">
        <v>7604</v>
      </c>
      <c r="AC60" s="42">
        <v>40</v>
      </c>
      <c r="AD60" s="42" t="s">
        <v>7605</v>
      </c>
      <c r="AE60" s="42">
        <v>48</v>
      </c>
      <c r="AF60" s="42" t="s">
        <v>7606</v>
      </c>
      <c r="AG60" s="42">
        <v>86</v>
      </c>
      <c r="AH60" s="42">
        <v>137</v>
      </c>
      <c r="AI60" s="42">
        <v>190.6</v>
      </c>
      <c r="AJ60" s="42">
        <v>531.34</v>
      </c>
      <c r="AK60" s="42" t="s">
        <v>76</v>
      </c>
      <c r="AL60" s="42" t="s">
        <v>76</v>
      </c>
      <c r="AM60" s="42" t="s">
        <v>76</v>
      </c>
      <c r="AN60" s="42">
        <v>7.1</v>
      </c>
    </row>
    <row r="61" spans="2:40" x14ac:dyDescent="0.25">
      <c r="B61" s="42" t="s">
        <v>408</v>
      </c>
      <c r="C61" s="15">
        <v>467990</v>
      </c>
      <c r="D61" s="15" t="s">
        <v>5936</v>
      </c>
      <c r="E61" s="15">
        <v>2019</v>
      </c>
      <c r="F61" s="41">
        <v>43678</v>
      </c>
      <c r="G61" s="42">
        <v>993.8</v>
      </c>
      <c r="H61" s="42">
        <v>1004.2</v>
      </c>
      <c r="I61" s="42">
        <v>1001.7</v>
      </c>
      <c r="J61" s="42" t="s">
        <v>7607</v>
      </c>
      <c r="K61" s="42">
        <v>975.9</v>
      </c>
      <c r="L61" s="42" t="s">
        <v>7608</v>
      </c>
      <c r="M61" s="42">
        <v>28.2</v>
      </c>
      <c r="N61" s="42">
        <v>34.5</v>
      </c>
      <c r="O61" s="42" t="s">
        <v>7609</v>
      </c>
      <c r="P61" s="42">
        <v>24.5</v>
      </c>
      <c r="Q61" s="42" t="s">
        <v>7610</v>
      </c>
      <c r="R61" s="42">
        <v>25</v>
      </c>
      <c r="S61" s="42">
        <v>3.5</v>
      </c>
      <c r="T61" s="42">
        <v>40</v>
      </c>
      <c r="U61" s="42">
        <v>22.4</v>
      </c>
      <c r="V61" s="42">
        <v>60</v>
      </c>
      <c r="W61" s="42" t="s">
        <v>7611</v>
      </c>
      <c r="X61" s="42">
        <v>27.3</v>
      </c>
      <c r="Y61" s="42">
        <v>17</v>
      </c>
      <c r="Z61" s="42">
        <v>12</v>
      </c>
      <c r="AA61" s="42">
        <v>7.5</v>
      </c>
      <c r="AB61" s="42" t="s">
        <v>7612</v>
      </c>
      <c r="AC61" s="42">
        <v>15</v>
      </c>
      <c r="AD61" s="42" t="s">
        <v>7613</v>
      </c>
      <c r="AE61" s="42">
        <v>15</v>
      </c>
      <c r="AF61" s="42" t="s">
        <v>7614</v>
      </c>
      <c r="AG61" s="42">
        <v>83</v>
      </c>
      <c r="AH61" s="42">
        <v>155.1</v>
      </c>
      <c r="AI61" s="42">
        <v>226</v>
      </c>
      <c r="AJ61" s="42">
        <v>560.29999999999995</v>
      </c>
      <c r="AK61" s="42" t="s">
        <v>76</v>
      </c>
      <c r="AL61" s="42" t="s">
        <v>76</v>
      </c>
      <c r="AM61" s="42" t="s">
        <v>76</v>
      </c>
      <c r="AN61" s="42">
        <v>5.8</v>
      </c>
    </row>
    <row r="62" spans="2:40" x14ac:dyDescent="0.25">
      <c r="B62" s="42" t="s">
        <v>408</v>
      </c>
      <c r="C62" s="15">
        <v>467990</v>
      </c>
      <c r="D62" s="15" t="s">
        <v>5936</v>
      </c>
      <c r="E62" s="15">
        <v>2019</v>
      </c>
      <c r="F62" s="41">
        <v>43709</v>
      </c>
      <c r="G62" s="42">
        <v>1000.8</v>
      </c>
      <c r="H62" s="42">
        <v>1011.4</v>
      </c>
      <c r="I62" s="42">
        <v>1010.9</v>
      </c>
      <c r="J62" s="42" t="s">
        <v>7615</v>
      </c>
      <c r="K62" s="42">
        <v>988.8</v>
      </c>
      <c r="L62" s="42" t="s">
        <v>7616</v>
      </c>
      <c r="M62" s="42">
        <v>26.5</v>
      </c>
      <c r="N62" s="42">
        <v>33.6</v>
      </c>
      <c r="O62" s="42" t="s">
        <v>7617</v>
      </c>
      <c r="P62" s="42">
        <v>21.9</v>
      </c>
      <c r="Q62" s="42" t="s">
        <v>6988</v>
      </c>
      <c r="R62" s="42">
        <v>21.3</v>
      </c>
      <c r="S62" s="42">
        <v>3.7</v>
      </c>
      <c r="T62" s="42">
        <v>50</v>
      </c>
      <c r="U62" s="42">
        <v>19.5</v>
      </c>
      <c r="V62" s="42">
        <v>360</v>
      </c>
      <c r="W62" s="42" t="s">
        <v>7618</v>
      </c>
      <c r="X62" s="42">
        <v>50.1</v>
      </c>
      <c r="Y62" s="42">
        <v>32.9</v>
      </c>
      <c r="Z62" s="42">
        <v>12</v>
      </c>
      <c r="AA62" s="42">
        <v>6</v>
      </c>
      <c r="AB62" s="42" t="s">
        <v>7619</v>
      </c>
      <c r="AC62" s="42">
        <v>8.5</v>
      </c>
      <c r="AD62" s="42" t="s">
        <v>7620</v>
      </c>
      <c r="AE62" s="42">
        <v>17.5</v>
      </c>
      <c r="AF62" s="42" t="s">
        <v>3892</v>
      </c>
      <c r="AG62" s="42">
        <v>74</v>
      </c>
      <c r="AH62" s="42">
        <v>144.19999999999999</v>
      </c>
      <c r="AI62" s="42">
        <v>239.2</v>
      </c>
      <c r="AJ62" s="42">
        <v>529.54</v>
      </c>
      <c r="AK62" s="42" t="s">
        <v>76</v>
      </c>
      <c r="AL62" s="42" t="s">
        <v>76</v>
      </c>
      <c r="AM62" s="42" t="s">
        <v>76</v>
      </c>
      <c r="AN62" s="42">
        <v>4.7</v>
      </c>
    </row>
    <row r="63" spans="2:40" x14ac:dyDescent="0.25">
      <c r="B63" s="42" t="s">
        <v>408</v>
      </c>
      <c r="C63" s="15">
        <v>467990</v>
      </c>
      <c r="D63" s="15" t="s">
        <v>5936</v>
      </c>
      <c r="E63" s="15">
        <v>2019</v>
      </c>
      <c r="F63" s="41">
        <v>43739</v>
      </c>
      <c r="G63" s="42">
        <v>1006.7</v>
      </c>
      <c r="H63" s="42">
        <v>1017.5</v>
      </c>
      <c r="I63" s="42">
        <v>1014.7</v>
      </c>
      <c r="J63" s="42" t="s">
        <v>7621</v>
      </c>
      <c r="K63" s="42">
        <v>992.6</v>
      </c>
      <c r="L63" s="42" t="s">
        <v>7622</v>
      </c>
      <c r="M63" s="42">
        <v>23.2</v>
      </c>
      <c r="N63" s="42">
        <v>32.299999999999997</v>
      </c>
      <c r="O63" s="42" t="s">
        <v>7623</v>
      </c>
      <c r="P63" s="42">
        <v>17.899999999999999</v>
      </c>
      <c r="Q63" s="42" t="s">
        <v>7624</v>
      </c>
      <c r="R63" s="42">
        <v>18</v>
      </c>
      <c r="S63" s="42">
        <v>3.6</v>
      </c>
      <c r="T63" s="42">
        <v>50</v>
      </c>
      <c r="U63" s="42">
        <v>17</v>
      </c>
      <c r="V63" s="42">
        <v>20</v>
      </c>
      <c r="W63" s="42" t="s">
        <v>7625</v>
      </c>
      <c r="X63" s="42">
        <v>6.1</v>
      </c>
      <c r="Y63" s="42">
        <v>31.6</v>
      </c>
      <c r="Z63" s="42">
        <v>7</v>
      </c>
      <c r="AA63" s="42">
        <v>0.5</v>
      </c>
      <c r="AB63" s="42" t="s">
        <v>7626</v>
      </c>
      <c r="AC63" s="42">
        <v>1</v>
      </c>
      <c r="AD63" s="42" t="s">
        <v>7627</v>
      </c>
      <c r="AE63" s="42">
        <v>2.5</v>
      </c>
      <c r="AF63" s="42" t="s">
        <v>7628</v>
      </c>
      <c r="AG63" s="42">
        <v>73</v>
      </c>
      <c r="AH63" s="42">
        <v>121</v>
      </c>
      <c r="AI63" s="42">
        <v>199.1</v>
      </c>
      <c r="AJ63" s="42">
        <v>408.33</v>
      </c>
      <c r="AK63" s="42" t="s">
        <v>76</v>
      </c>
      <c r="AL63" s="42" t="s">
        <v>76</v>
      </c>
      <c r="AM63" s="42" t="s">
        <v>76</v>
      </c>
      <c r="AN63" s="42">
        <v>5.2</v>
      </c>
    </row>
    <row r="64" spans="2:40" x14ac:dyDescent="0.25">
      <c r="B64" s="42" t="s">
        <v>408</v>
      </c>
      <c r="C64" s="15">
        <v>467990</v>
      </c>
      <c r="D64" s="15" t="s">
        <v>5936</v>
      </c>
      <c r="E64" s="15">
        <v>2019</v>
      </c>
      <c r="F64" s="41">
        <v>43770</v>
      </c>
      <c r="G64" s="42">
        <v>1009.7</v>
      </c>
      <c r="H64" s="42">
        <v>1020.7</v>
      </c>
      <c r="I64" s="42">
        <v>1017.8</v>
      </c>
      <c r="J64" s="42" t="s">
        <v>7629</v>
      </c>
      <c r="K64" s="42">
        <v>1002.3</v>
      </c>
      <c r="L64" s="42" t="s">
        <v>7630</v>
      </c>
      <c r="M64" s="42">
        <v>18.7</v>
      </c>
      <c r="N64" s="42">
        <v>25.6</v>
      </c>
      <c r="O64" s="42" t="s">
        <v>7631</v>
      </c>
      <c r="P64" s="42">
        <v>12</v>
      </c>
      <c r="Q64" s="42" t="s">
        <v>7632</v>
      </c>
      <c r="R64" s="42">
        <v>13.7</v>
      </c>
      <c r="S64" s="42">
        <v>4.2</v>
      </c>
      <c r="T64" s="42">
        <v>50</v>
      </c>
      <c r="U64" s="42">
        <v>18.8</v>
      </c>
      <c r="V64" s="42">
        <v>10</v>
      </c>
      <c r="W64" s="42" t="s">
        <v>7633</v>
      </c>
      <c r="X64" s="42">
        <v>0.2</v>
      </c>
      <c r="Y64" s="42">
        <v>1.2</v>
      </c>
      <c r="Z64" s="42">
        <v>1</v>
      </c>
      <c r="AA64" s="42">
        <v>0.2</v>
      </c>
      <c r="AB64" s="42" t="s">
        <v>7634</v>
      </c>
      <c r="AC64" s="42">
        <v>0.2</v>
      </c>
      <c r="AD64" s="42" t="s">
        <v>7634</v>
      </c>
      <c r="AE64" s="42">
        <v>0.2</v>
      </c>
      <c r="AF64" s="42" t="s">
        <v>7635</v>
      </c>
      <c r="AG64" s="42">
        <v>73</v>
      </c>
      <c r="AH64" s="42">
        <v>88.9</v>
      </c>
      <c r="AI64" s="42">
        <v>163.9</v>
      </c>
      <c r="AJ64" s="42">
        <v>308.29000000000002</v>
      </c>
      <c r="AK64" s="42" t="s">
        <v>76</v>
      </c>
      <c r="AL64" s="42" t="s">
        <v>76</v>
      </c>
      <c r="AM64" s="42" t="s">
        <v>76</v>
      </c>
      <c r="AN64" s="42">
        <v>5.6</v>
      </c>
    </row>
    <row r="65" spans="2:40" x14ac:dyDescent="0.25">
      <c r="B65" s="42" t="s">
        <v>408</v>
      </c>
      <c r="C65" s="15">
        <v>467990</v>
      </c>
      <c r="D65" s="15" t="s">
        <v>5936</v>
      </c>
      <c r="E65" s="15">
        <v>2019</v>
      </c>
      <c r="F65" s="41">
        <v>43800</v>
      </c>
      <c r="G65" s="42">
        <v>1012.6</v>
      </c>
      <c r="H65" s="42">
        <v>1023.8</v>
      </c>
      <c r="I65" s="42">
        <v>1022.9</v>
      </c>
      <c r="J65" s="42" t="s">
        <v>7636</v>
      </c>
      <c r="K65" s="42">
        <v>1004.4</v>
      </c>
      <c r="L65" s="42" t="s">
        <v>7637</v>
      </c>
      <c r="M65" s="42">
        <v>14.2</v>
      </c>
      <c r="N65" s="42">
        <v>24</v>
      </c>
      <c r="O65" s="42" t="s">
        <v>7638</v>
      </c>
      <c r="P65" s="42">
        <v>8.9</v>
      </c>
      <c r="Q65" s="42" t="s">
        <v>7639</v>
      </c>
      <c r="R65" s="42">
        <v>10.3</v>
      </c>
      <c r="S65" s="42">
        <v>3.8</v>
      </c>
      <c r="T65" s="42">
        <v>50</v>
      </c>
      <c r="U65" s="42">
        <v>20.7</v>
      </c>
      <c r="V65" s="42">
        <v>360</v>
      </c>
      <c r="W65" s="42" t="s">
        <v>7640</v>
      </c>
      <c r="X65" s="42">
        <v>40.6</v>
      </c>
      <c r="Y65" s="42">
        <v>61.5</v>
      </c>
      <c r="Z65" s="42">
        <v>7</v>
      </c>
      <c r="AA65" s="42">
        <v>1</v>
      </c>
      <c r="AB65" s="42" t="s">
        <v>7641</v>
      </c>
      <c r="AC65" s="42">
        <v>4</v>
      </c>
      <c r="AD65" s="42" t="s">
        <v>7642</v>
      </c>
      <c r="AE65" s="42">
        <v>15.1</v>
      </c>
      <c r="AF65" s="42" t="s">
        <v>2301</v>
      </c>
      <c r="AG65" s="42">
        <v>78</v>
      </c>
      <c r="AH65" s="42">
        <v>52.8</v>
      </c>
      <c r="AI65" s="42">
        <v>135.30000000000001</v>
      </c>
      <c r="AJ65" s="42">
        <v>266.44</v>
      </c>
      <c r="AK65" s="42" t="s">
        <v>76</v>
      </c>
      <c r="AL65" s="42" t="s">
        <v>76</v>
      </c>
      <c r="AM65" s="42" t="s">
        <v>76</v>
      </c>
      <c r="AN65" s="42">
        <v>6</v>
      </c>
    </row>
    <row r="66" spans="2:40" x14ac:dyDescent="0.25">
      <c r="B66" s="42" t="s">
        <v>408</v>
      </c>
      <c r="C66" s="15">
        <v>467990</v>
      </c>
      <c r="D66" s="15" t="s">
        <v>5936</v>
      </c>
      <c r="E66" s="15">
        <v>2020</v>
      </c>
      <c r="F66" s="41">
        <v>43831</v>
      </c>
      <c r="G66" s="42">
        <v>1011.5</v>
      </c>
      <c r="H66" s="42">
        <v>1022.7</v>
      </c>
      <c r="I66" s="42">
        <v>1022.3</v>
      </c>
      <c r="J66" s="42" t="s">
        <v>7643</v>
      </c>
      <c r="K66" s="42">
        <v>1001.7</v>
      </c>
      <c r="L66" s="42" t="s">
        <v>7644</v>
      </c>
      <c r="M66" s="42">
        <v>12.9</v>
      </c>
      <c r="N66" s="42">
        <v>21.4</v>
      </c>
      <c r="O66" s="42" t="s">
        <v>1609</v>
      </c>
      <c r="P66" s="42">
        <v>7.6</v>
      </c>
      <c r="Q66" s="42" t="s">
        <v>7645</v>
      </c>
      <c r="R66" s="42">
        <v>9.5</v>
      </c>
      <c r="S66" s="42">
        <v>3.1</v>
      </c>
      <c r="T66" s="42">
        <v>50</v>
      </c>
      <c r="U66" s="42">
        <v>15.4</v>
      </c>
      <c r="V66" s="42">
        <v>10</v>
      </c>
      <c r="W66" s="42" t="s">
        <v>7646</v>
      </c>
      <c r="X66" s="42">
        <v>31.2</v>
      </c>
      <c r="Y66" s="42">
        <v>39</v>
      </c>
      <c r="Z66" s="42">
        <v>7</v>
      </c>
      <c r="AA66" s="42">
        <v>1.5</v>
      </c>
      <c r="AB66" s="42" t="s">
        <v>7647</v>
      </c>
      <c r="AC66" s="42">
        <v>4.5</v>
      </c>
      <c r="AD66" s="42" t="s">
        <v>7648</v>
      </c>
      <c r="AE66" s="42">
        <v>25</v>
      </c>
      <c r="AF66" s="42" t="s">
        <v>4535</v>
      </c>
      <c r="AG66" s="42">
        <v>80</v>
      </c>
      <c r="AH66" s="42">
        <v>46.8</v>
      </c>
      <c r="AI66" s="42">
        <v>89.1</v>
      </c>
      <c r="AJ66" s="42">
        <v>258.77999999999997</v>
      </c>
      <c r="AK66" s="42" t="s">
        <v>76</v>
      </c>
      <c r="AL66" s="42" t="s">
        <v>76</v>
      </c>
      <c r="AM66" s="42" t="s">
        <v>76</v>
      </c>
      <c r="AN66" s="42">
        <v>7.5</v>
      </c>
    </row>
    <row r="67" spans="2:40" x14ac:dyDescent="0.25">
      <c r="B67" s="42" t="s">
        <v>408</v>
      </c>
      <c r="C67" s="15">
        <v>467990</v>
      </c>
      <c r="D67" s="15" t="s">
        <v>5936</v>
      </c>
      <c r="E67" s="15">
        <v>2020</v>
      </c>
      <c r="F67" s="41">
        <v>43862</v>
      </c>
      <c r="G67" s="42">
        <v>1013.4</v>
      </c>
      <c r="H67" s="42">
        <v>1024.5999999999999</v>
      </c>
      <c r="I67" s="42">
        <v>1022.2</v>
      </c>
      <c r="J67" s="42" t="s">
        <v>7649</v>
      </c>
      <c r="K67" s="42">
        <v>1001.8</v>
      </c>
      <c r="L67" s="42" t="s">
        <v>7650</v>
      </c>
      <c r="M67" s="42">
        <v>12.5</v>
      </c>
      <c r="N67" s="42">
        <v>23.5</v>
      </c>
      <c r="O67" s="42" t="s">
        <v>7651</v>
      </c>
      <c r="P67" s="42">
        <v>6.7</v>
      </c>
      <c r="Q67" s="42" t="s">
        <v>7652</v>
      </c>
      <c r="R67" s="42">
        <v>9.1999999999999993</v>
      </c>
      <c r="S67" s="42">
        <v>3.1</v>
      </c>
      <c r="T67" s="42">
        <v>360</v>
      </c>
      <c r="U67" s="42">
        <v>15.4</v>
      </c>
      <c r="V67" s="42">
        <v>350</v>
      </c>
      <c r="W67" s="42" t="s">
        <v>7653</v>
      </c>
      <c r="X67" s="42">
        <v>90.6</v>
      </c>
      <c r="Y67" s="42">
        <v>91.3</v>
      </c>
      <c r="Z67" s="42">
        <v>9</v>
      </c>
      <c r="AA67" s="42">
        <v>3.5</v>
      </c>
      <c r="AB67" s="42" t="s">
        <v>7654</v>
      </c>
      <c r="AC67" s="42">
        <v>13</v>
      </c>
      <c r="AD67" s="42" t="s">
        <v>7655</v>
      </c>
      <c r="AE67" s="42">
        <v>41.5</v>
      </c>
      <c r="AF67" s="42" t="s">
        <v>7656</v>
      </c>
      <c r="AG67" s="42">
        <v>80</v>
      </c>
      <c r="AH67" s="42">
        <v>50.1</v>
      </c>
      <c r="AI67" s="42">
        <v>117.8</v>
      </c>
      <c r="AJ67" s="42">
        <v>331.58</v>
      </c>
      <c r="AK67" s="42" t="s">
        <v>76</v>
      </c>
      <c r="AL67" s="42" t="s">
        <v>76</v>
      </c>
      <c r="AM67" s="42" t="s">
        <v>76</v>
      </c>
      <c r="AN67" s="42">
        <v>6.7</v>
      </c>
    </row>
    <row r="68" spans="2:40" x14ac:dyDescent="0.25">
      <c r="B68" s="42" t="s">
        <v>408</v>
      </c>
      <c r="C68" s="15">
        <v>467990</v>
      </c>
      <c r="D68" s="15" t="s">
        <v>5936</v>
      </c>
      <c r="E68" s="15">
        <v>2020</v>
      </c>
      <c r="F68" s="41">
        <v>43891</v>
      </c>
      <c r="G68" s="42">
        <v>1007.4</v>
      </c>
      <c r="H68" s="42">
        <v>1018.5</v>
      </c>
      <c r="I68" s="42">
        <v>1016.9</v>
      </c>
      <c r="J68" s="42" t="s">
        <v>7657</v>
      </c>
      <c r="K68" s="42">
        <v>993.2</v>
      </c>
      <c r="L68" s="42" t="s">
        <v>7658</v>
      </c>
      <c r="M68" s="42">
        <v>14.1</v>
      </c>
      <c r="N68" s="42">
        <v>25.4</v>
      </c>
      <c r="O68" s="42" t="s">
        <v>7659</v>
      </c>
      <c r="P68" s="42">
        <v>8.1</v>
      </c>
      <c r="Q68" s="42" t="s">
        <v>7660</v>
      </c>
      <c r="R68" s="42">
        <v>11.7</v>
      </c>
      <c r="S68" s="42">
        <v>3</v>
      </c>
      <c r="T68" s="42">
        <v>50</v>
      </c>
      <c r="U68" s="42">
        <v>16.8</v>
      </c>
      <c r="V68" s="42">
        <v>30</v>
      </c>
      <c r="W68" s="42" t="s">
        <v>7661</v>
      </c>
      <c r="X68" s="42">
        <v>193.7</v>
      </c>
      <c r="Y68" s="42">
        <v>149.9</v>
      </c>
      <c r="Z68" s="42">
        <v>20</v>
      </c>
      <c r="AA68" s="42">
        <v>5.5</v>
      </c>
      <c r="AB68" s="42" t="s">
        <v>7662</v>
      </c>
      <c r="AC68" s="42">
        <v>13.5</v>
      </c>
      <c r="AD68" s="42" t="s">
        <v>7663</v>
      </c>
      <c r="AE68" s="42">
        <v>73.099999999999994</v>
      </c>
      <c r="AF68" s="42" t="s">
        <v>7664</v>
      </c>
      <c r="AG68" s="42">
        <v>86</v>
      </c>
      <c r="AH68" s="42">
        <v>47.2</v>
      </c>
      <c r="AI68" s="42">
        <v>80.400000000000006</v>
      </c>
      <c r="AJ68" s="42">
        <v>306.64999999999998</v>
      </c>
      <c r="AK68" s="42" t="s">
        <v>76</v>
      </c>
      <c r="AL68" s="42" t="s">
        <v>76</v>
      </c>
      <c r="AM68" s="42" t="s">
        <v>76</v>
      </c>
      <c r="AN68" s="42">
        <v>8.5</v>
      </c>
    </row>
    <row r="69" spans="2:40" x14ac:dyDescent="0.25">
      <c r="B69" s="42" t="s">
        <v>408</v>
      </c>
      <c r="C69" s="15">
        <v>467990</v>
      </c>
      <c r="D69" s="15" t="s">
        <v>5936</v>
      </c>
      <c r="E69" s="15">
        <v>2020</v>
      </c>
      <c r="F69" s="41">
        <v>43922</v>
      </c>
      <c r="G69" s="42">
        <v>1008.1</v>
      </c>
      <c r="H69" s="42">
        <v>1019.2</v>
      </c>
      <c r="I69" s="42">
        <v>1015</v>
      </c>
      <c r="J69" s="42" t="s">
        <v>7665</v>
      </c>
      <c r="K69" s="42">
        <v>998</v>
      </c>
      <c r="L69" s="42" t="s">
        <v>7666</v>
      </c>
      <c r="M69" s="42">
        <v>16.3</v>
      </c>
      <c r="N69" s="42">
        <v>26.9</v>
      </c>
      <c r="O69" s="42" t="s">
        <v>7667</v>
      </c>
      <c r="P69" s="42">
        <v>9.1</v>
      </c>
      <c r="Q69" s="42" t="s">
        <v>7668</v>
      </c>
      <c r="R69" s="42">
        <v>12.4</v>
      </c>
      <c r="S69" s="42">
        <v>3</v>
      </c>
      <c r="T69" s="42">
        <v>350</v>
      </c>
      <c r="U69" s="42">
        <v>17.2</v>
      </c>
      <c r="V69" s="42">
        <v>20</v>
      </c>
      <c r="W69" s="42" t="s">
        <v>7669</v>
      </c>
      <c r="X69" s="42">
        <v>41.2</v>
      </c>
      <c r="Y69" s="42">
        <v>78.7</v>
      </c>
      <c r="Z69" s="42">
        <v>8</v>
      </c>
      <c r="AA69" s="42">
        <v>1</v>
      </c>
      <c r="AB69" s="42" t="s">
        <v>7670</v>
      </c>
      <c r="AC69" s="42">
        <v>4.5</v>
      </c>
      <c r="AD69" s="42" t="s">
        <v>7671</v>
      </c>
      <c r="AE69" s="42">
        <v>16</v>
      </c>
      <c r="AF69" s="42" t="s">
        <v>7672</v>
      </c>
      <c r="AG69" s="42">
        <v>79</v>
      </c>
      <c r="AH69" s="42">
        <v>83.7</v>
      </c>
      <c r="AI69" s="42">
        <v>161.6</v>
      </c>
      <c r="AJ69" s="42">
        <v>497.74</v>
      </c>
      <c r="AK69" s="42" t="s">
        <v>76</v>
      </c>
      <c r="AL69" s="42" t="s">
        <v>76</v>
      </c>
      <c r="AM69" s="42" t="s">
        <v>76</v>
      </c>
      <c r="AN69" s="42">
        <v>6.7</v>
      </c>
    </row>
    <row r="70" spans="2:40" x14ac:dyDescent="0.25">
      <c r="B70" s="42" t="s">
        <v>408</v>
      </c>
      <c r="C70" s="15">
        <v>467990</v>
      </c>
      <c r="D70" s="15" t="s">
        <v>5936</v>
      </c>
      <c r="E70" s="15">
        <v>2020</v>
      </c>
      <c r="F70" s="41">
        <v>43952</v>
      </c>
      <c r="G70" s="42">
        <v>999.2</v>
      </c>
      <c r="H70" s="42">
        <v>1010</v>
      </c>
      <c r="I70" s="42">
        <v>1007.5</v>
      </c>
      <c r="J70" s="42" t="s">
        <v>7673</v>
      </c>
      <c r="K70" s="42">
        <v>990.4</v>
      </c>
      <c r="L70" s="42" t="s">
        <v>7674</v>
      </c>
      <c r="M70" s="42">
        <v>22.8</v>
      </c>
      <c r="N70" s="42">
        <v>32.700000000000003</v>
      </c>
      <c r="O70" s="42" t="s">
        <v>7675</v>
      </c>
      <c r="P70" s="42">
        <v>17.7</v>
      </c>
      <c r="Q70" s="42" t="s">
        <v>7676</v>
      </c>
      <c r="R70" s="42">
        <v>20.6</v>
      </c>
      <c r="S70" s="42">
        <v>3.2</v>
      </c>
      <c r="T70" s="42">
        <v>210</v>
      </c>
      <c r="U70" s="42">
        <v>19.399999999999999</v>
      </c>
      <c r="V70" s="42">
        <v>200</v>
      </c>
      <c r="W70" s="42" t="s">
        <v>7677</v>
      </c>
      <c r="X70" s="42">
        <v>126.3</v>
      </c>
      <c r="Y70" s="42">
        <v>77</v>
      </c>
      <c r="Z70" s="42">
        <v>19</v>
      </c>
      <c r="AA70" s="42">
        <v>9.5</v>
      </c>
      <c r="AB70" s="42" t="s">
        <v>7678</v>
      </c>
      <c r="AC70" s="42">
        <v>10.3</v>
      </c>
      <c r="AD70" s="42" t="s">
        <v>7679</v>
      </c>
      <c r="AE70" s="42">
        <v>63.3</v>
      </c>
      <c r="AF70" s="42" t="s">
        <v>2306</v>
      </c>
      <c r="AG70" s="42">
        <v>87</v>
      </c>
      <c r="AH70" s="42">
        <v>95.7</v>
      </c>
      <c r="AI70" s="42">
        <v>135.4</v>
      </c>
      <c r="AJ70" s="42">
        <v>511.3</v>
      </c>
      <c r="AK70" s="42" t="s">
        <v>76</v>
      </c>
      <c r="AL70" s="42" t="s">
        <v>76</v>
      </c>
      <c r="AM70" s="42" t="s">
        <v>76</v>
      </c>
      <c r="AN70" s="42">
        <v>7.5</v>
      </c>
    </row>
    <row r="71" spans="2:40" x14ac:dyDescent="0.25">
      <c r="B71" s="42" t="s">
        <v>408</v>
      </c>
      <c r="C71" s="15">
        <v>467990</v>
      </c>
      <c r="D71" s="15" t="s">
        <v>5936</v>
      </c>
      <c r="E71" s="15">
        <v>2020</v>
      </c>
      <c r="F71" s="41">
        <v>43983</v>
      </c>
      <c r="G71" s="42">
        <v>996.5</v>
      </c>
      <c r="H71" s="42">
        <v>1007</v>
      </c>
      <c r="I71" s="42">
        <v>1003.2</v>
      </c>
      <c r="J71" s="42" t="s">
        <v>7680</v>
      </c>
      <c r="K71" s="42">
        <v>991.3</v>
      </c>
      <c r="L71" s="42" t="s">
        <v>7681</v>
      </c>
      <c r="M71" s="42">
        <v>26.7</v>
      </c>
      <c r="N71" s="42">
        <v>33</v>
      </c>
      <c r="O71" s="42" t="s">
        <v>7682</v>
      </c>
      <c r="P71" s="42">
        <v>21.3</v>
      </c>
      <c r="Q71" s="42" t="s">
        <v>7683</v>
      </c>
      <c r="R71" s="42">
        <v>24.1</v>
      </c>
      <c r="S71" s="42">
        <v>5.6</v>
      </c>
      <c r="T71" s="42">
        <v>210</v>
      </c>
      <c r="U71" s="42">
        <v>20.7</v>
      </c>
      <c r="V71" s="42">
        <v>220</v>
      </c>
      <c r="W71" s="42" t="s">
        <v>7684</v>
      </c>
      <c r="X71" s="42">
        <v>76.099999999999994</v>
      </c>
      <c r="Y71" s="42">
        <v>59.3</v>
      </c>
      <c r="Z71" s="42">
        <v>10</v>
      </c>
      <c r="AA71" s="42">
        <v>6</v>
      </c>
      <c r="AB71" s="42" t="s">
        <v>7685</v>
      </c>
      <c r="AC71" s="42">
        <v>10.5</v>
      </c>
      <c r="AD71" s="42" t="s">
        <v>7686</v>
      </c>
      <c r="AE71" s="42">
        <v>28</v>
      </c>
      <c r="AF71" s="42" t="s">
        <v>2307</v>
      </c>
      <c r="AG71" s="42">
        <v>86</v>
      </c>
      <c r="AH71" s="42">
        <v>153.6</v>
      </c>
      <c r="AI71" s="42">
        <v>203.9</v>
      </c>
      <c r="AJ71" s="42">
        <v>620.64</v>
      </c>
      <c r="AK71" s="42" t="s">
        <v>76</v>
      </c>
      <c r="AL71" s="42" t="s">
        <v>76</v>
      </c>
      <c r="AM71" s="42" t="s">
        <v>76</v>
      </c>
      <c r="AN71" s="42">
        <v>7.4</v>
      </c>
    </row>
    <row r="72" spans="2:40" x14ac:dyDescent="0.25">
      <c r="B72" s="42" t="s">
        <v>408</v>
      </c>
      <c r="C72" s="15">
        <v>467990</v>
      </c>
      <c r="D72" s="15" t="s">
        <v>5936</v>
      </c>
      <c r="E72" s="15">
        <v>2020</v>
      </c>
      <c r="F72" s="41">
        <v>44013</v>
      </c>
      <c r="G72" s="42">
        <v>996.6</v>
      </c>
      <c r="H72" s="42">
        <v>1007.1</v>
      </c>
      <c r="I72" s="42">
        <v>1001.8</v>
      </c>
      <c r="J72" s="42" t="s">
        <v>7687</v>
      </c>
      <c r="K72" s="42">
        <v>989.7</v>
      </c>
      <c r="L72" s="42" t="s">
        <v>7688</v>
      </c>
      <c r="M72" s="42">
        <v>28.1</v>
      </c>
      <c r="N72" s="42">
        <v>34.700000000000003</v>
      </c>
      <c r="O72" s="42" t="s">
        <v>7689</v>
      </c>
      <c r="P72" s="42">
        <v>24.2</v>
      </c>
      <c r="Q72" s="42" t="s">
        <v>7690</v>
      </c>
      <c r="R72" s="42">
        <v>25.1</v>
      </c>
      <c r="S72" s="42">
        <v>5.3</v>
      </c>
      <c r="T72" s="42">
        <v>210</v>
      </c>
      <c r="U72" s="42">
        <v>20</v>
      </c>
      <c r="V72" s="42">
        <v>210</v>
      </c>
      <c r="W72" s="42" t="s">
        <v>7691</v>
      </c>
      <c r="X72" s="42">
        <v>33</v>
      </c>
      <c r="Y72" s="42">
        <v>8.6</v>
      </c>
      <c r="Z72" s="42">
        <v>4</v>
      </c>
      <c r="AA72" s="42">
        <v>10</v>
      </c>
      <c r="AB72" s="42" t="s">
        <v>7692</v>
      </c>
      <c r="AC72" s="42">
        <v>19.5</v>
      </c>
      <c r="AD72" s="42" t="s">
        <v>7693</v>
      </c>
      <c r="AE72" s="42">
        <v>26</v>
      </c>
      <c r="AF72" s="42" t="s">
        <v>7694</v>
      </c>
      <c r="AG72" s="42">
        <v>84</v>
      </c>
      <c r="AH72" s="42">
        <v>189.4</v>
      </c>
      <c r="AI72" s="42">
        <v>233.1</v>
      </c>
      <c r="AJ72" s="42">
        <v>691.61</v>
      </c>
      <c r="AK72" s="42" t="s">
        <v>76</v>
      </c>
      <c r="AL72" s="42" t="s">
        <v>76</v>
      </c>
      <c r="AM72" s="42" t="s">
        <v>76</v>
      </c>
      <c r="AN72" s="42">
        <v>6.6</v>
      </c>
    </row>
    <row r="73" spans="2:40" x14ac:dyDescent="0.25">
      <c r="B73" s="42" t="s">
        <v>408</v>
      </c>
      <c r="C73" s="15">
        <v>467990</v>
      </c>
      <c r="D73" s="15" t="s">
        <v>5936</v>
      </c>
      <c r="E73" s="15">
        <v>2020</v>
      </c>
      <c r="F73" s="41">
        <v>44044</v>
      </c>
      <c r="G73" s="42">
        <v>997.2</v>
      </c>
      <c r="H73" s="42">
        <v>1007.7</v>
      </c>
      <c r="I73" s="42">
        <v>1004.9</v>
      </c>
      <c r="J73" s="42" t="s">
        <v>7695</v>
      </c>
      <c r="K73" s="42">
        <v>987.5</v>
      </c>
      <c r="L73" s="42" t="s">
        <v>7696</v>
      </c>
      <c r="M73" s="42">
        <v>28.4</v>
      </c>
      <c r="N73" s="42">
        <v>36.1</v>
      </c>
      <c r="O73" s="42" t="s">
        <v>7697</v>
      </c>
      <c r="P73" s="42">
        <v>24.3</v>
      </c>
      <c r="Q73" s="42" t="s">
        <v>7698</v>
      </c>
      <c r="R73" s="42">
        <v>25.5</v>
      </c>
      <c r="S73" s="42">
        <v>3.1</v>
      </c>
      <c r="T73" s="42">
        <v>190</v>
      </c>
      <c r="U73" s="42">
        <v>18.399999999999999</v>
      </c>
      <c r="V73" s="42">
        <v>240</v>
      </c>
      <c r="W73" s="42" t="s">
        <v>7699</v>
      </c>
      <c r="X73" s="42">
        <v>32.5</v>
      </c>
      <c r="Y73" s="42">
        <v>11.1</v>
      </c>
      <c r="Z73" s="42">
        <v>5</v>
      </c>
      <c r="AA73" s="42">
        <v>5.5</v>
      </c>
      <c r="AB73" s="42" t="s">
        <v>7700</v>
      </c>
      <c r="AC73" s="42">
        <v>10</v>
      </c>
      <c r="AD73" s="42" t="s">
        <v>7701</v>
      </c>
      <c r="AE73" s="42">
        <v>13.5</v>
      </c>
      <c r="AF73" s="42" t="s">
        <v>7702</v>
      </c>
      <c r="AG73" s="42">
        <v>85</v>
      </c>
      <c r="AH73" s="42">
        <v>167.7</v>
      </c>
      <c r="AI73" s="42">
        <v>247.8</v>
      </c>
      <c r="AJ73" s="42">
        <v>688.98</v>
      </c>
      <c r="AK73" s="42" t="s">
        <v>76</v>
      </c>
      <c r="AL73" s="42" t="s">
        <v>76</v>
      </c>
      <c r="AM73" s="42" t="s">
        <v>76</v>
      </c>
      <c r="AN73" s="42">
        <v>5.5</v>
      </c>
    </row>
    <row r="74" spans="2:40" x14ac:dyDescent="0.25">
      <c r="B74" s="42" t="s">
        <v>408</v>
      </c>
      <c r="C74" s="15">
        <v>467990</v>
      </c>
      <c r="D74" s="15" t="s">
        <v>5936</v>
      </c>
      <c r="E74" s="15">
        <v>2020</v>
      </c>
      <c r="F74" s="41">
        <v>44075</v>
      </c>
      <c r="G74" s="42">
        <v>1000.8</v>
      </c>
      <c r="H74" s="42">
        <v>1011.4</v>
      </c>
      <c r="I74" s="42">
        <v>1005.9</v>
      </c>
      <c r="J74" s="42" t="s">
        <v>7703</v>
      </c>
      <c r="K74" s="42">
        <v>990.7</v>
      </c>
      <c r="L74" s="42" t="s">
        <v>7704</v>
      </c>
      <c r="M74" s="42">
        <v>25.5</v>
      </c>
      <c r="N74" s="42">
        <v>35.9</v>
      </c>
      <c r="O74" s="42" t="s">
        <v>7705</v>
      </c>
      <c r="P74" s="42">
        <v>18.3</v>
      </c>
      <c r="Q74" s="42" t="s">
        <v>7706</v>
      </c>
      <c r="R74" s="42">
        <v>22</v>
      </c>
      <c r="S74" s="42">
        <v>2.8</v>
      </c>
      <c r="T74" s="42">
        <v>60</v>
      </c>
      <c r="U74" s="42">
        <v>16.8</v>
      </c>
      <c r="V74" s="42">
        <v>230</v>
      </c>
      <c r="W74" s="42" t="s">
        <v>7707</v>
      </c>
      <c r="X74" s="42">
        <v>198</v>
      </c>
      <c r="Y74" s="42">
        <v>45.2</v>
      </c>
      <c r="Z74" s="42">
        <v>12</v>
      </c>
      <c r="AA74" s="42">
        <v>17.5</v>
      </c>
      <c r="AB74" s="42" t="s">
        <v>7708</v>
      </c>
      <c r="AC74" s="42">
        <v>46.5</v>
      </c>
      <c r="AD74" s="42" t="s">
        <v>7709</v>
      </c>
      <c r="AE74" s="42">
        <v>117</v>
      </c>
      <c r="AF74" s="42" t="s">
        <v>7710</v>
      </c>
      <c r="AG74" s="42">
        <v>82</v>
      </c>
      <c r="AH74" s="42">
        <v>97.9</v>
      </c>
      <c r="AI74" s="42">
        <v>126.1</v>
      </c>
      <c r="AJ74" s="42">
        <v>409.28</v>
      </c>
      <c r="AK74" s="42" t="s">
        <v>76</v>
      </c>
      <c r="AL74" s="42" t="s">
        <v>76</v>
      </c>
      <c r="AM74" s="42" t="s">
        <v>76</v>
      </c>
      <c r="AN74" s="42">
        <v>7.5</v>
      </c>
    </row>
    <row r="75" spans="2:40" x14ac:dyDescent="0.25">
      <c r="B75" s="42" t="s">
        <v>408</v>
      </c>
      <c r="C75" s="15">
        <v>467990</v>
      </c>
      <c r="D75" s="15" t="s">
        <v>5936</v>
      </c>
      <c r="E75" s="15">
        <v>2020</v>
      </c>
      <c r="F75" s="41">
        <v>44105</v>
      </c>
      <c r="G75" s="42">
        <v>1006.9</v>
      </c>
      <c r="H75" s="42">
        <v>1017.8</v>
      </c>
      <c r="I75" s="42">
        <v>1013.8</v>
      </c>
      <c r="J75" s="42" t="s">
        <v>7711</v>
      </c>
      <c r="K75" s="42">
        <v>997.9</v>
      </c>
      <c r="L75" s="42" t="s">
        <v>7712</v>
      </c>
      <c r="M75" s="42">
        <v>21.6</v>
      </c>
      <c r="N75" s="42">
        <v>29.4</v>
      </c>
      <c r="O75" s="42" t="s">
        <v>7713</v>
      </c>
      <c r="P75" s="42">
        <v>16.899999999999999</v>
      </c>
      <c r="Q75" s="42" t="s">
        <v>7714</v>
      </c>
      <c r="R75" s="42">
        <v>16.8</v>
      </c>
      <c r="S75" s="42">
        <v>4.5999999999999996</v>
      </c>
      <c r="T75" s="42">
        <v>30</v>
      </c>
      <c r="U75" s="42">
        <v>17.899999999999999</v>
      </c>
      <c r="V75" s="42">
        <v>10</v>
      </c>
      <c r="W75" s="42" t="s">
        <v>7715</v>
      </c>
      <c r="X75" s="42">
        <v>0.5</v>
      </c>
      <c r="Y75" s="42">
        <v>5.3</v>
      </c>
      <c r="Z75" s="42">
        <v>1</v>
      </c>
      <c r="AA75" s="42">
        <v>0.5</v>
      </c>
      <c r="AB75" s="42" t="s">
        <v>7716</v>
      </c>
      <c r="AC75" s="42">
        <v>0.5</v>
      </c>
      <c r="AD75" s="42" t="s">
        <v>7716</v>
      </c>
      <c r="AE75" s="42">
        <v>0.5</v>
      </c>
      <c r="AF75" s="42" t="s">
        <v>7085</v>
      </c>
      <c r="AG75" s="42">
        <v>74</v>
      </c>
      <c r="AH75" s="42">
        <v>120</v>
      </c>
      <c r="AI75" s="42">
        <v>158.1</v>
      </c>
      <c r="AJ75" s="42">
        <v>446.11</v>
      </c>
      <c r="AK75" s="42" t="s">
        <v>76</v>
      </c>
      <c r="AL75" s="42" t="s">
        <v>76</v>
      </c>
      <c r="AM75" s="42" t="s">
        <v>76</v>
      </c>
      <c r="AN75" s="42">
        <v>6.1</v>
      </c>
    </row>
    <row r="76" spans="2:40" x14ac:dyDescent="0.25">
      <c r="B76" s="42" t="s">
        <v>408</v>
      </c>
      <c r="C76" s="15">
        <v>467990</v>
      </c>
      <c r="D76" s="15" t="s">
        <v>5936</v>
      </c>
      <c r="E76" s="15">
        <v>2020</v>
      </c>
      <c r="F76" s="41">
        <v>44136</v>
      </c>
      <c r="G76" s="42">
        <v>1010.7</v>
      </c>
      <c r="H76" s="42">
        <v>1021.7</v>
      </c>
      <c r="I76" s="42">
        <v>1018</v>
      </c>
      <c r="J76" s="42" t="s">
        <v>7717</v>
      </c>
      <c r="K76" s="42">
        <v>999.2</v>
      </c>
      <c r="L76" s="42" t="s">
        <v>7718</v>
      </c>
      <c r="M76" s="42">
        <v>19.100000000000001</v>
      </c>
      <c r="N76" s="42">
        <v>27.6</v>
      </c>
      <c r="O76" s="42" t="s">
        <v>7719</v>
      </c>
      <c r="P76" s="42">
        <v>13.3</v>
      </c>
      <c r="Q76" s="42" t="s">
        <v>7720</v>
      </c>
      <c r="R76" s="42">
        <v>15.8</v>
      </c>
      <c r="S76" s="42">
        <v>4.5</v>
      </c>
      <c r="T76" s="42">
        <v>30</v>
      </c>
      <c r="U76" s="42">
        <v>20</v>
      </c>
      <c r="V76" s="42">
        <v>10</v>
      </c>
      <c r="W76" s="42" t="s">
        <v>7721</v>
      </c>
      <c r="X76" s="42">
        <v>1</v>
      </c>
      <c r="Y76" s="42">
        <v>5</v>
      </c>
      <c r="Z76" s="42">
        <v>2</v>
      </c>
      <c r="AA76" s="42">
        <v>0.5</v>
      </c>
      <c r="AB76" s="42" t="s">
        <v>7722</v>
      </c>
      <c r="AC76" s="42">
        <v>0.5</v>
      </c>
      <c r="AD76" s="42" t="s">
        <v>7722</v>
      </c>
      <c r="AE76" s="42">
        <v>0.5</v>
      </c>
      <c r="AF76" s="42" t="s">
        <v>6467</v>
      </c>
      <c r="AG76" s="42">
        <v>82</v>
      </c>
      <c r="AH76" s="42">
        <v>79.400000000000006</v>
      </c>
      <c r="AI76" s="42">
        <v>108.8</v>
      </c>
      <c r="AJ76" s="42">
        <v>289.33</v>
      </c>
      <c r="AK76" s="42" t="s">
        <v>76</v>
      </c>
      <c r="AL76" s="42" t="s">
        <v>76</v>
      </c>
      <c r="AM76" s="42" t="s">
        <v>76</v>
      </c>
      <c r="AN76" s="42">
        <v>7</v>
      </c>
    </row>
    <row r="77" spans="2:40" x14ac:dyDescent="0.25">
      <c r="B77" s="42" t="s">
        <v>408</v>
      </c>
      <c r="C77" s="15">
        <v>467990</v>
      </c>
      <c r="D77" s="15" t="s">
        <v>5936</v>
      </c>
      <c r="E77" s="15">
        <v>2020</v>
      </c>
      <c r="F77" s="41">
        <v>44166</v>
      </c>
      <c r="G77" s="42">
        <v>1012.7</v>
      </c>
      <c r="H77" s="42">
        <v>1024</v>
      </c>
      <c r="I77" s="42">
        <v>1022.8</v>
      </c>
      <c r="J77" s="42" t="s">
        <v>7723</v>
      </c>
      <c r="K77" s="42">
        <v>1002.5</v>
      </c>
      <c r="L77" s="42" t="s">
        <v>7724</v>
      </c>
      <c r="M77" s="42">
        <v>12.9</v>
      </c>
      <c r="N77" s="42">
        <v>21.4</v>
      </c>
      <c r="O77" s="42" t="s">
        <v>7725</v>
      </c>
      <c r="P77" s="42">
        <v>3.8</v>
      </c>
      <c r="Q77" s="42" t="s">
        <v>7726</v>
      </c>
      <c r="R77" s="42">
        <v>9.4</v>
      </c>
      <c r="S77" s="42">
        <v>4.4000000000000004</v>
      </c>
      <c r="T77" s="42">
        <v>30</v>
      </c>
      <c r="U77" s="42">
        <v>20.399999999999999</v>
      </c>
      <c r="V77" s="42">
        <v>30</v>
      </c>
      <c r="W77" s="42" t="s">
        <v>7727</v>
      </c>
      <c r="X77" s="42">
        <v>28</v>
      </c>
      <c r="Y77" s="42">
        <v>39.9</v>
      </c>
      <c r="Z77" s="42">
        <v>9</v>
      </c>
      <c r="AA77" s="42">
        <v>1</v>
      </c>
      <c r="AB77" s="42" t="s">
        <v>7728</v>
      </c>
      <c r="AC77" s="42">
        <v>2.5</v>
      </c>
      <c r="AD77" s="42" t="s">
        <v>7729</v>
      </c>
      <c r="AE77" s="42">
        <v>8.5</v>
      </c>
      <c r="AF77" s="42" t="s">
        <v>7730</v>
      </c>
      <c r="AG77" s="42">
        <v>80</v>
      </c>
      <c r="AH77" s="42">
        <v>57.7</v>
      </c>
      <c r="AI77" s="42">
        <v>56.2</v>
      </c>
      <c r="AJ77" s="42">
        <v>186.14</v>
      </c>
      <c r="AK77" s="42" t="s">
        <v>76</v>
      </c>
      <c r="AL77" s="42" t="s">
        <v>76</v>
      </c>
      <c r="AM77" s="42" t="s">
        <v>76</v>
      </c>
      <c r="AN77" s="42">
        <v>8.6</v>
      </c>
    </row>
    <row r="78" spans="2:40" x14ac:dyDescent="0.25">
      <c r="B78" s="42" t="s">
        <v>408</v>
      </c>
      <c r="C78" s="15">
        <v>467990</v>
      </c>
      <c r="D78" s="15" t="s">
        <v>5936</v>
      </c>
      <c r="E78" s="15">
        <v>2021</v>
      </c>
      <c r="F78" s="41">
        <v>44197</v>
      </c>
      <c r="G78" s="42">
        <v>1012.7</v>
      </c>
      <c r="H78" s="42">
        <v>1024.0999999999999</v>
      </c>
      <c r="I78" s="42">
        <v>1021.3</v>
      </c>
      <c r="J78" s="42" t="s">
        <v>7731</v>
      </c>
      <c r="K78" s="42">
        <v>1001.1</v>
      </c>
      <c r="L78" s="42" t="s">
        <v>7732</v>
      </c>
      <c r="M78" s="42">
        <v>10.3</v>
      </c>
      <c r="N78" s="42">
        <v>20.100000000000001</v>
      </c>
      <c r="O78" s="42" t="s">
        <v>7733</v>
      </c>
      <c r="P78" s="42">
        <v>3.3</v>
      </c>
      <c r="Q78" s="42" t="s">
        <v>7734</v>
      </c>
      <c r="R78" s="42">
        <v>6.2</v>
      </c>
      <c r="S78" s="42">
        <v>4.4000000000000004</v>
      </c>
      <c r="T78" s="42">
        <v>10</v>
      </c>
      <c r="U78" s="42">
        <v>20.8</v>
      </c>
      <c r="V78" s="42">
        <v>20</v>
      </c>
      <c r="W78" s="42" t="s">
        <v>7735</v>
      </c>
      <c r="X78" s="42">
        <v>0.5</v>
      </c>
      <c r="Y78" s="42">
        <v>6.1</v>
      </c>
      <c r="Z78" s="42">
        <v>1</v>
      </c>
      <c r="AA78" s="42">
        <v>0.5</v>
      </c>
      <c r="AB78" s="42" t="s">
        <v>7736</v>
      </c>
      <c r="AC78" s="42">
        <v>0.5</v>
      </c>
      <c r="AD78" s="42" t="s">
        <v>7736</v>
      </c>
      <c r="AE78" s="42">
        <v>0.5</v>
      </c>
      <c r="AF78" s="42" t="s">
        <v>7737</v>
      </c>
      <c r="AG78" s="42">
        <v>77</v>
      </c>
      <c r="AH78" s="42">
        <v>65.3</v>
      </c>
      <c r="AI78" s="42">
        <v>151.6</v>
      </c>
      <c r="AJ78" s="42">
        <v>341.15</v>
      </c>
      <c r="AK78" s="42" t="s">
        <v>76</v>
      </c>
      <c r="AL78" s="42" t="s">
        <v>76</v>
      </c>
      <c r="AM78" s="42" t="s">
        <v>76</v>
      </c>
      <c r="AN78" s="42">
        <v>5.7</v>
      </c>
    </row>
    <row r="79" spans="2:40" x14ac:dyDescent="0.25">
      <c r="B79" s="42" t="s">
        <v>408</v>
      </c>
      <c r="C79" s="15">
        <v>467990</v>
      </c>
      <c r="D79" s="15" t="s">
        <v>5936</v>
      </c>
      <c r="E79" s="15">
        <v>2021</v>
      </c>
      <c r="F79" s="41">
        <v>44228</v>
      </c>
      <c r="G79" s="42">
        <v>1009.1</v>
      </c>
      <c r="H79" s="42">
        <v>1020.3</v>
      </c>
      <c r="I79" s="42">
        <v>1019.9</v>
      </c>
      <c r="J79" s="42" t="s">
        <v>7738</v>
      </c>
      <c r="K79" s="42">
        <v>999</v>
      </c>
      <c r="L79" s="42" t="s">
        <v>7739</v>
      </c>
      <c r="M79" s="42">
        <v>13.4</v>
      </c>
      <c r="N79" s="42">
        <v>21.9</v>
      </c>
      <c r="O79" s="42" t="s">
        <v>7740</v>
      </c>
      <c r="P79" s="42">
        <v>8</v>
      </c>
      <c r="Q79" s="42" t="s">
        <v>7741</v>
      </c>
      <c r="R79" s="42">
        <v>10.6</v>
      </c>
      <c r="S79" s="42">
        <v>4.0999999999999996</v>
      </c>
      <c r="T79" s="42">
        <v>10</v>
      </c>
      <c r="U79" s="42">
        <v>23.5</v>
      </c>
      <c r="V79" s="42">
        <v>360</v>
      </c>
      <c r="W79" s="42" t="s">
        <v>7742</v>
      </c>
      <c r="X79" s="42">
        <v>83.5</v>
      </c>
      <c r="Y79" s="42">
        <v>57.4</v>
      </c>
      <c r="Z79" s="42">
        <v>6</v>
      </c>
      <c r="AA79" s="42">
        <v>2.5</v>
      </c>
      <c r="AB79" s="42" t="s">
        <v>7743</v>
      </c>
      <c r="AC79" s="42">
        <v>9</v>
      </c>
      <c r="AD79" s="42" t="s">
        <v>7744</v>
      </c>
      <c r="AE79" s="42">
        <v>48.5</v>
      </c>
      <c r="AF79" s="42" t="s">
        <v>7111</v>
      </c>
      <c r="AG79" s="42">
        <v>84</v>
      </c>
      <c r="AH79" s="42">
        <v>58.8</v>
      </c>
      <c r="AI79" s="42">
        <v>133.5</v>
      </c>
      <c r="AJ79" s="42">
        <v>346.3</v>
      </c>
      <c r="AK79" s="42" t="s">
        <v>76</v>
      </c>
      <c r="AL79" s="42" t="s">
        <v>76</v>
      </c>
      <c r="AM79" s="42" t="s">
        <v>76</v>
      </c>
      <c r="AN79" s="42">
        <v>5.8</v>
      </c>
    </row>
    <row r="80" spans="2:40" x14ac:dyDescent="0.25">
      <c r="B80" s="42" t="s">
        <v>408</v>
      </c>
      <c r="C80" s="15">
        <v>467990</v>
      </c>
      <c r="D80" s="15" t="s">
        <v>5936</v>
      </c>
      <c r="E80" s="15">
        <v>2021</v>
      </c>
      <c r="F80" s="41">
        <v>44256</v>
      </c>
      <c r="G80" s="42">
        <v>1007.6</v>
      </c>
      <c r="H80" s="42">
        <v>1018.8</v>
      </c>
      <c r="I80" s="42">
        <v>1017.9</v>
      </c>
      <c r="J80" s="42" t="s">
        <v>7745</v>
      </c>
      <c r="K80" s="42">
        <v>994.2</v>
      </c>
      <c r="L80" s="42" t="s">
        <v>7746</v>
      </c>
      <c r="M80" s="42">
        <v>14.2</v>
      </c>
      <c r="N80" s="42">
        <v>23</v>
      </c>
      <c r="O80" s="42" t="s">
        <v>7747</v>
      </c>
      <c r="P80" s="42">
        <v>9.4</v>
      </c>
      <c r="Q80" s="42" t="s">
        <v>7748</v>
      </c>
      <c r="R80" s="42">
        <v>12</v>
      </c>
      <c r="S80" s="42">
        <v>3.5</v>
      </c>
      <c r="T80" s="42">
        <v>30</v>
      </c>
      <c r="U80" s="42">
        <v>17.399999999999999</v>
      </c>
      <c r="V80" s="42">
        <v>220</v>
      </c>
      <c r="W80" s="42" t="s">
        <v>7749</v>
      </c>
      <c r="X80" s="42">
        <v>67</v>
      </c>
      <c r="Y80" s="42">
        <v>50.1</v>
      </c>
      <c r="Z80" s="42">
        <v>11</v>
      </c>
      <c r="AA80" s="42">
        <v>5</v>
      </c>
      <c r="AB80" s="42" t="s">
        <v>7750</v>
      </c>
      <c r="AC80" s="42">
        <v>11</v>
      </c>
      <c r="AD80" s="42" t="s">
        <v>7751</v>
      </c>
      <c r="AE80" s="42">
        <v>17.5</v>
      </c>
      <c r="AF80" s="42" t="s">
        <v>7752</v>
      </c>
      <c r="AG80" s="42">
        <v>88</v>
      </c>
      <c r="AH80" s="42">
        <v>67.7</v>
      </c>
      <c r="AI80" s="42">
        <v>93</v>
      </c>
      <c r="AJ80" s="42">
        <v>370.94</v>
      </c>
      <c r="AK80" s="42" t="s">
        <v>76</v>
      </c>
      <c r="AL80" s="42" t="s">
        <v>76</v>
      </c>
      <c r="AM80" s="42" t="s">
        <v>76</v>
      </c>
      <c r="AN80" s="42">
        <v>7.9</v>
      </c>
    </row>
    <row r="81" spans="2:40" x14ac:dyDescent="0.25">
      <c r="B81" s="42" t="s">
        <v>408</v>
      </c>
      <c r="C81" s="15">
        <v>467990</v>
      </c>
      <c r="D81" s="15" t="s">
        <v>5936</v>
      </c>
      <c r="E81" s="15">
        <v>2021</v>
      </c>
      <c r="F81" s="41">
        <v>44287</v>
      </c>
      <c r="G81" s="42">
        <v>1005.9</v>
      </c>
      <c r="H81" s="42">
        <v>1016.9</v>
      </c>
      <c r="I81" s="42">
        <v>1013.9</v>
      </c>
      <c r="J81" s="42" t="s">
        <v>7753</v>
      </c>
      <c r="K81" s="42">
        <v>995.3</v>
      </c>
      <c r="L81" s="42" t="s">
        <v>7754</v>
      </c>
      <c r="M81" s="42">
        <v>16.7</v>
      </c>
      <c r="N81" s="42">
        <v>27</v>
      </c>
      <c r="O81" s="42" t="s">
        <v>7755</v>
      </c>
      <c r="P81" s="42">
        <v>11.8</v>
      </c>
      <c r="Q81" s="42" t="s">
        <v>7756</v>
      </c>
      <c r="R81" s="42">
        <v>14.6</v>
      </c>
      <c r="S81" s="42">
        <v>3.8</v>
      </c>
      <c r="T81" s="42">
        <v>20</v>
      </c>
      <c r="U81" s="42">
        <v>15.6</v>
      </c>
      <c r="V81" s="42">
        <v>180</v>
      </c>
      <c r="W81" s="42" t="s">
        <v>7757</v>
      </c>
      <c r="X81" s="42">
        <v>43</v>
      </c>
      <c r="Y81" s="42">
        <v>53.8</v>
      </c>
      <c r="Z81" s="42">
        <v>9</v>
      </c>
      <c r="AA81" s="42">
        <v>2.5</v>
      </c>
      <c r="AB81" s="42" t="s">
        <v>7758</v>
      </c>
      <c r="AC81" s="42">
        <v>6.5</v>
      </c>
      <c r="AD81" s="42" t="s">
        <v>7759</v>
      </c>
      <c r="AE81" s="42">
        <v>11</v>
      </c>
      <c r="AF81" s="42" t="s">
        <v>6502</v>
      </c>
      <c r="AG81" s="42">
        <v>88</v>
      </c>
      <c r="AH81" s="42">
        <v>87.3</v>
      </c>
      <c r="AI81" s="42">
        <v>110.7</v>
      </c>
      <c r="AJ81" s="42">
        <v>423.64</v>
      </c>
      <c r="AK81" s="42" t="s">
        <v>76</v>
      </c>
      <c r="AL81" s="42" t="s">
        <v>76</v>
      </c>
      <c r="AM81" s="42" t="s">
        <v>76</v>
      </c>
      <c r="AN81" s="42">
        <v>8</v>
      </c>
    </row>
    <row r="82" spans="2:40" x14ac:dyDescent="0.25">
      <c r="B82" s="42" t="s">
        <v>408</v>
      </c>
      <c r="C82" s="15">
        <v>467990</v>
      </c>
      <c r="D82" s="15" t="s">
        <v>5936</v>
      </c>
      <c r="E82" s="15">
        <v>2021</v>
      </c>
      <c r="F82" s="41">
        <v>44317</v>
      </c>
      <c r="G82" s="42">
        <v>999.7</v>
      </c>
      <c r="H82" s="42">
        <v>1010.4</v>
      </c>
      <c r="I82" s="42">
        <v>1009.6</v>
      </c>
      <c r="J82" s="42" t="s">
        <v>7760</v>
      </c>
      <c r="K82" s="42">
        <v>994.1</v>
      </c>
      <c r="L82" s="42" t="s">
        <v>7761</v>
      </c>
      <c r="M82" s="42">
        <v>22.3</v>
      </c>
      <c r="N82" s="42">
        <v>29.9</v>
      </c>
      <c r="O82" s="42" t="s">
        <v>7762</v>
      </c>
      <c r="P82" s="42">
        <v>15</v>
      </c>
      <c r="Q82" s="42" t="s">
        <v>7763</v>
      </c>
      <c r="R82" s="42">
        <v>20.8</v>
      </c>
      <c r="S82" s="42">
        <v>4.2</v>
      </c>
      <c r="T82" s="42">
        <v>210</v>
      </c>
      <c r="U82" s="42">
        <v>24</v>
      </c>
      <c r="V82" s="42">
        <v>70</v>
      </c>
      <c r="W82" s="42" t="s">
        <v>7763</v>
      </c>
      <c r="X82" s="42">
        <v>193</v>
      </c>
      <c r="Y82" s="42">
        <v>77.7</v>
      </c>
      <c r="Z82" s="42">
        <v>14</v>
      </c>
      <c r="AA82" s="42">
        <v>11</v>
      </c>
      <c r="AB82" s="42" t="s">
        <v>7764</v>
      </c>
      <c r="AC82" s="42">
        <v>21.5</v>
      </c>
      <c r="AD82" s="42" t="s">
        <v>7765</v>
      </c>
      <c r="AE82" s="42">
        <v>44.5</v>
      </c>
      <c r="AF82" s="42" t="s">
        <v>7766</v>
      </c>
      <c r="AG82" s="42">
        <v>91</v>
      </c>
      <c r="AH82" s="42">
        <v>96.7</v>
      </c>
      <c r="AI82" s="42">
        <v>114.7</v>
      </c>
      <c r="AJ82" s="42">
        <v>427.98</v>
      </c>
      <c r="AK82" s="42" t="s">
        <v>76</v>
      </c>
      <c r="AL82" s="42" t="s">
        <v>76</v>
      </c>
      <c r="AM82" s="42" t="s">
        <v>76</v>
      </c>
      <c r="AN82" s="42">
        <v>8.1999999999999993</v>
      </c>
    </row>
    <row r="83" spans="2:40" x14ac:dyDescent="0.25">
      <c r="B83" s="42" t="s">
        <v>408</v>
      </c>
      <c r="C83" s="15">
        <v>467990</v>
      </c>
      <c r="D83" s="15" t="s">
        <v>5936</v>
      </c>
      <c r="E83" s="15">
        <v>2021</v>
      </c>
      <c r="F83" s="41">
        <v>44348</v>
      </c>
      <c r="G83" s="42">
        <v>995.8</v>
      </c>
      <c r="H83" s="42">
        <v>1006.4</v>
      </c>
      <c r="I83" s="42">
        <v>1002.6</v>
      </c>
      <c r="J83" s="42" t="s">
        <v>7767</v>
      </c>
      <c r="K83" s="42">
        <v>988.9</v>
      </c>
      <c r="L83" s="42" t="s">
        <v>7768</v>
      </c>
      <c r="M83" s="42">
        <v>25.3</v>
      </c>
      <c r="N83" s="42">
        <v>31.3</v>
      </c>
      <c r="O83" s="42" t="s">
        <v>7769</v>
      </c>
      <c r="P83" s="42">
        <v>19.899999999999999</v>
      </c>
      <c r="Q83" s="42" t="s">
        <v>7770</v>
      </c>
      <c r="R83" s="42">
        <v>24</v>
      </c>
      <c r="S83" s="42">
        <v>4.5</v>
      </c>
      <c r="T83" s="42">
        <v>210</v>
      </c>
      <c r="U83" s="42">
        <v>20.100000000000001</v>
      </c>
      <c r="V83" s="42">
        <v>200</v>
      </c>
      <c r="W83" s="42" t="s">
        <v>7771</v>
      </c>
      <c r="X83" s="42">
        <v>49.5</v>
      </c>
      <c r="Y83" s="42">
        <v>52.9</v>
      </c>
      <c r="Z83" s="42">
        <v>8</v>
      </c>
      <c r="AA83" s="42">
        <v>4.5</v>
      </c>
      <c r="AB83" s="42" t="s">
        <v>7772</v>
      </c>
      <c r="AC83" s="42">
        <v>7</v>
      </c>
      <c r="AD83" s="42" t="s">
        <v>7773</v>
      </c>
      <c r="AE83" s="42">
        <v>18.5</v>
      </c>
      <c r="AF83" s="42" t="s">
        <v>6517</v>
      </c>
      <c r="AG83" s="42">
        <v>93</v>
      </c>
      <c r="AH83" s="42">
        <v>126.3</v>
      </c>
      <c r="AI83" s="42">
        <v>149.1</v>
      </c>
      <c r="AJ83" s="42">
        <v>520.48</v>
      </c>
      <c r="AK83" s="42" t="s">
        <v>76</v>
      </c>
      <c r="AL83" s="42" t="s">
        <v>76</v>
      </c>
      <c r="AM83" s="42" t="s">
        <v>76</v>
      </c>
      <c r="AN83" s="42">
        <v>8</v>
      </c>
    </row>
    <row r="84" spans="2:40" x14ac:dyDescent="0.25">
      <c r="B84" s="42" t="s">
        <v>408</v>
      </c>
      <c r="C84" s="15">
        <v>467990</v>
      </c>
      <c r="D84" s="15" t="s">
        <v>5936</v>
      </c>
      <c r="E84" s="15">
        <v>2021</v>
      </c>
      <c r="F84" s="41">
        <v>44378</v>
      </c>
      <c r="G84" s="42">
        <v>994.3</v>
      </c>
      <c r="H84" s="42">
        <v>1004.8</v>
      </c>
      <c r="I84" s="42">
        <v>1002.4</v>
      </c>
      <c r="J84" s="42" t="s">
        <v>7774</v>
      </c>
      <c r="K84" s="42">
        <v>982.8</v>
      </c>
      <c r="L84" s="42" t="s">
        <v>7775</v>
      </c>
      <c r="M84" s="42">
        <v>28.1</v>
      </c>
      <c r="N84" s="42">
        <v>35</v>
      </c>
      <c r="O84" s="42" t="s">
        <v>7776</v>
      </c>
      <c r="P84" s="42">
        <v>24</v>
      </c>
      <c r="Q84" s="42" t="s">
        <v>7777</v>
      </c>
      <c r="R84" s="42">
        <v>25.5</v>
      </c>
      <c r="S84" s="42">
        <v>5.0999999999999996</v>
      </c>
      <c r="T84" s="42">
        <v>200</v>
      </c>
      <c r="U84" s="42">
        <v>17.899999999999999</v>
      </c>
      <c r="V84" s="42">
        <v>220</v>
      </c>
      <c r="W84" s="42" t="s">
        <v>7778</v>
      </c>
      <c r="X84" s="42">
        <v>23</v>
      </c>
      <c r="Y84" s="42">
        <v>10.1</v>
      </c>
      <c r="Z84" s="42">
        <v>3</v>
      </c>
      <c r="AA84" s="42">
        <v>4.5</v>
      </c>
      <c r="AB84" s="42" t="s">
        <v>7779</v>
      </c>
      <c r="AC84" s="42">
        <v>8</v>
      </c>
      <c r="AD84" s="42" t="s">
        <v>7779</v>
      </c>
      <c r="AE84" s="42">
        <v>19</v>
      </c>
      <c r="AF84" s="42" t="s">
        <v>7780</v>
      </c>
      <c r="AG84" s="42">
        <v>87</v>
      </c>
      <c r="AH84" s="42">
        <v>202</v>
      </c>
      <c r="AI84" s="42">
        <v>287.10000000000002</v>
      </c>
      <c r="AJ84" s="42">
        <v>754.61</v>
      </c>
      <c r="AK84" s="42" t="s">
        <v>76</v>
      </c>
      <c r="AL84" s="42" t="s">
        <v>76</v>
      </c>
      <c r="AM84" s="42" t="s">
        <v>76</v>
      </c>
      <c r="AN84" s="42">
        <v>5.6</v>
      </c>
    </row>
    <row r="85" spans="2:40" x14ac:dyDescent="0.25">
      <c r="B85" s="42" t="s">
        <v>408</v>
      </c>
      <c r="C85" s="15">
        <v>467990</v>
      </c>
      <c r="D85" s="15" t="s">
        <v>5936</v>
      </c>
      <c r="E85" s="15">
        <v>2021</v>
      </c>
      <c r="F85" s="41">
        <v>44409</v>
      </c>
      <c r="G85" s="42">
        <v>996.4</v>
      </c>
      <c r="H85" s="42">
        <v>1006.9</v>
      </c>
      <c r="I85" s="42">
        <v>1004.2</v>
      </c>
      <c r="J85" s="42" t="s">
        <v>7781</v>
      </c>
      <c r="K85" s="42">
        <v>985.4</v>
      </c>
      <c r="L85" s="42" t="s">
        <v>7782</v>
      </c>
      <c r="M85" s="42">
        <v>27.3</v>
      </c>
      <c r="N85" s="42">
        <v>34.200000000000003</v>
      </c>
      <c r="O85" s="42" t="s">
        <v>7783</v>
      </c>
      <c r="P85" s="42">
        <v>23.9</v>
      </c>
      <c r="Q85" s="42" t="s">
        <v>7784</v>
      </c>
      <c r="R85" s="42">
        <v>25.6</v>
      </c>
      <c r="S85" s="42">
        <v>4.3</v>
      </c>
      <c r="T85" s="42">
        <v>200</v>
      </c>
      <c r="U85" s="42">
        <v>18.399999999999999</v>
      </c>
      <c r="V85" s="42">
        <v>220</v>
      </c>
      <c r="W85" s="42" t="s">
        <v>7785</v>
      </c>
      <c r="X85" s="42">
        <v>409</v>
      </c>
      <c r="Y85" s="42">
        <v>55.1</v>
      </c>
      <c r="Z85" s="42">
        <v>8</v>
      </c>
      <c r="AA85" s="42">
        <v>12</v>
      </c>
      <c r="AB85" s="42" t="s">
        <v>7786</v>
      </c>
      <c r="AC85" s="42">
        <v>52</v>
      </c>
      <c r="AD85" s="42" t="s">
        <v>7787</v>
      </c>
      <c r="AE85" s="42">
        <v>193.5</v>
      </c>
      <c r="AF85" s="42" t="s">
        <v>4674</v>
      </c>
      <c r="AG85" s="42">
        <v>91</v>
      </c>
      <c r="AH85" s="42">
        <v>147.1</v>
      </c>
      <c r="AI85" s="42">
        <v>205.1</v>
      </c>
      <c r="AJ85" s="42">
        <v>609.07000000000005</v>
      </c>
      <c r="AK85" s="42" t="s">
        <v>76</v>
      </c>
      <c r="AL85" s="42" t="s">
        <v>76</v>
      </c>
      <c r="AM85" s="42" t="s">
        <v>76</v>
      </c>
      <c r="AN85" s="42">
        <v>6.6</v>
      </c>
    </row>
    <row r="86" spans="2:40" x14ac:dyDescent="0.25">
      <c r="B86" s="42" t="s">
        <v>408</v>
      </c>
      <c r="C86" s="15">
        <v>467990</v>
      </c>
      <c r="D86" s="15" t="s">
        <v>5936</v>
      </c>
      <c r="E86" s="15">
        <v>2021</v>
      </c>
      <c r="F86" s="41">
        <v>44440</v>
      </c>
      <c r="G86" s="42">
        <v>1000.3</v>
      </c>
      <c r="H86" s="42">
        <v>1010.9</v>
      </c>
      <c r="I86" s="42">
        <v>1008.1</v>
      </c>
      <c r="J86" s="42" t="s">
        <v>7788</v>
      </c>
      <c r="K86" s="42">
        <v>989.1</v>
      </c>
      <c r="L86" s="42" t="s">
        <v>7789</v>
      </c>
      <c r="M86" s="42">
        <v>27.2</v>
      </c>
      <c r="N86" s="42">
        <v>33.799999999999997</v>
      </c>
      <c r="O86" s="42" t="s">
        <v>7790</v>
      </c>
      <c r="P86" s="42">
        <v>22.6</v>
      </c>
      <c r="Q86" s="42" t="s">
        <v>7791</v>
      </c>
      <c r="R86" s="42">
        <v>25</v>
      </c>
      <c r="S86" s="42">
        <v>3.1</v>
      </c>
      <c r="T86" s="42">
        <v>360</v>
      </c>
      <c r="U86" s="42">
        <v>20.2</v>
      </c>
      <c r="V86" s="42">
        <v>20</v>
      </c>
      <c r="W86" s="42" t="s">
        <v>7792</v>
      </c>
      <c r="X86" s="42">
        <v>48.5</v>
      </c>
      <c r="Y86" s="42">
        <v>18.100000000000001</v>
      </c>
      <c r="Z86" s="42">
        <v>7</v>
      </c>
      <c r="AA86" s="42">
        <v>8</v>
      </c>
      <c r="AB86" s="42" t="s">
        <v>7793</v>
      </c>
      <c r="AC86" s="42">
        <v>17</v>
      </c>
      <c r="AD86" s="42" t="s">
        <v>7793</v>
      </c>
      <c r="AE86" s="42">
        <v>21.5</v>
      </c>
      <c r="AF86" s="42" t="s">
        <v>7794</v>
      </c>
      <c r="AG86" s="42">
        <v>89</v>
      </c>
      <c r="AH86" s="42">
        <v>139.4</v>
      </c>
      <c r="AI86" s="42">
        <v>256.3</v>
      </c>
      <c r="AJ86" s="42">
        <v>623.58000000000004</v>
      </c>
      <c r="AK86" s="42" t="s">
        <v>76</v>
      </c>
      <c r="AL86" s="42" t="s">
        <v>76</v>
      </c>
      <c r="AM86" s="42" t="s">
        <v>76</v>
      </c>
      <c r="AN86" s="42">
        <v>4.8</v>
      </c>
    </row>
    <row r="87" spans="2:40" x14ac:dyDescent="0.25">
      <c r="B87" s="42" t="s">
        <v>408</v>
      </c>
      <c r="C87" s="15">
        <v>467990</v>
      </c>
      <c r="D87" s="15" t="s">
        <v>5936</v>
      </c>
      <c r="E87" s="15">
        <v>2021</v>
      </c>
      <c r="F87" s="41">
        <v>44470</v>
      </c>
      <c r="G87" s="42">
        <v>1006</v>
      </c>
      <c r="H87" s="42">
        <v>1016.8</v>
      </c>
      <c r="I87" s="42">
        <v>1014.9</v>
      </c>
      <c r="J87" s="42" t="s">
        <v>7795</v>
      </c>
      <c r="K87" s="42">
        <v>994.3</v>
      </c>
      <c r="L87" s="42" t="s">
        <v>1790</v>
      </c>
      <c r="M87" s="42">
        <v>23.1</v>
      </c>
      <c r="N87" s="42">
        <v>31.1</v>
      </c>
      <c r="O87" s="42" t="s">
        <v>7796</v>
      </c>
      <c r="P87" s="42">
        <v>14.5</v>
      </c>
      <c r="Q87" s="42" t="s">
        <v>7797</v>
      </c>
      <c r="R87" s="42">
        <v>19.899999999999999</v>
      </c>
      <c r="S87" s="42">
        <v>5.3</v>
      </c>
      <c r="T87" s="42">
        <v>60</v>
      </c>
      <c r="U87" s="42">
        <v>29.1</v>
      </c>
      <c r="V87" s="42">
        <v>20</v>
      </c>
      <c r="W87" s="42" t="s">
        <v>7798</v>
      </c>
      <c r="X87" s="42">
        <v>48.5</v>
      </c>
      <c r="Y87" s="42">
        <v>58.7</v>
      </c>
      <c r="Z87" s="42">
        <v>11</v>
      </c>
      <c r="AA87" s="42">
        <v>2</v>
      </c>
      <c r="AB87" s="42" t="s">
        <v>7799</v>
      </c>
      <c r="AC87" s="42">
        <v>3</v>
      </c>
      <c r="AD87" s="42" t="s">
        <v>7800</v>
      </c>
      <c r="AE87" s="42">
        <v>12</v>
      </c>
      <c r="AF87" s="42" t="s">
        <v>4689</v>
      </c>
      <c r="AG87" s="42">
        <v>82</v>
      </c>
      <c r="AH87" s="42">
        <v>101.7</v>
      </c>
      <c r="AI87" s="42">
        <v>107.3</v>
      </c>
      <c r="AJ87" s="42">
        <v>377.13</v>
      </c>
      <c r="AK87" s="42" t="s">
        <v>76</v>
      </c>
      <c r="AL87" s="42" t="s">
        <v>76</v>
      </c>
      <c r="AM87" s="42" t="s">
        <v>76</v>
      </c>
      <c r="AN87" s="42">
        <v>7.7</v>
      </c>
    </row>
    <row r="88" spans="2:40" x14ac:dyDescent="0.25">
      <c r="B88" s="42" t="s">
        <v>408</v>
      </c>
      <c r="C88" s="15">
        <v>467990</v>
      </c>
      <c r="D88" s="15" t="s">
        <v>5936</v>
      </c>
      <c r="E88" s="15">
        <v>2021</v>
      </c>
      <c r="F88" s="41">
        <v>44501</v>
      </c>
      <c r="G88" s="42">
        <v>1008.9</v>
      </c>
      <c r="H88" s="42">
        <v>1019.9</v>
      </c>
      <c r="I88" s="42">
        <v>1016</v>
      </c>
      <c r="J88" s="42" t="s">
        <v>1802</v>
      </c>
      <c r="K88" s="42">
        <v>999</v>
      </c>
      <c r="L88" s="42" t="s">
        <v>7801</v>
      </c>
      <c r="M88" s="42">
        <v>17.5</v>
      </c>
      <c r="N88" s="42">
        <v>24.5</v>
      </c>
      <c r="O88" s="42" t="s">
        <v>7802</v>
      </c>
      <c r="P88" s="42">
        <v>11.3</v>
      </c>
      <c r="Q88" s="42" t="s">
        <v>7803</v>
      </c>
      <c r="R88" s="42">
        <v>13.5</v>
      </c>
      <c r="S88" s="42">
        <v>4.5999999999999996</v>
      </c>
      <c r="T88" s="42">
        <v>10</v>
      </c>
      <c r="U88" s="42">
        <v>23.5</v>
      </c>
      <c r="V88" s="42">
        <v>10</v>
      </c>
      <c r="W88" s="42" t="s">
        <v>7804</v>
      </c>
      <c r="X88" s="42">
        <v>58.5</v>
      </c>
      <c r="Y88" s="42">
        <v>74</v>
      </c>
      <c r="Z88" s="42">
        <v>11</v>
      </c>
      <c r="AA88" s="42">
        <v>2</v>
      </c>
      <c r="AB88" s="42" t="s">
        <v>7805</v>
      </c>
      <c r="AC88" s="42">
        <v>6.5</v>
      </c>
      <c r="AD88" s="42" t="s">
        <v>7806</v>
      </c>
      <c r="AE88" s="42">
        <v>18</v>
      </c>
      <c r="AF88" s="42" t="s">
        <v>7177</v>
      </c>
      <c r="AG88" s="42">
        <v>79</v>
      </c>
      <c r="AH88" s="42">
        <v>54.6</v>
      </c>
      <c r="AI88" s="42">
        <v>89.9</v>
      </c>
      <c r="AJ88" s="42">
        <v>259.52999999999997</v>
      </c>
      <c r="AK88" s="42" t="s">
        <v>76</v>
      </c>
      <c r="AL88" s="42" t="s">
        <v>76</v>
      </c>
      <c r="AM88" s="42" t="s">
        <v>76</v>
      </c>
      <c r="AN88" s="42">
        <v>7.7</v>
      </c>
    </row>
    <row r="89" spans="2:40" x14ac:dyDescent="0.25">
      <c r="B89" s="42" t="s">
        <v>408</v>
      </c>
      <c r="C89" s="15">
        <v>467990</v>
      </c>
      <c r="D89" s="15" t="s">
        <v>5936</v>
      </c>
      <c r="E89" s="15">
        <v>2021</v>
      </c>
      <c r="F89" s="41">
        <v>44531</v>
      </c>
      <c r="G89" s="43">
        <v>1013.8</v>
      </c>
      <c r="H89" s="43">
        <v>1025</v>
      </c>
      <c r="I89" s="43">
        <v>1024.3</v>
      </c>
      <c r="J89" s="42" t="s">
        <v>18769</v>
      </c>
      <c r="K89" s="43">
        <v>1004.4</v>
      </c>
      <c r="L89" s="42" t="s">
        <v>7807</v>
      </c>
      <c r="M89" s="43">
        <v>13.5</v>
      </c>
      <c r="N89" s="43">
        <v>23</v>
      </c>
      <c r="O89" s="42" t="s">
        <v>7808</v>
      </c>
      <c r="P89" s="43">
        <v>6.4</v>
      </c>
      <c r="Q89" s="42" t="s">
        <v>18770</v>
      </c>
      <c r="R89" s="43">
        <v>8.6</v>
      </c>
      <c r="S89" s="43">
        <v>4.9000000000000004</v>
      </c>
      <c r="T89" s="43">
        <v>10</v>
      </c>
      <c r="U89" s="43">
        <v>19.2</v>
      </c>
      <c r="V89" s="43">
        <v>60</v>
      </c>
      <c r="W89" s="42" t="s">
        <v>7809</v>
      </c>
      <c r="X89" s="43">
        <v>66</v>
      </c>
      <c r="Y89" s="43">
        <v>40.200000000000003</v>
      </c>
      <c r="Z89" s="43">
        <v>3</v>
      </c>
      <c r="AA89" s="43">
        <v>3.5</v>
      </c>
      <c r="AB89" s="42" t="s">
        <v>7810</v>
      </c>
      <c r="AC89" s="43">
        <v>14.5</v>
      </c>
      <c r="AD89" s="42" t="s">
        <v>7811</v>
      </c>
      <c r="AE89" s="43">
        <v>60</v>
      </c>
      <c r="AF89" s="42" t="s">
        <v>6560</v>
      </c>
      <c r="AG89" s="43">
        <v>74</v>
      </c>
      <c r="AH89" s="43">
        <v>68</v>
      </c>
      <c r="AI89" s="43">
        <v>100.8</v>
      </c>
      <c r="AJ89" s="43">
        <v>270.88</v>
      </c>
      <c r="AK89" s="42" t="s">
        <v>76</v>
      </c>
      <c r="AL89" s="42" t="s">
        <v>76</v>
      </c>
      <c r="AM89" s="42" t="s">
        <v>76</v>
      </c>
      <c r="AN89" s="43">
        <v>7</v>
      </c>
    </row>
    <row r="90" spans="2:40" x14ac:dyDescent="0.25">
      <c r="B90" s="42" t="s">
        <v>408</v>
      </c>
      <c r="C90" s="15">
        <v>466950</v>
      </c>
      <c r="D90" s="15" t="s">
        <v>7828</v>
      </c>
      <c r="E90" s="15">
        <v>2015</v>
      </c>
      <c r="F90" s="41">
        <v>42005</v>
      </c>
      <c r="G90" s="42">
        <v>1011</v>
      </c>
      <c r="H90" s="42">
        <v>1023.6</v>
      </c>
      <c r="I90" s="42">
        <v>1018.7</v>
      </c>
      <c r="J90" s="42" t="s">
        <v>7847</v>
      </c>
      <c r="K90" s="42">
        <v>1002.5</v>
      </c>
      <c r="L90" s="42" t="s">
        <v>7848</v>
      </c>
      <c r="M90" s="42">
        <v>15.7</v>
      </c>
      <c r="N90" s="42">
        <v>22.1</v>
      </c>
      <c r="O90" s="42" t="s">
        <v>7849</v>
      </c>
      <c r="P90" s="42">
        <v>10.199999999999999</v>
      </c>
      <c r="Q90" s="42" t="s">
        <v>7850</v>
      </c>
      <c r="R90" s="42">
        <v>10.1</v>
      </c>
      <c r="S90" s="42">
        <v>7.7</v>
      </c>
      <c r="T90" s="42">
        <v>50</v>
      </c>
      <c r="U90" s="42">
        <v>30.9</v>
      </c>
      <c r="V90" s="42">
        <v>120</v>
      </c>
      <c r="W90" s="42" t="s">
        <v>7851</v>
      </c>
      <c r="X90" s="42">
        <v>36.5</v>
      </c>
      <c r="Y90" s="42">
        <v>58.4</v>
      </c>
      <c r="Z90" s="42">
        <v>9</v>
      </c>
      <c r="AA90" s="42">
        <v>4</v>
      </c>
      <c r="AB90" s="42" t="s">
        <v>7852</v>
      </c>
      <c r="AC90" s="42">
        <v>9</v>
      </c>
      <c r="AD90" s="42" t="s">
        <v>7853</v>
      </c>
      <c r="AE90" s="42">
        <v>11.3</v>
      </c>
      <c r="AF90" s="42" t="s">
        <v>5946</v>
      </c>
      <c r="AG90" s="42">
        <v>70</v>
      </c>
      <c r="AH90" s="42">
        <v>73.2</v>
      </c>
      <c r="AI90" s="42">
        <v>77.7</v>
      </c>
      <c r="AJ90" s="42">
        <v>229.49</v>
      </c>
      <c r="AK90" s="42" t="s">
        <v>76</v>
      </c>
      <c r="AL90" s="42" t="s">
        <v>76</v>
      </c>
      <c r="AM90" s="42" t="s">
        <v>76</v>
      </c>
      <c r="AN90" s="42">
        <v>7.8</v>
      </c>
    </row>
    <row r="91" spans="2:40" x14ac:dyDescent="0.25">
      <c r="B91" s="42" t="s">
        <v>408</v>
      </c>
      <c r="C91" s="15">
        <v>466950</v>
      </c>
      <c r="D91" s="15" t="s">
        <v>7828</v>
      </c>
      <c r="E91" s="15">
        <v>2015</v>
      </c>
      <c r="F91" s="41">
        <v>42036</v>
      </c>
      <c r="G91" s="42">
        <v>1008.8</v>
      </c>
      <c r="H91" s="42">
        <v>1021.4</v>
      </c>
      <c r="I91" s="42">
        <v>1017.9</v>
      </c>
      <c r="J91" s="42" t="s">
        <v>5948</v>
      </c>
      <c r="K91" s="42">
        <v>1000.6</v>
      </c>
      <c r="L91" s="42" t="s">
        <v>7854</v>
      </c>
      <c r="M91" s="42">
        <v>16.2</v>
      </c>
      <c r="N91" s="42">
        <v>22.7</v>
      </c>
      <c r="O91" s="42" t="s">
        <v>7855</v>
      </c>
      <c r="P91" s="42">
        <v>9.8000000000000007</v>
      </c>
      <c r="Q91" s="42" t="s">
        <v>7856</v>
      </c>
      <c r="R91" s="42">
        <v>11.6</v>
      </c>
      <c r="S91" s="42">
        <v>7.4</v>
      </c>
      <c r="T91" s="42">
        <v>70</v>
      </c>
      <c r="U91" s="42">
        <v>23.8</v>
      </c>
      <c r="V91" s="42">
        <v>180</v>
      </c>
      <c r="W91" s="42" t="s">
        <v>7857</v>
      </c>
      <c r="X91" s="42">
        <v>29.3</v>
      </c>
      <c r="Y91" s="42">
        <v>51.1</v>
      </c>
      <c r="Z91" s="42">
        <v>10</v>
      </c>
      <c r="AA91" s="42">
        <v>2.5</v>
      </c>
      <c r="AB91" s="42" t="s">
        <v>7858</v>
      </c>
      <c r="AC91" s="42">
        <v>5.5</v>
      </c>
      <c r="AD91" s="42" t="s">
        <v>7859</v>
      </c>
      <c r="AE91" s="42">
        <v>10.3</v>
      </c>
      <c r="AF91" s="42" t="s">
        <v>7860</v>
      </c>
      <c r="AG91" s="42">
        <v>75</v>
      </c>
      <c r="AH91" s="42">
        <v>67.8</v>
      </c>
      <c r="AI91" s="42">
        <v>58.1</v>
      </c>
      <c r="AJ91" s="42">
        <v>236.31</v>
      </c>
      <c r="AK91" s="42" t="s">
        <v>76</v>
      </c>
      <c r="AL91" s="42" t="s">
        <v>76</v>
      </c>
      <c r="AM91" s="42" t="s">
        <v>76</v>
      </c>
      <c r="AN91" s="42">
        <v>8.1</v>
      </c>
    </row>
    <row r="92" spans="2:40" x14ac:dyDescent="0.25">
      <c r="B92" s="42" t="s">
        <v>408</v>
      </c>
      <c r="C92" s="15">
        <v>466950</v>
      </c>
      <c r="D92" s="15" t="s">
        <v>7828</v>
      </c>
      <c r="E92" s="15">
        <v>2015</v>
      </c>
      <c r="F92" s="41">
        <v>42064</v>
      </c>
      <c r="G92" s="42">
        <v>1007.6</v>
      </c>
      <c r="H92" s="42">
        <v>1020.1</v>
      </c>
      <c r="I92" s="42">
        <v>1017.5</v>
      </c>
      <c r="J92" s="42" t="s">
        <v>7861</v>
      </c>
      <c r="K92" s="42">
        <v>998.3</v>
      </c>
      <c r="L92" s="42" t="s">
        <v>7862</v>
      </c>
      <c r="M92" s="42">
        <v>17.2</v>
      </c>
      <c r="N92" s="42">
        <v>26.7</v>
      </c>
      <c r="O92" s="42" t="s">
        <v>7863</v>
      </c>
      <c r="P92" s="42">
        <v>10.6</v>
      </c>
      <c r="Q92" s="42" t="s">
        <v>7864</v>
      </c>
      <c r="R92" s="42">
        <v>14.2</v>
      </c>
      <c r="S92" s="42">
        <v>7.1</v>
      </c>
      <c r="T92" s="42">
        <v>40</v>
      </c>
      <c r="U92" s="42">
        <v>22.1</v>
      </c>
      <c r="V92" s="42">
        <v>10</v>
      </c>
      <c r="W92" s="42" t="s">
        <v>7865</v>
      </c>
      <c r="X92" s="42">
        <v>118.8</v>
      </c>
      <c r="Y92" s="42">
        <v>154.9</v>
      </c>
      <c r="Z92" s="42">
        <v>16</v>
      </c>
      <c r="AA92" s="42">
        <v>6</v>
      </c>
      <c r="AB92" s="42" t="s">
        <v>7866</v>
      </c>
      <c r="AC92" s="42">
        <v>8.5</v>
      </c>
      <c r="AD92" s="42" t="s">
        <v>7866</v>
      </c>
      <c r="AE92" s="42">
        <v>29.1</v>
      </c>
      <c r="AF92" s="42" t="s">
        <v>7867</v>
      </c>
      <c r="AG92" s="42">
        <v>83</v>
      </c>
      <c r="AH92" s="42">
        <v>76.7</v>
      </c>
      <c r="AI92" s="42">
        <v>81.900000000000006</v>
      </c>
      <c r="AJ92" s="42">
        <v>291.07</v>
      </c>
      <c r="AK92" s="42" t="s">
        <v>76</v>
      </c>
      <c r="AL92" s="42" t="s">
        <v>76</v>
      </c>
      <c r="AM92" s="42" t="s">
        <v>76</v>
      </c>
      <c r="AN92" s="42">
        <v>8.3000000000000007</v>
      </c>
    </row>
    <row r="93" spans="2:40" x14ac:dyDescent="0.25">
      <c r="B93" s="42" t="s">
        <v>408</v>
      </c>
      <c r="C93" s="15">
        <v>466950</v>
      </c>
      <c r="D93" s="15" t="s">
        <v>7828</v>
      </c>
      <c r="E93" s="15">
        <v>2015</v>
      </c>
      <c r="F93" s="41">
        <v>42095</v>
      </c>
      <c r="G93" s="42">
        <v>1003.4</v>
      </c>
      <c r="H93" s="42">
        <v>1015.7</v>
      </c>
      <c r="I93" s="42">
        <v>1011.5</v>
      </c>
      <c r="J93" s="42" t="s">
        <v>7868</v>
      </c>
      <c r="K93" s="42">
        <v>991.7</v>
      </c>
      <c r="L93" s="42" t="s">
        <v>7869</v>
      </c>
      <c r="M93" s="42">
        <v>20.399999999999999</v>
      </c>
      <c r="N93" s="42">
        <v>28.2</v>
      </c>
      <c r="O93" s="42" t="s">
        <v>7870</v>
      </c>
      <c r="P93" s="42">
        <v>10.6</v>
      </c>
      <c r="Q93" s="42" t="s">
        <v>7871</v>
      </c>
      <c r="R93" s="42">
        <v>17.100000000000001</v>
      </c>
      <c r="S93" s="42">
        <v>6.8</v>
      </c>
      <c r="T93" s="42">
        <v>40</v>
      </c>
      <c r="U93" s="42">
        <v>23.6</v>
      </c>
      <c r="V93" s="42">
        <v>290</v>
      </c>
      <c r="W93" s="42" t="s">
        <v>7872</v>
      </c>
      <c r="X93" s="42">
        <v>72.3</v>
      </c>
      <c r="Y93" s="42">
        <v>66.400000000000006</v>
      </c>
      <c r="Z93" s="42">
        <v>14</v>
      </c>
      <c r="AA93" s="42">
        <v>3</v>
      </c>
      <c r="AB93" s="42" t="s">
        <v>7873</v>
      </c>
      <c r="AC93" s="42">
        <v>10.5</v>
      </c>
      <c r="AD93" s="42" t="s">
        <v>7874</v>
      </c>
      <c r="AE93" s="42">
        <v>23.5</v>
      </c>
      <c r="AF93" s="42" t="s">
        <v>7875</v>
      </c>
      <c r="AG93" s="42">
        <v>82</v>
      </c>
      <c r="AH93" s="42">
        <v>97.2</v>
      </c>
      <c r="AI93" s="42">
        <v>136.30000000000001</v>
      </c>
      <c r="AJ93" s="42">
        <v>466.36</v>
      </c>
      <c r="AK93" s="42" t="s">
        <v>76</v>
      </c>
      <c r="AL93" s="42" t="s">
        <v>76</v>
      </c>
      <c r="AM93" s="42" t="s">
        <v>76</v>
      </c>
      <c r="AN93" s="42">
        <v>7.1</v>
      </c>
    </row>
    <row r="94" spans="2:40" x14ac:dyDescent="0.25">
      <c r="B94" s="42" t="s">
        <v>408</v>
      </c>
      <c r="C94" s="15">
        <v>466950</v>
      </c>
      <c r="D94" s="15" t="s">
        <v>7828</v>
      </c>
      <c r="E94" s="15">
        <v>2015</v>
      </c>
      <c r="F94" s="41">
        <v>42125</v>
      </c>
      <c r="G94" s="42">
        <v>998.3</v>
      </c>
      <c r="H94" s="42">
        <v>1010.4</v>
      </c>
      <c r="I94" s="42">
        <v>1004.1</v>
      </c>
      <c r="J94" s="42" t="s">
        <v>7876</v>
      </c>
      <c r="K94" s="42">
        <v>990.8</v>
      </c>
      <c r="L94" s="42" t="s">
        <v>7877</v>
      </c>
      <c r="M94" s="42">
        <v>23.7</v>
      </c>
      <c r="N94" s="42">
        <v>30.6</v>
      </c>
      <c r="O94" s="42" t="s">
        <v>7878</v>
      </c>
      <c r="P94" s="42">
        <v>17.3</v>
      </c>
      <c r="Q94" s="42" t="s">
        <v>7879</v>
      </c>
      <c r="R94" s="42">
        <v>21.1</v>
      </c>
      <c r="S94" s="42">
        <v>6.3</v>
      </c>
      <c r="T94" s="42">
        <v>160</v>
      </c>
      <c r="U94" s="42">
        <v>23.2</v>
      </c>
      <c r="V94" s="42">
        <v>270</v>
      </c>
      <c r="W94" s="42" t="s">
        <v>7880</v>
      </c>
      <c r="X94" s="42">
        <v>115</v>
      </c>
      <c r="Y94" s="42">
        <v>82.4</v>
      </c>
      <c r="Z94" s="42">
        <v>17</v>
      </c>
      <c r="AA94" s="42">
        <v>13.5</v>
      </c>
      <c r="AB94" s="42" t="s">
        <v>7881</v>
      </c>
      <c r="AC94" s="42">
        <v>15.5</v>
      </c>
      <c r="AD94" s="42" t="s">
        <v>7882</v>
      </c>
      <c r="AE94" s="42">
        <v>22.5</v>
      </c>
      <c r="AF94" s="42" t="s">
        <v>7883</v>
      </c>
      <c r="AG94" s="42">
        <v>86</v>
      </c>
      <c r="AH94" s="42">
        <v>96.5</v>
      </c>
      <c r="AI94" s="42">
        <v>112.8</v>
      </c>
      <c r="AJ94" s="42">
        <v>482.29</v>
      </c>
      <c r="AK94" s="42" t="s">
        <v>76</v>
      </c>
      <c r="AL94" s="42" t="s">
        <v>76</v>
      </c>
      <c r="AM94" s="42" t="s">
        <v>76</v>
      </c>
      <c r="AN94" s="42">
        <v>7.7</v>
      </c>
    </row>
    <row r="95" spans="2:40" x14ac:dyDescent="0.25">
      <c r="B95" s="42" t="s">
        <v>408</v>
      </c>
      <c r="C95" s="15">
        <v>466950</v>
      </c>
      <c r="D95" s="15" t="s">
        <v>7828</v>
      </c>
      <c r="E95" s="15">
        <v>2015</v>
      </c>
      <c r="F95" s="41">
        <v>42156</v>
      </c>
      <c r="G95" s="42">
        <v>996.4</v>
      </c>
      <c r="H95" s="42">
        <v>1008.3</v>
      </c>
      <c r="I95" s="42">
        <v>1000</v>
      </c>
      <c r="J95" s="42" t="s">
        <v>7884</v>
      </c>
      <c r="K95" s="42">
        <v>991.1</v>
      </c>
      <c r="L95" s="42" t="s">
        <v>7885</v>
      </c>
      <c r="M95" s="42">
        <v>27.6</v>
      </c>
      <c r="N95" s="42">
        <v>32.9</v>
      </c>
      <c r="O95" s="42" t="s">
        <v>7886</v>
      </c>
      <c r="P95" s="42">
        <v>21.9</v>
      </c>
      <c r="Q95" s="42" t="s">
        <v>7887</v>
      </c>
      <c r="R95" s="42">
        <v>25.2</v>
      </c>
      <c r="S95" s="42">
        <v>5.7</v>
      </c>
      <c r="T95" s="42">
        <v>160</v>
      </c>
      <c r="U95" s="42">
        <v>23</v>
      </c>
      <c r="V95" s="42">
        <v>270</v>
      </c>
      <c r="W95" s="42" t="s">
        <v>7888</v>
      </c>
      <c r="X95" s="42">
        <v>18.8</v>
      </c>
      <c r="Y95" s="42">
        <v>10.5</v>
      </c>
      <c r="Z95" s="42">
        <v>4</v>
      </c>
      <c r="AA95" s="42">
        <v>3.3</v>
      </c>
      <c r="AB95" s="42" t="s">
        <v>7889</v>
      </c>
      <c r="AC95" s="42">
        <v>5.5</v>
      </c>
      <c r="AD95" s="42" t="s">
        <v>7890</v>
      </c>
      <c r="AE95" s="42">
        <v>11.1</v>
      </c>
      <c r="AF95" s="42" t="s">
        <v>7891</v>
      </c>
      <c r="AG95" s="42">
        <v>87</v>
      </c>
      <c r="AH95" s="42">
        <v>146.9</v>
      </c>
      <c r="AI95" s="42">
        <v>235.3</v>
      </c>
      <c r="AJ95" s="42">
        <v>726.81</v>
      </c>
      <c r="AK95" s="42" t="s">
        <v>76</v>
      </c>
      <c r="AL95" s="42" t="s">
        <v>76</v>
      </c>
      <c r="AM95" s="42" t="s">
        <v>76</v>
      </c>
      <c r="AN95" s="42">
        <v>6.1</v>
      </c>
    </row>
    <row r="96" spans="2:40" x14ac:dyDescent="0.25">
      <c r="B96" s="42" t="s">
        <v>408</v>
      </c>
      <c r="C96" s="15">
        <v>466950</v>
      </c>
      <c r="D96" s="15" t="s">
        <v>7828</v>
      </c>
      <c r="E96" s="15">
        <v>2015</v>
      </c>
      <c r="F96" s="41">
        <v>42186</v>
      </c>
      <c r="G96" s="42">
        <v>993</v>
      </c>
      <c r="H96" s="42">
        <v>1004.9</v>
      </c>
      <c r="I96" s="42">
        <v>1001.7</v>
      </c>
      <c r="J96" s="42" t="s">
        <v>7892</v>
      </c>
      <c r="K96" s="42">
        <v>973.5</v>
      </c>
      <c r="L96" s="42" t="s">
        <v>7893</v>
      </c>
      <c r="M96" s="42">
        <v>28</v>
      </c>
      <c r="N96" s="42">
        <v>33.4</v>
      </c>
      <c r="O96" s="42" t="s">
        <v>7894</v>
      </c>
      <c r="P96" s="42">
        <v>24</v>
      </c>
      <c r="Q96" s="42" t="s">
        <v>7895</v>
      </c>
      <c r="R96" s="42">
        <v>25.2</v>
      </c>
      <c r="S96" s="42">
        <v>6.5</v>
      </c>
      <c r="T96" s="42">
        <v>260</v>
      </c>
      <c r="U96" s="42">
        <v>37</v>
      </c>
      <c r="V96" s="42">
        <v>270</v>
      </c>
      <c r="W96" s="42" t="s">
        <v>7896</v>
      </c>
      <c r="X96" s="42">
        <v>25.5</v>
      </c>
      <c r="Y96" s="42">
        <v>27.6</v>
      </c>
      <c r="Z96" s="42">
        <v>6</v>
      </c>
      <c r="AA96" s="42">
        <v>1.5</v>
      </c>
      <c r="AB96" s="42" t="s">
        <v>7897</v>
      </c>
      <c r="AC96" s="42">
        <v>4.5</v>
      </c>
      <c r="AD96" s="42" t="s">
        <v>7898</v>
      </c>
      <c r="AE96" s="42">
        <v>17.5</v>
      </c>
      <c r="AF96" s="42" t="s">
        <v>2386</v>
      </c>
      <c r="AG96" s="42">
        <v>85</v>
      </c>
      <c r="AH96" s="42">
        <v>158.30000000000001</v>
      </c>
      <c r="AI96" s="42">
        <v>261.8</v>
      </c>
      <c r="AJ96" s="42">
        <v>767.9</v>
      </c>
      <c r="AK96" s="42" t="s">
        <v>76</v>
      </c>
      <c r="AL96" s="42" t="s">
        <v>76</v>
      </c>
      <c r="AM96" s="42" t="s">
        <v>76</v>
      </c>
      <c r="AN96" s="42">
        <v>5.0999999999999996</v>
      </c>
    </row>
    <row r="97" spans="2:40" x14ac:dyDescent="0.25">
      <c r="B97" s="42" t="s">
        <v>408</v>
      </c>
      <c r="C97" s="15">
        <v>466950</v>
      </c>
      <c r="D97" s="15" t="s">
        <v>7828</v>
      </c>
      <c r="E97" s="15">
        <v>2015</v>
      </c>
      <c r="F97" s="41">
        <v>42217</v>
      </c>
      <c r="G97" s="42">
        <v>994.5</v>
      </c>
      <c r="H97" s="42">
        <v>1006.5</v>
      </c>
      <c r="I97" s="42">
        <v>1002.1</v>
      </c>
      <c r="J97" s="42" t="s">
        <v>7899</v>
      </c>
      <c r="K97" s="42">
        <v>971.5</v>
      </c>
      <c r="L97" s="42" t="s">
        <v>7900</v>
      </c>
      <c r="M97" s="42">
        <v>27</v>
      </c>
      <c r="N97" s="42">
        <v>32.799999999999997</v>
      </c>
      <c r="O97" s="42" t="s">
        <v>7901</v>
      </c>
      <c r="P97" s="42">
        <v>22.5</v>
      </c>
      <c r="Q97" s="42" t="s">
        <v>7902</v>
      </c>
      <c r="R97" s="42">
        <v>24.3</v>
      </c>
      <c r="S97" s="42">
        <v>6.8</v>
      </c>
      <c r="T97" s="42">
        <v>80</v>
      </c>
      <c r="U97" s="42">
        <v>60.2</v>
      </c>
      <c r="V97" s="42">
        <v>70</v>
      </c>
      <c r="W97" s="42" t="s">
        <v>7903</v>
      </c>
      <c r="X97" s="42">
        <v>334.9</v>
      </c>
      <c r="Y97" s="42">
        <v>103.2</v>
      </c>
      <c r="Z97" s="42">
        <v>16</v>
      </c>
      <c r="AA97" s="42">
        <v>18</v>
      </c>
      <c r="AB97" s="42" t="s">
        <v>7900</v>
      </c>
      <c r="AC97" s="42">
        <v>58</v>
      </c>
      <c r="AD97" s="42" t="s">
        <v>7904</v>
      </c>
      <c r="AE97" s="42">
        <v>196.5</v>
      </c>
      <c r="AF97" s="42" t="s">
        <v>1883</v>
      </c>
      <c r="AG97" s="42">
        <v>85</v>
      </c>
      <c r="AH97" s="42">
        <v>114.3</v>
      </c>
      <c r="AI97" s="42">
        <v>194</v>
      </c>
      <c r="AJ97" s="42">
        <v>626.37</v>
      </c>
      <c r="AK97" s="42" t="s">
        <v>76</v>
      </c>
      <c r="AL97" s="42" t="s">
        <v>76</v>
      </c>
      <c r="AM97" s="42" t="s">
        <v>76</v>
      </c>
      <c r="AN97" s="42">
        <v>6.2</v>
      </c>
    </row>
    <row r="98" spans="2:40" x14ac:dyDescent="0.25">
      <c r="B98" s="42" t="s">
        <v>408</v>
      </c>
      <c r="C98" s="15">
        <v>466950</v>
      </c>
      <c r="D98" s="15" t="s">
        <v>7828</v>
      </c>
      <c r="E98" s="15">
        <v>2015</v>
      </c>
      <c r="F98" s="41">
        <v>42248</v>
      </c>
      <c r="G98" s="42">
        <v>999</v>
      </c>
      <c r="H98" s="42">
        <v>1011.1</v>
      </c>
      <c r="I98" s="42">
        <v>1005.7</v>
      </c>
      <c r="J98" s="42" t="s">
        <v>4758</v>
      </c>
      <c r="K98" s="42">
        <v>983.6</v>
      </c>
      <c r="L98" s="42" t="s">
        <v>7905</v>
      </c>
      <c r="M98" s="42">
        <v>25.8</v>
      </c>
      <c r="N98" s="42">
        <v>31.6</v>
      </c>
      <c r="O98" s="42" t="s">
        <v>7906</v>
      </c>
      <c r="P98" s="42">
        <v>22.2</v>
      </c>
      <c r="Q98" s="42" t="s">
        <v>7907</v>
      </c>
      <c r="R98" s="42">
        <v>22</v>
      </c>
      <c r="S98" s="42">
        <v>6</v>
      </c>
      <c r="T98" s="42">
        <v>30</v>
      </c>
      <c r="U98" s="42">
        <v>46.9</v>
      </c>
      <c r="V98" s="42">
        <v>110</v>
      </c>
      <c r="W98" s="42" t="s">
        <v>7908</v>
      </c>
      <c r="X98" s="42">
        <v>117</v>
      </c>
      <c r="Y98" s="42">
        <v>36.9</v>
      </c>
      <c r="Z98" s="42">
        <v>13</v>
      </c>
      <c r="AA98" s="42">
        <v>12</v>
      </c>
      <c r="AB98" s="42" t="s">
        <v>7909</v>
      </c>
      <c r="AC98" s="42">
        <v>37.5</v>
      </c>
      <c r="AD98" s="42" t="s">
        <v>7910</v>
      </c>
      <c r="AE98" s="42">
        <v>41</v>
      </c>
      <c r="AF98" s="42" t="s">
        <v>7911</v>
      </c>
      <c r="AG98" s="42">
        <v>80</v>
      </c>
      <c r="AH98" s="42">
        <v>131.1</v>
      </c>
      <c r="AI98" s="42">
        <v>194.8</v>
      </c>
      <c r="AJ98" s="42">
        <v>598.09</v>
      </c>
      <c r="AK98" s="42" t="s">
        <v>76</v>
      </c>
      <c r="AL98" s="42" t="s">
        <v>76</v>
      </c>
      <c r="AM98" s="42" t="s">
        <v>76</v>
      </c>
      <c r="AN98" s="42">
        <v>6.1</v>
      </c>
    </row>
    <row r="99" spans="2:40" x14ac:dyDescent="0.25">
      <c r="B99" s="42" t="s">
        <v>408</v>
      </c>
      <c r="C99" s="15">
        <v>466950</v>
      </c>
      <c r="D99" s="15" t="s">
        <v>7828</v>
      </c>
      <c r="E99" s="15">
        <v>2015</v>
      </c>
      <c r="F99" s="41">
        <v>42278</v>
      </c>
      <c r="G99" s="42">
        <v>1003.9</v>
      </c>
      <c r="H99" s="42">
        <v>1016.1</v>
      </c>
      <c r="I99" s="42">
        <v>1012.8</v>
      </c>
      <c r="J99" s="42" t="s">
        <v>7912</v>
      </c>
      <c r="K99" s="42">
        <v>995.3</v>
      </c>
      <c r="L99" s="42" t="s">
        <v>7913</v>
      </c>
      <c r="M99" s="42">
        <v>23.8</v>
      </c>
      <c r="N99" s="42">
        <v>29.8</v>
      </c>
      <c r="O99" s="42" t="s">
        <v>7914</v>
      </c>
      <c r="P99" s="42">
        <v>20</v>
      </c>
      <c r="Q99" s="42" t="s">
        <v>7915</v>
      </c>
      <c r="R99" s="42">
        <v>19.7</v>
      </c>
      <c r="S99" s="42">
        <v>7.3</v>
      </c>
      <c r="T99" s="42">
        <v>40</v>
      </c>
      <c r="U99" s="42">
        <v>20.5</v>
      </c>
      <c r="V99" s="42">
        <v>70</v>
      </c>
      <c r="W99" s="42" t="s">
        <v>7916</v>
      </c>
      <c r="X99" s="42">
        <v>64.099999999999994</v>
      </c>
      <c r="Y99" s="42">
        <v>47.8</v>
      </c>
      <c r="Z99" s="42">
        <v>14</v>
      </c>
      <c r="AA99" s="42">
        <v>4</v>
      </c>
      <c r="AB99" s="42" t="s">
        <v>7917</v>
      </c>
      <c r="AC99" s="42">
        <v>15</v>
      </c>
      <c r="AD99" s="42" t="s">
        <v>7918</v>
      </c>
      <c r="AE99" s="42">
        <v>42.5</v>
      </c>
      <c r="AF99" s="42" t="s">
        <v>6637</v>
      </c>
      <c r="AG99" s="42">
        <v>78</v>
      </c>
      <c r="AH99" s="42">
        <v>114.1</v>
      </c>
      <c r="AI99" s="42">
        <v>166</v>
      </c>
      <c r="AJ99" s="42">
        <v>473.26</v>
      </c>
      <c r="AK99" s="42" t="s">
        <v>76</v>
      </c>
      <c r="AL99" s="42" t="s">
        <v>76</v>
      </c>
      <c r="AM99" s="42" t="s">
        <v>76</v>
      </c>
      <c r="AN99" s="42">
        <v>6.2</v>
      </c>
    </row>
    <row r="100" spans="2:40" x14ac:dyDescent="0.25">
      <c r="B100" s="42" t="s">
        <v>408</v>
      </c>
      <c r="C100" s="15">
        <v>466950</v>
      </c>
      <c r="D100" s="15" t="s">
        <v>7828</v>
      </c>
      <c r="E100" s="15">
        <v>2015</v>
      </c>
      <c r="F100" s="41">
        <v>42309</v>
      </c>
      <c r="G100" s="42">
        <v>1007.1</v>
      </c>
      <c r="H100" s="42">
        <v>1019.4</v>
      </c>
      <c r="I100" s="42">
        <v>1015.8</v>
      </c>
      <c r="J100" s="42" t="s">
        <v>7919</v>
      </c>
      <c r="K100" s="42">
        <v>1001.4</v>
      </c>
      <c r="L100" s="42" t="s">
        <v>7920</v>
      </c>
      <c r="M100" s="42">
        <v>21.9</v>
      </c>
      <c r="N100" s="42">
        <v>28.1</v>
      </c>
      <c r="O100" s="42" t="s">
        <v>7921</v>
      </c>
      <c r="P100" s="42">
        <v>11.5</v>
      </c>
      <c r="Q100" s="42" t="s">
        <v>7922</v>
      </c>
      <c r="R100" s="42">
        <v>18.3</v>
      </c>
      <c r="S100" s="42">
        <v>7.4</v>
      </c>
      <c r="T100" s="42">
        <v>80</v>
      </c>
      <c r="U100" s="42">
        <v>23.1</v>
      </c>
      <c r="V100" s="42">
        <v>360</v>
      </c>
      <c r="W100" s="42" t="s">
        <v>7923</v>
      </c>
      <c r="X100" s="42">
        <v>57.4</v>
      </c>
      <c r="Y100" s="42">
        <v>47.9</v>
      </c>
      <c r="Z100" s="42">
        <v>14</v>
      </c>
      <c r="AA100" s="42">
        <v>3.5</v>
      </c>
      <c r="AB100" s="42" t="s">
        <v>7924</v>
      </c>
      <c r="AC100" s="42">
        <v>6.8</v>
      </c>
      <c r="AD100" s="42" t="s">
        <v>7925</v>
      </c>
      <c r="AE100" s="42">
        <v>16</v>
      </c>
      <c r="AF100" s="42" t="s">
        <v>7926</v>
      </c>
      <c r="AG100" s="42">
        <v>81</v>
      </c>
      <c r="AH100" s="42">
        <v>74.400000000000006</v>
      </c>
      <c r="AI100" s="42">
        <v>117.8</v>
      </c>
      <c r="AJ100" s="42">
        <v>326.19</v>
      </c>
      <c r="AK100" s="42" t="s">
        <v>76</v>
      </c>
      <c r="AL100" s="42" t="s">
        <v>76</v>
      </c>
      <c r="AM100" s="42" t="s">
        <v>76</v>
      </c>
      <c r="AN100" s="42">
        <v>6.5</v>
      </c>
    </row>
    <row r="101" spans="2:40" x14ac:dyDescent="0.25">
      <c r="B101" s="42" t="s">
        <v>408</v>
      </c>
      <c r="C101" s="15">
        <v>466950</v>
      </c>
      <c r="D101" s="15" t="s">
        <v>7828</v>
      </c>
      <c r="E101" s="15">
        <v>2015</v>
      </c>
      <c r="F101" s="41">
        <v>42339</v>
      </c>
      <c r="G101" s="42">
        <v>1009.9</v>
      </c>
      <c r="H101" s="42">
        <v>1022.3</v>
      </c>
      <c r="I101" s="42">
        <v>1018.3</v>
      </c>
      <c r="J101" s="42" t="s">
        <v>7927</v>
      </c>
      <c r="K101" s="42">
        <v>998.2</v>
      </c>
      <c r="L101" s="42" t="s">
        <v>7928</v>
      </c>
      <c r="M101" s="42">
        <v>17.8</v>
      </c>
      <c r="N101" s="42">
        <v>25.4</v>
      </c>
      <c r="O101" s="42" t="s">
        <v>7929</v>
      </c>
      <c r="P101" s="42">
        <v>9.6999999999999993</v>
      </c>
      <c r="Q101" s="42" t="s">
        <v>7930</v>
      </c>
      <c r="R101" s="42">
        <v>13.2</v>
      </c>
      <c r="S101" s="42">
        <v>8.1999999999999993</v>
      </c>
      <c r="T101" s="42">
        <v>30</v>
      </c>
      <c r="U101" s="42">
        <v>25.1</v>
      </c>
      <c r="V101" s="42">
        <v>330</v>
      </c>
      <c r="W101" s="42" t="s">
        <v>7931</v>
      </c>
      <c r="X101" s="42">
        <v>159</v>
      </c>
      <c r="Y101" s="42">
        <v>110.8</v>
      </c>
      <c r="Z101" s="42">
        <v>17</v>
      </c>
      <c r="AA101" s="42">
        <v>7.5</v>
      </c>
      <c r="AB101" s="42" t="s">
        <v>7932</v>
      </c>
      <c r="AC101" s="42">
        <v>17.5</v>
      </c>
      <c r="AD101" s="42" t="s">
        <v>7933</v>
      </c>
      <c r="AE101" s="42">
        <v>83.5</v>
      </c>
      <c r="AF101" s="42" t="s">
        <v>3060</v>
      </c>
      <c r="AG101" s="42">
        <v>75</v>
      </c>
      <c r="AH101" s="42">
        <v>54.1</v>
      </c>
      <c r="AI101" s="42">
        <v>29.1</v>
      </c>
      <c r="AJ101" s="42">
        <v>151.76</v>
      </c>
      <c r="AK101" s="42" t="s">
        <v>76</v>
      </c>
      <c r="AL101" s="42" t="s">
        <v>76</v>
      </c>
      <c r="AM101" s="42" t="s">
        <v>76</v>
      </c>
      <c r="AN101" s="42">
        <v>9</v>
      </c>
    </row>
    <row r="102" spans="2:40" x14ac:dyDescent="0.25">
      <c r="B102" s="42" t="s">
        <v>408</v>
      </c>
      <c r="C102" s="15">
        <v>466950</v>
      </c>
      <c r="D102" s="15" t="s">
        <v>7828</v>
      </c>
      <c r="E102" s="15">
        <v>2016</v>
      </c>
      <c r="F102" s="41">
        <v>42370</v>
      </c>
      <c r="G102" s="42">
        <v>1009.6</v>
      </c>
      <c r="H102" s="42">
        <v>1022.2</v>
      </c>
      <c r="I102" s="42">
        <v>1024.0999999999999</v>
      </c>
      <c r="J102" s="42" t="s">
        <v>4788</v>
      </c>
      <c r="K102" s="42">
        <v>995.6</v>
      </c>
      <c r="L102" s="42" t="s">
        <v>7934</v>
      </c>
      <c r="M102" s="42">
        <v>15.9</v>
      </c>
      <c r="N102" s="42">
        <v>23.6</v>
      </c>
      <c r="O102" s="42" t="s">
        <v>7935</v>
      </c>
      <c r="P102" s="42">
        <v>3.3</v>
      </c>
      <c r="Q102" s="42" t="s">
        <v>7936</v>
      </c>
      <c r="R102" s="42">
        <v>12</v>
      </c>
      <c r="S102" s="42">
        <v>8.3000000000000007</v>
      </c>
      <c r="T102" s="42">
        <v>30</v>
      </c>
      <c r="U102" s="42">
        <v>29.8</v>
      </c>
      <c r="V102" s="42">
        <v>360</v>
      </c>
      <c r="W102" s="42" t="s">
        <v>7937</v>
      </c>
      <c r="X102" s="42">
        <v>177.5</v>
      </c>
      <c r="Y102" s="42">
        <v>206</v>
      </c>
      <c r="Z102" s="42">
        <v>21</v>
      </c>
      <c r="AA102" s="42">
        <v>4</v>
      </c>
      <c r="AB102" s="42" t="s">
        <v>7938</v>
      </c>
      <c r="AC102" s="42">
        <v>12</v>
      </c>
      <c r="AD102" s="42" t="s">
        <v>7939</v>
      </c>
      <c r="AE102" s="42">
        <v>35.6</v>
      </c>
      <c r="AF102" s="42" t="s">
        <v>7940</v>
      </c>
      <c r="AG102" s="42">
        <v>78</v>
      </c>
      <c r="AH102" s="42">
        <v>40.700000000000003</v>
      </c>
      <c r="AI102" s="42">
        <v>8.1</v>
      </c>
      <c r="AJ102" s="42">
        <v>96.26</v>
      </c>
      <c r="AK102" s="42" t="s">
        <v>76</v>
      </c>
      <c r="AL102" s="42" t="s">
        <v>76</v>
      </c>
      <c r="AM102" s="42" t="s">
        <v>76</v>
      </c>
      <c r="AN102" s="42">
        <v>9.6</v>
      </c>
    </row>
    <row r="103" spans="2:40" x14ac:dyDescent="0.25">
      <c r="B103" s="42" t="s">
        <v>408</v>
      </c>
      <c r="C103" s="15">
        <v>466950</v>
      </c>
      <c r="D103" s="15" t="s">
        <v>7828</v>
      </c>
      <c r="E103" s="15">
        <v>2016</v>
      </c>
      <c r="F103" s="41">
        <v>42401</v>
      </c>
      <c r="G103" s="42">
        <v>1011.2</v>
      </c>
      <c r="H103" s="42">
        <v>1023.8</v>
      </c>
      <c r="I103" s="42">
        <v>1021</v>
      </c>
      <c r="J103" s="42" t="s">
        <v>7941</v>
      </c>
      <c r="K103" s="42">
        <v>999.7</v>
      </c>
      <c r="L103" s="42" t="s">
        <v>7942</v>
      </c>
      <c r="M103" s="42">
        <v>15.2</v>
      </c>
      <c r="N103" s="42">
        <v>25.9</v>
      </c>
      <c r="O103" s="42" t="s">
        <v>7943</v>
      </c>
      <c r="P103" s="42">
        <v>5.2</v>
      </c>
      <c r="Q103" s="42" t="s">
        <v>7944</v>
      </c>
      <c r="R103" s="42">
        <v>10.199999999999999</v>
      </c>
      <c r="S103" s="42">
        <v>8.6999999999999993</v>
      </c>
      <c r="T103" s="42">
        <v>50</v>
      </c>
      <c r="U103" s="42">
        <v>24.9</v>
      </c>
      <c r="V103" s="42">
        <v>10</v>
      </c>
      <c r="W103" s="42" t="s">
        <v>7945</v>
      </c>
      <c r="X103" s="42">
        <v>120.7</v>
      </c>
      <c r="Y103" s="42">
        <v>179.7</v>
      </c>
      <c r="Z103" s="42">
        <v>15</v>
      </c>
      <c r="AA103" s="42">
        <v>4.5</v>
      </c>
      <c r="AB103" s="42" t="s">
        <v>7946</v>
      </c>
      <c r="AC103" s="42">
        <v>11</v>
      </c>
      <c r="AD103" s="42" t="s">
        <v>7947</v>
      </c>
      <c r="AE103" s="42">
        <v>25.6</v>
      </c>
      <c r="AF103" s="42" t="s">
        <v>7948</v>
      </c>
      <c r="AG103" s="42">
        <v>73</v>
      </c>
      <c r="AH103" s="42">
        <v>59</v>
      </c>
      <c r="AI103" s="42">
        <v>69.599999999999994</v>
      </c>
      <c r="AJ103" s="42">
        <v>193.65</v>
      </c>
      <c r="AK103" s="42" t="s">
        <v>76</v>
      </c>
      <c r="AL103" s="42" t="s">
        <v>76</v>
      </c>
      <c r="AM103" s="42" t="s">
        <v>76</v>
      </c>
      <c r="AN103" s="42">
        <v>7.8</v>
      </c>
    </row>
    <row r="104" spans="2:40" x14ac:dyDescent="0.25">
      <c r="B104" s="42" t="s">
        <v>408</v>
      </c>
      <c r="C104" s="15">
        <v>466950</v>
      </c>
      <c r="D104" s="15" t="s">
        <v>7828</v>
      </c>
      <c r="E104" s="15">
        <v>2016</v>
      </c>
      <c r="F104" s="41">
        <v>42430</v>
      </c>
      <c r="G104" s="42">
        <v>1007.1</v>
      </c>
      <c r="H104" s="42">
        <v>1019.6</v>
      </c>
      <c r="I104" s="42">
        <v>1017.9</v>
      </c>
      <c r="J104" s="42" t="s">
        <v>7291</v>
      </c>
      <c r="K104" s="42">
        <v>998.1</v>
      </c>
      <c r="L104" s="42" t="s">
        <v>7949</v>
      </c>
      <c r="M104" s="42">
        <v>16.899999999999999</v>
      </c>
      <c r="N104" s="42">
        <v>25</v>
      </c>
      <c r="O104" s="42" t="s">
        <v>7950</v>
      </c>
      <c r="P104" s="42">
        <v>10.5</v>
      </c>
      <c r="Q104" s="42" t="s">
        <v>7951</v>
      </c>
      <c r="R104" s="42">
        <v>12.7</v>
      </c>
      <c r="S104" s="42">
        <v>6.7</v>
      </c>
      <c r="T104" s="42">
        <v>10</v>
      </c>
      <c r="U104" s="42">
        <v>25.6</v>
      </c>
      <c r="V104" s="42">
        <v>360</v>
      </c>
      <c r="W104" s="42" t="s">
        <v>7952</v>
      </c>
      <c r="X104" s="42">
        <v>197.4</v>
      </c>
      <c r="Y104" s="42">
        <v>181.9</v>
      </c>
      <c r="Z104" s="42">
        <v>20</v>
      </c>
      <c r="AA104" s="42">
        <v>2.5</v>
      </c>
      <c r="AB104" s="42" t="s">
        <v>7953</v>
      </c>
      <c r="AC104" s="42">
        <v>10</v>
      </c>
      <c r="AD104" s="42" t="s">
        <v>7954</v>
      </c>
      <c r="AE104" s="42">
        <v>41.8</v>
      </c>
      <c r="AF104" s="42" t="s">
        <v>7298</v>
      </c>
      <c r="AG104" s="42">
        <v>77</v>
      </c>
      <c r="AH104" s="42">
        <v>61.2</v>
      </c>
      <c r="AI104" s="42">
        <v>81.7</v>
      </c>
      <c r="AJ104" s="42">
        <v>290.64</v>
      </c>
      <c r="AK104" s="42" t="s">
        <v>76</v>
      </c>
      <c r="AL104" s="42" t="s">
        <v>76</v>
      </c>
      <c r="AM104" s="42" t="s">
        <v>76</v>
      </c>
      <c r="AN104" s="42">
        <v>8.1</v>
      </c>
    </row>
    <row r="105" spans="2:40" x14ac:dyDescent="0.25">
      <c r="B105" s="42" t="s">
        <v>408</v>
      </c>
      <c r="C105" s="15">
        <v>466950</v>
      </c>
      <c r="D105" s="15" t="s">
        <v>7828</v>
      </c>
      <c r="E105" s="15">
        <v>2016</v>
      </c>
      <c r="F105" s="41">
        <v>42461</v>
      </c>
      <c r="G105" s="42">
        <v>1001</v>
      </c>
      <c r="H105" s="42">
        <v>1013.2</v>
      </c>
      <c r="I105" s="42">
        <v>1010.4</v>
      </c>
      <c r="J105" s="42" t="s">
        <v>7955</v>
      </c>
      <c r="K105" s="42">
        <v>991.9</v>
      </c>
      <c r="L105" s="42" t="s">
        <v>7956</v>
      </c>
      <c r="M105" s="42">
        <v>20.8</v>
      </c>
      <c r="N105" s="42">
        <v>28.7</v>
      </c>
      <c r="O105" s="42" t="s">
        <v>7957</v>
      </c>
      <c r="P105" s="42">
        <v>14.6</v>
      </c>
      <c r="Q105" s="42" t="s">
        <v>7958</v>
      </c>
      <c r="R105" s="42">
        <v>18.600000000000001</v>
      </c>
      <c r="S105" s="42">
        <v>5.4</v>
      </c>
      <c r="T105" s="42">
        <v>60</v>
      </c>
      <c r="U105" s="42">
        <v>22.7</v>
      </c>
      <c r="V105" s="42">
        <v>350</v>
      </c>
      <c r="W105" s="42" t="s">
        <v>7959</v>
      </c>
      <c r="X105" s="42">
        <v>136.19999999999999</v>
      </c>
      <c r="Y105" s="42">
        <v>77.099999999999994</v>
      </c>
      <c r="Z105" s="42">
        <v>16</v>
      </c>
      <c r="AA105" s="42">
        <v>7.5</v>
      </c>
      <c r="AB105" s="42" t="s">
        <v>7960</v>
      </c>
      <c r="AC105" s="42">
        <v>24.5</v>
      </c>
      <c r="AD105" s="42" t="s">
        <v>7960</v>
      </c>
      <c r="AE105" s="42">
        <v>33.9</v>
      </c>
      <c r="AF105" s="42" t="s">
        <v>7961</v>
      </c>
      <c r="AG105" s="42">
        <v>88</v>
      </c>
      <c r="AH105" s="42">
        <v>68.599999999999994</v>
      </c>
      <c r="AI105" s="42">
        <v>90.9</v>
      </c>
      <c r="AJ105" s="42">
        <v>349.85</v>
      </c>
      <c r="AK105" s="42" t="s">
        <v>76</v>
      </c>
      <c r="AL105" s="42" t="s">
        <v>76</v>
      </c>
      <c r="AM105" s="42" t="s">
        <v>76</v>
      </c>
      <c r="AN105" s="42">
        <v>8</v>
      </c>
    </row>
    <row r="106" spans="2:40" x14ac:dyDescent="0.25">
      <c r="B106" s="42" t="s">
        <v>408</v>
      </c>
      <c r="C106" s="15">
        <v>466950</v>
      </c>
      <c r="D106" s="15" t="s">
        <v>7828</v>
      </c>
      <c r="E106" s="15">
        <v>2016</v>
      </c>
      <c r="F106" s="41">
        <v>42491</v>
      </c>
      <c r="G106" s="42">
        <v>999.5</v>
      </c>
      <c r="H106" s="42">
        <v>1011.6</v>
      </c>
      <c r="I106" s="42">
        <v>1005.9</v>
      </c>
      <c r="J106" s="42" t="s">
        <v>7962</v>
      </c>
      <c r="K106" s="42">
        <v>993.6</v>
      </c>
      <c r="L106" s="42" t="s">
        <v>7963</v>
      </c>
      <c r="M106" s="42">
        <v>24.3</v>
      </c>
      <c r="N106" s="42">
        <v>31.9</v>
      </c>
      <c r="O106" s="42" t="s">
        <v>7964</v>
      </c>
      <c r="P106" s="42">
        <v>16.399999999999999</v>
      </c>
      <c r="Q106" s="42" t="s">
        <v>7965</v>
      </c>
      <c r="R106" s="42">
        <v>22.1</v>
      </c>
      <c r="S106" s="42">
        <v>6</v>
      </c>
      <c r="T106" s="42">
        <v>160</v>
      </c>
      <c r="U106" s="42">
        <v>22</v>
      </c>
      <c r="V106" s="42">
        <v>250</v>
      </c>
      <c r="W106" s="42" t="s">
        <v>7966</v>
      </c>
      <c r="X106" s="42">
        <v>76.7</v>
      </c>
      <c r="Y106" s="42">
        <v>41.2</v>
      </c>
      <c r="Z106" s="42">
        <v>12</v>
      </c>
      <c r="AA106" s="42">
        <v>13.6</v>
      </c>
      <c r="AB106" s="42" t="s">
        <v>7967</v>
      </c>
      <c r="AC106" s="42">
        <v>14</v>
      </c>
      <c r="AD106" s="42" t="s">
        <v>7968</v>
      </c>
      <c r="AE106" s="42">
        <v>34.200000000000003</v>
      </c>
      <c r="AF106" s="42" t="s">
        <v>7969</v>
      </c>
      <c r="AG106" s="42">
        <v>87</v>
      </c>
      <c r="AH106" s="42">
        <v>109.2</v>
      </c>
      <c r="AI106" s="42">
        <v>151.19999999999999</v>
      </c>
      <c r="AJ106" s="42">
        <v>497.88</v>
      </c>
      <c r="AK106" s="42" t="s">
        <v>76</v>
      </c>
      <c r="AL106" s="42" t="s">
        <v>76</v>
      </c>
      <c r="AM106" s="42" t="s">
        <v>76</v>
      </c>
      <c r="AN106" s="42">
        <v>7.5</v>
      </c>
    </row>
    <row r="107" spans="2:40" x14ac:dyDescent="0.25">
      <c r="B107" s="42" t="s">
        <v>408</v>
      </c>
      <c r="C107" s="15">
        <v>466950</v>
      </c>
      <c r="D107" s="15" t="s">
        <v>7828</v>
      </c>
      <c r="E107" s="15">
        <v>2016</v>
      </c>
      <c r="F107" s="41">
        <v>42522</v>
      </c>
      <c r="G107" s="42">
        <v>997.1</v>
      </c>
      <c r="H107" s="42">
        <v>1009</v>
      </c>
      <c r="I107" s="42">
        <v>1003.8</v>
      </c>
      <c r="J107" s="42" t="s">
        <v>7970</v>
      </c>
      <c r="K107" s="42">
        <v>990</v>
      </c>
      <c r="L107" s="42" t="s">
        <v>7971</v>
      </c>
      <c r="M107" s="42">
        <v>27.3</v>
      </c>
      <c r="N107" s="42">
        <v>32.9</v>
      </c>
      <c r="O107" s="42" t="s">
        <v>7972</v>
      </c>
      <c r="P107" s="42">
        <v>23</v>
      </c>
      <c r="Q107" s="42" t="s">
        <v>7973</v>
      </c>
      <c r="R107" s="42">
        <v>24.8</v>
      </c>
      <c r="S107" s="42">
        <v>6</v>
      </c>
      <c r="T107" s="42">
        <v>160</v>
      </c>
      <c r="U107" s="42">
        <v>25.1</v>
      </c>
      <c r="V107" s="42">
        <v>250</v>
      </c>
      <c r="W107" s="42" t="s">
        <v>7974</v>
      </c>
      <c r="X107" s="42">
        <v>348.2</v>
      </c>
      <c r="Y107" s="42">
        <v>66.099999999999994</v>
      </c>
      <c r="Z107" s="42">
        <v>10</v>
      </c>
      <c r="AA107" s="42">
        <v>12</v>
      </c>
      <c r="AB107" s="42" t="s">
        <v>7975</v>
      </c>
      <c r="AC107" s="42">
        <v>38.5</v>
      </c>
      <c r="AD107" s="42" t="s">
        <v>7976</v>
      </c>
      <c r="AE107" s="42">
        <v>102.5</v>
      </c>
      <c r="AF107" s="42" t="s">
        <v>7323</v>
      </c>
      <c r="AG107" s="42">
        <v>87</v>
      </c>
      <c r="AH107" s="42">
        <v>129.5</v>
      </c>
      <c r="AI107" s="42">
        <v>217.3</v>
      </c>
      <c r="AJ107" s="42">
        <v>647.24</v>
      </c>
      <c r="AK107" s="42">
        <v>0</v>
      </c>
      <c r="AL107" s="42">
        <v>0</v>
      </c>
      <c r="AM107" s="42" t="s">
        <v>7977</v>
      </c>
      <c r="AN107" s="42">
        <v>6.6</v>
      </c>
    </row>
    <row r="108" spans="2:40" x14ac:dyDescent="0.25">
      <c r="B108" s="42" t="s">
        <v>408</v>
      </c>
      <c r="C108" s="15">
        <v>466950</v>
      </c>
      <c r="D108" s="15" t="s">
        <v>7828</v>
      </c>
      <c r="E108" s="15">
        <v>2016</v>
      </c>
      <c r="F108" s="41">
        <v>42552</v>
      </c>
      <c r="G108" s="42">
        <v>996.4</v>
      </c>
      <c r="H108" s="42">
        <v>1008.3</v>
      </c>
      <c r="I108" s="42">
        <v>1001</v>
      </c>
      <c r="J108" s="42" t="s">
        <v>7978</v>
      </c>
      <c r="K108" s="42">
        <v>986.4</v>
      </c>
      <c r="L108" s="42" t="s">
        <v>7979</v>
      </c>
      <c r="M108" s="42">
        <v>28.3</v>
      </c>
      <c r="N108" s="42">
        <v>33.299999999999997</v>
      </c>
      <c r="O108" s="42" t="s">
        <v>7980</v>
      </c>
      <c r="P108" s="42">
        <v>24.2</v>
      </c>
      <c r="Q108" s="42" t="s">
        <v>7981</v>
      </c>
      <c r="R108" s="42">
        <v>25.2</v>
      </c>
      <c r="S108" s="42">
        <v>6.2</v>
      </c>
      <c r="T108" s="42">
        <v>160</v>
      </c>
      <c r="U108" s="42">
        <v>27.9</v>
      </c>
      <c r="V108" s="42">
        <v>70</v>
      </c>
      <c r="W108" s="42" t="s">
        <v>7982</v>
      </c>
      <c r="X108" s="42">
        <v>36</v>
      </c>
      <c r="Y108" s="42">
        <v>9.4</v>
      </c>
      <c r="Z108" s="42">
        <v>5</v>
      </c>
      <c r="AA108" s="42">
        <v>6</v>
      </c>
      <c r="AB108" s="42" t="s">
        <v>7983</v>
      </c>
      <c r="AC108" s="42">
        <v>11.6</v>
      </c>
      <c r="AD108" s="42" t="s">
        <v>7984</v>
      </c>
      <c r="AE108" s="42">
        <v>17.399999999999999</v>
      </c>
      <c r="AF108" s="42" t="s">
        <v>1974</v>
      </c>
      <c r="AG108" s="42">
        <v>84</v>
      </c>
      <c r="AH108" s="42">
        <v>164.6</v>
      </c>
      <c r="AI108" s="42">
        <v>308.5</v>
      </c>
      <c r="AJ108" s="42">
        <v>806.52</v>
      </c>
      <c r="AK108" s="42" t="s">
        <v>76</v>
      </c>
      <c r="AL108" s="42" t="s">
        <v>76</v>
      </c>
      <c r="AM108" s="42" t="s">
        <v>76</v>
      </c>
      <c r="AN108" s="42">
        <v>4.4000000000000004</v>
      </c>
    </row>
    <row r="109" spans="2:40" x14ac:dyDescent="0.25">
      <c r="B109" s="42" t="s">
        <v>408</v>
      </c>
      <c r="C109" s="15">
        <v>466950</v>
      </c>
      <c r="D109" s="15" t="s">
        <v>7828</v>
      </c>
      <c r="E109" s="15">
        <v>2016</v>
      </c>
      <c r="F109" s="41">
        <v>42583</v>
      </c>
      <c r="G109" s="42">
        <v>993.4</v>
      </c>
      <c r="H109" s="42">
        <v>1005.2</v>
      </c>
      <c r="I109" s="42">
        <v>999</v>
      </c>
      <c r="J109" s="42" t="s">
        <v>7985</v>
      </c>
      <c r="K109" s="42">
        <v>989.1</v>
      </c>
      <c r="L109" s="42" t="s">
        <v>7986</v>
      </c>
      <c r="M109" s="42">
        <v>28.7</v>
      </c>
      <c r="N109" s="42">
        <v>33.9</v>
      </c>
      <c r="O109" s="42" t="s">
        <v>7987</v>
      </c>
      <c r="P109" s="42">
        <v>23.7</v>
      </c>
      <c r="Q109" s="42" t="s">
        <v>7988</v>
      </c>
      <c r="R109" s="42">
        <v>24.6</v>
      </c>
      <c r="S109" s="42">
        <v>4.8</v>
      </c>
      <c r="T109" s="42">
        <v>120</v>
      </c>
      <c r="U109" s="42">
        <v>22.9</v>
      </c>
      <c r="V109" s="42">
        <v>100</v>
      </c>
      <c r="W109" s="42" t="s">
        <v>7989</v>
      </c>
      <c r="X109" s="42">
        <v>22.8</v>
      </c>
      <c r="Y109" s="42">
        <v>9.8000000000000007</v>
      </c>
      <c r="Z109" s="42">
        <v>10</v>
      </c>
      <c r="AA109" s="42">
        <v>5.5</v>
      </c>
      <c r="AB109" s="42" t="s">
        <v>7990</v>
      </c>
      <c r="AC109" s="42">
        <v>8.4</v>
      </c>
      <c r="AD109" s="42" t="s">
        <v>7991</v>
      </c>
      <c r="AE109" s="42">
        <v>9.5</v>
      </c>
      <c r="AF109" s="42" t="s">
        <v>7992</v>
      </c>
      <c r="AG109" s="42">
        <v>79</v>
      </c>
      <c r="AH109" s="42">
        <v>154.19999999999999</v>
      </c>
      <c r="AI109" s="42">
        <v>278.5</v>
      </c>
      <c r="AJ109" s="42">
        <v>725.09</v>
      </c>
      <c r="AK109" s="42">
        <v>0</v>
      </c>
      <c r="AL109" s="42">
        <v>0</v>
      </c>
      <c r="AM109" s="42" t="s">
        <v>7993</v>
      </c>
      <c r="AN109" s="42">
        <v>5</v>
      </c>
    </row>
    <row r="110" spans="2:40" x14ac:dyDescent="0.25">
      <c r="B110" s="42" t="s">
        <v>408</v>
      </c>
      <c r="C110" s="15">
        <v>466950</v>
      </c>
      <c r="D110" s="15" t="s">
        <v>7828</v>
      </c>
      <c r="E110" s="15">
        <v>2016</v>
      </c>
      <c r="F110" s="41">
        <v>42614</v>
      </c>
      <c r="G110" s="42">
        <v>996.3</v>
      </c>
      <c r="H110" s="42">
        <v>1008.3</v>
      </c>
      <c r="I110" s="42">
        <v>1005.7</v>
      </c>
      <c r="J110" s="42" t="s">
        <v>7994</v>
      </c>
      <c r="K110" s="42">
        <v>976.4</v>
      </c>
      <c r="L110" s="42" t="s">
        <v>7995</v>
      </c>
      <c r="M110" s="42">
        <v>26.7</v>
      </c>
      <c r="N110" s="42">
        <v>32.799999999999997</v>
      </c>
      <c r="O110" s="42" t="s">
        <v>7996</v>
      </c>
      <c r="P110" s="42">
        <v>23.4</v>
      </c>
      <c r="Q110" s="42" t="s">
        <v>7997</v>
      </c>
      <c r="R110" s="42">
        <v>23.4</v>
      </c>
      <c r="S110" s="42">
        <v>7.9</v>
      </c>
      <c r="T110" s="42">
        <v>60</v>
      </c>
      <c r="U110" s="42">
        <v>48.2</v>
      </c>
      <c r="V110" s="42">
        <v>100</v>
      </c>
      <c r="W110" s="42" t="s">
        <v>7998</v>
      </c>
      <c r="X110" s="42">
        <v>304.10000000000002</v>
      </c>
      <c r="Y110" s="42">
        <v>79.8</v>
      </c>
      <c r="Z110" s="42">
        <v>17</v>
      </c>
      <c r="AA110" s="42">
        <v>10</v>
      </c>
      <c r="AB110" s="42" t="s">
        <v>7999</v>
      </c>
      <c r="AC110" s="42">
        <v>23</v>
      </c>
      <c r="AD110" s="42" t="s">
        <v>8000</v>
      </c>
      <c r="AE110" s="42">
        <v>102.5</v>
      </c>
      <c r="AF110" s="42" t="s">
        <v>8001</v>
      </c>
      <c r="AG110" s="42">
        <v>83</v>
      </c>
      <c r="AH110" s="42">
        <v>109.5</v>
      </c>
      <c r="AI110" s="42">
        <v>165.3</v>
      </c>
      <c r="AJ110" s="42">
        <v>237.07</v>
      </c>
      <c r="AK110" s="42" t="s">
        <v>76</v>
      </c>
      <c r="AL110" s="42" t="s">
        <v>76</v>
      </c>
      <c r="AM110" s="42" t="s">
        <v>76</v>
      </c>
      <c r="AN110" s="42">
        <v>6.7</v>
      </c>
    </row>
    <row r="111" spans="2:40" x14ac:dyDescent="0.25">
      <c r="B111" s="42" t="s">
        <v>408</v>
      </c>
      <c r="C111" s="15">
        <v>466950</v>
      </c>
      <c r="D111" s="15" t="s">
        <v>7828</v>
      </c>
      <c r="E111" s="15">
        <v>2016</v>
      </c>
      <c r="F111" s="41">
        <v>42644</v>
      </c>
      <c r="G111" s="42">
        <v>1001.4</v>
      </c>
      <c r="H111" s="42">
        <v>1013.5</v>
      </c>
      <c r="I111" s="42">
        <v>1013.5</v>
      </c>
      <c r="J111" s="42" t="s">
        <v>8002</v>
      </c>
      <c r="K111" s="42">
        <v>994.1</v>
      </c>
      <c r="L111" s="42" t="s">
        <v>8003</v>
      </c>
      <c r="M111" s="42">
        <v>25.1</v>
      </c>
      <c r="N111" s="42">
        <v>29.9</v>
      </c>
      <c r="O111" s="42" t="s">
        <v>8004</v>
      </c>
      <c r="P111" s="42">
        <v>20.7</v>
      </c>
      <c r="Q111" s="42" t="s">
        <v>8005</v>
      </c>
      <c r="R111" s="42">
        <v>22.3</v>
      </c>
      <c r="S111" s="42">
        <v>8.8000000000000007</v>
      </c>
      <c r="T111" s="42">
        <v>30</v>
      </c>
      <c r="U111" s="42">
        <v>27.9</v>
      </c>
      <c r="V111" s="42">
        <v>130</v>
      </c>
      <c r="W111" s="42" t="s">
        <v>8006</v>
      </c>
      <c r="X111" s="42">
        <v>223.2</v>
      </c>
      <c r="Y111" s="42">
        <v>93</v>
      </c>
      <c r="Z111" s="42">
        <v>15</v>
      </c>
      <c r="AA111" s="42">
        <v>15.5</v>
      </c>
      <c r="AB111" s="42" t="s">
        <v>8007</v>
      </c>
      <c r="AC111" s="42">
        <v>50.5</v>
      </c>
      <c r="AD111" s="42" t="s">
        <v>8008</v>
      </c>
      <c r="AE111" s="42">
        <v>73.900000000000006</v>
      </c>
      <c r="AF111" s="42" t="s">
        <v>8009</v>
      </c>
      <c r="AG111" s="42">
        <v>85</v>
      </c>
      <c r="AH111" s="42">
        <v>97.2</v>
      </c>
      <c r="AI111" s="42">
        <v>168.2</v>
      </c>
      <c r="AJ111" s="42">
        <v>384.52</v>
      </c>
      <c r="AK111" s="42" t="s">
        <v>76</v>
      </c>
      <c r="AL111" s="42" t="s">
        <v>76</v>
      </c>
      <c r="AM111" s="42" t="s">
        <v>76</v>
      </c>
      <c r="AN111" s="42">
        <v>6.4</v>
      </c>
    </row>
    <row r="112" spans="2:40" x14ac:dyDescent="0.25">
      <c r="B112" s="42" t="s">
        <v>408</v>
      </c>
      <c r="C112" s="15">
        <v>466950</v>
      </c>
      <c r="D112" s="15" t="s">
        <v>7828</v>
      </c>
      <c r="E112" s="15">
        <v>2016</v>
      </c>
      <c r="F112" s="41">
        <v>42675</v>
      </c>
      <c r="G112" s="42">
        <v>1006.8</v>
      </c>
      <c r="H112" s="42">
        <v>1019.1</v>
      </c>
      <c r="I112" s="42">
        <v>1014.7</v>
      </c>
      <c r="J112" s="42" t="s">
        <v>8010</v>
      </c>
      <c r="K112" s="42">
        <v>1000.4</v>
      </c>
      <c r="L112" s="42" t="s">
        <v>8011</v>
      </c>
      <c r="M112" s="42">
        <v>21.6</v>
      </c>
      <c r="N112" s="42">
        <v>27.5</v>
      </c>
      <c r="O112" s="42" t="s">
        <v>8012</v>
      </c>
      <c r="P112" s="42">
        <v>16.3</v>
      </c>
      <c r="Q112" s="42" t="s">
        <v>8013</v>
      </c>
      <c r="R112" s="42">
        <v>17.600000000000001</v>
      </c>
      <c r="S112" s="42">
        <v>8.1</v>
      </c>
      <c r="T112" s="42">
        <v>40</v>
      </c>
      <c r="U112" s="42">
        <v>29.3</v>
      </c>
      <c r="V112" s="42">
        <v>130</v>
      </c>
      <c r="W112" s="42" t="s">
        <v>8014</v>
      </c>
      <c r="X112" s="42">
        <v>102.5</v>
      </c>
      <c r="Y112" s="42">
        <v>79</v>
      </c>
      <c r="Z112" s="42">
        <v>17</v>
      </c>
      <c r="AA112" s="42">
        <v>5</v>
      </c>
      <c r="AB112" s="42" t="s">
        <v>8015</v>
      </c>
      <c r="AC112" s="42">
        <v>13</v>
      </c>
      <c r="AD112" s="42" t="s">
        <v>8016</v>
      </c>
      <c r="AE112" s="42">
        <v>25.5</v>
      </c>
      <c r="AF112" s="42" t="s">
        <v>6734</v>
      </c>
      <c r="AG112" s="42">
        <v>78</v>
      </c>
      <c r="AH112" s="42">
        <v>72.5</v>
      </c>
      <c r="AI112" s="42">
        <v>90.2</v>
      </c>
      <c r="AJ112" s="42">
        <v>230.5</v>
      </c>
      <c r="AK112" s="42" t="s">
        <v>76</v>
      </c>
      <c r="AL112" s="42" t="s">
        <v>76</v>
      </c>
      <c r="AM112" s="42" t="s">
        <v>76</v>
      </c>
      <c r="AN112" s="42">
        <v>7.6</v>
      </c>
    </row>
    <row r="113" spans="2:40" x14ac:dyDescent="0.25">
      <c r="B113" s="42" t="s">
        <v>408</v>
      </c>
      <c r="C113" s="15">
        <v>466950</v>
      </c>
      <c r="D113" s="15" t="s">
        <v>7828</v>
      </c>
      <c r="E113" s="15">
        <v>2016</v>
      </c>
      <c r="F113" s="41">
        <v>42705</v>
      </c>
      <c r="G113" s="42">
        <v>1009.3</v>
      </c>
      <c r="H113" s="42">
        <v>1021.7</v>
      </c>
      <c r="I113" s="42">
        <v>1017.8</v>
      </c>
      <c r="J113" s="42" t="s">
        <v>8017</v>
      </c>
      <c r="K113" s="42">
        <v>1001.7</v>
      </c>
      <c r="L113" s="42" t="s">
        <v>8018</v>
      </c>
      <c r="M113" s="42">
        <v>19.2</v>
      </c>
      <c r="N113" s="42">
        <v>25.9</v>
      </c>
      <c r="O113" s="42" t="s">
        <v>8019</v>
      </c>
      <c r="P113" s="42">
        <v>12</v>
      </c>
      <c r="Q113" s="42" t="s">
        <v>8020</v>
      </c>
      <c r="R113" s="42">
        <v>14.3</v>
      </c>
      <c r="S113" s="42">
        <v>8.6</v>
      </c>
      <c r="T113" s="42">
        <v>50</v>
      </c>
      <c r="U113" s="42">
        <v>24.6</v>
      </c>
      <c r="V113" s="42">
        <v>360</v>
      </c>
      <c r="W113" s="42" t="s">
        <v>8021</v>
      </c>
      <c r="X113" s="42">
        <v>75.2</v>
      </c>
      <c r="Y113" s="42">
        <v>40.700000000000003</v>
      </c>
      <c r="Z113" s="42">
        <v>12</v>
      </c>
      <c r="AA113" s="42">
        <v>8</v>
      </c>
      <c r="AB113" s="42" t="s">
        <v>8022</v>
      </c>
      <c r="AC113" s="42">
        <v>18</v>
      </c>
      <c r="AD113" s="42" t="s">
        <v>8023</v>
      </c>
      <c r="AE113" s="42">
        <v>34.6</v>
      </c>
      <c r="AF113" s="42" t="s">
        <v>8024</v>
      </c>
      <c r="AG113" s="42">
        <v>74</v>
      </c>
      <c r="AH113" s="42">
        <v>80</v>
      </c>
      <c r="AI113" s="42">
        <v>67.599999999999994</v>
      </c>
      <c r="AJ113" s="42">
        <v>182.24</v>
      </c>
      <c r="AK113" s="42" t="s">
        <v>76</v>
      </c>
      <c r="AL113" s="42" t="s">
        <v>76</v>
      </c>
      <c r="AM113" s="42" t="s">
        <v>76</v>
      </c>
      <c r="AN113" s="42">
        <v>7.8</v>
      </c>
    </row>
    <row r="114" spans="2:40" x14ac:dyDescent="0.25">
      <c r="B114" s="42" t="s">
        <v>408</v>
      </c>
      <c r="C114" s="15">
        <v>466950</v>
      </c>
      <c r="D114" s="15" t="s">
        <v>7828</v>
      </c>
      <c r="E114" s="15">
        <v>2017</v>
      </c>
      <c r="F114" s="41">
        <v>42736</v>
      </c>
      <c r="G114" s="42">
        <v>1009.8</v>
      </c>
      <c r="H114" s="42">
        <v>1022.3</v>
      </c>
      <c r="I114" s="42">
        <v>1018.9</v>
      </c>
      <c r="J114" s="42" t="s">
        <v>8025</v>
      </c>
      <c r="K114" s="42">
        <v>999.1</v>
      </c>
      <c r="L114" s="42" t="s">
        <v>8026</v>
      </c>
      <c r="M114" s="42">
        <v>17.3</v>
      </c>
      <c r="N114" s="42">
        <v>25.2</v>
      </c>
      <c r="O114" s="42" t="s">
        <v>8027</v>
      </c>
      <c r="P114" s="42">
        <v>10.9</v>
      </c>
      <c r="Q114" s="42" t="s">
        <v>8028</v>
      </c>
      <c r="R114" s="42">
        <v>13</v>
      </c>
      <c r="S114" s="42">
        <v>8.1</v>
      </c>
      <c r="T114" s="42">
        <v>60</v>
      </c>
      <c r="U114" s="42">
        <v>24.2</v>
      </c>
      <c r="V114" s="42">
        <v>40</v>
      </c>
      <c r="W114" s="42" t="s">
        <v>8029</v>
      </c>
      <c r="X114" s="42">
        <v>34.700000000000003</v>
      </c>
      <c r="Y114" s="42">
        <v>72.2</v>
      </c>
      <c r="Z114" s="42">
        <v>16</v>
      </c>
      <c r="AA114" s="42">
        <v>1.5</v>
      </c>
      <c r="AB114" s="42" t="s">
        <v>8030</v>
      </c>
      <c r="AC114" s="42">
        <v>3</v>
      </c>
      <c r="AD114" s="42" t="s">
        <v>8031</v>
      </c>
      <c r="AE114" s="42">
        <v>8.4</v>
      </c>
      <c r="AF114" s="42" t="s">
        <v>7380</v>
      </c>
      <c r="AG114" s="42">
        <v>76</v>
      </c>
      <c r="AH114" s="42">
        <v>65.2</v>
      </c>
      <c r="AI114" s="42">
        <v>73.099999999999994</v>
      </c>
      <c r="AJ114" s="42">
        <v>188.61</v>
      </c>
      <c r="AK114" s="42" t="s">
        <v>76</v>
      </c>
      <c r="AL114" s="42" t="s">
        <v>76</v>
      </c>
      <c r="AM114" s="42" t="s">
        <v>76</v>
      </c>
      <c r="AN114" s="42">
        <v>8</v>
      </c>
    </row>
    <row r="115" spans="2:40" x14ac:dyDescent="0.25">
      <c r="B115" s="42" t="s">
        <v>408</v>
      </c>
      <c r="C115" s="15">
        <v>466950</v>
      </c>
      <c r="D115" s="15" t="s">
        <v>7828</v>
      </c>
      <c r="E115" s="15">
        <v>2017</v>
      </c>
      <c r="F115" s="41">
        <v>42767</v>
      </c>
      <c r="G115" s="42">
        <v>1010.3</v>
      </c>
      <c r="H115" s="42">
        <v>1022.9</v>
      </c>
      <c r="I115" s="42">
        <v>1021.2</v>
      </c>
      <c r="J115" s="42" t="s">
        <v>8032</v>
      </c>
      <c r="K115" s="42">
        <v>1001</v>
      </c>
      <c r="L115" s="42" t="s">
        <v>8033</v>
      </c>
      <c r="M115" s="42">
        <v>16.100000000000001</v>
      </c>
      <c r="N115" s="42">
        <v>24</v>
      </c>
      <c r="O115" s="42" t="s">
        <v>8034</v>
      </c>
      <c r="P115" s="42">
        <v>9</v>
      </c>
      <c r="Q115" s="42" t="s">
        <v>8035</v>
      </c>
      <c r="R115" s="42">
        <v>11.1</v>
      </c>
      <c r="S115" s="42">
        <v>8.1</v>
      </c>
      <c r="T115" s="42">
        <v>50</v>
      </c>
      <c r="U115" s="42">
        <v>23.3</v>
      </c>
      <c r="V115" s="42">
        <v>40</v>
      </c>
      <c r="W115" s="42" t="s">
        <v>8036</v>
      </c>
      <c r="X115" s="42">
        <v>81.8</v>
      </c>
      <c r="Y115" s="42">
        <v>109.2</v>
      </c>
      <c r="Z115" s="42">
        <v>12</v>
      </c>
      <c r="AA115" s="42">
        <v>6.8</v>
      </c>
      <c r="AB115" s="42" t="s">
        <v>8037</v>
      </c>
      <c r="AC115" s="42">
        <v>8.6</v>
      </c>
      <c r="AD115" s="42" t="s">
        <v>8038</v>
      </c>
      <c r="AE115" s="42">
        <v>23.1</v>
      </c>
      <c r="AF115" s="42" t="s">
        <v>8039</v>
      </c>
      <c r="AG115" s="42">
        <v>73</v>
      </c>
      <c r="AH115" s="42">
        <v>65</v>
      </c>
      <c r="AI115" s="42">
        <v>62.9</v>
      </c>
      <c r="AJ115" s="42">
        <v>187.83</v>
      </c>
      <c r="AK115" s="42" t="s">
        <v>76</v>
      </c>
      <c r="AL115" s="42" t="s">
        <v>76</v>
      </c>
      <c r="AM115" s="42" t="s">
        <v>76</v>
      </c>
      <c r="AN115" s="42">
        <v>8.1</v>
      </c>
    </row>
    <row r="116" spans="2:40" x14ac:dyDescent="0.25">
      <c r="B116" s="42" t="s">
        <v>408</v>
      </c>
      <c r="C116" s="15">
        <v>466950</v>
      </c>
      <c r="D116" s="15" t="s">
        <v>7828</v>
      </c>
      <c r="E116" s="15">
        <v>2017</v>
      </c>
      <c r="F116" s="41">
        <v>42795</v>
      </c>
      <c r="G116" s="42">
        <v>1006.3</v>
      </c>
      <c r="H116" s="42">
        <v>1018.7</v>
      </c>
      <c r="I116" s="42">
        <v>1015.2</v>
      </c>
      <c r="J116" s="42" t="s">
        <v>8040</v>
      </c>
      <c r="K116" s="42">
        <v>998.1</v>
      </c>
      <c r="L116" s="42" t="s">
        <v>8041</v>
      </c>
      <c r="M116" s="42">
        <v>17.3</v>
      </c>
      <c r="N116" s="42">
        <v>24.7</v>
      </c>
      <c r="O116" s="42" t="s">
        <v>8042</v>
      </c>
      <c r="P116" s="42">
        <v>11.3</v>
      </c>
      <c r="Q116" s="42" t="s">
        <v>8043</v>
      </c>
      <c r="R116" s="42">
        <v>12.9</v>
      </c>
      <c r="S116" s="42">
        <v>7.1</v>
      </c>
      <c r="T116" s="42">
        <v>30</v>
      </c>
      <c r="U116" s="42">
        <v>28.3</v>
      </c>
      <c r="V116" s="42">
        <v>100</v>
      </c>
      <c r="W116" s="42" t="s">
        <v>8044</v>
      </c>
      <c r="X116" s="42">
        <v>173.7</v>
      </c>
      <c r="Y116" s="42">
        <v>117.4</v>
      </c>
      <c r="Z116" s="42">
        <v>16</v>
      </c>
      <c r="AA116" s="42">
        <v>4</v>
      </c>
      <c r="AB116" s="42" t="s">
        <v>8045</v>
      </c>
      <c r="AC116" s="42">
        <v>9.5</v>
      </c>
      <c r="AD116" s="42" t="s">
        <v>8046</v>
      </c>
      <c r="AE116" s="42">
        <v>70.5</v>
      </c>
      <c r="AF116" s="42" t="s">
        <v>2037</v>
      </c>
      <c r="AG116" s="42">
        <v>76</v>
      </c>
      <c r="AH116" s="42">
        <v>72.900000000000006</v>
      </c>
      <c r="AI116" s="42">
        <v>59.8</v>
      </c>
      <c r="AJ116" s="42">
        <v>222.5</v>
      </c>
      <c r="AK116" s="42">
        <v>0</v>
      </c>
      <c r="AL116" s="42">
        <v>0</v>
      </c>
      <c r="AM116" s="42" t="s">
        <v>8047</v>
      </c>
      <c r="AN116" s="42">
        <v>8.4</v>
      </c>
    </row>
    <row r="117" spans="2:40" x14ac:dyDescent="0.25">
      <c r="B117" s="42" t="s">
        <v>408</v>
      </c>
      <c r="C117" s="15">
        <v>466950</v>
      </c>
      <c r="D117" s="15" t="s">
        <v>7828</v>
      </c>
      <c r="E117" s="15">
        <v>2017</v>
      </c>
      <c r="F117" s="41">
        <v>42826</v>
      </c>
      <c r="G117" s="42">
        <v>1002.6</v>
      </c>
      <c r="H117" s="42">
        <v>1014.9</v>
      </c>
      <c r="I117" s="42">
        <v>1013.6</v>
      </c>
      <c r="J117" s="42" t="s">
        <v>8048</v>
      </c>
      <c r="K117" s="42">
        <v>992.8</v>
      </c>
      <c r="L117" s="42" t="s">
        <v>8049</v>
      </c>
      <c r="M117" s="42">
        <v>20.8</v>
      </c>
      <c r="N117" s="42">
        <v>28.1</v>
      </c>
      <c r="O117" s="42" t="s">
        <v>8050</v>
      </c>
      <c r="P117" s="42">
        <v>12.6</v>
      </c>
      <c r="Q117" s="42" t="s">
        <v>8051</v>
      </c>
      <c r="R117" s="42">
        <v>16.5</v>
      </c>
      <c r="S117" s="42">
        <v>6.2</v>
      </c>
      <c r="T117" s="42">
        <v>160</v>
      </c>
      <c r="U117" s="42">
        <v>21.9</v>
      </c>
      <c r="V117" s="42">
        <v>30</v>
      </c>
      <c r="W117" s="42" t="s">
        <v>8052</v>
      </c>
      <c r="X117" s="42">
        <v>63.9</v>
      </c>
      <c r="Y117" s="42">
        <v>67.5</v>
      </c>
      <c r="Z117" s="42">
        <v>11</v>
      </c>
      <c r="AA117" s="42">
        <v>3.3</v>
      </c>
      <c r="AB117" s="42" t="s">
        <v>8053</v>
      </c>
      <c r="AC117" s="42">
        <v>9.6</v>
      </c>
      <c r="AD117" s="42" t="s">
        <v>8054</v>
      </c>
      <c r="AE117" s="42">
        <v>13.5</v>
      </c>
      <c r="AF117" s="42" t="s">
        <v>6770</v>
      </c>
      <c r="AG117" s="42">
        <v>78</v>
      </c>
      <c r="AH117" s="42">
        <v>95.6</v>
      </c>
      <c r="AI117" s="42">
        <v>143.1</v>
      </c>
      <c r="AJ117" s="42">
        <v>398.74</v>
      </c>
      <c r="AK117" s="42" t="s">
        <v>76</v>
      </c>
      <c r="AL117" s="42" t="s">
        <v>76</v>
      </c>
      <c r="AM117" s="42" t="s">
        <v>76</v>
      </c>
      <c r="AN117" s="42">
        <v>6.5</v>
      </c>
    </row>
    <row r="118" spans="2:40" x14ac:dyDescent="0.25">
      <c r="B118" s="42" t="s">
        <v>408</v>
      </c>
      <c r="C118" s="15">
        <v>466950</v>
      </c>
      <c r="D118" s="15" t="s">
        <v>7828</v>
      </c>
      <c r="E118" s="15">
        <v>2017</v>
      </c>
      <c r="F118" s="41">
        <v>42856</v>
      </c>
      <c r="G118" s="42">
        <v>1000</v>
      </c>
      <c r="H118" s="42">
        <v>1012.2</v>
      </c>
      <c r="I118" s="42">
        <v>1006.5</v>
      </c>
      <c r="J118" s="42" t="s">
        <v>8055</v>
      </c>
      <c r="K118" s="42">
        <v>991.7</v>
      </c>
      <c r="L118" s="42" t="s">
        <v>8056</v>
      </c>
      <c r="M118" s="42">
        <v>23.6</v>
      </c>
      <c r="N118" s="42">
        <v>29.5</v>
      </c>
      <c r="O118" s="42" t="s">
        <v>8057</v>
      </c>
      <c r="P118" s="42">
        <v>18.7</v>
      </c>
      <c r="Q118" s="42" t="s">
        <v>8058</v>
      </c>
      <c r="R118" s="42">
        <v>20.9</v>
      </c>
      <c r="S118" s="42">
        <v>5.9</v>
      </c>
      <c r="T118" s="42">
        <v>120</v>
      </c>
      <c r="U118" s="42">
        <v>18.5</v>
      </c>
      <c r="V118" s="42">
        <v>160</v>
      </c>
      <c r="W118" s="42" t="s">
        <v>8059</v>
      </c>
      <c r="X118" s="42">
        <v>198.4</v>
      </c>
      <c r="Y118" s="42">
        <v>54.2</v>
      </c>
      <c r="Z118" s="42">
        <v>11</v>
      </c>
      <c r="AA118" s="42">
        <v>18.5</v>
      </c>
      <c r="AB118" s="42" t="s">
        <v>8060</v>
      </c>
      <c r="AC118" s="42">
        <v>48</v>
      </c>
      <c r="AD118" s="42" t="s">
        <v>8061</v>
      </c>
      <c r="AE118" s="42">
        <v>49.2</v>
      </c>
      <c r="AF118" s="42" t="s">
        <v>8062</v>
      </c>
      <c r="AG118" s="42">
        <v>85</v>
      </c>
      <c r="AH118" s="42">
        <v>101.3</v>
      </c>
      <c r="AI118" s="42">
        <v>120.6</v>
      </c>
      <c r="AJ118" s="42">
        <v>363.1</v>
      </c>
      <c r="AK118" s="42">
        <v>0</v>
      </c>
      <c r="AL118" s="42">
        <v>0</v>
      </c>
      <c r="AM118" s="42" t="s">
        <v>8063</v>
      </c>
      <c r="AN118" s="42">
        <v>7.6</v>
      </c>
    </row>
    <row r="119" spans="2:40" x14ac:dyDescent="0.25">
      <c r="B119" s="42" t="s">
        <v>408</v>
      </c>
      <c r="C119" s="15">
        <v>466950</v>
      </c>
      <c r="D119" s="15" t="s">
        <v>7828</v>
      </c>
      <c r="E119" s="15">
        <v>2017</v>
      </c>
      <c r="F119" s="41">
        <v>42887</v>
      </c>
      <c r="G119" s="42">
        <v>996.5</v>
      </c>
      <c r="H119" s="42">
        <v>1008.4</v>
      </c>
      <c r="I119" s="42">
        <v>1001.5</v>
      </c>
      <c r="J119" s="42" t="s">
        <v>8064</v>
      </c>
      <c r="K119" s="42">
        <v>986</v>
      </c>
      <c r="L119" s="42" t="s">
        <v>8065</v>
      </c>
      <c r="M119" s="42">
        <v>26.3</v>
      </c>
      <c r="N119" s="42">
        <v>31.7</v>
      </c>
      <c r="O119" s="42" t="s">
        <v>8066</v>
      </c>
      <c r="P119" s="42">
        <v>21</v>
      </c>
      <c r="Q119" s="42" t="s">
        <v>8067</v>
      </c>
      <c r="R119" s="42">
        <v>24.3</v>
      </c>
      <c r="S119" s="42">
        <v>5.6</v>
      </c>
      <c r="T119" s="42">
        <v>270</v>
      </c>
      <c r="U119" s="42">
        <v>31</v>
      </c>
      <c r="V119" s="42">
        <v>260</v>
      </c>
      <c r="W119" s="42" t="s">
        <v>8068</v>
      </c>
      <c r="X119" s="42">
        <v>534.79999999999995</v>
      </c>
      <c r="Y119" s="42">
        <v>136.30000000000001</v>
      </c>
      <c r="Z119" s="42">
        <v>12</v>
      </c>
      <c r="AA119" s="42">
        <v>15.5</v>
      </c>
      <c r="AB119" s="42" t="s">
        <v>8069</v>
      </c>
      <c r="AC119" s="42">
        <v>63</v>
      </c>
      <c r="AD119" s="42" t="s">
        <v>8070</v>
      </c>
      <c r="AE119" s="42">
        <v>212.5</v>
      </c>
      <c r="AF119" s="42" t="s">
        <v>8071</v>
      </c>
      <c r="AG119" s="42">
        <v>89</v>
      </c>
      <c r="AH119" s="42">
        <v>107.3</v>
      </c>
      <c r="AI119" s="42">
        <v>162.19999999999999</v>
      </c>
      <c r="AJ119" s="42">
        <v>484.31</v>
      </c>
      <c r="AK119" s="42">
        <v>0</v>
      </c>
      <c r="AL119" s="42">
        <v>0</v>
      </c>
      <c r="AM119" s="42" t="s">
        <v>8072</v>
      </c>
      <c r="AN119" s="42">
        <v>7</v>
      </c>
    </row>
    <row r="120" spans="2:40" x14ac:dyDescent="0.25">
      <c r="B120" s="42" t="s">
        <v>408</v>
      </c>
      <c r="C120" s="15">
        <v>466950</v>
      </c>
      <c r="D120" s="15" t="s">
        <v>7828</v>
      </c>
      <c r="E120" s="15">
        <v>2017</v>
      </c>
      <c r="F120" s="41">
        <v>42917</v>
      </c>
      <c r="G120" s="42">
        <v>997.4</v>
      </c>
      <c r="H120" s="42">
        <v>1009.3</v>
      </c>
      <c r="I120" s="42">
        <v>1003.2</v>
      </c>
      <c r="J120" s="42" t="s">
        <v>8073</v>
      </c>
      <c r="K120" s="42">
        <v>981.5</v>
      </c>
      <c r="L120" s="42" t="s">
        <v>8074</v>
      </c>
      <c r="M120" s="42">
        <v>28.4</v>
      </c>
      <c r="N120" s="42">
        <v>33</v>
      </c>
      <c r="O120" s="42" t="s">
        <v>8075</v>
      </c>
      <c r="P120" s="42">
        <v>24</v>
      </c>
      <c r="Q120" s="42" t="s">
        <v>8076</v>
      </c>
      <c r="R120" s="42">
        <v>25.5</v>
      </c>
      <c r="S120" s="42">
        <v>6.7</v>
      </c>
      <c r="T120" s="42">
        <v>160</v>
      </c>
      <c r="U120" s="42">
        <v>39.6</v>
      </c>
      <c r="V120" s="42">
        <v>120</v>
      </c>
      <c r="W120" s="42" t="s">
        <v>8077</v>
      </c>
      <c r="X120" s="42">
        <v>37.5</v>
      </c>
      <c r="Y120" s="42">
        <v>12.7</v>
      </c>
      <c r="Z120" s="42">
        <v>3</v>
      </c>
      <c r="AA120" s="42">
        <v>6.5</v>
      </c>
      <c r="AB120" s="42" t="s">
        <v>8078</v>
      </c>
      <c r="AC120" s="42">
        <v>19</v>
      </c>
      <c r="AD120" s="42" t="s">
        <v>8079</v>
      </c>
      <c r="AE120" s="42">
        <v>33.5</v>
      </c>
      <c r="AF120" s="42" t="s">
        <v>2069</v>
      </c>
      <c r="AG120" s="42">
        <v>85</v>
      </c>
      <c r="AH120" s="42">
        <v>168</v>
      </c>
      <c r="AI120" s="42">
        <v>304.89999999999998</v>
      </c>
      <c r="AJ120" s="42">
        <v>758.28</v>
      </c>
      <c r="AK120" s="42" t="s">
        <v>76</v>
      </c>
      <c r="AL120" s="42" t="s">
        <v>76</v>
      </c>
      <c r="AM120" s="42" t="s">
        <v>76</v>
      </c>
      <c r="AN120" s="42">
        <v>4.5999999999999996</v>
      </c>
    </row>
    <row r="121" spans="2:40" x14ac:dyDescent="0.25">
      <c r="B121" s="42" t="s">
        <v>408</v>
      </c>
      <c r="C121" s="15">
        <v>466950</v>
      </c>
      <c r="D121" s="15" t="s">
        <v>7828</v>
      </c>
      <c r="E121" s="15">
        <v>2017</v>
      </c>
      <c r="F121" s="41">
        <v>42948</v>
      </c>
      <c r="G121" s="42">
        <v>996.2</v>
      </c>
      <c r="H121" s="42">
        <v>1008</v>
      </c>
      <c r="I121" s="42">
        <v>1002.4</v>
      </c>
      <c r="J121" s="42" t="s">
        <v>8080</v>
      </c>
      <c r="K121" s="42">
        <v>990</v>
      </c>
      <c r="L121" s="42" t="s">
        <v>8081</v>
      </c>
      <c r="M121" s="42">
        <v>28.7</v>
      </c>
      <c r="N121" s="42">
        <v>33.5</v>
      </c>
      <c r="O121" s="42" t="s">
        <v>8082</v>
      </c>
      <c r="P121" s="42">
        <v>25</v>
      </c>
      <c r="Q121" s="42" t="s">
        <v>8083</v>
      </c>
      <c r="R121" s="42">
        <v>25.9</v>
      </c>
      <c r="S121" s="42">
        <v>6.2</v>
      </c>
      <c r="T121" s="42">
        <v>260</v>
      </c>
      <c r="U121" s="42">
        <v>25.1</v>
      </c>
      <c r="V121" s="42">
        <v>260</v>
      </c>
      <c r="W121" s="42" t="s">
        <v>8084</v>
      </c>
      <c r="X121" s="42">
        <v>11.6</v>
      </c>
      <c r="Y121" s="42">
        <v>3.6</v>
      </c>
      <c r="Z121" s="42">
        <v>3</v>
      </c>
      <c r="AA121" s="42">
        <v>3.6</v>
      </c>
      <c r="AB121" s="42" t="s">
        <v>8085</v>
      </c>
      <c r="AC121" s="42">
        <v>4</v>
      </c>
      <c r="AD121" s="42" t="s">
        <v>8086</v>
      </c>
      <c r="AE121" s="42">
        <v>5.3</v>
      </c>
      <c r="AF121" s="42" t="s">
        <v>2077</v>
      </c>
      <c r="AG121" s="42">
        <v>85</v>
      </c>
      <c r="AH121" s="42">
        <v>172.7</v>
      </c>
      <c r="AI121" s="42">
        <v>311.60000000000002</v>
      </c>
      <c r="AJ121" s="42">
        <v>718.94</v>
      </c>
      <c r="AK121" s="42" t="s">
        <v>76</v>
      </c>
      <c r="AL121" s="42" t="s">
        <v>76</v>
      </c>
      <c r="AM121" s="42" t="s">
        <v>76</v>
      </c>
      <c r="AN121" s="42">
        <v>3.9</v>
      </c>
    </row>
    <row r="122" spans="2:40" x14ac:dyDescent="0.25">
      <c r="B122" s="42" t="s">
        <v>408</v>
      </c>
      <c r="C122" s="15">
        <v>466950</v>
      </c>
      <c r="D122" s="15" t="s">
        <v>7828</v>
      </c>
      <c r="E122" s="15">
        <v>2017</v>
      </c>
      <c r="F122" s="41">
        <v>42979</v>
      </c>
      <c r="G122" s="42">
        <v>998.6</v>
      </c>
      <c r="H122" s="42">
        <v>1010.5</v>
      </c>
      <c r="I122" s="42">
        <v>1005.8</v>
      </c>
      <c r="J122" s="42" t="s">
        <v>8087</v>
      </c>
      <c r="K122" s="42">
        <v>992.2</v>
      </c>
      <c r="L122" s="42" t="s">
        <v>8088</v>
      </c>
      <c r="M122" s="42">
        <v>28</v>
      </c>
      <c r="N122" s="42">
        <v>34</v>
      </c>
      <c r="O122" s="42" t="s">
        <v>8089</v>
      </c>
      <c r="P122" s="42">
        <v>23.7</v>
      </c>
      <c r="Q122" s="42" t="s">
        <v>8090</v>
      </c>
      <c r="R122" s="42">
        <v>24.4</v>
      </c>
      <c r="S122" s="42">
        <v>6.5</v>
      </c>
      <c r="T122" s="42">
        <v>160</v>
      </c>
      <c r="U122" s="42">
        <v>28.1</v>
      </c>
      <c r="V122" s="42">
        <v>340</v>
      </c>
      <c r="W122" s="42" t="s">
        <v>8091</v>
      </c>
      <c r="X122" s="42">
        <v>19</v>
      </c>
      <c r="Y122" s="42">
        <v>13.7</v>
      </c>
      <c r="Z122" s="42">
        <v>2</v>
      </c>
      <c r="AA122" s="42">
        <v>2.5</v>
      </c>
      <c r="AB122" s="42" t="s">
        <v>8092</v>
      </c>
      <c r="AC122" s="42">
        <v>9</v>
      </c>
      <c r="AD122" s="42" t="s">
        <v>8093</v>
      </c>
      <c r="AE122" s="42">
        <v>14.5</v>
      </c>
      <c r="AF122" s="42" t="s">
        <v>6183</v>
      </c>
      <c r="AG122" s="42">
        <v>81</v>
      </c>
      <c r="AH122" s="42">
        <v>143.69999999999999</v>
      </c>
      <c r="AI122" s="42">
        <v>223.6</v>
      </c>
      <c r="AJ122" s="42">
        <v>526.52</v>
      </c>
      <c r="AK122" s="42">
        <v>0</v>
      </c>
      <c r="AL122" s="42">
        <v>0</v>
      </c>
      <c r="AM122" s="42" t="s">
        <v>8094</v>
      </c>
      <c r="AN122" s="42">
        <v>5.0999999999999996</v>
      </c>
    </row>
    <row r="123" spans="2:40" x14ac:dyDescent="0.25">
      <c r="B123" s="42" t="s">
        <v>408</v>
      </c>
      <c r="C123" s="15">
        <v>466950</v>
      </c>
      <c r="D123" s="15" t="s">
        <v>7828</v>
      </c>
      <c r="E123" s="15">
        <v>2017</v>
      </c>
      <c r="F123" s="41">
        <v>43009</v>
      </c>
      <c r="G123" s="42">
        <v>1002.8</v>
      </c>
      <c r="H123" s="42">
        <v>1014.9</v>
      </c>
      <c r="I123" s="42">
        <v>1014.1</v>
      </c>
      <c r="J123" s="42" t="s">
        <v>8095</v>
      </c>
      <c r="K123" s="42">
        <v>994.2</v>
      </c>
      <c r="L123" s="42" t="s">
        <v>8096</v>
      </c>
      <c r="M123" s="42">
        <v>24.8</v>
      </c>
      <c r="N123" s="42">
        <v>32.799999999999997</v>
      </c>
      <c r="O123" s="42" t="s">
        <v>8097</v>
      </c>
      <c r="P123" s="42">
        <v>18.600000000000001</v>
      </c>
      <c r="Q123" s="42" t="s">
        <v>8098</v>
      </c>
      <c r="R123" s="42">
        <v>20.5</v>
      </c>
      <c r="S123" s="42">
        <v>9.3000000000000007</v>
      </c>
      <c r="T123" s="42">
        <v>20</v>
      </c>
      <c r="U123" s="42">
        <v>27.9</v>
      </c>
      <c r="V123" s="42">
        <v>40</v>
      </c>
      <c r="W123" s="42" t="s">
        <v>8099</v>
      </c>
      <c r="X123" s="42">
        <v>191.9</v>
      </c>
      <c r="Y123" s="42">
        <v>45.7</v>
      </c>
      <c r="Z123" s="42">
        <v>13</v>
      </c>
      <c r="AA123" s="42">
        <v>10</v>
      </c>
      <c r="AB123" s="42" t="s">
        <v>8100</v>
      </c>
      <c r="AC123" s="42">
        <v>24.5</v>
      </c>
      <c r="AD123" s="42" t="s">
        <v>8101</v>
      </c>
      <c r="AE123" s="42">
        <v>95.2</v>
      </c>
      <c r="AF123" s="42" t="s">
        <v>3228</v>
      </c>
      <c r="AG123" s="42">
        <v>78</v>
      </c>
      <c r="AH123" s="42">
        <v>139.69999999999999</v>
      </c>
      <c r="AI123" s="42">
        <v>142.30000000000001</v>
      </c>
      <c r="AJ123" s="42">
        <v>360.91</v>
      </c>
      <c r="AK123" s="42" t="s">
        <v>76</v>
      </c>
      <c r="AL123" s="42" t="s">
        <v>76</v>
      </c>
      <c r="AM123" s="42" t="s">
        <v>76</v>
      </c>
      <c r="AN123" s="42">
        <v>6.8</v>
      </c>
    </row>
    <row r="124" spans="2:40" x14ac:dyDescent="0.25">
      <c r="B124" s="42" t="s">
        <v>408</v>
      </c>
      <c r="C124" s="15">
        <v>466950</v>
      </c>
      <c r="D124" s="15" t="s">
        <v>7828</v>
      </c>
      <c r="E124" s="15">
        <v>2017</v>
      </c>
      <c r="F124" s="41">
        <v>43040</v>
      </c>
      <c r="G124" s="42">
        <v>1006.2</v>
      </c>
      <c r="H124" s="42">
        <v>1018.5</v>
      </c>
      <c r="I124" s="42">
        <v>1015</v>
      </c>
      <c r="J124" s="42" t="s">
        <v>8102</v>
      </c>
      <c r="K124" s="42">
        <v>997.7</v>
      </c>
      <c r="L124" s="42" t="s">
        <v>8103</v>
      </c>
      <c r="M124" s="42">
        <v>21.5</v>
      </c>
      <c r="N124" s="42">
        <v>27.7</v>
      </c>
      <c r="O124" s="42" t="s">
        <v>8104</v>
      </c>
      <c r="P124" s="42">
        <v>15.4</v>
      </c>
      <c r="Q124" s="42" t="s">
        <v>8105</v>
      </c>
      <c r="R124" s="42">
        <v>18.100000000000001</v>
      </c>
      <c r="S124" s="42">
        <v>9.3000000000000007</v>
      </c>
      <c r="T124" s="42">
        <v>60</v>
      </c>
      <c r="U124" s="42">
        <v>28.1</v>
      </c>
      <c r="V124" s="42">
        <v>40</v>
      </c>
      <c r="W124" s="42" t="s">
        <v>8106</v>
      </c>
      <c r="X124" s="42">
        <v>198.1</v>
      </c>
      <c r="Y124" s="42">
        <v>238.2</v>
      </c>
      <c r="Z124" s="42">
        <v>24</v>
      </c>
      <c r="AA124" s="42">
        <v>10</v>
      </c>
      <c r="AB124" s="42" t="s">
        <v>8107</v>
      </c>
      <c r="AC124" s="42">
        <v>26</v>
      </c>
      <c r="AD124" s="42" t="s">
        <v>8108</v>
      </c>
      <c r="AE124" s="42">
        <v>61</v>
      </c>
      <c r="AF124" s="42" t="s">
        <v>8109</v>
      </c>
      <c r="AG124" s="42">
        <v>82</v>
      </c>
      <c r="AH124" s="42">
        <v>59.9</v>
      </c>
      <c r="AI124" s="42">
        <v>37</v>
      </c>
      <c r="AJ124" s="42">
        <v>135.02000000000001</v>
      </c>
      <c r="AK124" s="42" t="s">
        <v>76</v>
      </c>
      <c r="AL124" s="42" t="s">
        <v>76</v>
      </c>
      <c r="AM124" s="42" t="s">
        <v>76</v>
      </c>
      <c r="AN124" s="42">
        <v>9.1999999999999993</v>
      </c>
    </row>
    <row r="125" spans="2:40" x14ac:dyDescent="0.25">
      <c r="B125" s="42" t="s">
        <v>408</v>
      </c>
      <c r="C125" s="15">
        <v>466950</v>
      </c>
      <c r="D125" s="15" t="s">
        <v>7828</v>
      </c>
      <c r="E125" s="15">
        <v>2017</v>
      </c>
      <c r="F125" s="41">
        <v>43070</v>
      </c>
      <c r="G125" s="42">
        <v>1010.2</v>
      </c>
      <c r="H125" s="42">
        <v>1022.7</v>
      </c>
      <c r="I125" s="42">
        <v>1019.6</v>
      </c>
      <c r="J125" s="42" t="s">
        <v>8110</v>
      </c>
      <c r="K125" s="42">
        <v>1003</v>
      </c>
      <c r="L125" s="42" t="s">
        <v>8111</v>
      </c>
      <c r="M125" s="42">
        <v>17.2</v>
      </c>
      <c r="N125" s="42">
        <v>23.1</v>
      </c>
      <c r="O125" s="42" t="s">
        <v>8112</v>
      </c>
      <c r="P125" s="42">
        <v>12.1</v>
      </c>
      <c r="Q125" s="42" t="s">
        <v>8113</v>
      </c>
      <c r="R125" s="42">
        <v>11.8</v>
      </c>
      <c r="S125" s="42">
        <v>9.5</v>
      </c>
      <c r="T125" s="42">
        <v>40</v>
      </c>
      <c r="U125" s="42">
        <v>26.8</v>
      </c>
      <c r="V125" s="42">
        <v>360</v>
      </c>
      <c r="W125" s="42" t="s">
        <v>8114</v>
      </c>
      <c r="X125" s="42">
        <v>67.7</v>
      </c>
      <c r="Y125" s="42">
        <v>119.5</v>
      </c>
      <c r="Z125" s="42">
        <v>18</v>
      </c>
      <c r="AA125" s="42">
        <v>4</v>
      </c>
      <c r="AB125" s="42" t="s">
        <v>8115</v>
      </c>
      <c r="AC125" s="42">
        <v>10.5</v>
      </c>
      <c r="AD125" s="42" t="s">
        <v>8116</v>
      </c>
      <c r="AE125" s="42">
        <v>18.5</v>
      </c>
      <c r="AF125" s="42" t="s">
        <v>8117</v>
      </c>
      <c r="AG125" s="42">
        <v>71</v>
      </c>
      <c r="AH125" s="42">
        <v>70.3</v>
      </c>
      <c r="AI125" s="42">
        <v>24.5</v>
      </c>
      <c r="AJ125" s="42">
        <v>99.98</v>
      </c>
      <c r="AK125" s="42">
        <v>0</v>
      </c>
      <c r="AL125" s="42">
        <v>0</v>
      </c>
      <c r="AM125" s="42" t="s">
        <v>2606</v>
      </c>
      <c r="AN125" s="42">
        <v>8.8000000000000007</v>
      </c>
    </row>
    <row r="126" spans="2:40" x14ac:dyDescent="0.25">
      <c r="B126" s="42" t="s">
        <v>408</v>
      </c>
      <c r="C126" s="15">
        <v>466950</v>
      </c>
      <c r="D126" s="15" t="s">
        <v>7828</v>
      </c>
      <c r="E126" s="15">
        <v>2018</v>
      </c>
      <c r="F126" s="41">
        <v>43101</v>
      </c>
      <c r="G126" s="42">
        <v>1008.1</v>
      </c>
      <c r="H126" s="42">
        <v>1020.7</v>
      </c>
      <c r="I126" s="42">
        <v>1019.9</v>
      </c>
      <c r="J126" s="42" t="s">
        <v>8118</v>
      </c>
      <c r="K126" s="42">
        <v>1000</v>
      </c>
      <c r="L126" s="42" t="s">
        <v>8119</v>
      </c>
      <c r="M126" s="42">
        <v>16</v>
      </c>
      <c r="N126" s="42">
        <v>22.4</v>
      </c>
      <c r="O126" s="42" t="s">
        <v>8120</v>
      </c>
      <c r="P126" s="42">
        <v>9.1</v>
      </c>
      <c r="Q126" s="42" t="s">
        <v>8121</v>
      </c>
      <c r="R126" s="42">
        <v>11.7</v>
      </c>
      <c r="S126" s="42">
        <v>8.8000000000000007</v>
      </c>
      <c r="T126" s="42">
        <v>60</v>
      </c>
      <c r="U126" s="42">
        <v>25.4</v>
      </c>
      <c r="V126" s="42">
        <v>160</v>
      </c>
      <c r="W126" s="42" t="s">
        <v>8122</v>
      </c>
      <c r="X126" s="42">
        <v>210.7</v>
      </c>
      <c r="Y126" s="42">
        <v>200.9</v>
      </c>
      <c r="Z126" s="42">
        <v>17</v>
      </c>
      <c r="AA126" s="42">
        <v>4</v>
      </c>
      <c r="AB126" s="42" t="s">
        <v>8123</v>
      </c>
      <c r="AC126" s="42">
        <v>9</v>
      </c>
      <c r="AD126" s="42" t="s">
        <v>8124</v>
      </c>
      <c r="AE126" s="42">
        <v>60.5</v>
      </c>
      <c r="AF126" s="42" t="s">
        <v>6838</v>
      </c>
      <c r="AG126" s="42">
        <v>76</v>
      </c>
      <c r="AH126" s="42">
        <v>61.8</v>
      </c>
      <c r="AI126" s="42">
        <v>66.3</v>
      </c>
      <c r="AJ126" s="42">
        <v>151.08000000000001</v>
      </c>
      <c r="AK126" s="42" t="s">
        <v>76</v>
      </c>
      <c r="AL126" s="42" t="s">
        <v>76</v>
      </c>
      <c r="AM126" s="42" t="s">
        <v>76</v>
      </c>
      <c r="AN126" s="42">
        <v>8.3000000000000007</v>
      </c>
    </row>
    <row r="127" spans="2:40" x14ac:dyDescent="0.25">
      <c r="B127" s="42" t="s">
        <v>408</v>
      </c>
      <c r="C127" s="15">
        <v>466950</v>
      </c>
      <c r="D127" s="15" t="s">
        <v>7828</v>
      </c>
      <c r="E127" s="15">
        <v>2018</v>
      </c>
      <c r="F127" s="41">
        <v>43132</v>
      </c>
      <c r="G127" s="42">
        <v>1008.9</v>
      </c>
      <c r="H127" s="42">
        <v>1021.5</v>
      </c>
      <c r="I127" s="42">
        <v>1018.2</v>
      </c>
      <c r="J127" s="42" t="s">
        <v>8125</v>
      </c>
      <c r="K127" s="42">
        <v>999.7</v>
      </c>
      <c r="L127" s="42" t="s">
        <v>8126</v>
      </c>
      <c r="M127" s="42">
        <v>15.2</v>
      </c>
      <c r="N127" s="42">
        <v>24.2</v>
      </c>
      <c r="O127" s="42" t="s">
        <v>8127</v>
      </c>
      <c r="P127" s="42">
        <v>7</v>
      </c>
      <c r="Q127" s="42" t="s">
        <v>8128</v>
      </c>
      <c r="R127" s="42">
        <v>10.9</v>
      </c>
      <c r="S127" s="42">
        <v>7.8</v>
      </c>
      <c r="T127" s="42">
        <v>30</v>
      </c>
      <c r="U127" s="42">
        <v>22.3</v>
      </c>
      <c r="V127" s="42">
        <v>360</v>
      </c>
      <c r="W127" s="42" t="s">
        <v>8129</v>
      </c>
      <c r="X127" s="42">
        <v>87.1</v>
      </c>
      <c r="Y127" s="42">
        <v>164.9</v>
      </c>
      <c r="Z127" s="42">
        <v>16</v>
      </c>
      <c r="AA127" s="42">
        <v>2</v>
      </c>
      <c r="AB127" s="42" t="s">
        <v>8130</v>
      </c>
      <c r="AC127" s="42">
        <v>5.5</v>
      </c>
      <c r="AD127" s="42" t="s">
        <v>8131</v>
      </c>
      <c r="AE127" s="42">
        <v>16.5</v>
      </c>
      <c r="AF127" s="42" t="s">
        <v>8132</v>
      </c>
      <c r="AG127" s="42">
        <v>76</v>
      </c>
      <c r="AH127" s="42">
        <v>45.1</v>
      </c>
      <c r="AI127" s="42">
        <v>52.9</v>
      </c>
      <c r="AJ127" s="42">
        <v>135.01</v>
      </c>
      <c r="AK127" s="42" t="s">
        <v>76</v>
      </c>
      <c r="AL127" s="42" t="s">
        <v>76</v>
      </c>
      <c r="AM127" s="42" t="s">
        <v>76</v>
      </c>
      <c r="AN127" s="42">
        <v>8.3000000000000007</v>
      </c>
    </row>
    <row r="128" spans="2:40" x14ac:dyDescent="0.25">
      <c r="B128" s="42" t="s">
        <v>408</v>
      </c>
      <c r="C128" s="15">
        <v>466950</v>
      </c>
      <c r="D128" s="15" t="s">
        <v>7828</v>
      </c>
      <c r="E128" s="15">
        <v>2018</v>
      </c>
      <c r="F128" s="41">
        <v>43160</v>
      </c>
      <c r="G128" s="42">
        <v>1005.6</v>
      </c>
      <c r="H128" s="42">
        <v>1018</v>
      </c>
      <c r="I128" s="42">
        <v>1014.6</v>
      </c>
      <c r="J128" s="42" t="s">
        <v>8133</v>
      </c>
      <c r="K128" s="42">
        <v>998</v>
      </c>
      <c r="L128" s="42" t="s">
        <v>8134</v>
      </c>
      <c r="M128" s="42">
        <v>19.2</v>
      </c>
      <c r="N128" s="42">
        <v>25.8</v>
      </c>
      <c r="O128" s="42" t="s">
        <v>8135</v>
      </c>
      <c r="P128" s="42">
        <v>10.3</v>
      </c>
      <c r="Q128" s="42" t="s">
        <v>8136</v>
      </c>
      <c r="R128" s="42">
        <v>14.3</v>
      </c>
      <c r="S128" s="42">
        <v>7.1</v>
      </c>
      <c r="T128" s="42">
        <v>110</v>
      </c>
      <c r="U128" s="42">
        <v>25.2</v>
      </c>
      <c r="V128" s="42">
        <v>340</v>
      </c>
      <c r="W128" s="42" t="s">
        <v>8137</v>
      </c>
      <c r="X128" s="42">
        <v>68.8</v>
      </c>
      <c r="Y128" s="42">
        <v>36.299999999999997</v>
      </c>
      <c r="Z128" s="42">
        <v>14</v>
      </c>
      <c r="AA128" s="42">
        <v>8</v>
      </c>
      <c r="AB128" s="42" t="s">
        <v>8138</v>
      </c>
      <c r="AC128" s="42">
        <v>24</v>
      </c>
      <c r="AD128" s="42" t="s">
        <v>8139</v>
      </c>
      <c r="AE128" s="42">
        <v>28</v>
      </c>
      <c r="AF128" s="42" t="s">
        <v>6855</v>
      </c>
      <c r="AG128" s="42">
        <v>74</v>
      </c>
      <c r="AH128" s="42">
        <v>107.5</v>
      </c>
      <c r="AI128" s="42">
        <v>163.1</v>
      </c>
      <c r="AJ128" s="42">
        <v>436.68</v>
      </c>
      <c r="AK128" s="42" t="s">
        <v>76</v>
      </c>
      <c r="AL128" s="42" t="s">
        <v>76</v>
      </c>
      <c r="AM128" s="42" t="s">
        <v>76</v>
      </c>
      <c r="AN128" s="42">
        <v>6.1</v>
      </c>
    </row>
    <row r="129" spans="2:40" x14ac:dyDescent="0.25">
      <c r="B129" s="42" t="s">
        <v>408</v>
      </c>
      <c r="C129" s="15">
        <v>466950</v>
      </c>
      <c r="D129" s="15" t="s">
        <v>7828</v>
      </c>
      <c r="E129" s="15">
        <v>2018</v>
      </c>
      <c r="F129" s="41">
        <v>43191</v>
      </c>
      <c r="G129" s="42">
        <v>1003.6</v>
      </c>
      <c r="H129" s="42">
        <v>1015.9</v>
      </c>
      <c r="I129" s="42">
        <v>1014.5</v>
      </c>
      <c r="J129" s="42" t="s">
        <v>8140</v>
      </c>
      <c r="K129" s="42">
        <v>996.2</v>
      </c>
      <c r="L129" s="42" t="s">
        <v>8141</v>
      </c>
      <c r="M129" s="42">
        <v>21.2</v>
      </c>
      <c r="N129" s="42">
        <v>28.9</v>
      </c>
      <c r="O129" s="42" t="s">
        <v>8142</v>
      </c>
      <c r="P129" s="42">
        <v>12.5</v>
      </c>
      <c r="Q129" s="42" t="s">
        <v>8143</v>
      </c>
      <c r="R129" s="42">
        <v>16.899999999999999</v>
      </c>
      <c r="S129" s="42">
        <v>6.7</v>
      </c>
      <c r="T129" s="42">
        <v>160</v>
      </c>
      <c r="U129" s="42">
        <v>24</v>
      </c>
      <c r="V129" s="42">
        <v>360</v>
      </c>
      <c r="W129" s="42" t="s">
        <v>8144</v>
      </c>
      <c r="X129" s="42">
        <v>89.8</v>
      </c>
      <c r="Y129" s="42">
        <v>43.5</v>
      </c>
      <c r="Z129" s="42">
        <v>8</v>
      </c>
      <c r="AA129" s="42">
        <v>7.5</v>
      </c>
      <c r="AB129" s="42" t="s">
        <v>8145</v>
      </c>
      <c r="AC129" s="42">
        <v>22</v>
      </c>
      <c r="AD129" s="42" t="s">
        <v>8146</v>
      </c>
      <c r="AE129" s="42">
        <v>68.5</v>
      </c>
      <c r="AF129" s="42" t="s">
        <v>2637</v>
      </c>
      <c r="AG129" s="42">
        <v>77</v>
      </c>
      <c r="AH129" s="42">
        <v>109.7</v>
      </c>
      <c r="AI129" s="42">
        <v>171.6</v>
      </c>
      <c r="AJ129" s="42">
        <v>488.42</v>
      </c>
      <c r="AK129" s="42" t="s">
        <v>76</v>
      </c>
      <c r="AL129" s="42" t="s">
        <v>76</v>
      </c>
      <c r="AM129" s="42" t="s">
        <v>76</v>
      </c>
      <c r="AN129" s="42">
        <v>6</v>
      </c>
    </row>
    <row r="130" spans="2:40" x14ac:dyDescent="0.25">
      <c r="B130" s="42" t="s">
        <v>408</v>
      </c>
      <c r="C130" s="15">
        <v>466950</v>
      </c>
      <c r="D130" s="15" t="s">
        <v>7828</v>
      </c>
      <c r="E130" s="15">
        <v>2018</v>
      </c>
      <c r="F130" s="41">
        <v>43221</v>
      </c>
      <c r="G130" s="42">
        <v>1000</v>
      </c>
      <c r="H130" s="42">
        <v>1012.1</v>
      </c>
      <c r="I130" s="42">
        <v>1008.9</v>
      </c>
      <c r="J130" s="42" t="s">
        <v>8147</v>
      </c>
      <c r="K130" s="42">
        <v>993.4</v>
      </c>
      <c r="L130" s="42" t="s">
        <v>2148</v>
      </c>
      <c r="M130" s="42">
        <v>25.3</v>
      </c>
      <c r="N130" s="42">
        <v>32.6</v>
      </c>
      <c r="O130" s="42" t="s">
        <v>8148</v>
      </c>
      <c r="P130" s="42">
        <v>17.8</v>
      </c>
      <c r="Q130" s="42" t="s">
        <v>8149</v>
      </c>
      <c r="R130" s="42">
        <v>21.9</v>
      </c>
      <c r="S130" s="42">
        <v>5.4</v>
      </c>
      <c r="T130" s="42">
        <v>160</v>
      </c>
      <c r="U130" s="42">
        <v>21.8</v>
      </c>
      <c r="V130" s="42">
        <v>270</v>
      </c>
      <c r="W130" s="42" t="s">
        <v>2148</v>
      </c>
      <c r="X130" s="42">
        <v>6.5</v>
      </c>
      <c r="Y130" s="42">
        <v>7.3</v>
      </c>
      <c r="Z130" s="42">
        <v>2</v>
      </c>
      <c r="AA130" s="42">
        <v>1</v>
      </c>
      <c r="AB130" s="42" t="s">
        <v>8150</v>
      </c>
      <c r="AC130" s="42">
        <v>4</v>
      </c>
      <c r="AD130" s="42" t="s">
        <v>8151</v>
      </c>
      <c r="AE130" s="42">
        <v>6</v>
      </c>
      <c r="AF130" s="42" t="s">
        <v>2151</v>
      </c>
      <c r="AG130" s="42">
        <v>82</v>
      </c>
      <c r="AH130" s="42">
        <v>153.69999999999999</v>
      </c>
      <c r="AI130" s="42">
        <v>240.5</v>
      </c>
      <c r="AJ130" s="42">
        <v>652.66999999999996</v>
      </c>
      <c r="AK130" s="42" t="s">
        <v>76</v>
      </c>
      <c r="AL130" s="42" t="s">
        <v>76</v>
      </c>
      <c r="AM130" s="42" t="s">
        <v>76</v>
      </c>
      <c r="AN130" s="42">
        <v>5.2</v>
      </c>
    </row>
    <row r="131" spans="2:40" x14ac:dyDescent="0.25">
      <c r="B131" s="42" t="s">
        <v>408</v>
      </c>
      <c r="C131" s="15">
        <v>466950</v>
      </c>
      <c r="D131" s="15" t="s">
        <v>7828</v>
      </c>
      <c r="E131" s="15">
        <v>2018</v>
      </c>
      <c r="F131" s="41">
        <v>43252</v>
      </c>
      <c r="G131" s="42">
        <v>995.2</v>
      </c>
      <c r="H131" s="42">
        <v>1007.1</v>
      </c>
      <c r="I131" s="42">
        <v>1003.1</v>
      </c>
      <c r="J131" s="42" t="s">
        <v>8152</v>
      </c>
      <c r="K131" s="42">
        <v>986</v>
      </c>
      <c r="L131" s="42" t="s">
        <v>8153</v>
      </c>
      <c r="M131" s="42">
        <v>26.1</v>
      </c>
      <c r="N131" s="42">
        <v>31.7</v>
      </c>
      <c r="O131" s="42" t="s">
        <v>8154</v>
      </c>
      <c r="P131" s="42">
        <v>20.100000000000001</v>
      </c>
      <c r="Q131" s="42" t="s">
        <v>8155</v>
      </c>
      <c r="R131" s="42">
        <v>23.5</v>
      </c>
      <c r="S131" s="42">
        <v>6</v>
      </c>
      <c r="T131" s="42">
        <v>160</v>
      </c>
      <c r="U131" s="42">
        <v>21.7</v>
      </c>
      <c r="V131" s="42">
        <v>70</v>
      </c>
      <c r="W131" s="42" t="s">
        <v>8156</v>
      </c>
      <c r="X131" s="42">
        <v>69.3</v>
      </c>
      <c r="Y131" s="42">
        <v>29.1</v>
      </c>
      <c r="Z131" s="42">
        <v>7</v>
      </c>
      <c r="AA131" s="42">
        <v>11</v>
      </c>
      <c r="AB131" s="42" t="s">
        <v>8157</v>
      </c>
      <c r="AC131" s="42">
        <v>26.5</v>
      </c>
      <c r="AD131" s="42" t="s">
        <v>8158</v>
      </c>
      <c r="AE131" s="42">
        <v>29</v>
      </c>
      <c r="AF131" s="42" t="s">
        <v>8159</v>
      </c>
      <c r="AG131" s="42">
        <v>86</v>
      </c>
      <c r="AH131" s="42">
        <v>131.19999999999999</v>
      </c>
      <c r="AI131" s="42">
        <v>171.4</v>
      </c>
      <c r="AJ131" s="42">
        <v>554.19000000000005</v>
      </c>
      <c r="AK131" s="42" t="s">
        <v>76</v>
      </c>
      <c r="AL131" s="42" t="s">
        <v>76</v>
      </c>
      <c r="AM131" s="42" t="s">
        <v>76</v>
      </c>
      <c r="AN131" s="42">
        <v>6.6</v>
      </c>
    </row>
    <row r="132" spans="2:40" x14ac:dyDescent="0.25">
      <c r="B132" s="42" t="s">
        <v>408</v>
      </c>
      <c r="C132" s="15">
        <v>466950</v>
      </c>
      <c r="D132" s="15" t="s">
        <v>7828</v>
      </c>
      <c r="E132" s="15">
        <v>2018</v>
      </c>
      <c r="F132" s="41">
        <v>43282</v>
      </c>
      <c r="G132" s="42">
        <v>993.5</v>
      </c>
      <c r="H132" s="42">
        <v>1005.4</v>
      </c>
      <c r="I132" s="42">
        <v>999.1</v>
      </c>
      <c r="J132" s="42" t="s">
        <v>8160</v>
      </c>
      <c r="K132" s="42">
        <v>957.4</v>
      </c>
      <c r="L132" s="42" t="s">
        <v>8161</v>
      </c>
      <c r="M132" s="42">
        <v>27.9</v>
      </c>
      <c r="N132" s="42">
        <v>33.4</v>
      </c>
      <c r="O132" s="42" t="s">
        <v>8162</v>
      </c>
      <c r="P132" s="42">
        <v>22.9</v>
      </c>
      <c r="Q132" s="42" t="s">
        <v>8163</v>
      </c>
      <c r="R132" s="42">
        <v>25.1</v>
      </c>
      <c r="S132" s="42">
        <v>7.7</v>
      </c>
      <c r="T132" s="42">
        <v>110</v>
      </c>
      <c r="U132" s="42">
        <v>52</v>
      </c>
      <c r="V132" s="42">
        <v>150</v>
      </c>
      <c r="W132" s="42" t="s">
        <v>8164</v>
      </c>
      <c r="X132" s="42">
        <v>204</v>
      </c>
      <c r="Y132" s="42">
        <v>31.1</v>
      </c>
      <c r="Z132" s="42">
        <v>6</v>
      </c>
      <c r="AA132" s="42">
        <v>11</v>
      </c>
      <c r="AB132" s="42" t="s">
        <v>8165</v>
      </c>
      <c r="AC132" s="42">
        <v>50</v>
      </c>
      <c r="AD132" s="42" t="s">
        <v>8166</v>
      </c>
      <c r="AE132" s="42">
        <v>163.5</v>
      </c>
      <c r="AF132" s="42" t="s">
        <v>2167</v>
      </c>
      <c r="AG132" s="42">
        <v>85</v>
      </c>
      <c r="AH132" s="42">
        <v>152.69999999999999</v>
      </c>
      <c r="AI132" s="42">
        <v>269.89999999999998</v>
      </c>
      <c r="AJ132" s="42">
        <v>692.1</v>
      </c>
      <c r="AK132" s="42" t="s">
        <v>76</v>
      </c>
      <c r="AL132" s="42" t="s">
        <v>76</v>
      </c>
      <c r="AM132" s="42" t="s">
        <v>76</v>
      </c>
      <c r="AN132" s="42">
        <v>4.5999999999999996</v>
      </c>
    </row>
    <row r="133" spans="2:40" x14ac:dyDescent="0.25">
      <c r="B133" s="42" t="s">
        <v>408</v>
      </c>
      <c r="C133" s="15">
        <v>466950</v>
      </c>
      <c r="D133" s="15" t="s">
        <v>7828</v>
      </c>
      <c r="E133" s="15">
        <v>2018</v>
      </c>
      <c r="F133" s="41">
        <v>43313</v>
      </c>
      <c r="G133" s="42">
        <v>991.6</v>
      </c>
      <c r="H133" s="42">
        <v>1003.4</v>
      </c>
      <c r="I133" s="42">
        <v>1002.1</v>
      </c>
      <c r="J133" s="42" t="s">
        <v>8167</v>
      </c>
      <c r="K133" s="42">
        <v>981.9</v>
      </c>
      <c r="L133" s="42" t="s">
        <v>8168</v>
      </c>
      <c r="M133" s="42">
        <v>28.4</v>
      </c>
      <c r="N133" s="42">
        <v>33.1</v>
      </c>
      <c r="O133" s="42" t="s">
        <v>8169</v>
      </c>
      <c r="P133" s="42">
        <v>23.1</v>
      </c>
      <c r="Q133" s="42" t="s">
        <v>8170</v>
      </c>
      <c r="R133" s="42">
        <v>24.7</v>
      </c>
      <c r="S133" s="42">
        <v>6.6</v>
      </c>
      <c r="T133" s="42">
        <v>110</v>
      </c>
      <c r="U133" s="42">
        <v>32.1</v>
      </c>
      <c r="V133" s="42">
        <v>280</v>
      </c>
      <c r="W133" s="42" t="s">
        <v>8171</v>
      </c>
      <c r="X133" s="42">
        <v>211.5</v>
      </c>
      <c r="Y133" s="42">
        <v>41.6</v>
      </c>
      <c r="Z133" s="42">
        <v>14</v>
      </c>
      <c r="AA133" s="42">
        <v>19.5</v>
      </c>
      <c r="AB133" s="42" t="s">
        <v>8172</v>
      </c>
      <c r="AC133" s="42">
        <v>75</v>
      </c>
      <c r="AD133" s="42" t="s">
        <v>8173</v>
      </c>
      <c r="AE133" s="42">
        <v>105.5</v>
      </c>
      <c r="AF133" s="42" t="s">
        <v>8174</v>
      </c>
      <c r="AG133" s="42">
        <v>80</v>
      </c>
      <c r="AH133" s="42">
        <v>129.69999999999999</v>
      </c>
      <c r="AI133" s="42">
        <v>211.5</v>
      </c>
      <c r="AJ133" s="42">
        <v>458.97</v>
      </c>
      <c r="AK133" s="42" t="s">
        <v>76</v>
      </c>
      <c r="AL133" s="42" t="s">
        <v>76</v>
      </c>
      <c r="AM133" s="42" t="s">
        <v>76</v>
      </c>
      <c r="AN133" s="42">
        <v>6.1</v>
      </c>
    </row>
    <row r="134" spans="2:40" x14ac:dyDescent="0.25">
      <c r="B134" s="42" t="s">
        <v>408</v>
      </c>
      <c r="C134" s="15">
        <v>466950</v>
      </c>
      <c r="D134" s="15" t="s">
        <v>7828</v>
      </c>
      <c r="E134" s="15">
        <v>2018</v>
      </c>
      <c r="F134" s="41">
        <v>43344</v>
      </c>
      <c r="G134" s="42">
        <v>998.4</v>
      </c>
      <c r="H134" s="42">
        <v>1010.4</v>
      </c>
      <c r="I134" s="42">
        <v>1005.1</v>
      </c>
      <c r="J134" s="42" t="s">
        <v>8175</v>
      </c>
      <c r="K134" s="42">
        <v>990.9</v>
      </c>
      <c r="L134" s="42" t="s">
        <v>8176</v>
      </c>
      <c r="M134" s="42">
        <v>27.2</v>
      </c>
      <c r="N134" s="42">
        <v>32.6</v>
      </c>
      <c r="O134" s="42" t="s">
        <v>8177</v>
      </c>
      <c r="P134" s="42">
        <v>23.5</v>
      </c>
      <c r="Q134" s="42" t="s">
        <v>8178</v>
      </c>
      <c r="R134" s="42">
        <v>23.2</v>
      </c>
      <c r="S134" s="42">
        <v>8.1999999999999993</v>
      </c>
      <c r="T134" s="42">
        <v>110</v>
      </c>
      <c r="U134" s="42">
        <v>30.7</v>
      </c>
      <c r="V134" s="42">
        <v>340</v>
      </c>
      <c r="W134" s="42" t="s">
        <v>8179</v>
      </c>
      <c r="X134" s="42">
        <v>212.8</v>
      </c>
      <c r="Y134" s="42">
        <v>23.4</v>
      </c>
      <c r="Z134" s="42">
        <v>8</v>
      </c>
      <c r="AA134" s="42">
        <v>15.5</v>
      </c>
      <c r="AB134" s="42" t="s">
        <v>8180</v>
      </c>
      <c r="AC134" s="42">
        <v>54</v>
      </c>
      <c r="AD134" s="42" t="s">
        <v>8181</v>
      </c>
      <c r="AE134" s="42">
        <v>141</v>
      </c>
      <c r="AF134" s="42" t="s">
        <v>6272</v>
      </c>
      <c r="AG134" s="42">
        <v>79</v>
      </c>
      <c r="AH134" s="42">
        <v>134.69999999999999</v>
      </c>
      <c r="AI134" s="42">
        <v>223.3</v>
      </c>
      <c r="AJ134" s="42">
        <v>516.22</v>
      </c>
      <c r="AK134" s="42" t="s">
        <v>76</v>
      </c>
      <c r="AL134" s="42" t="s">
        <v>76</v>
      </c>
      <c r="AM134" s="42" t="s">
        <v>76</v>
      </c>
      <c r="AN134" s="42">
        <v>5.3</v>
      </c>
    </row>
    <row r="135" spans="2:40" x14ac:dyDescent="0.25">
      <c r="B135" s="42" t="s">
        <v>408</v>
      </c>
      <c r="C135" s="15">
        <v>466950</v>
      </c>
      <c r="D135" s="15" t="s">
        <v>7828</v>
      </c>
      <c r="E135" s="15">
        <v>2018</v>
      </c>
      <c r="F135" s="41">
        <v>43374</v>
      </c>
      <c r="G135" s="42">
        <v>1004.8</v>
      </c>
      <c r="H135" s="42">
        <v>1017</v>
      </c>
      <c r="I135" s="42">
        <v>1011.1</v>
      </c>
      <c r="J135" s="42" t="s">
        <v>8182</v>
      </c>
      <c r="K135" s="42">
        <v>992.6</v>
      </c>
      <c r="L135" s="42" t="s">
        <v>8183</v>
      </c>
      <c r="M135" s="42">
        <v>23.1</v>
      </c>
      <c r="N135" s="42">
        <v>28.5</v>
      </c>
      <c r="O135" s="42" t="s">
        <v>8184</v>
      </c>
      <c r="P135" s="42">
        <v>18.3</v>
      </c>
      <c r="Q135" s="42" t="s">
        <v>8185</v>
      </c>
      <c r="R135" s="42">
        <v>17</v>
      </c>
      <c r="S135" s="42">
        <v>8.6</v>
      </c>
      <c r="T135" s="42">
        <v>40</v>
      </c>
      <c r="U135" s="42">
        <v>31.4</v>
      </c>
      <c r="V135" s="42">
        <v>350</v>
      </c>
      <c r="W135" s="42" t="s">
        <v>8186</v>
      </c>
      <c r="X135" s="42">
        <v>59.3</v>
      </c>
      <c r="Y135" s="42">
        <v>55.5</v>
      </c>
      <c r="Z135" s="42">
        <v>14</v>
      </c>
      <c r="AA135" s="42">
        <v>2.6</v>
      </c>
      <c r="AB135" s="42" t="s">
        <v>8187</v>
      </c>
      <c r="AC135" s="42">
        <v>7.1</v>
      </c>
      <c r="AD135" s="42" t="s">
        <v>8188</v>
      </c>
      <c r="AE135" s="42">
        <v>20.100000000000001</v>
      </c>
      <c r="AF135" s="42" t="s">
        <v>6908</v>
      </c>
      <c r="AG135" s="42">
        <v>69</v>
      </c>
      <c r="AH135" s="42">
        <v>116.9</v>
      </c>
      <c r="AI135" s="42">
        <v>125.7</v>
      </c>
      <c r="AJ135" s="42">
        <v>321.02</v>
      </c>
      <c r="AK135" s="42" t="s">
        <v>76</v>
      </c>
      <c r="AL135" s="42" t="s">
        <v>76</v>
      </c>
      <c r="AM135" s="42" t="s">
        <v>76</v>
      </c>
      <c r="AN135" s="42">
        <v>7</v>
      </c>
    </row>
    <row r="136" spans="2:40" x14ac:dyDescent="0.25">
      <c r="B136" s="42" t="s">
        <v>408</v>
      </c>
      <c r="C136" s="15">
        <v>466950</v>
      </c>
      <c r="D136" s="15" t="s">
        <v>7828</v>
      </c>
      <c r="E136" s="15">
        <v>2018</v>
      </c>
      <c r="F136" s="41">
        <v>43405</v>
      </c>
      <c r="G136" s="42">
        <v>1007</v>
      </c>
      <c r="H136" s="42">
        <v>1019.3</v>
      </c>
      <c r="I136" s="42">
        <v>1013.4</v>
      </c>
      <c r="J136" s="42" t="s">
        <v>8189</v>
      </c>
      <c r="K136" s="42">
        <v>1001.4</v>
      </c>
      <c r="L136" s="42" t="s">
        <v>8190</v>
      </c>
      <c r="M136" s="42">
        <v>21.8</v>
      </c>
      <c r="N136" s="42">
        <v>27</v>
      </c>
      <c r="O136" s="42" t="s">
        <v>8191</v>
      </c>
      <c r="P136" s="42">
        <v>17.399999999999999</v>
      </c>
      <c r="Q136" s="42" t="s">
        <v>8192</v>
      </c>
      <c r="R136" s="42">
        <v>18.100000000000001</v>
      </c>
      <c r="S136" s="42">
        <v>7.6</v>
      </c>
      <c r="T136" s="42">
        <v>50</v>
      </c>
      <c r="U136" s="42">
        <v>23.9</v>
      </c>
      <c r="V136" s="42">
        <v>50</v>
      </c>
      <c r="W136" s="42" t="s">
        <v>8193</v>
      </c>
      <c r="X136" s="42">
        <v>61.2</v>
      </c>
      <c r="Y136" s="42">
        <v>85.2</v>
      </c>
      <c r="Z136" s="42">
        <v>12</v>
      </c>
      <c r="AA136" s="42">
        <v>4.5</v>
      </c>
      <c r="AB136" s="42" t="s">
        <v>8194</v>
      </c>
      <c r="AC136" s="42">
        <v>6</v>
      </c>
      <c r="AD136" s="42" t="s">
        <v>8195</v>
      </c>
      <c r="AE136" s="42">
        <v>14.7</v>
      </c>
      <c r="AF136" s="42" t="s">
        <v>2199</v>
      </c>
      <c r="AG136" s="42">
        <v>80</v>
      </c>
      <c r="AH136" s="42">
        <v>68.2</v>
      </c>
      <c r="AI136" s="42">
        <v>73.400000000000006</v>
      </c>
      <c r="AJ136" s="42">
        <v>226.31</v>
      </c>
      <c r="AK136" s="42" t="s">
        <v>76</v>
      </c>
      <c r="AL136" s="42" t="s">
        <v>76</v>
      </c>
      <c r="AM136" s="42" t="s">
        <v>76</v>
      </c>
      <c r="AN136" s="42">
        <v>8</v>
      </c>
    </row>
    <row r="137" spans="2:40" x14ac:dyDescent="0.25">
      <c r="B137" s="42" t="s">
        <v>408</v>
      </c>
      <c r="C137" s="15">
        <v>466950</v>
      </c>
      <c r="D137" s="15" t="s">
        <v>7828</v>
      </c>
      <c r="E137" s="15">
        <v>2018</v>
      </c>
      <c r="F137" s="41">
        <v>43435</v>
      </c>
      <c r="G137" s="42">
        <v>1009.5</v>
      </c>
      <c r="H137" s="42">
        <v>1021.9</v>
      </c>
      <c r="I137" s="42">
        <v>1020.2</v>
      </c>
      <c r="J137" s="42" t="s">
        <v>3334</v>
      </c>
      <c r="K137" s="42">
        <v>1000.2</v>
      </c>
      <c r="L137" s="42" t="s">
        <v>8196</v>
      </c>
      <c r="M137" s="42">
        <v>18.7</v>
      </c>
      <c r="N137" s="42">
        <v>27.8</v>
      </c>
      <c r="O137" s="42" t="s">
        <v>8197</v>
      </c>
      <c r="P137" s="42">
        <v>11.4</v>
      </c>
      <c r="Q137" s="42" t="s">
        <v>8198</v>
      </c>
      <c r="R137" s="42">
        <v>15.2</v>
      </c>
      <c r="S137" s="42">
        <v>8.5</v>
      </c>
      <c r="T137" s="42">
        <v>30</v>
      </c>
      <c r="U137" s="42">
        <v>24.6</v>
      </c>
      <c r="V137" s="42">
        <v>30</v>
      </c>
      <c r="W137" s="42" t="s">
        <v>8199</v>
      </c>
      <c r="X137" s="42">
        <v>110.4</v>
      </c>
      <c r="Y137" s="42">
        <v>164.2</v>
      </c>
      <c r="Z137" s="42">
        <v>19</v>
      </c>
      <c r="AA137" s="42">
        <v>2.5</v>
      </c>
      <c r="AB137" s="42" t="s">
        <v>8200</v>
      </c>
      <c r="AC137" s="42">
        <v>8.5</v>
      </c>
      <c r="AD137" s="42" t="s">
        <v>8201</v>
      </c>
      <c r="AE137" s="42">
        <v>38</v>
      </c>
      <c r="AF137" s="42" t="s">
        <v>3337</v>
      </c>
      <c r="AG137" s="42">
        <v>81</v>
      </c>
      <c r="AH137" s="42">
        <v>48</v>
      </c>
      <c r="AI137" s="42">
        <v>96</v>
      </c>
      <c r="AJ137" s="42">
        <v>186.63</v>
      </c>
      <c r="AK137" s="42" t="s">
        <v>76</v>
      </c>
      <c r="AL137" s="42" t="s">
        <v>76</v>
      </c>
      <c r="AM137" s="42" t="s">
        <v>76</v>
      </c>
      <c r="AN137" s="42">
        <v>7.7</v>
      </c>
    </row>
    <row r="138" spans="2:40" x14ac:dyDescent="0.25">
      <c r="B138" s="42" t="s">
        <v>408</v>
      </c>
      <c r="C138" s="15">
        <v>466950</v>
      </c>
      <c r="D138" s="15" t="s">
        <v>7828</v>
      </c>
      <c r="E138" s="15">
        <v>2019</v>
      </c>
      <c r="F138" s="41">
        <v>43466</v>
      </c>
      <c r="G138" s="42">
        <v>1010.6</v>
      </c>
      <c r="H138" s="42">
        <v>1023.1</v>
      </c>
      <c r="I138" s="42">
        <v>1018.4</v>
      </c>
      <c r="J138" s="42" t="s">
        <v>8202</v>
      </c>
      <c r="K138" s="42">
        <v>1004.2</v>
      </c>
      <c r="L138" s="42" t="s">
        <v>8203</v>
      </c>
      <c r="M138" s="42">
        <v>17.600000000000001</v>
      </c>
      <c r="N138" s="42">
        <v>25</v>
      </c>
      <c r="O138" s="42" t="s">
        <v>8204</v>
      </c>
      <c r="P138" s="42">
        <v>12.9</v>
      </c>
      <c r="Q138" s="42" t="s">
        <v>8205</v>
      </c>
      <c r="R138" s="42">
        <v>13.4</v>
      </c>
      <c r="S138" s="42">
        <v>8.4</v>
      </c>
      <c r="T138" s="42">
        <v>40</v>
      </c>
      <c r="U138" s="42">
        <v>22.8</v>
      </c>
      <c r="V138" s="42">
        <v>30</v>
      </c>
      <c r="W138" s="42" t="s">
        <v>8206</v>
      </c>
      <c r="X138" s="42">
        <v>150.6</v>
      </c>
      <c r="Y138" s="42">
        <v>156.5</v>
      </c>
      <c r="Z138" s="42">
        <v>17</v>
      </c>
      <c r="AA138" s="42">
        <v>8.5</v>
      </c>
      <c r="AB138" s="42" t="s">
        <v>8207</v>
      </c>
      <c r="AC138" s="42">
        <v>29</v>
      </c>
      <c r="AD138" s="42" t="s">
        <v>8207</v>
      </c>
      <c r="AE138" s="42">
        <v>60</v>
      </c>
      <c r="AF138" s="42" t="s">
        <v>4447</v>
      </c>
      <c r="AG138" s="42">
        <v>77</v>
      </c>
      <c r="AH138" s="42">
        <v>59.6</v>
      </c>
      <c r="AI138" s="42">
        <v>59.2</v>
      </c>
      <c r="AJ138" s="42">
        <v>166.95</v>
      </c>
      <c r="AK138" s="42" t="s">
        <v>76</v>
      </c>
      <c r="AL138" s="42" t="s">
        <v>76</v>
      </c>
      <c r="AM138" s="42" t="s">
        <v>76</v>
      </c>
      <c r="AN138" s="42">
        <v>8.1999999999999993</v>
      </c>
    </row>
    <row r="139" spans="2:40" x14ac:dyDescent="0.25">
      <c r="B139" s="42" t="s">
        <v>408</v>
      </c>
      <c r="C139" s="15">
        <v>466950</v>
      </c>
      <c r="D139" s="15" t="s">
        <v>7828</v>
      </c>
      <c r="E139" s="15">
        <v>2019</v>
      </c>
      <c r="F139" s="41">
        <v>43497</v>
      </c>
      <c r="G139" s="42">
        <v>1007.9</v>
      </c>
      <c r="H139" s="42">
        <v>1020.5</v>
      </c>
      <c r="I139" s="42">
        <v>1015.9</v>
      </c>
      <c r="J139" s="42" t="s">
        <v>8208</v>
      </c>
      <c r="K139" s="42">
        <v>1001.2</v>
      </c>
      <c r="L139" s="42" t="s">
        <v>8209</v>
      </c>
      <c r="M139" s="42">
        <v>16.899999999999999</v>
      </c>
      <c r="N139" s="42">
        <v>24.5</v>
      </c>
      <c r="O139" s="42" t="s">
        <v>8210</v>
      </c>
      <c r="P139" s="42">
        <v>12.5</v>
      </c>
      <c r="Q139" s="42" t="s">
        <v>8211</v>
      </c>
      <c r="R139" s="42">
        <v>14.7</v>
      </c>
      <c r="S139" s="42">
        <v>7.2</v>
      </c>
      <c r="T139" s="42">
        <v>30</v>
      </c>
      <c r="U139" s="42">
        <v>23.4</v>
      </c>
      <c r="V139" s="42">
        <v>150</v>
      </c>
      <c r="W139" s="42" t="s">
        <v>8212</v>
      </c>
      <c r="X139" s="42">
        <v>72.099999999999994</v>
      </c>
      <c r="Y139" s="42">
        <v>96.9</v>
      </c>
      <c r="Z139" s="42">
        <v>12</v>
      </c>
      <c r="AA139" s="42">
        <v>6</v>
      </c>
      <c r="AB139" s="42" t="s">
        <v>8213</v>
      </c>
      <c r="AC139" s="42">
        <v>16</v>
      </c>
      <c r="AD139" s="42" t="s">
        <v>8214</v>
      </c>
      <c r="AE139" s="42">
        <v>28.5</v>
      </c>
      <c r="AF139" s="42" t="s">
        <v>6311</v>
      </c>
      <c r="AG139" s="42">
        <v>87</v>
      </c>
      <c r="AH139" s="42">
        <v>42.5</v>
      </c>
      <c r="AI139" s="42">
        <v>38.6</v>
      </c>
      <c r="AJ139" s="42">
        <v>171.34</v>
      </c>
      <c r="AK139" s="42" t="s">
        <v>76</v>
      </c>
      <c r="AL139" s="42" t="s">
        <v>76</v>
      </c>
      <c r="AM139" s="42" t="s">
        <v>76</v>
      </c>
      <c r="AN139" s="42">
        <v>9</v>
      </c>
    </row>
    <row r="140" spans="2:40" x14ac:dyDescent="0.25">
      <c r="B140" s="42" t="s">
        <v>408</v>
      </c>
      <c r="C140" s="15">
        <v>466950</v>
      </c>
      <c r="D140" s="15" t="s">
        <v>7828</v>
      </c>
      <c r="E140" s="15">
        <v>2019</v>
      </c>
      <c r="F140" s="41">
        <v>43525</v>
      </c>
      <c r="G140" s="42">
        <v>1005.2</v>
      </c>
      <c r="H140" s="42">
        <v>1017.6</v>
      </c>
      <c r="I140" s="42">
        <v>1012.7</v>
      </c>
      <c r="J140" s="42" t="s">
        <v>8215</v>
      </c>
      <c r="K140" s="42">
        <v>996.5</v>
      </c>
      <c r="L140" s="42" t="s">
        <v>8216</v>
      </c>
      <c r="M140" s="42">
        <v>18.600000000000001</v>
      </c>
      <c r="N140" s="42">
        <v>27.9</v>
      </c>
      <c r="O140" s="42" t="s">
        <v>8217</v>
      </c>
      <c r="P140" s="42">
        <v>11.4</v>
      </c>
      <c r="Q140" s="42" t="s">
        <v>8218</v>
      </c>
      <c r="R140" s="42">
        <v>14.5</v>
      </c>
      <c r="S140" s="42">
        <v>7.9</v>
      </c>
      <c r="T140" s="42">
        <v>110</v>
      </c>
      <c r="U140" s="42">
        <v>24.2</v>
      </c>
      <c r="V140" s="42">
        <v>160</v>
      </c>
      <c r="W140" s="42" t="s">
        <v>8219</v>
      </c>
      <c r="X140" s="42">
        <v>127.7</v>
      </c>
      <c r="Y140" s="42">
        <v>164</v>
      </c>
      <c r="Z140" s="42">
        <v>17</v>
      </c>
      <c r="AA140" s="42">
        <v>3</v>
      </c>
      <c r="AB140" s="42" t="s">
        <v>8220</v>
      </c>
      <c r="AC140" s="42">
        <v>8</v>
      </c>
      <c r="AD140" s="42" t="s">
        <v>8221</v>
      </c>
      <c r="AE140" s="42">
        <v>29.9</v>
      </c>
      <c r="AF140" s="42" t="s">
        <v>6945</v>
      </c>
      <c r="AG140" s="42">
        <v>78</v>
      </c>
      <c r="AH140" s="42">
        <v>79</v>
      </c>
      <c r="AI140" s="42">
        <v>87</v>
      </c>
      <c r="AJ140" s="42">
        <v>279.82</v>
      </c>
      <c r="AK140" s="42" t="s">
        <v>76</v>
      </c>
      <c r="AL140" s="42" t="s">
        <v>76</v>
      </c>
      <c r="AM140" s="42" t="s">
        <v>76</v>
      </c>
      <c r="AN140" s="42">
        <v>8</v>
      </c>
    </row>
    <row r="141" spans="2:40" x14ac:dyDescent="0.25">
      <c r="B141" s="42" t="s">
        <v>408</v>
      </c>
      <c r="C141" s="15">
        <v>466950</v>
      </c>
      <c r="D141" s="15" t="s">
        <v>7828</v>
      </c>
      <c r="E141" s="15">
        <v>2019</v>
      </c>
      <c r="F141" s="41">
        <v>43556</v>
      </c>
      <c r="G141" s="42">
        <v>1001.5</v>
      </c>
      <c r="H141" s="42">
        <v>1013.7</v>
      </c>
      <c r="I141" s="42">
        <v>1013.4</v>
      </c>
      <c r="J141" s="42" t="s">
        <v>8222</v>
      </c>
      <c r="K141" s="42">
        <v>994</v>
      </c>
      <c r="L141" s="42" t="s">
        <v>8223</v>
      </c>
      <c r="M141" s="42">
        <v>22.4</v>
      </c>
      <c r="N141" s="42">
        <v>29.9</v>
      </c>
      <c r="O141" s="42" t="s">
        <v>8224</v>
      </c>
      <c r="P141" s="42">
        <v>14.2</v>
      </c>
      <c r="Q141" s="42" t="s">
        <v>8225</v>
      </c>
      <c r="R141" s="42">
        <v>19.3</v>
      </c>
      <c r="S141" s="42">
        <v>6.6</v>
      </c>
      <c r="T141" s="42">
        <v>50</v>
      </c>
      <c r="U141" s="42">
        <v>25.4</v>
      </c>
      <c r="V141" s="42">
        <v>60</v>
      </c>
      <c r="W141" s="42" t="s">
        <v>8226</v>
      </c>
      <c r="X141" s="42">
        <v>104.4</v>
      </c>
      <c r="Y141" s="42">
        <v>100.5</v>
      </c>
      <c r="Z141" s="42">
        <v>13</v>
      </c>
      <c r="AA141" s="42">
        <v>4.0999999999999996</v>
      </c>
      <c r="AB141" s="42" t="s">
        <v>8227</v>
      </c>
      <c r="AC141" s="42">
        <v>11.3</v>
      </c>
      <c r="AD141" s="42" t="s">
        <v>8228</v>
      </c>
      <c r="AE141" s="42">
        <v>30.4</v>
      </c>
      <c r="AF141" s="42" t="s">
        <v>8229</v>
      </c>
      <c r="AG141" s="42">
        <v>83</v>
      </c>
      <c r="AH141" s="42">
        <v>93.3</v>
      </c>
      <c r="AI141" s="42">
        <v>142</v>
      </c>
      <c r="AJ141" s="42">
        <v>418.98</v>
      </c>
      <c r="AK141" s="42" t="s">
        <v>76</v>
      </c>
      <c r="AL141" s="42" t="s">
        <v>76</v>
      </c>
      <c r="AM141" s="42" t="s">
        <v>76</v>
      </c>
      <c r="AN141" s="42">
        <v>7.1</v>
      </c>
    </row>
    <row r="142" spans="2:40" x14ac:dyDescent="0.25">
      <c r="B142" s="42" t="s">
        <v>408</v>
      </c>
      <c r="C142" s="15">
        <v>466950</v>
      </c>
      <c r="D142" s="15" t="s">
        <v>7828</v>
      </c>
      <c r="E142" s="15">
        <v>2019</v>
      </c>
      <c r="F142" s="41">
        <v>43586</v>
      </c>
      <c r="G142" s="42">
        <v>999.4</v>
      </c>
      <c r="H142" s="42">
        <v>1011.6</v>
      </c>
      <c r="I142" s="42">
        <v>1006.4</v>
      </c>
      <c r="J142" s="42" t="s">
        <v>2729</v>
      </c>
      <c r="K142" s="42">
        <v>992</v>
      </c>
      <c r="L142" s="42" t="s">
        <v>8230</v>
      </c>
      <c r="M142" s="42">
        <v>23.4</v>
      </c>
      <c r="N142" s="42">
        <v>29.9</v>
      </c>
      <c r="O142" s="42" t="s">
        <v>8231</v>
      </c>
      <c r="P142" s="42">
        <v>17.100000000000001</v>
      </c>
      <c r="Q142" s="42" t="s">
        <v>8232</v>
      </c>
      <c r="R142" s="42">
        <v>19.399999999999999</v>
      </c>
      <c r="S142" s="42">
        <v>6.2</v>
      </c>
      <c r="T142" s="42">
        <v>40</v>
      </c>
      <c r="U142" s="42">
        <v>21.4</v>
      </c>
      <c r="V142" s="42">
        <v>360</v>
      </c>
      <c r="W142" s="42" t="s">
        <v>8233</v>
      </c>
      <c r="X142" s="42">
        <v>211.6</v>
      </c>
      <c r="Y142" s="42">
        <v>118.4</v>
      </c>
      <c r="Z142" s="42">
        <v>13</v>
      </c>
      <c r="AA142" s="42">
        <v>8.5</v>
      </c>
      <c r="AB142" s="42" t="s">
        <v>8234</v>
      </c>
      <c r="AC142" s="42">
        <v>18.5</v>
      </c>
      <c r="AD142" s="42" t="s">
        <v>8235</v>
      </c>
      <c r="AE142" s="42">
        <v>56.2</v>
      </c>
      <c r="AF142" s="42" t="s">
        <v>8236</v>
      </c>
      <c r="AG142" s="42">
        <v>79</v>
      </c>
      <c r="AH142" s="42">
        <v>90.4</v>
      </c>
      <c r="AI142" s="42">
        <v>100.2</v>
      </c>
      <c r="AJ142" s="42">
        <v>383.24</v>
      </c>
      <c r="AK142" s="42" t="s">
        <v>76</v>
      </c>
      <c r="AL142" s="42" t="s">
        <v>76</v>
      </c>
      <c r="AM142" s="42" t="s">
        <v>76</v>
      </c>
      <c r="AN142" s="42">
        <v>8.1</v>
      </c>
    </row>
    <row r="143" spans="2:40" x14ac:dyDescent="0.25">
      <c r="B143" s="42" t="s">
        <v>408</v>
      </c>
      <c r="C143" s="15">
        <v>466950</v>
      </c>
      <c r="D143" s="15" t="s">
        <v>7828</v>
      </c>
      <c r="E143" s="15">
        <v>2019</v>
      </c>
      <c r="F143" s="41">
        <v>43617</v>
      </c>
      <c r="G143" s="42">
        <v>995.1</v>
      </c>
      <c r="H143" s="42">
        <v>1007.1</v>
      </c>
      <c r="I143" s="42">
        <v>1001</v>
      </c>
      <c r="J143" s="42" t="s">
        <v>8237</v>
      </c>
      <c r="K143" s="42">
        <v>987.7</v>
      </c>
      <c r="L143" s="42" t="s">
        <v>8238</v>
      </c>
      <c r="M143" s="42">
        <v>26.4</v>
      </c>
      <c r="N143" s="42">
        <v>32.4</v>
      </c>
      <c r="O143" s="42" t="s">
        <v>8239</v>
      </c>
      <c r="P143" s="42">
        <v>21.1</v>
      </c>
      <c r="Q143" s="42" t="s">
        <v>8240</v>
      </c>
      <c r="R143" s="42">
        <v>23.8</v>
      </c>
      <c r="S143" s="42">
        <v>6.1</v>
      </c>
      <c r="T143" s="42">
        <v>260</v>
      </c>
      <c r="U143" s="42">
        <v>25.3</v>
      </c>
      <c r="V143" s="42">
        <v>260</v>
      </c>
      <c r="W143" s="42" t="s">
        <v>8241</v>
      </c>
      <c r="X143" s="42">
        <v>345.5</v>
      </c>
      <c r="Y143" s="42">
        <v>152.1</v>
      </c>
      <c r="Z143" s="42">
        <v>13</v>
      </c>
      <c r="AA143" s="42">
        <v>12.5</v>
      </c>
      <c r="AB143" s="42" t="s">
        <v>8242</v>
      </c>
      <c r="AC143" s="42">
        <v>33</v>
      </c>
      <c r="AD143" s="42" t="s">
        <v>8243</v>
      </c>
      <c r="AE143" s="42">
        <v>51.5</v>
      </c>
      <c r="AF143" s="42" t="s">
        <v>2254</v>
      </c>
      <c r="AG143" s="42">
        <v>86</v>
      </c>
      <c r="AH143" s="42">
        <v>113.1</v>
      </c>
      <c r="AI143" s="42">
        <v>151</v>
      </c>
      <c r="AJ143" s="42">
        <v>437.95</v>
      </c>
      <c r="AK143" s="42" t="s">
        <v>76</v>
      </c>
      <c r="AL143" s="42" t="s">
        <v>76</v>
      </c>
      <c r="AM143" s="42" t="s">
        <v>76</v>
      </c>
      <c r="AN143" s="42">
        <v>7.3</v>
      </c>
    </row>
    <row r="144" spans="2:40" x14ac:dyDescent="0.25">
      <c r="B144" s="42" t="s">
        <v>408</v>
      </c>
      <c r="C144" s="15">
        <v>466950</v>
      </c>
      <c r="D144" s="15" t="s">
        <v>7828</v>
      </c>
      <c r="E144" s="15">
        <v>2019</v>
      </c>
      <c r="F144" s="41">
        <v>43647</v>
      </c>
      <c r="G144" s="42">
        <v>994.2</v>
      </c>
      <c r="H144" s="42">
        <v>1006</v>
      </c>
      <c r="I144" s="42">
        <v>999.6</v>
      </c>
      <c r="J144" s="42" t="s">
        <v>8244</v>
      </c>
      <c r="K144" s="42">
        <v>981.9</v>
      </c>
      <c r="L144" s="42" t="s">
        <v>8245</v>
      </c>
      <c r="M144" s="42">
        <v>28.8</v>
      </c>
      <c r="N144" s="42">
        <v>33.200000000000003</v>
      </c>
      <c r="O144" s="42" t="s">
        <v>8246</v>
      </c>
      <c r="P144" s="42">
        <v>24.9</v>
      </c>
      <c r="Q144" s="42" t="s">
        <v>8247</v>
      </c>
      <c r="R144" s="42">
        <v>25.6</v>
      </c>
      <c r="S144" s="42">
        <v>6.5</v>
      </c>
      <c r="T144" s="42">
        <v>160</v>
      </c>
      <c r="U144" s="42">
        <v>30</v>
      </c>
      <c r="V144" s="42">
        <v>270</v>
      </c>
      <c r="W144" s="42" t="s">
        <v>8248</v>
      </c>
      <c r="X144" s="42">
        <v>37.299999999999997</v>
      </c>
      <c r="Y144" s="42">
        <v>26.4</v>
      </c>
      <c r="Z144" s="42">
        <v>9</v>
      </c>
      <c r="AA144" s="42">
        <v>10</v>
      </c>
      <c r="AB144" s="42" t="s">
        <v>8249</v>
      </c>
      <c r="AC144" s="42">
        <v>21</v>
      </c>
      <c r="AD144" s="42" t="s">
        <v>8250</v>
      </c>
      <c r="AE144" s="42">
        <v>21</v>
      </c>
      <c r="AF144" s="42" t="s">
        <v>8251</v>
      </c>
      <c r="AG144" s="42">
        <v>83</v>
      </c>
      <c r="AH144" s="42">
        <v>159.5</v>
      </c>
      <c r="AI144" s="42">
        <v>252.4</v>
      </c>
      <c r="AJ144" s="42">
        <v>376.09</v>
      </c>
      <c r="AK144" s="42" t="s">
        <v>76</v>
      </c>
      <c r="AL144" s="42" t="s">
        <v>76</v>
      </c>
      <c r="AM144" s="42" t="s">
        <v>76</v>
      </c>
      <c r="AN144" s="42">
        <v>6.1</v>
      </c>
    </row>
    <row r="145" spans="2:40" x14ac:dyDescent="0.25">
      <c r="B145" s="42" t="s">
        <v>408</v>
      </c>
      <c r="C145" s="15">
        <v>466950</v>
      </c>
      <c r="D145" s="15" t="s">
        <v>7828</v>
      </c>
      <c r="E145" s="15">
        <v>2019</v>
      </c>
      <c r="F145" s="41">
        <v>43678</v>
      </c>
      <c r="G145" s="42">
        <v>992.2</v>
      </c>
      <c r="H145" s="42">
        <v>1004</v>
      </c>
      <c r="I145" s="42">
        <v>1000.9</v>
      </c>
      <c r="J145" s="42" t="s">
        <v>8252</v>
      </c>
      <c r="K145" s="42">
        <v>967.6</v>
      </c>
      <c r="L145" s="42" t="s">
        <v>8253</v>
      </c>
      <c r="M145" s="42">
        <v>28.5</v>
      </c>
      <c r="N145" s="42">
        <v>32.9</v>
      </c>
      <c r="O145" s="42" t="s">
        <v>8254</v>
      </c>
      <c r="P145" s="42">
        <v>23.8</v>
      </c>
      <c r="Q145" s="42" t="s">
        <v>8255</v>
      </c>
      <c r="R145" s="42">
        <v>25.5</v>
      </c>
      <c r="S145" s="42">
        <v>7.9</v>
      </c>
      <c r="T145" s="42">
        <v>110</v>
      </c>
      <c r="U145" s="42">
        <v>40.799999999999997</v>
      </c>
      <c r="V145" s="42">
        <v>220</v>
      </c>
      <c r="W145" s="42" t="s">
        <v>8256</v>
      </c>
      <c r="X145" s="42">
        <v>124.6</v>
      </c>
      <c r="Y145" s="42">
        <v>25.4</v>
      </c>
      <c r="Z145" s="42">
        <v>10</v>
      </c>
      <c r="AA145" s="42">
        <v>10</v>
      </c>
      <c r="AB145" s="42" t="s">
        <v>8257</v>
      </c>
      <c r="AC145" s="42">
        <v>21</v>
      </c>
      <c r="AD145" s="42" t="s">
        <v>8258</v>
      </c>
      <c r="AE145" s="42">
        <v>58.8</v>
      </c>
      <c r="AF145" s="42" t="s">
        <v>8259</v>
      </c>
      <c r="AG145" s="42">
        <v>84</v>
      </c>
      <c r="AH145" s="42">
        <v>160.5</v>
      </c>
      <c r="AI145" s="42">
        <v>273.10000000000002</v>
      </c>
      <c r="AJ145" s="42">
        <v>561.91</v>
      </c>
      <c r="AK145" s="42" t="s">
        <v>76</v>
      </c>
      <c r="AL145" s="42" t="s">
        <v>76</v>
      </c>
      <c r="AM145" s="42" t="s">
        <v>76</v>
      </c>
      <c r="AN145" s="42">
        <v>4.9000000000000004</v>
      </c>
    </row>
    <row r="146" spans="2:40" x14ac:dyDescent="0.25">
      <c r="B146" s="42" t="s">
        <v>408</v>
      </c>
      <c r="C146" s="15">
        <v>466950</v>
      </c>
      <c r="D146" s="15" t="s">
        <v>7828</v>
      </c>
      <c r="E146" s="15">
        <v>2019</v>
      </c>
      <c r="F146" s="41">
        <v>43709</v>
      </c>
      <c r="G146" s="42">
        <v>998.2</v>
      </c>
      <c r="H146" s="42">
        <v>1010.2</v>
      </c>
      <c r="I146" s="42">
        <v>1008.3</v>
      </c>
      <c r="J146" s="42" t="s">
        <v>8260</v>
      </c>
      <c r="K146" s="42">
        <v>966.6</v>
      </c>
      <c r="L146" s="42" t="s">
        <v>8261</v>
      </c>
      <c r="M146" s="42">
        <v>26.6</v>
      </c>
      <c r="N146" s="42">
        <v>31.1</v>
      </c>
      <c r="O146" s="42" t="s">
        <v>8262</v>
      </c>
      <c r="P146" s="42">
        <v>22.3</v>
      </c>
      <c r="Q146" s="42" t="s">
        <v>8263</v>
      </c>
      <c r="R146" s="42">
        <v>22.6</v>
      </c>
      <c r="S146" s="42">
        <v>7.8</v>
      </c>
      <c r="T146" s="42">
        <v>40</v>
      </c>
      <c r="U146" s="42">
        <v>52.1</v>
      </c>
      <c r="V146" s="42">
        <v>350</v>
      </c>
      <c r="W146" s="42" t="s">
        <v>8264</v>
      </c>
      <c r="X146" s="42">
        <v>80.5</v>
      </c>
      <c r="Y146" s="42">
        <v>72.5</v>
      </c>
      <c r="Z146" s="42">
        <v>14</v>
      </c>
      <c r="AA146" s="42">
        <v>3.5</v>
      </c>
      <c r="AB146" s="42" t="s">
        <v>8265</v>
      </c>
      <c r="AC146" s="42">
        <v>14.5</v>
      </c>
      <c r="AD146" s="42" t="s">
        <v>8266</v>
      </c>
      <c r="AE146" s="42">
        <v>34</v>
      </c>
      <c r="AF146" s="42" t="s">
        <v>3892</v>
      </c>
      <c r="AG146" s="42">
        <v>80</v>
      </c>
      <c r="AH146" s="42">
        <v>138.5</v>
      </c>
      <c r="AI146" s="42">
        <v>221.1</v>
      </c>
      <c r="AJ146" s="42">
        <v>375.28</v>
      </c>
      <c r="AK146" s="42" t="s">
        <v>76</v>
      </c>
      <c r="AL146" s="42" t="s">
        <v>76</v>
      </c>
      <c r="AM146" s="42" t="s">
        <v>76</v>
      </c>
      <c r="AN146" s="42">
        <v>5.4</v>
      </c>
    </row>
    <row r="147" spans="2:40" x14ac:dyDescent="0.25">
      <c r="B147" s="42" t="s">
        <v>408</v>
      </c>
      <c r="C147" s="15">
        <v>466950</v>
      </c>
      <c r="D147" s="15" t="s">
        <v>7828</v>
      </c>
      <c r="E147" s="15">
        <v>2019</v>
      </c>
      <c r="F147" s="41">
        <v>43739</v>
      </c>
      <c r="G147" s="42">
        <v>1004.2</v>
      </c>
      <c r="H147" s="42">
        <v>1016.4</v>
      </c>
      <c r="I147" s="42">
        <v>1011.9</v>
      </c>
      <c r="J147" s="42" t="s">
        <v>8267</v>
      </c>
      <c r="K147" s="42">
        <v>964.3</v>
      </c>
      <c r="L147" s="42" t="s">
        <v>8268</v>
      </c>
      <c r="M147" s="42">
        <v>24.2</v>
      </c>
      <c r="N147" s="42">
        <v>29.6</v>
      </c>
      <c r="O147" s="42" t="s">
        <v>8269</v>
      </c>
      <c r="P147" s="42">
        <v>19.7</v>
      </c>
      <c r="Q147" s="42" t="s">
        <v>8270</v>
      </c>
      <c r="R147" s="42">
        <v>19</v>
      </c>
      <c r="S147" s="42">
        <v>7.2</v>
      </c>
      <c r="T147" s="42">
        <v>50</v>
      </c>
      <c r="U147" s="42">
        <v>49.2</v>
      </c>
      <c r="V147" s="42">
        <v>340</v>
      </c>
      <c r="W147" s="42" t="s">
        <v>2280</v>
      </c>
      <c r="X147" s="42">
        <v>9</v>
      </c>
      <c r="Y147" s="42">
        <v>14.8</v>
      </c>
      <c r="Z147" s="42">
        <v>7</v>
      </c>
      <c r="AA147" s="42">
        <v>2</v>
      </c>
      <c r="AB147" s="42" t="s">
        <v>8271</v>
      </c>
      <c r="AC147" s="42">
        <v>4.4000000000000004</v>
      </c>
      <c r="AD147" s="42" t="s">
        <v>8272</v>
      </c>
      <c r="AE147" s="42">
        <v>4.4000000000000004</v>
      </c>
      <c r="AF147" s="42" t="s">
        <v>4513</v>
      </c>
      <c r="AG147" s="42">
        <v>73</v>
      </c>
      <c r="AH147" s="42">
        <v>142.5</v>
      </c>
      <c r="AI147" s="42">
        <v>200.4</v>
      </c>
      <c r="AJ147" s="42">
        <v>133.32</v>
      </c>
      <c r="AK147" s="42" t="s">
        <v>76</v>
      </c>
      <c r="AL147" s="42" t="s">
        <v>76</v>
      </c>
      <c r="AM147" s="42" t="s">
        <v>76</v>
      </c>
      <c r="AN147" s="42">
        <v>5.4</v>
      </c>
    </row>
    <row r="148" spans="2:40" x14ac:dyDescent="0.25">
      <c r="B148" s="42" t="s">
        <v>408</v>
      </c>
      <c r="C148" s="15">
        <v>466950</v>
      </c>
      <c r="D148" s="15" t="s">
        <v>7828</v>
      </c>
      <c r="E148" s="15">
        <v>2019</v>
      </c>
      <c r="F148" s="41">
        <v>43770</v>
      </c>
      <c r="G148" s="42">
        <v>1006.7</v>
      </c>
      <c r="H148" s="42">
        <v>1019</v>
      </c>
      <c r="I148" s="42">
        <v>1014.1</v>
      </c>
      <c r="J148" s="42" t="s">
        <v>8273</v>
      </c>
      <c r="K148" s="42">
        <v>999.7</v>
      </c>
      <c r="L148" s="42" t="s">
        <v>8274</v>
      </c>
      <c r="M148" s="42">
        <v>21.5</v>
      </c>
      <c r="N148" s="42">
        <v>26.4</v>
      </c>
      <c r="O148" s="42" t="s">
        <v>8275</v>
      </c>
      <c r="P148" s="42">
        <v>16.100000000000001</v>
      </c>
      <c r="Q148" s="42" t="s">
        <v>8276</v>
      </c>
      <c r="R148" s="42">
        <v>16</v>
      </c>
      <c r="S148" s="42">
        <v>8.1</v>
      </c>
      <c r="T148" s="42">
        <v>40</v>
      </c>
      <c r="U148" s="42">
        <v>23.8</v>
      </c>
      <c r="V148" s="42">
        <v>30</v>
      </c>
      <c r="W148" s="42" t="s">
        <v>8277</v>
      </c>
      <c r="X148" s="42">
        <v>42.3</v>
      </c>
      <c r="Y148" s="42">
        <v>38.299999999999997</v>
      </c>
      <c r="Z148" s="42">
        <v>9</v>
      </c>
      <c r="AA148" s="42">
        <v>2.7</v>
      </c>
      <c r="AB148" s="42" t="s">
        <v>8278</v>
      </c>
      <c r="AC148" s="42">
        <v>8.6999999999999993</v>
      </c>
      <c r="AD148" s="42" t="s">
        <v>8279</v>
      </c>
      <c r="AE148" s="42">
        <v>28.5</v>
      </c>
      <c r="AF148" s="42" t="s">
        <v>6379</v>
      </c>
      <c r="AG148" s="42">
        <v>71</v>
      </c>
      <c r="AH148" s="42">
        <v>117.9</v>
      </c>
      <c r="AI148" s="42">
        <v>124.1</v>
      </c>
      <c r="AJ148" s="42">
        <v>348.49</v>
      </c>
      <c r="AK148" s="42" t="s">
        <v>76</v>
      </c>
      <c r="AL148" s="42" t="s">
        <v>76</v>
      </c>
      <c r="AM148" s="42" t="s">
        <v>76</v>
      </c>
      <c r="AN148" s="42">
        <v>6.7</v>
      </c>
    </row>
    <row r="149" spans="2:40" x14ac:dyDescent="0.25">
      <c r="B149" s="42" t="s">
        <v>408</v>
      </c>
      <c r="C149" s="15">
        <v>466950</v>
      </c>
      <c r="D149" s="15" t="s">
        <v>7828</v>
      </c>
      <c r="E149" s="15">
        <v>2019</v>
      </c>
      <c r="F149" s="41">
        <v>43800</v>
      </c>
      <c r="G149" s="42">
        <v>1009.5</v>
      </c>
      <c r="H149" s="42">
        <v>1022</v>
      </c>
      <c r="I149" s="42">
        <v>1019.5</v>
      </c>
      <c r="J149" s="42" t="s">
        <v>8280</v>
      </c>
      <c r="K149" s="42">
        <v>1002.4</v>
      </c>
      <c r="L149" s="42" t="s">
        <v>8281</v>
      </c>
      <c r="M149" s="42">
        <v>18.3</v>
      </c>
      <c r="N149" s="42">
        <v>25.2</v>
      </c>
      <c r="O149" s="42" t="s">
        <v>8282</v>
      </c>
      <c r="P149" s="42">
        <v>12.9</v>
      </c>
      <c r="Q149" s="42" t="s">
        <v>8283</v>
      </c>
      <c r="R149" s="42">
        <v>14.1</v>
      </c>
      <c r="S149" s="42">
        <v>7.9</v>
      </c>
      <c r="T149" s="42">
        <v>30</v>
      </c>
      <c r="U149" s="42">
        <v>24.6</v>
      </c>
      <c r="V149" s="42">
        <v>40</v>
      </c>
      <c r="W149" s="42" t="s">
        <v>8284</v>
      </c>
      <c r="X149" s="42">
        <v>165.2</v>
      </c>
      <c r="Y149" s="42">
        <v>127.8</v>
      </c>
      <c r="Z149" s="42">
        <v>11</v>
      </c>
      <c r="AA149" s="42">
        <v>2.5</v>
      </c>
      <c r="AB149" s="42" t="s">
        <v>8285</v>
      </c>
      <c r="AC149" s="42">
        <v>10</v>
      </c>
      <c r="AD149" s="42" t="s">
        <v>8286</v>
      </c>
      <c r="AE149" s="42">
        <v>48</v>
      </c>
      <c r="AF149" s="42" t="s">
        <v>2301</v>
      </c>
      <c r="AG149" s="42">
        <v>77</v>
      </c>
      <c r="AH149" s="42">
        <v>74.7</v>
      </c>
      <c r="AI149" s="42">
        <v>80</v>
      </c>
      <c r="AJ149" s="42">
        <v>246.67</v>
      </c>
      <c r="AK149" s="42" t="s">
        <v>76</v>
      </c>
      <c r="AL149" s="42" t="s">
        <v>76</v>
      </c>
      <c r="AM149" s="42" t="s">
        <v>76</v>
      </c>
      <c r="AN149" s="42">
        <v>8.1</v>
      </c>
    </row>
    <row r="150" spans="2:40" x14ac:dyDescent="0.25">
      <c r="B150" s="42" t="s">
        <v>408</v>
      </c>
      <c r="C150" s="15">
        <v>466950</v>
      </c>
      <c r="D150" s="15" t="s">
        <v>7828</v>
      </c>
      <c r="E150" s="15">
        <v>2020</v>
      </c>
      <c r="F150" s="41">
        <v>43831</v>
      </c>
      <c r="G150" s="42">
        <v>1008.5</v>
      </c>
      <c r="H150" s="42">
        <v>1021</v>
      </c>
      <c r="I150" s="42">
        <v>1018.6</v>
      </c>
      <c r="J150" s="42" t="s">
        <v>8287</v>
      </c>
      <c r="K150" s="42">
        <v>996.6</v>
      </c>
      <c r="L150" s="42" t="s">
        <v>8288</v>
      </c>
      <c r="M150" s="42">
        <v>17</v>
      </c>
      <c r="N150" s="42">
        <v>24.4</v>
      </c>
      <c r="O150" s="42" t="s">
        <v>8289</v>
      </c>
      <c r="P150" s="42">
        <v>10.3</v>
      </c>
      <c r="Q150" s="42" t="s">
        <v>8290</v>
      </c>
      <c r="R150" s="42">
        <v>12.9</v>
      </c>
      <c r="S150" s="42">
        <v>7.6</v>
      </c>
      <c r="T150" s="42">
        <v>360</v>
      </c>
      <c r="U150" s="42">
        <v>22.5</v>
      </c>
      <c r="V150" s="42">
        <v>310</v>
      </c>
      <c r="W150" s="42" t="s">
        <v>8291</v>
      </c>
      <c r="X150" s="42">
        <v>101.6</v>
      </c>
      <c r="Y150" s="42">
        <v>70.7</v>
      </c>
      <c r="Z150" s="42">
        <v>13</v>
      </c>
      <c r="AA150" s="42">
        <v>14.5</v>
      </c>
      <c r="AB150" s="42" t="s">
        <v>8292</v>
      </c>
      <c r="AC150" s="42">
        <v>36.5</v>
      </c>
      <c r="AD150" s="42" t="s">
        <v>8293</v>
      </c>
      <c r="AE150" s="42">
        <v>38.5</v>
      </c>
      <c r="AF150" s="42" t="s">
        <v>8294</v>
      </c>
      <c r="AG150" s="42">
        <v>77</v>
      </c>
      <c r="AH150" s="42">
        <v>67.599999999999994</v>
      </c>
      <c r="AI150" s="42">
        <v>94.6</v>
      </c>
      <c r="AJ150" s="42">
        <v>260.86</v>
      </c>
      <c r="AK150" s="42" t="s">
        <v>76</v>
      </c>
      <c r="AL150" s="42" t="s">
        <v>76</v>
      </c>
      <c r="AM150" s="42" t="s">
        <v>76</v>
      </c>
      <c r="AN150" s="42">
        <v>8.1</v>
      </c>
    </row>
    <row r="151" spans="2:40" x14ac:dyDescent="0.25">
      <c r="B151" s="42" t="s">
        <v>408</v>
      </c>
      <c r="C151" s="15">
        <v>466950</v>
      </c>
      <c r="D151" s="15" t="s">
        <v>7828</v>
      </c>
      <c r="E151" s="15">
        <v>2020</v>
      </c>
      <c r="F151" s="41">
        <v>43862</v>
      </c>
      <c r="G151" s="42">
        <v>1010.5</v>
      </c>
      <c r="H151" s="42">
        <v>1023</v>
      </c>
      <c r="I151" s="42">
        <v>1019.7</v>
      </c>
      <c r="J151" s="42" t="s">
        <v>8295</v>
      </c>
      <c r="K151" s="42">
        <v>1001.3</v>
      </c>
      <c r="L151" s="42" t="s">
        <v>1469</v>
      </c>
      <c r="M151" s="42">
        <v>17.7</v>
      </c>
      <c r="N151" s="42">
        <v>24.7</v>
      </c>
      <c r="O151" s="42" t="s">
        <v>8296</v>
      </c>
      <c r="P151" s="42">
        <v>9.3000000000000007</v>
      </c>
      <c r="Q151" s="42" t="s">
        <v>8297</v>
      </c>
      <c r="R151" s="42">
        <v>13.3</v>
      </c>
      <c r="S151" s="42">
        <v>7.2</v>
      </c>
      <c r="T151" s="42">
        <v>30</v>
      </c>
      <c r="U151" s="42">
        <v>25.2</v>
      </c>
      <c r="V151" s="42">
        <v>360</v>
      </c>
      <c r="W151" s="42" t="s">
        <v>8298</v>
      </c>
      <c r="X151" s="42">
        <v>81.099999999999994</v>
      </c>
      <c r="Y151" s="42">
        <v>39</v>
      </c>
      <c r="Z151" s="42">
        <v>11</v>
      </c>
      <c r="AA151" s="42">
        <v>9</v>
      </c>
      <c r="AB151" s="42" t="s">
        <v>8299</v>
      </c>
      <c r="AC151" s="42">
        <v>12.5</v>
      </c>
      <c r="AD151" s="42" t="s">
        <v>8300</v>
      </c>
      <c r="AE151" s="42">
        <v>33.5</v>
      </c>
      <c r="AF151" s="42" t="s">
        <v>7026</v>
      </c>
      <c r="AG151" s="42">
        <v>76</v>
      </c>
      <c r="AH151" s="42">
        <v>76.599999999999994</v>
      </c>
      <c r="AI151" s="42">
        <v>99.9</v>
      </c>
      <c r="AJ151" s="42">
        <v>329.32</v>
      </c>
      <c r="AK151" s="42" t="s">
        <v>76</v>
      </c>
      <c r="AL151" s="42" t="s">
        <v>76</v>
      </c>
      <c r="AM151" s="42" t="s">
        <v>76</v>
      </c>
      <c r="AN151" s="42">
        <v>7.3</v>
      </c>
    </row>
    <row r="152" spans="2:40" x14ac:dyDescent="0.25">
      <c r="B152" s="42" t="s">
        <v>408</v>
      </c>
      <c r="C152" s="15">
        <v>466950</v>
      </c>
      <c r="D152" s="15" t="s">
        <v>7828</v>
      </c>
      <c r="E152" s="15">
        <v>2020</v>
      </c>
      <c r="F152" s="41">
        <v>43891</v>
      </c>
      <c r="G152" s="42">
        <v>1004.9</v>
      </c>
      <c r="H152" s="42">
        <v>1017.3</v>
      </c>
      <c r="I152" s="42">
        <v>1012.7</v>
      </c>
      <c r="J152" s="42" t="s">
        <v>8301</v>
      </c>
      <c r="K152" s="42">
        <v>993.8</v>
      </c>
      <c r="L152" s="42" t="s">
        <v>8302</v>
      </c>
      <c r="M152" s="42">
        <v>19</v>
      </c>
      <c r="N152" s="42">
        <v>27.6</v>
      </c>
      <c r="O152" s="42" t="s">
        <v>8303</v>
      </c>
      <c r="P152" s="42">
        <v>12.9</v>
      </c>
      <c r="Q152" s="42" t="s">
        <v>8304</v>
      </c>
      <c r="R152" s="42">
        <v>15.3</v>
      </c>
      <c r="S152" s="42">
        <v>6.9</v>
      </c>
      <c r="T152" s="42">
        <v>10</v>
      </c>
      <c r="U152" s="42">
        <v>23.5</v>
      </c>
      <c r="V152" s="42">
        <v>270</v>
      </c>
      <c r="W152" s="42" t="s">
        <v>8305</v>
      </c>
      <c r="X152" s="42">
        <v>131.5</v>
      </c>
      <c r="Y152" s="42">
        <v>100.5</v>
      </c>
      <c r="Z152" s="42">
        <v>17</v>
      </c>
      <c r="AA152" s="42">
        <v>7.5</v>
      </c>
      <c r="AB152" s="42" t="s">
        <v>8306</v>
      </c>
      <c r="AC152" s="42">
        <v>9</v>
      </c>
      <c r="AD152" s="42" t="s">
        <v>8307</v>
      </c>
      <c r="AE152" s="42">
        <v>42</v>
      </c>
      <c r="AF152" s="42" t="s">
        <v>7664</v>
      </c>
      <c r="AG152" s="42">
        <v>80</v>
      </c>
      <c r="AH152" s="42">
        <v>79.8</v>
      </c>
      <c r="AI152" s="42">
        <v>80.8</v>
      </c>
      <c r="AJ152" s="42">
        <v>323.62</v>
      </c>
      <c r="AK152" s="42" t="s">
        <v>76</v>
      </c>
      <c r="AL152" s="42" t="s">
        <v>76</v>
      </c>
      <c r="AM152" s="42" t="s">
        <v>76</v>
      </c>
      <c r="AN152" s="42">
        <v>8.1999999999999993</v>
      </c>
    </row>
    <row r="153" spans="2:40" x14ac:dyDescent="0.25">
      <c r="B153" s="42" t="s">
        <v>408</v>
      </c>
      <c r="C153" s="15">
        <v>466950</v>
      </c>
      <c r="D153" s="15" t="s">
        <v>7828</v>
      </c>
      <c r="E153" s="15">
        <v>2020</v>
      </c>
      <c r="F153" s="41">
        <v>43922</v>
      </c>
      <c r="G153" s="42">
        <v>1005.7</v>
      </c>
      <c r="H153" s="42">
        <v>1018</v>
      </c>
      <c r="I153" s="42">
        <v>1011.1</v>
      </c>
      <c r="J153" s="42" t="s">
        <v>8308</v>
      </c>
      <c r="K153" s="42">
        <v>997.8</v>
      </c>
      <c r="L153" s="42" t="s">
        <v>7036</v>
      </c>
      <c r="M153" s="42">
        <v>19.899999999999999</v>
      </c>
      <c r="N153" s="42">
        <v>28.3</v>
      </c>
      <c r="O153" s="42" t="s">
        <v>8309</v>
      </c>
      <c r="P153" s="42">
        <v>14.6</v>
      </c>
      <c r="Q153" s="42" t="s">
        <v>8310</v>
      </c>
      <c r="R153" s="42">
        <v>14.7</v>
      </c>
      <c r="S153" s="42">
        <v>7.1</v>
      </c>
      <c r="T153" s="42">
        <v>30</v>
      </c>
      <c r="U153" s="42">
        <v>22.6</v>
      </c>
      <c r="V153" s="42">
        <v>20</v>
      </c>
      <c r="W153" s="42" t="s">
        <v>8311</v>
      </c>
      <c r="X153" s="42">
        <v>46.5</v>
      </c>
      <c r="Y153" s="42">
        <v>126.9</v>
      </c>
      <c r="Z153" s="42">
        <v>16</v>
      </c>
      <c r="AA153" s="42">
        <v>2</v>
      </c>
      <c r="AB153" s="42" t="s">
        <v>8312</v>
      </c>
      <c r="AC153" s="42">
        <v>3</v>
      </c>
      <c r="AD153" s="42" t="s">
        <v>8313</v>
      </c>
      <c r="AE153" s="42">
        <v>9</v>
      </c>
      <c r="AF153" s="42" t="s">
        <v>8314</v>
      </c>
      <c r="AG153" s="42">
        <v>73</v>
      </c>
      <c r="AH153" s="42">
        <v>90.3</v>
      </c>
      <c r="AI153" s="42">
        <v>112.3</v>
      </c>
      <c r="AJ153" s="42">
        <v>385.89</v>
      </c>
      <c r="AK153" s="42" t="s">
        <v>76</v>
      </c>
      <c r="AL153" s="42" t="s">
        <v>76</v>
      </c>
      <c r="AM153" s="42" t="s">
        <v>76</v>
      </c>
      <c r="AN153" s="42">
        <v>7.9</v>
      </c>
    </row>
    <row r="154" spans="2:40" x14ac:dyDescent="0.25">
      <c r="B154" s="42" t="s">
        <v>408</v>
      </c>
      <c r="C154" s="15">
        <v>466950</v>
      </c>
      <c r="D154" s="15" t="s">
        <v>7828</v>
      </c>
      <c r="E154" s="15">
        <v>2020</v>
      </c>
      <c r="F154" s="41">
        <v>43952</v>
      </c>
      <c r="G154" s="42">
        <v>998</v>
      </c>
      <c r="H154" s="42">
        <v>1010.1</v>
      </c>
      <c r="I154" s="42">
        <v>1005</v>
      </c>
      <c r="J154" s="42" t="s">
        <v>8315</v>
      </c>
      <c r="K154" s="42">
        <v>990.5</v>
      </c>
      <c r="L154" s="42" t="s">
        <v>8316</v>
      </c>
      <c r="M154" s="42">
        <v>24.4</v>
      </c>
      <c r="N154" s="42">
        <v>30.6</v>
      </c>
      <c r="O154" s="42" t="s">
        <v>8317</v>
      </c>
      <c r="P154" s="42">
        <v>19.899999999999999</v>
      </c>
      <c r="Q154" s="42" t="s">
        <v>8318</v>
      </c>
      <c r="R154" s="42">
        <v>22.6</v>
      </c>
      <c r="S154" s="42">
        <v>6.3</v>
      </c>
      <c r="T154" s="42">
        <v>60</v>
      </c>
      <c r="U154" s="42">
        <v>37.9</v>
      </c>
      <c r="V154" s="42">
        <v>240</v>
      </c>
      <c r="W154" s="42" t="s">
        <v>8319</v>
      </c>
      <c r="X154" s="42">
        <v>327</v>
      </c>
      <c r="Y154" s="42">
        <v>80.099999999999994</v>
      </c>
      <c r="Z154" s="42">
        <v>15</v>
      </c>
      <c r="AA154" s="42">
        <v>25</v>
      </c>
      <c r="AB154" s="42" t="s">
        <v>8320</v>
      </c>
      <c r="AC154" s="42">
        <v>71.5</v>
      </c>
      <c r="AD154" s="42" t="s">
        <v>8321</v>
      </c>
      <c r="AE154" s="42">
        <v>132.5</v>
      </c>
      <c r="AF154" s="42" t="s">
        <v>6423</v>
      </c>
      <c r="AG154" s="42">
        <v>90</v>
      </c>
      <c r="AH154" s="42">
        <v>100.9</v>
      </c>
      <c r="AI154" s="42">
        <v>136</v>
      </c>
      <c r="AJ154" s="42">
        <v>521.74</v>
      </c>
      <c r="AK154" s="42" t="s">
        <v>76</v>
      </c>
      <c r="AL154" s="42" t="s">
        <v>76</v>
      </c>
      <c r="AM154" s="42" t="s">
        <v>76</v>
      </c>
      <c r="AN154" s="42">
        <v>7.4</v>
      </c>
    </row>
    <row r="155" spans="2:40" x14ac:dyDescent="0.25">
      <c r="B155" s="42" t="s">
        <v>408</v>
      </c>
      <c r="C155" s="15">
        <v>466950</v>
      </c>
      <c r="D155" s="15" t="s">
        <v>7828</v>
      </c>
      <c r="E155" s="15">
        <v>2020</v>
      </c>
      <c r="F155" s="41">
        <v>43983</v>
      </c>
      <c r="G155" s="42">
        <v>996.6</v>
      </c>
      <c r="H155" s="42">
        <v>1008.4</v>
      </c>
      <c r="I155" s="42">
        <v>1002.5</v>
      </c>
      <c r="J155" s="42" t="s">
        <v>8322</v>
      </c>
      <c r="K155" s="42">
        <v>991.4</v>
      </c>
      <c r="L155" s="42" t="s">
        <v>8323</v>
      </c>
      <c r="M155" s="42">
        <v>28.1</v>
      </c>
      <c r="N155" s="42">
        <v>33.700000000000003</v>
      </c>
      <c r="O155" s="42" t="s">
        <v>8324</v>
      </c>
      <c r="P155" s="42">
        <v>23.2</v>
      </c>
      <c r="Q155" s="42" t="s">
        <v>8325</v>
      </c>
      <c r="R155" s="42">
        <v>25.4</v>
      </c>
      <c r="S155" s="42">
        <v>6.3</v>
      </c>
      <c r="T155" s="42">
        <v>160</v>
      </c>
      <c r="U155" s="42">
        <v>21.9</v>
      </c>
      <c r="V155" s="42">
        <v>280</v>
      </c>
      <c r="W155" s="42" t="s">
        <v>8326</v>
      </c>
      <c r="X155" s="42">
        <v>56</v>
      </c>
      <c r="Y155" s="42">
        <v>53.7</v>
      </c>
      <c r="Z155" s="42">
        <v>7</v>
      </c>
      <c r="AA155" s="42">
        <v>4.5</v>
      </c>
      <c r="AB155" s="42" t="s">
        <v>8327</v>
      </c>
      <c r="AC155" s="42">
        <v>8.4</v>
      </c>
      <c r="AD155" s="42" t="s">
        <v>8328</v>
      </c>
      <c r="AE155" s="42">
        <v>20</v>
      </c>
      <c r="AF155" s="42" t="s">
        <v>2307</v>
      </c>
      <c r="AG155" s="42">
        <v>86</v>
      </c>
      <c r="AH155" s="42">
        <v>153.1</v>
      </c>
      <c r="AI155" s="42">
        <v>243</v>
      </c>
      <c r="AJ155" s="42">
        <v>713.17</v>
      </c>
      <c r="AK155" s="42" t="s">
        <v>76</v>
      </c>
      <c r="AL155" s="42" t="s">
        <v>76</v>
      </c>
      <c r="AM155" s="42" t="s">
        <v>76</v>
      </c>
      <c r="AN155" s="42">
        <v>6.2</v>
      </c>
    </row>
    <row r="156" spans="2:40" x14ac:dyDescent="0.25">
      <c r="B156" s="42" t="s">
        <v>408</v>
      </c>
      <c r="C156" s="15">
        <v>466950</v>
      </c>
      <c r="D156" s="15" t="s">
        <v>7828</v>
      </c>
      <c r="E156" s="15">
        <v>2020</v>
      </c>
      <c r="F156" s="41">
        <v>44013</v>
      </c>
      <c r="G156" s="42">
        <v>996.7</v>
      </c>
      <c r="H156" s="42">
        <v>1008.5</v>
      </c>
      <c r="I156" s="42">
        <v>1001.4</v>
      </c>
      <c r="J156" s="42" t="s">
        <v>133</v>
      </c>
      <c r="K156" s="42">
        <v>990.9</v>
      </c>
      <c r="L156" s="42" t="s">
        <v>8329</v>
      </c>
      <c r="M156" s="42">
        <v>29.2</v>
      </c>
      <c r="N156" s="42">
        <v>34.299999999999997</v>
      </c>
      <c r="O156" s="42" t="s">
        <v>8330</v>
      </c>
      <c r="P156" s="42">
        <v>22.9</v>
      </c>
      <c r="Q156" s="42" t="s">
        <v>8331</v>
      </c>
      <c r="R156" s="42">
        <v>26.7</v>
      </c>
      <c r="S156" s="42">
        <v>5.9</v>
      </c>
      <c r="T156" s="42">
        <v>160</v>
      </c>
      <c r="U156" s="42">
        <v>25.8</v>
      </c>
      <c r="V156" s="42">
        <v>260</v>
      </c>
      <c r="W156" s="42" t="s">
        <v>8332</v>
      </c>
      <c r="X156" s="42">
        <v>56.4</v>
      </c>
      <c r="Y156" s="42">
        <v>8.9</v>
      </c>
      <c r="Z156" s="42">
        <v>4</v>
      </c>
      <c r="AA156" s="42">
        <v>10.5</v>
      </c>
      <c r="AB156" s="42" t="s">
        <v>8333</v>
      </c>
      <c r="AC156" s="42">
        <v>30</v>
      </c>
      <c r="AD156" s="42" t="s">
        <v>8334</v>
      </c>
      <c r="AE156" s="42">
        <v>40</v>
      </c>
      <c r="AF156" s="42" t="s">
        <v>2840</v>
      </c>
      <c r="AG156" s="42">
        <v>87</v>
      </c>
      <c r="AH156" s="42">
        <v>191.8</v>
      </c>
      <c r="AI156" s="42">
        <v>278.10000000000002</v>
      </c>
      <c r="AJ156" s="42">
        <v>777.91</v>
      </c>
      <c r="AK156" s="42" t="s">
        <v>76</v>
      </c>
      <c r="AL156" s="42" t="s">
        <v>76</v>
      </c>
      <c r="AM156" s="42" t="s">
        <v>76</v>
      </c>
      <c r="AN156" s="42">
        <v>6.4</v>
      </c>
    </row>
    <row r="157" spans="2:40" x14ac:dyDescent="0.25">
      <c r="B157" s="42" t="s">
        <v>408</v>
      </c>
      <c r="C157" s="15">
        <v>466950</v>
      </c>
      <c r="D157" s="15" t="s">
        <v>7828</v>
      </c>
      <c r="E157" s="15">
        <v>2020</v>
      </c>
      <c r="F157" s="41">
        <v>44044</v>
      </c>
      <c r="G157" s="42">
        <v>996</v>
      </c>
      <c r="H157" s="42">
        <v>1007.8</v>
      </c>
      <c r="I157" s="42">
        <v>1004.3</v>
      </c>
      <c r="J157" s="42" t="s">
        <v>8335</v>
      </c>
      <c r="K157" s="42">
        <v>983.8</v>
      </c>
      <c r="L157" s="42" t="s">
        <v>8336</v>
      </c>
      <c r="M157" s="42">
        <v>28.8</v>
      </c>
      <c r="N157" s="42">
        <v>33.700000000000003</v>
      </c>
      <c r="O157" s="42" t="s">
        <v>8337</v>
      </c>
      <c r="P157" s="42">
        <v>24.6</v>
      </c>
      <c r="Q157" s="42" t="s">
        <v>8338</v>
      </c>
      <c r="R157" s="42">
        <v>26.1</v>
      </c>
      <c r="S157" s="42">
        <v>7.2</v>
      </c>
      <c r="T157" s="42">
        <v>110</v>
      </c>
      <c r="U157" s="42">
        <v>30.8</v>
      </c>
      <c r="V157" s="42">
        <v>270</v>
      </c>
      <c r="W157" s="42" t="s">
        <v>8339</v>
      </c>
      <c r="X157" s="42">
        <v>126.5</v>
      </c>
      <c r="Y157" s="42">
        <v>39.299999999999997</v>
      </c>
      <c r="Z157" s="42">
        <v>10</v>
      </c>
      <c r="AA157" s="42">
        <v>9</v>
      </c>
      <c r="AB157" s="42" t="s">
        <v>8340</v>
      </c>
      <c r="AC157" s="42">
        <v>20</v>
      </c>
      <c r="AD157" s="42" t="s">
        <v>8341</v>
      </c>
      <c r="AE157" s="42">
        <v>43</v>
      </c>
      <c r="AF157" s="42" t="s">
        <v>8342</v>
      </c>
      <c r="AG157" s="42">
        <v>84</v>
      </c>
      <c r="AH157" s="42">
        <v>168.9</v>
      </c>
      <c r="AI157" s="42">
        <v>260.7</v>
      </c>
      <c r="AJ157" s="42">
        <v>717.59</v>
      </c>
      <c r="AK157" s="42" t="s">
        <v>76</v>
      </c>
      <c r="AL157" s="42" t="s">
        <v>76</v>
      </c>
      <c r="AM157" s="42" t="s">
        <v>76</v>
      </c>
      <c r="AN157" s="42">
        <v>5.8</v>
      </c>
    </row>
    <row r="158" spans="2:40" x14ac:dyDescent="0.25">
      <c r="B158" s="42" t="s">
        <v>408</v>
      </c>
      <c r="C158" s="15">
        <v>466950</v>
      </c>
      <c r="D158" s="15" t="s">
        <v>7828</v>
      </c>
      <c r="E158" s="15">
        <v>2020</v>
      </c>
      <c r="F158" s="41">
        <v>44075</v>
      </c>
      <c r="G158" s="42">
        <v>998.7</v>
      </c>
      <c r="H158" s="42">
        <v>1010.7</v>
      </c>
      <c r="I158" s="42">
        <v>1003.3</v>
      </c>
      <c r="J158" s="42" t="s">
        <v>8343</v>
      </c>
      <c r="K158" s="42">
        <v>987.7</v>
      </c>
      <c r="L158" s="42" t="s">
        <v>8344</v>
      </c>
      <c r="M158" s="42">
        <v>26.8</v>
      </c>
      <c r="N158" s="42">
        <v>32.299999999999997</v>
      </c>
      <c r="O158" s="42" t="s">
        <v>8345</v>
      </c>
      <c r="P158" s="42">
        <v>20.5</v>
      </c>
      <c r="Q158" s="42" t="s">
        <v>8346</v>
      </c>
      <c r="R158" s="42">
        <v>23.3</v>
      </c>
      <c r="S158" s="42">
        <v>6.3</v>
      </c>
      <c r="T158" s="42">
        <v>160</v>
      </c>
      <c r="U158" s="42">
        <v>22.7</v>
      </c>
      <c r="V158" s="42">
        <v>260</v>
      </c>
      <c r="W158" s="42" t="s">
        <v>8347</v>
      </c>
      <c r="X158" s="42">
        <v>150.5</v>
      </c>
      <c r="Y158" s="42">
        <v>85.9</v>
      </c>
      <c r="Z158" s="42">
        <v>11</v>
      </c>
      <c r="AA158" s="42">
        <v>11.5</v>
      </c>
      <c r="AB158" s="42" t="s">
        <v>8348</v>
      </c>
      <c r="AC158" s="42">
        <v>17.5</v>
      </c>
      <c r="AD158" s="42" t="s">
        <v>8349</v>
      </c>
      <c r="AE158" s="42">
        <v>45.5</v>
      </c>
      <c r="AF158" s="42" t="s">
        <v>8350</v>
      </c>
      <c r="AG158" s="42">
        <v>81</v>
      </c>
      <c r="AH158" s="42">
        <v>134</v>
      </c>
      <c r="AI158" s="42">
        <v>173.1</v>
      </c>
      <c r="AJ158" s="42">
        <v>493.84</v>
      </c>
      <c r="AK158" s="42" t="s">
        <v>76</v>
      </c>
      <c r="AL158" s="42" t="s">
        <v>76</v>
      </c>
      <c r="AM158" s="42" t="s">
        <v>76</v>
      </c>
      <c r="AN158" s="42">
        <v>6.8</v>
      </c>
    </row>
    <row r="159" spans="2:40" x14ac:dyDescent="0.25">
      <c r="B159" s="42" t="s">
        <v>408</v>
      </c>
      <c r="C159" s="15">
        <v>466950</v>
      </c>
      <c r="D159" s="15" t="s">
        <v>7828</v>
      </c>
      <c r="E159" s="15">
        <v>2020</v>
      </c>
      <c r="F159" s="41">
        <v>44105</v>
      </c>
      <c r="G159" s="42">
        <v>1003.9</v>
      </c>
      <c r="H159" s="42">
        <v>1016.1</v>
      </c>
      <c r="I159" s="42">
        <v>1010.6</v>
      </c>
      <c r="J159" s="42" t="s">
        <v>8351</v>
      </c>
      <c r="K159" s="42">
        <v>996.2</v>
      </c>
      <c r="L159" s="42" t="s">
        <v>8352</v>
      </c>
      <c r="M159" s="42">
        <v>24.1</v>
      </c>
      <c r="N159" s="42">
        <v>29.6</v>
      </c>
      <c r="O159" s="42" t="s">
        <v>8353</v>
      </c>
      <c r="P159" s="42">
        <v>19.3</v>
      </c>
      <c r="Q159" s="42" t="s">
        <v>8354</v>
      </c>
      <c r="R159" s="42">
        <v>19.5</v>
      </c>
      <c r="S159" s="42">
        <v>8.9</v>
      </c>
      <c r="T159" s="42">
        <v>40</v>
      </c>
      <c r="U159" s="42">
        <v>24.1</v>
      </c>
      <c r="V159" s="42">
        <v>10</v>
      </c>
      <c r="W159" s="42" t="s">
        <v>8355</v>
      </c>
      <c r="X159" s="42">
        <v>44</v>
      </c>
      <c r="Y159" s="42">
        <v>23</v>
      </c>
      <c r="Z159" s="42">
        <v>8</v>
      </c>
      <c r="AA159" s="42">
        <v>4</v>
      </c>
      <c r="AB159" s="42" t="s">
        <v>8356</v>
      </c>
      <c r="AC159" s="42">
        <v>9.5</v>
      </c>
      <c r="AD159" s="42" t="s">
        <v>8357</v>
      </c>
      <c r="AE159" s="42">
        <v>24.5</v>
      </c>
      <c r="AF159" s="42" t="s">
        <v>3988</v>
      </c>
      <c r="AG159" s="42">
        <v>76</v>
      </c>
      <c r="AH159" s="42">
        <v>138.9</v>
      </c>
      <c r="AI159" s="42">
        <v>141.1</v>
      </c>
      <c r="AJ159" s="42">
        <v>432.17</v>
      </c>
      <c r="AK159" s="42" t="s">
        <v>76</v>
      </c>
      <c r="AL159" s="42" t="s">
        <v>76</v>
      </c>
      <c r="AM159" s="42" t="s">
        <v>76</v>
      </c>
      <c r="AN159" s="42">
        <v>7.1</v>
      </c>
    </row>
    <row r="160" spans="2:40" x14ac:dyDescent="0.25">
      <c r="B160" s="42" t="s">
        <v>408</v>
      </c>
      <c r="C160" s="15">
        <v>466950</v>
      </c>
      <c r="D160" s="15" t="s">
        <v>7828</v>
      </c>
      <c r="E160" s="15">
        <v>2020</v>
      </c>
      <c r="F160" s="41">
        <v>44136</v>
      </c>
      <c r="G160" s="42">
        <v>1007.6</v>
      </c>
      <c r="H160" s="42">
        <v>1019.9</v>
      </c>
      <c r="I160" s="42">
        <v>1014.3</v>
      </c>
      <c r="J160" s="42" t="s">
        <v>3989</v>
      </c>
      <c r="K160" s="42">
        <v>999.3</v>
      </c>
      <c r="L160" s="42" t="s">
        <v>8358</v>
      </c>
      <c r="M160" s="42">
        <v>22.5</v>
      </c>
      <c r="N160" s="42">
        <v>27.7</v>
      </c>
      <c r="O160" s="42" t="s">
        <v>8359</v>
      </c>
      <c r="P160" s="42">
        <v>17.899999999999999</v>
      </c>
      <c r="Q160" s="42" t="s">
        <v>8360</v>
      </c>
      <c r="R160" s="42">
        <v>18.7</v>
      </c>
      <c r="S160" s="42">
        <v>9.3000000000000007</v>
      </c>
      <c r="T160" s="42">
        <v>40</v>
      </c>
      <c r="U160" s="42">
        <v>23.7</v>
      </c>
      <c r="V160" s="42">
        <v>70</v>
      </c>
      <c r="W160" s="42" t="s">
        <v>8361</v>
      </c>
      <c r="X160" s="42">
        <v>32</v>
      </c>
      <c r="Y160" s="42">
        <v>35.799999999999997</v>
      </c>
      <c r="Z160" s="42">
        <v>9</v>
      </c>
      <c r="AA160" s="42">
        <v>3</v>
      </c>
      <c r="AB160" s="42" t="s">
        <v>8362</v>
      </c>
      <c r="AC160" s="42">
        <v>4</v>
      </c>
      <c r="AD160" s="42" t="s">
        <v>8363</v>
      </c>
      <c r="AE160" s="42">
        <v>16.5</v>
      </c>
      <c r="AF160" s="42" t="s">
        <v>6467</v>
      </c>
      <c r="AG160" s="42">
        <v>80</v>
      </c>
      <c r="AH160" s="42">
        <v>109.4</v>
      </c>
      <c r="AI160" s="42">
        <v>110.9</v>
      </c>
      <c r="AJ160" s="42">
        <v>301.8</v>
      </c>
      <c r="AK160" s="42" t="s">
        <v>76</v>
      </c>
      <c r="AL160" s="42" t="s">
        <v>76</v>
      </c>
      <c r="AM160" s="42" t="s">
        <v>76</v>
      </c>
      <c r="AN160" s="42">
        <v>7.2</v>
      </c>
    </row>
    <row r="161" spans="2:40" x14ac:dyDescent="0.25">
      <c r="B161" s="42" t="s">
        <v>408</v>
      </c>
      <c r="C161" s="15">
        <v>466950</v>
      </c>
      <c r="D161" s="15" t="s">
        <v>7828</v>
      </c>
      <c r="E161" s="15">
        <v>2020</v>
      </c>
      <c r="F161" s="41">
        <v>44166</v>
      </c>
      <c r="G161" s="42">
        <v>1008.8</v>
      </c>
      <c r="H161" s="42">
        <v>1021.3</v>
      </c>
      <c r="I161" s="42">
        <v>1018.7</v>
      </c>
      <c r="J161" s="42" t="s">
        <v>8364</v>
      </c>
      <c r="K161" s="42">
        <v>1000.2</v>
      </c>
      <c r="L161" s="42" t="s">
        <v>8365</v>
      </c>
      <c r="M161" s="42">
        <v>17.8</v>
      </c>
      <c r="N161" s="42">
        <v>24.6</v>
      </c>
      <c r="O161" s="42" t="s">
        <v>8366</v>
      </c>
      <c r="P161" s="42">
        <v>6.5</v>
      </c>
      <c r="Q161" s="42" t="s">
        <v>8367</v>
      </c>
      <c r="R161" s="42">
        <v>15.4</v>
      </c>
      <c r="S161" s="42">
        <v>10.1</v>
      </c>
      <c r="T161" s="42">
        <v>50</v>
      </c>
      <c r="U161" s="42">
        <v>31</v>
      </c>
      <c r="V161" s="42">
        <v>10</v>
      </c>
      <c r="W161" s="42" t="s">
        <v>8368</v>
      </c>
      <c r="X161" s="42">
        <v>216</v>
      </c>
      <c r="Y161" s="42">
        <v>142.19999999999999</v>
      </c>
      <c r="Z161" s="42">
        <v>24</v>
      </c>
      <c r="AA161" s="42">
        <v>9.5</v>
      </c>
      <c r="AB161" s="42" t="s">
        <v>8369</v>
      </c>
      <c r="AC161" s="42">
        <v>19.5</v>
      </c>
      <c r="AD161" s="42" t="s">
        <v>8370</v>
      </c>
      <c r="AE161" s="42">
        <v>57</v>
      </c>
      <c r="AF161" s="42" t="s">
        <v>4615</v>
      </c>
      <c r="AG161" s="42">
        <v>86</v>
      </c>
      <c r="AH161" s="42">
        <v>44.9</v>
      </c>
      <c r="AI161" s="42">
        <v>17</v>
      </c>
      <c r="AJ161" s="42">
        <v>109.16</v>
      </c>
      <c r="AK161" s="42" t="s">
        <v>76</v>
      </c>
      <c r="AL161" s="42" t="s">
        <v>76</v>
      </c>
      <c r="AM161" s="42" t="s">
        <v>76</v>
      </c>
      <c r="AN161" s="42">
        <v>9.6</v>
      </c>
    </row>
    <row r="162" spans="2:40" x14ac:dyDescent="0.25">
      <c r="B162" s="42" t="s">
        <v>408</v>
      </c>
      <c r="C162" s="15">
        <v>466950</v>
      </c>
      <c r="D162" s="15" t="s">
        <v>7828</v>
      </c>
      <c r="E162" s="15">
        <v>2021</v>
      </c>
      <c r="F162" s="41">
        <v>44197</v>
      </c>
      <c r="G162" s="42">
        <v>1009.5</v>
      </c>
      <c r="H162" s="42">
        <v>1022.1</v>
      </c>
      <c r="I162" s="42">
        <v>1016.3</v>
      </c>
      <c r="J162" s="42" t="s">
        <v>1708</v>
      </c>
      <c r="K162" s="42">
        <v>998.5</v>
      </c>
      <c r="L162" s="42" t="s">
        <v>8371</v>
      </c>
      <c r="M162" s="42">
        <v>15.3</v>
      </c>
      <c r="N162" s="42">
        <v>22.9</v>
      </c>
      <c r="O162" s="42" t="s">
        <v>8372</v>
      </c>
      <c r="P162" s="42">
        <v>6</v>
      </c>
      <c r="Q162" s="42" t="s">
        <v>8373</v>
      </c>
      <c r="R162" s="42">
        <v>11.1</v>
      </c>
      <c r="S162" s="42">
        <v>7.8</v>
      </c>
      <c r="T162" s="42">
        <v>360</v>
      </c>
      <c r="U162" s="42">
        <v>23.1</v>
      </c>
      <c r="V162" s="42">
        <v>360</v>
      </c>
      <c r="W162" s="42" t="s">
        <v>8374</v>
      </c>
      <c r="X162" s="42">
        <v>117.5</v>
      </c>
      <c r="Y162" s="42">
        <v>117.7</v>
      </c>
      <c r="Z162" s="42">
        <v>7</v>
      </c>
      <c r="AA162" s="42">
        <v>18</v>
      </c>
      <c r="AB162" s="42" t="s">
        <v>8375</v>
      </c>
      <c r="AC162" s="42">
        <v>44</v>
      </c>
      <c r="AD162" s="42" t="s">
        <v>8376</v>
      </c>
      <c r="AE162" s="42">
        <v>79</v>
      </c>
      <c r="AF162" s="42" t="s">
        <v>8377</v>
      </c>
      <c r="AG162" s="42">
        <v>77</v>
      </c>
      <c r="AH162" s="42">
        <v>78.900000000000006</v>
      </c>
      <c r="AI162" s="42">
        <v>71.3</v>
      </c>
      <c r="AJ162" s="42">
        <v>224.44</v>
      </c>
      <c r="AK162" s="42" t="s">
        <v>76</v>
      </c>
      <c r="AL162" s="42" t="s">
        <v>76</v>
      </c>
      <c r="AM162" s="42" t="s">
        <v>76</v>
      </c>
      <c r="AN162" s="42">
        <v>8</v>
      </c>
    </row>
    <row r="163" spans="2:40" x14ac:dyDescent="0.25">
      <c r="B163" s="42" t="s">
        <v>408</v>
      </c>
      <c r="C163" s="15">
        <v>466950</v>
      </c>
      <c r="D163" s="15" t="s">
        <v>7828</v>
      </c>
      <c r="E163" s="15">
        <v>2021</v>
      </c>
      <c r="F163" s="41">
        <v>44228</v>
      </c>
      <c r="G163" s="42">
        <v>1006.3</v>
      </c>
      <c r="H163" s="42">
        <v>1018.7</v>
      </c>
      <c r="I163" s="42">
        <v>1017.7</v>
      </c>
      <c r="J163" s="42" t="s">
        <v>8378</v>
      </c>
      <c r="K163" s="42">
        <v>996</v>
      </c>
      <c r="L163" s="42" t="s">
        <v>8379</v>
      </c>
      <c r="M163" s="42">
        <v>18.7</v>
      </c>
      <c r="N163" s="42">
        <v>23.8</v>
      </c>
      <c r="O163" s="42" t="s">
        <v>8380</v>
      </c>
      <c r="P163" s="42">
        <v>10.9</v>
      </c>
      <c r="Q163" s="42" t="s">
        <v>8381</v>
      </c>
      <c r="R163" s="42">
        <v>15.1</v>
      </c>
      <c r="S163" s="42">
        <v>7.6</v>
      </c>
      <c r="T163" s="42">
        <v>160</v>
      </c>
      <c r="U163" s="42">
        <v>32</v>
      </c>
      <c r="V163" s="42">
        <v>70</v>
      </c>
      <c r="W163" s="42" t="s">
        <v>8382</v>
      </c>
      <c r="X163" s="42">
        <v>179.5</v>
      </c>
      <c r="Y163" s="42">
        <v>53.3</v>
      </c>
      <c r="Z163" s="42">
        <v>9</v>
      </c>
      <c r="AA163" s="42">
        <v>6</v>
      </c>
      <c r="AB163" s="42" t="s">
        <v>8383</v>
      </c>
      <c r="AC163" s="42">
        <v>26</v>
      </c>
      <c r="AD163" s="42" t="s">
        <v>8384</v>
      </c>
      <c r="AE163" s="42">
        <v>98.5</v>
      </c>
      <c r="AF163" s="42" t="s">
        <v>1464</v>
      </c>
      <c r="AG163" s="42">
        <v>80</v>
      </c>
      <c r="AH163" s="42">
        <v>91.9</v>
      </c>
      <c r="AI163" s="42">
        <v>128.1</v>
      </c>
      <c r="AJ163" s="42">
        <v>345.08</v>
      </c>
      <c r="AK163" s="42" t="s">
        <v>76</v>
      </c>
      <c r="AL163" s="42" t="s">
        <v>76</v>
      </c>
      <c r="AM163" s="42" t="s">
        <v>76</v>
      </c>
      <c r="AN163" s="42">
        <v>6.6</v>
      </c>
    </row>
    <row r="164" spans="2:40" x14ac:dyDescent="0.25">
      <c r="B164" s="42" t="s">
        <v>408</v>
      </c>
      <c r="C164" s="15">
        <v>466950</v>
      </c>
      <c r="D164" s="15" t="s">
        <v>7828</v>
      </c>
      <c r="E164" s="15">
        <v>2021</v>
      </c>
      <c r="F164" s="41">
        <v>44256</v>
      </c>
      <c r="G164" s="42">
        <v>1005.1</v>
      </c>
      <c r="H164" s="42">
        <v>1017.5</v>
      </c>
      <c r="I164" s="42">
        <v>1015.1</v>
      </c>
      <c r="J164" s="42" t="s">
        <v>8385</v>
      </c>
      <c r="K164" s="42">
        <v>993.5</v>
      </c>
      <c r="L164" s="42" t="s">
        <v>8386</v>
      </c>
      <c r="M164" s="42">
        <v>18.899999999999999</v>
      </c>
      <c r="N164" s="42">
        <v>26.8</v>
      </c>
      <c r="O164" s="42" t="s">
        <v>8387</v>
      </c>
      <c r="P164" s="42">
        <v>12.5</v>
      </c>
      <c r="Q164" s="42" t="s">
        <v>8388</v>
      </c>
      <c r="R164" s="42">
        <v>17</v>
      </c>
      <c r="S164" s="42">
        <v>6.5</v>
      </c>
      <c r="T164" s="42">
        <v>40</v>
      </c>
      <c r="U164" s="42">
        <v>25.2</v>
      </c>
      <c r="V164" s="42">
        <v>20</v>
      </c>
      <c r="W164" s="42" t="s">
        <v>1730</v>
      </c>
      <c r="X164" s="42">
        <v>61</v>
      </c>
      <c r="Y164" s="42">
        <v>50</v>
      </c>
      <c r="Z164" s="42">
        <v>10</v>
      </c>
      <c r="AA164" s="42">
        <v>6.5</v>
      </c>
      <c r="AB164" s="42" t="s">
        <v>8389</v>
      </c>
      <c r="AC164" s="42">
        <v>17</v>
      </c>
      <c r="AD164" s="42" t="s">
        <v>8390</v>
      </c>
      <c r="AE164" s="42">
        <v>36.5</v>
      </c>
      <c r="AF164" s="42" t="s">
        <v>7118</v>
      </c>
      <c r="AG164" s="42">
        <v>89</v>
      </c>
      <c r="AH164" s="42">
        <v>82.2</v>
      </c>
      <c r="AI164" s="42">
        <v>94.6</v>
      </c>
      <c r="AJ164" s="42">
        <v>350.89</v>
      </c>
      <c r="AK164" s="42" t="s">
        <v>76</v>
      </c>
      <c r="AL164" s="42" t="s">
        <v>76</v>
      </c>
      <c r="AM164" s="42" t="s">
        <v>76</v>
      </c>
      <c r="AN164" s="42">
        <v>7.7</v>
      </c>
    </row>
    <row r="165" spans="2:40" x14ac:dyDescent="0.25">
      <c r="B165" s="42" t="s">
        <v>408</v>
      </c>
      <c r="C165" s="15">
        <v>466950</v>
      </c>
      <c r="D165" s="15" t="s">
        <v>7828</v>
      </c>
      <c r="E165" s="15">
        <v>2021</v>
      </c>
      <c r="F165" s="41">
        <v>44287</v>
      </c>
      <c r="G165" s="42">
        <v>1003.4</v>
      </c>
      <c r="H165" s="42">
        <v>1015.6</v>
      </c>
      <c r="I165" s="42">
        <v>1010.4</v>
      </c>
      <c r="J165" s="42" t="s">
        <v>8391</v>
      </c>
      <c r="K165" s="42">
        <v>994.2</v>
      </c>
      <c r="L165" s="42" t="s">
        <v>8392</v>
      </c>
      <c r="M165" s="42">
        <v>20.5</v>
      </c>
      <c r="N165" s="42">
        <v>27.5</v>
      </c>
      <c r="O165" s="42" t="s">
        <v>8393</v>
      </c>
      <c r="P165" s="42">
        <v>14.3</v>
      </c>
      <c r="Q165" s="42" t="s">
        <v>8394</v>
      </c>
      <c r="R165" s="42">
        <v>18.3</v>
      </c>
      <c r="S165" s="42">
        <v>6.9</v>
      </c>
      <c r="T165" s="42">
        <v>360</v>
      </c>
      <c r="U165" s="42">
        <v>20.5</v>
      </c>
      <c r="V165" s="42">
        <v>110</v>
      </c>
      <c r="W165" s="42" t="s">
        <v>8395</v>
      </c>
      <c r="X165" s="42">
        <v>62.5</v>
      </c>
      <c r="Y165" s="42">
        <v>87.3</v>
      </c>
      <c r="Z165" s="42">
        <v>9</v>
      </c>
      <c r="AA165" s="42">
        <v>6</v>
      </c>
      <c r="AB165" s="42" t="s">
        <v>8396</v>
      </c>
      <c r="AC165" s="42">
        <v>11.5</v>
      </c>
      <c r="AD165" s="42" t="s">
        <v>8397</v>
      </c>
      <c r="AE165" s="42">
        <v>24</v>
      </c>
      <c r="AF165" s="42" t="s">
        <v>6502</v>
      </c>
      <c r="AG165" s="42">
        <v>88</v>
      </c>
      <c r="AH165" s="42">
        <v>106.1</v>
      </c>
      <c r="AI165" s="42">
        <v>124.6</v>
      </c>
      <c r="AJ165" s="42">
        <v>438.59</v>
      </c>
      <c r="AK165" s="42" t="s">
        <v>76</v>
      </c>
      <c r="AL165" s="42" t="s">
        <v>76</v>
      </c>
      <c r="AM165" s="42" t="s">
        <v>76</v>
      </c>
      <c r="AN165" s="42">
        <v>7.1</v>
      </c>
    </row>
    <row r="166" spans="2:40" x14ac:dyDescent="0.25">
      <c r="B166" s="42" t="s">
        <v>408</v>
      </c>
      <c r="C166" s="15">
        <v>466950</v>
      </c>
      <c r="D166" s="15" t="s">
        <v>7828</v>
      </c>
      <c r="E166" s="15">
        <v>2021</v>
      </c>
      <c r="F166" s="41">
        <v>44317</v>
      </c>
      <c r="G166" s="42">
        <v>998.7</v>
      </c>
      <c r="H166" s="42">
        <v>1010.7</v>
      </c>
      <c r="I166" s="42">
        <v>1006.7</v>
      </c>
      <c r="J166" s="42" t="s">
        <v>8398</v>
      </c>
      <c r="K166" s="42">
        <v>991.7</v>
      </c>
      <c r="L166" s="42" t="s">
        <v>8399</v>
      </c>
      <c r="M166" s="42">
        <v>25.5</v>
      </c>
      <c r="N166" s="42">
        <v>32.700000000000003</v>
      </c>
      <c r="O166" s="42" t="s">
        <v>8400</v>
      </c>
      <c r="P166" s="42">
        <v>17.100000000000001</v>
      </c>
      <c r="Q166" s="42" t="s">
        <v>8401</v>
      </c>
      <c r="R166" s="42">
        <v>24.5</v>
      </c>
      <c r="S166" s="42">
        <v>5.6</v>
      </c>
      <c r="T166" s="42">
        <v>160</v>
      </c>
      <c r="U166" s="42">
        <v>31.6</v>
      </c>
      <c r="V166" s="42">
        <v>190</v>
      </c>
      <c r="W166" s="42" t="s">
        <v>8402</v>
      </c>
      <c r="X166" s="42">
        <v>202</v>
      </c>
      <c r="Y166" s="42">
        <v>46.5</v>
      </c>
      <c r="Z166" s="42">
        <v>7</v>
      </c>
      <c r="AA166" s="42">
        <v>10</v>
      </c>
      <c r="AB166" s="42" t="s">
        <v>8403</v>
      </c>
      <c r="AC166" s="42">
        <v>22</v>
      </c>
      <c r="AD166" s="42" t="s">
        <v>8404</v>
      </c>
      <c r="AE166" s="42">
        <v>70.5</v>
      </c>
      <c r="AF166" s="42" t="s">
        <v>7134</v>
      </c>
      <c r="AG166" s="42">
        <v>95</v>
      </c>
      <c r="AH166" s="42">
        <v>135</v>
      </c>
      <c r="AI166" s="42">
        <v>177.6</v>
      </c>
      <c r="AJ166" s="42">
        <v>594.74</v>
      </c>
      <c r="AK166" s="42" t="s">
        <v>76</v>
      </c>
      <c r="AL166" s="42" t="s">
        <v>76</v>
      </c>
      <c r="AM166" s="42" t="s">
        <v>76</v>
      </c>
      <c r="AN166" s="42">
        <v>7.6</v>
      </c>
    </row>
    <row r="167" spans="2:40" x14ac:dyDescent="0.25">
      <c r="B167" s="42" t="s">
        <v>408</v>
      </c>
      <c r="C167" s="15">
        <v>466950</v>
      </c>
      <c r="D167" s="15" t="s">
        <v>7828</v>
      </c>
      <c r="E167" s="15">
        <v>2021</v>
      </c>
      <c r="F167" s="41">
        <v>44348</v>
      </c>
      <c r="G167" s="42">
        <v>994.6</v>
      </c>
      <c r="H167" s="42">
        <v>1006.5</v>
      </c>
      <c r="I167" s="42">
        <v>1000.8</v>
      </c>
      <c r="J167" s="42" t="s">
        <v>8405</v>
      </c>
      <c r="K167" s="42">
        <v>988.3</v>
      </c>
      <c r="L167" s="42" t="s">
        <v>8406</v>
      </c>
      <c r="M167" s="42">
        <v>27.2</v>
      </c>
      <c r="N167" s="42">
        <v>32.9</v>
      </c>
      <c r="O167" s="42" t="s">
        <v>8407</v>
      </c>
      <c r="P167" s="42">
        <v>21.2</v>
      </c>
      <c r="Q167" s="42" t="s">
        <v>8408</v>
      </c>
      <c r="R167" s="42">
        <v>26</v>
      </c>
      <c r="S167" s="42">
        <v>8.4</v>
      </c>
      <c r="T167" s="42">
        <v>270</v>
      </c>
      <c r="U167" s="42">
        <v>24.9</v>
      </c>
      <c r="V167" s="42">
        <v>270</v>
      </c>
      <c r="W167" s="42" t="s">
        <v>8409</v>
      </c>
      <c r="X167" s="42">
        <v>145.5</v>
      </c>
      <c r="Y167" s="42">
        <v>60.6</v>
      </c>
      <c r="Z167" s="42">
        <v>6</v>
      </c>
      <c r="AA167" s="42">
        <v>7</v>
      </c>
      <c r="AB167" s="42" t="s">
        <v>8410</v>
      </c>
      <c r="AC167" s="42">
        <v>24.5</v>
      </c>
      <c r="AD167" s="42" t="s">
        <v>8411</v>
      </c>
      <c r="AE167" s="42">
        <v>52</v>
      </c>
      <c r="AF167" s="42" t="s">
        <v>2319</v>
      </c>
      <c r="AG167" s="42">
        <v>93</v>
      </c>
      <c r="AH167" s="42">
        <v>157.6</v>
      </c>
      <c r="AI167" s="42">
        <v>201.2</v>
      </c>
      <c r="AJ167" s="42">
        <v>612.79999999999995</v>
      </c>
      <c r="AK167" s="42" t="s">
        <v>76</v>
      </c>
      <c r="AL167" s="42" t="s">
        <v>76</v>
      </c>
      <c r="AM167" s="42" t="s">
        <v>76</v>
      </c>
      <c r="AN167" s="42">
        <v>7.3</v>
      </c>
    </row>
    <row r="168" spans="2:40" x14ac:dyDescent="0.25">
      <c r="B168" s="42" t="s">
        <v>408</v>
      </c>
      <c r="C168" s="15">
        <v>466950</v>
      </c>
      <c r="D168" s="15" t="s">
        <v>7828</v>
      </c>
      <c r="E168" s="15">
        <v>2021</v>
      </c>
      <c r="F168" s="41">
        <v>44378</v>
      </c>
      <c r="G168" s="42">
        <v>993.4</v>
      </c>
      <c r="H168" s="42">
        <v>1005.2</v>
      </c>
      <c r="I168" s="42">
        <v>1002</v>
      </c>
      <c r="J168" s="42" t="s">
        <v>8412</v>
      </c>
      <c r="K168" s="42">
        <v>976.1</v>
      </c>
      <c r="L168" s="42" t="s">
        <v>8413</v>
      </c>
      <c r="M168" s="42">
        <v>28.2</v>
      </c>
      <c r="N168" s="42">
        <v>34.4</v>
      </c>
      <c r="O168" s="42" t="s">
        <v>8414</v>
      </c>
      <c r="P168" s="42">
        <v>24.8</v>
      </c>
      <c r="Q168" s="42" t="s">
        <v>8415</v>
      </c>
      <c r="R168" s="42">
        <v>26.9</v>
      </c>
      <c r="S168" s="42">
        <v>7.7</v>
      </c>
      <c r="T168" s="42">
        <v>160</v>
      </c>
      <c r="U168" s="42">
        <v>29.5</v>
      </c>
      <c r="V168" s="42">
        <v>310</v>
      </c>
      <c r="W168" s="42" t="s">
        <v>8416</v>
      </c>
      <c r="X168" s="42">
        <v>81.5</v>
      </c>
      <c r="Y168" s="42">
        <v>21</v>
      </c>
      <c r="Z168" s="42">
        <v>6</v>
      </c>
      <c r="AA168" s="42">
        <v>8</v>
      </c>
      <c r="AB168" s="42" t="s">
        <v>8417</v>
      </c>
      <c r="AC168" s="42">
        <v>18</v>
      </c>
      <c r="AD168" s="42" t="s">
        <v>8418</v>
      </c>
      <c r="AE168" s="42">
        <v>45.5</v>
      </c>
      <c r="AF168" s="42" t="s">
        <v>2930</v>
      </c>
      <c r="AG168" s="42">
        <v>93</v>
      </c>
      <c r="AH168" s="42">
        <v>194.1</v>
      </c>
      <c r="AI168" s="42">
        <v>291.10000000000002</v>
      </c>
      <c r="AJ168" s="42">
        <v>755.97</v>
      </c>
      <c r="AK168" s="42" t="s">
        <v>76</v>
      </c>
      <c r="AL168" s="42" t="s">
        <v>76</v>
      </c>
      <c r="AM168" s="42" t="s">
        <v>76</v>
      </c>
      <c r="AN168" s="42">
        <v>6.5</v>
      </c>
    </row>
    <row r="169" spans="2:40" x14ac:dyDescent="0.25">
      <c r="B169" s="42" t="s">
        <v>408</v>
      </c>
      <c r="C169" s="15">
        <v>466950</v>
      </c>
      <c r="D169" s="15" t="s">
        <v>7828</v>
      </c>
      <c r="E169" s="15">
        <v>2021</v>
      </c>
      <c r="F169" s="41">
        <v>44409</v>
      </c>
      <c r="G169" s="42">
        <v>995.9</v>
      </c>
      <c r="H169" s="42">
        <v>1007.8</v>
      </c>
      <c r="I169" s="42">
        <v>1002.9</v>
      </c>
      <c r="J169" s="42" t="s">
        <v>8419</v>
      </c>
      <c r="K169" s="42">
        <v>984</v>
      </c>
      <c r="L169" s="42" t="s">
        <v>8420</v>
      </c>
      <c r="M169" s="42">
        <v>27.6</v>
      </c>
      <c r="N169" s="42">
        <v>32.4</v>
      </c>
      <c r="O169" s="42" t="s">
        <v>8421</v>
      </c>
      <c r="P169" s="42">
        <v>24.1</v>
      </c>
      <c r="Q169" s="42" t="s">
        <v>8422</v>
      </c>
      <c r="R169" s="42">
        <v>26.8</v>
      </c>
      <c r="S169" s="42">
        <v>5</v>
      </c>
      <c r="T169" s="42">
        <v>160</v>
      </c>
      <c r="U169" s="42">
        <v>19</v>
      </c>
      <c r="V169" s="42">
        <v>330</v>
      </c>
      <c r="W169" s="42" t="s">
        <v>8423</v>
      </c>
      <c r="X169" s="42">
        <v>141.5</v>
      </c>
      <c r="Y169" s="42">
        <v>56</v>
      </c>
      <c r="Z169" s="42">
        <v>9</v>
      </c>
      <c r="AA169" s="42">
        <v>9.5</v>
      </c>
      <c r="AB169" s="42" t="s">
        <v>8424</v>
      </c>
      <c r="AC169" s="42">
        <v>20.5</v>
      </c>
      <c r="AD169" s="42" t="s">
        <v>8425</v>
      </c>
      <c r="AE169" s="42">
        <v>55.5</v>
      </c>
      <c r="AF169" s="42" t="s">
        <v>2321</v>
      </c>
      <c r="AG169" s="42">
        <v>95</v>
      </c>
      <c r="AH169" s="42">
        <v>150</v>
      </c>
      <c r="AI169" s="42">
        <v>226.7</v>
      </c>
      <c r="AJ169" s="42">
        <v>630.83000000000004</v>
      </c>
      <c r="AK169" s="42" t="s">
        <v>76</v>
      </c>
      <c r="AL169" s="42" t="s">
        <v>76</v>
      </c>
      <c r="AM169" s="42" t="s">
        <v>76</v>
      </c>
      <c r="AN169" s="42">
        <v>6.4</v>
      </c>
    </row>
    <row r="170" spans="2:40" x14ac:dyDescent="0.25">
      <c r="B170" s="42" t="s">
        <v>408</v>
      </c>
      <c r="C170" s="15">
        <v>466950</v>
      </c>
      <c r="D170" s="15" t="s">
        <v>7828</v>
      </c>
      <c r="E170" s="15">
        <v>2021</v>
      </c>
      <c r="F170" s="41">
        <v>44440</v>
      </c>
      <c r="G170" s="42">
        <v>998.6</v>
      </c>
      <c r="H170" s="42">
        <v>1010.5</v>
      </c>
      <c r="I170" s="42">
        <v>1005.6</v>
      </c>
      <c r="J170" s="42" t="s">
        <v>8426</v>
      </c>
      <c r="K170" s="42">
        <v>971.3</v>
      </c>
      <c r="L170" s="42" t="s">
        <v>8427</v>
      </c>
      <c r="M170" s="42">
        <v>27.8</v>
      </c>
      <c r="N170" s="42">
        <v>32.5</v>
      </c>
      <c r="O170" s="42" t="s">
        <v>8428</v>
      </c>
      <c r="P170" s="42">
        <v>23.7</v>
      </c>
      <c r="Q170" s="42" t="s">
        <v>8429</v>
      </c>
      <c r="R170" s="42">
        <v>26.2</v>
      </c>
      <c r="S170" s="42">
        <v>6.2</v>
      </c>
      <c r="T170" s="42">
        <v>120</v>
      </c>
      <c r="U170" s="42">
        <v>36.5</v>
      </c>
      <c r="V170" s="42">
        <v>360</v>
      </c>
      <c r="W170" s="42" t="s">
        <v>8430</v>
      </c>
      <c r="X170" s="42">
        <v>171</v>
      </c>
      <c r="Y170" s="42">
        <v>25.8</v>
      </c>
      <c r="Z170" s="42">
        <v>7</v>
      </c>
      <c r="AA170" s="42">
        <v>18</v>
      </c>
      <c r="AB170" s="42" t="s">
        <v>8431</v>
      </c>
      <c r="AC170" s="42">
        <v>40</v>
      </c>
      <c r="AD170" s="42" t="s">
        <v>8432</v>
      </c>
      <c r="AE170" s="42">
        <v>139</v>
      </c>
      <c r="AF170" s="42" t="s">
        <v>2322</v>
      </c>
      <c r="AG170" s="42">
        <v>91</v>
      </c>
      <c r="AH170" s="42">
        <v>167.6</v>
      </c>
      <c r="AI170" s="42">
        <v>293.39999999999998</v>
      </c>
      <c r="AJ170" s="42">
        <v>658.03</v>
      </c>
      <c r="AK170" s="42" t="s">
        <v>76</v>
      </c>
      <c r="AL170" s="42" t="s">
        <v>76</v>
      </c>
      <c r="AM170" s="42" t="s">
        <v>76</v>
      </c>
      <c r="AN170" s="42">
        <v>4.5</v>
      </c>
    </row>
    <row r="171" spans="2:40" x14ac:dyDescent="0.25">
      <c r="B171" s="42" t="s">
        <v>408</v>
      </c>
      <c r="C171" s="15">
        <v>466950</v>
      </c>
      <c r="D171" s="15" t="s">
        <v>7828</v>
      </c>
      <c r="E171" s="15">
        <v>2021</v>
      </c>
      <c r="F171" s="41">
        <v>44470</v>
      </c>
      <c r="G171" s="42">
        <v>1003.6</v>
      </c>
      <c r="H171" s="42">
        <v>1015.8</v>
      </c>
      <c r="I171" s="42">
        <v>1011.4</v>
      </c>
      <c r="J171" s="42" t="s">
        <v>8433</v>
      </c>
      <c r="K171" s="42">
        <v>992.5</v>
      </c>
      <c r="L171" s="42" t="s">
        <v>8434</v>
      </c>
      <c r="M171" s="42">
        <v>24.6</v>
      </c>
      <c r="N171" s="42">
        <v>29.8</v>
      </c>
      <c r="O171" s="42" t="s">
        <v>8435</v>
      </c>
      <c r="P171" s="42">
        <v>18.600000000000001</v>
      </c>
      <c r="Q171" s="42" t="s">
        <v>8436</v>
      </c>
      <c r="R171" s="42">
        <v>21.6</v>
      </c>
      <c r="S171" s="42">
        <v>7.9</v>
      </c>
      <c r="T171" s="42">
        <v>110</v>
      </c>
      <c r="U171" s="42">
        <v>35.299999999999997</v>
      </c>
      <c r="V171" s="42">
        <v>90</v>
      </c>
      <c r="W171" s="42" t="s">
        <v>8437</v>
      </c>
      <c r="X171" s="42">
        <v>153.5</v>
      </c>
      <c r="Y171" s="42">
        <v>83.3</v>
      </c>
      <c r="Z171" s="42">
        <v>12</v>
      </c>
      <c r="AA171" s="42">
        <v>10.5</v>
      </c>
      <c r="AB171" s="42" t="s">
        <v>8438</v>
      </c>
      <c r="AC171" s="42">
        <v>15</v>
      </c>
      <c r="AD171" s="42" t="s">
        <v>8439</v>
      </c>
      <c r="AE171" s="42">
        <v>49</v>
      </c>
      <c r="AF171" s="42" t="s">
        <v>4689</v>
      </c>
      <c r="AG171" s="42">
        <v>84</v>
      </c>
      <c r="AH171" s="42">
        <v>134.80000000000001</v>
      </c>
      <c r="AI171" s="42">
        <v>132.1</v>
      </c>
      <c r="AJ171" s="42">
        <v>391.77</v>
      </c>
      <c r="AK171" s="42" t="s">
        <v>76</v>
      </c>
      <c r="AL171" s="42" t="s">
        <v>76</v>
      </c>
      <c r="AM171" s="42" t="s">
        <v>76</v>
      </c>
      <c r="AN171" s="42">
        <v>7.4</v>
      </c>
    </row>
    <row r="172" spans="2:40" x14ac:dyDescent="0.25">
      <c r="B172" s="42" t="s">
        <v>408</v>
      </c>
      <c r="C172" s="15">
        <v>466950</v>
      </c>
      <c r="D172" s="15" t="s">
        <v>7828</v>
      </c>
      <c r="E172" s="15">
        <v>2021</v>
      </c>
      <c r="F172" s="41">
        <v>44501</v>
      </c>
      <c r="G172" s="42">
        <v>1006.1</v>
      </c>
      <c r="H172" s="42">
        <v>1018.5</v>
      </c>
      <c r="I172" s="42">
        <v>1013</v>
      </c>
      <c r="J172" s="42" t="s">
        <v>1802</v>
      </c>
      <c r="K172" s="42">
        <v>997.7</v>
      </c>
      <c r="L172" s="42" t="s">
        <v>8440</v>
      </c>
      <c r="M172" s="42">
        <v>20.6</v>
      </c>
      <c r="N172" s="42">
        <v>26.6</v>
      </c>
      <c r="O172" s="42" t="s">
        <v>8441</v>
      </c>
      <c r="P172" s="42">
        <v>14.3</v>
      </c>
      <c r="Q172" s="42" t="s">
        <v>8442</v>
      </c>
      <c r="R172" s="42">
        <v>16.3</v>
      </c>
      <c r="S172" s="42">
        <v>7.5</v>
      </c>
      <c r="T172" s="42">
        <v>50</v>
      </c>
      <c r="U172" s="42">
        <v>27.3</v>
      </c>
      <c r="V172" s="42">
        <v>70</v>
      </c>
      <c r="W172" s="42" t="s">
        <v>8443</v>
      </c>
      <c r="X172" s="42">
        <v>79</v>
      </c>
      <c r="Y172" s="42">
        <v>81.5</v>
      </c>
      <c r="Z172" s="42">
        <v>14</v>
      </c>
      <c r="AA172" s="42">
        <v>4</v>
      </c>
      <c r="AB172" s="42" t="s">
        <v>8444</v>
      </c>
      <c r="AC172" s="42">
        <v>7</v>
      </c>
      <c r="AD172" s="42" t="s">
        <v>8445</v>
      </c>
      <c r="AE172" s="42">
        <v>18.5</v>
      </c>
      <c r="AF172" s="42" t="s">
        <v>8446</v>
      </c>
      <c r="AG172" s="42">
        <v>78</v>
      </c>
      <c r="AH172" s="42">
        <v>87.6</v>
      </c>
      <c r="AI172" s="42">
        <v>73.900000000000006</v>
      </c>
      <c r="AJ172" s="42">
        <v>235.14</v>
      </c>
      <c r="AK172" s="42" t="s">
        <v>76</v>
      </c>
      <c r="AL172" s="42" t="s">
        <v>76</v>
      </c>
      <c r="AM172" s="42" t="s">
        <v>76</v>
      </c>
      <c r="AN172" s="42">
        <v>8.3000000000000007</v>
      </c>
    </row>
    <row r="173" spans="2:40" x14ac:dyDescent="0.25">
      <c r="B173" s="42" t="s">
        <v>408</v>
      </c>
      <c r="C173" s="15">
        <v>466950</v>
      </c>
      <c r="D173" s="15" t="s">
        <v>7828</v>
      </c>
      <c r="E173" s="15">
        <v>2021</v>
      </c>
      <c r="F173" s="41">
        <v>44531</v>
      </c>
      <c r="G173" s="43">
        <v>1010.4</v>
      </c>
      <c r="H173" s="43">
        <v>1022.9</v>
      </c>
      <c r="I173" s="43">
        <v>1019.3</v>
      </c>
      <c r="J173" s="42" t="s">
        <v>18771</v>
      </c>
      <c r="K173" s="43">
        <v>1000.7</v>
      </c>
      <c r="L173" s="42" t="s">
        <v>8447</v>
      </c>
      <c r="M173" s="43">
        <v>17.600000000000001</v>
      </c>
      <c r="N173" s="43">
        <v>25</v>
      </c>
      <c r="O173" s="42" t="s">
        <v>8448</v>
      </c>
      <c r="P173" s="43">
        <v>11.3</v>
      </c>
      <c r="Q173" s="42" t="s">
        <v>18772</v>
      </c>
      <c r="R173" s="43">
        <v>13.7</v>
      </c>
      <c r="S173" s="43">
        <v>8.1</v>
      </c>
      <c r="T173" s="43">
        <v>30</v>
      </c>
      <c r="U173" s="43">
        <v>24.1</v>
      </c>
      <c r="V173" s="43">
        <v>10</v>
      </c>
      <c r="W173" s="42" t="s">
        <v>8449</v>
      </c>
      <c r="X173" s="43">
        <v>163</v>
      </c>
      <c r="Y173" s="43">
        <v>119.5</v>
      </c>
      <c r="Z173" s="43">
        <v>14</v>
      </c>
      <c r="AA173" s="43">
        <v>4.5</v>
      </c>
      <c r="AB173" s="42" t="s">
        <v>8450</v>
      </c>
      <c r="AC173" s="43">
        <v>11.5</v>
      </c>
      <c r="AD173" s="42" t="s">
        <v>8451</v>
      </c>
      <c r="AE173" s="43">
        <v>73</v>
      </c>
      <c r="AF173" s="42" t="s">
        <v>6560</v>
      </c>
      <c r="AG173" s="43">
        <v>79</v>
      </c>
      <c r="AH173" s="43">
        <v>72.5</v>
      </c>
      <c r="AI173" s="43">
        <v>49.8</v>
      </c>
      <c r="AJ173" s="43">
        <v>183.63</v>
      </c>
      <c r="AK173" s="42" t="s">
        <v>76</v>
      </c>
      <c r="AL173" s="42" t="s">
        <v>76</v>
      </c>
      <c r="AM173" s="42" t="s">
        <v>76</v>
      </c>
      <c r="AN173" s="43">
        <v>8.5</v>
      </c>
    </row>
    <row r="174" spans="2:40" x14ac:dyDescent="0.25">
      <c r="B174" s="42" t="s">
        <v>408</v>
      </c>
      <c r="C174" s="15">
        <v>466940</v>
      </c>
      <c r="D174" s="15" t="s">
        <v>7833</v>
      </c>
      <c r="E174" s="15">
        <v>2015</v>
      </c>
      <c r="F174" s="41">
        <v>42005</v>
      </c>
      <c r="G174" s="42">
        <v>1019.2</v>
      </c>
      <c r="H174" s="42">
        <v>1022.6</v>
      </c>
      <c r="I174" s="42">
        <v>1027.5999999999999</v>
      </c>
      <c r="J174" s="42" t="s">
        <v>8452</v>
      </c>
      <c r="K174" s="42">
        <v>1010.9</v>
      </c>
      <c r="L174" s="42" t="s">
        <v>8453</v>
      </c>
      <c r="M174" s="42">
        <v>16.100000000000001</v>
      </c>
      <c r="N174" s="42">
        <v>22.9</v>
      </c>
      <c r="O174" s="42" t="s">
        <v>8454</v>
      </c>
      <c r="P174" s="42">
        <v>9.1</v>
      </c>
      <c r="Q174" s="42" t="s">
        <v>8455</v>
      </c>
      <c r="R174" s="42">
        <v>10.9</v>
      </c>
      <c r="S174" s="42">
        <v>3.7</v>
      </c>
      <c r="T174" s="42">
        <v>50</v>
      </c>
      <c r="U174" s="42">
        <v>16</v>
      </c>
      <c r="V174" s="42">
        <v>360</v>
      </c>
      <c r="W174" s="42" t="s">
        <v>8456</v>
      </c>
      <c r="X174" s="42">
        <v>132.19999999999999</v>
      </c>
      <c r="Y174" s="42">
        <v>164.6</v>
      </c>
      <c r="Z174" s="42">
        <v>12</v>
      </c>
      <c r="AA174" s="42">
        <v>2.5</v>
      </c>
      <c r="AB174" s="42" t="s">
        <v>8457</v>
      </c>
      <c r="AC174" s="42">
        <v>6</v>
      </c>
      <c r="AD174" s="42" t="s">
        <v>8458</v>
      </c>
      <c r="AE174" s="42">
        <v>31</v>
      </c>
      <c r="AF174" s="42" t="s">
        <v>2338</v>
      </c>
      <c r="AG174" s="42">
        <v>72</v>
      </c>
      <c r="AH174" s="42">
        <v>60.1</v>
      </c>
      <c r="AI174" s="42">
        <v>51.8</v>
      </c>
      <c r="AJ174" s="42">
        <v>164.47</v>
      </c>
      <c r="AK174" s="42">
        <v>2</v>
      </c>
      <c r="AL174" s="42">
        <v>5</v>
      </c>
      <c r="AM174" s="42" t="s">
        <v>7190</v>
      </c>
      <c r="AN174" s="42">
        <v>8.1</v>
      </c>
    </row>
    <row r="175" spans="2:40" x14ac:dyDescent="0.25">
      <c r="B175" s="42" t="s">
        <v>408</v>
      </c>
      <c r="C175" s="15">
        <v>466940</v>
      </c>
      <c r="D175" s="15" t="s">
        <v>7833</v>
      </c>
      <c r="E175" s="15">
        <v>2015</v>
      </c>
      <c r="F175" s="41">
        <v>42036</v>
      </c>
      <c r="G175" s="42">
        <v>1017.1</v>
      </c>
      <c r="H175" s="42">
        <v>1020.4</v>
      </c>
      <c r="I175" s="42">
        <v>1026</v>
      </c>
      <c r="J175" s="42" t="s">
        <v>8459</v>
      </c>
      <c r="K175" s="42">
        <v>1008.6</v>
      </c>
      <c r="L175" s="42" t="s">
        <v>8460</v>
      </c>
      <c r="M175" s="42">
        <v>16.5</v>
      </c>
      <c r="N175" s="42">
        <v>26.2</v>
      </c>
      <c r="O175" s="42" t="s">
        <v>8461</v>
      </c>
      <c r="P175" s="42">
        <v>10</v>
      </c>
      <c r="Q175" s="42" t="s">
        <v>8462</v>
      </c>
      <c r="R175" s="42">
        <v>12.5</v>
      </c>
      <c r="S175" s="42">
        <v>2.8</v>
      </c>
      <c r="T175" s="42">
        <v>60</v>
      </c>
      <c r="U175" s="42">
        <v>16.100000000000001</v>
      </c>
      <c r="V175" s="42">
        <v>360</v>
      </c>
      <c r="W175" s="42" t="s">
        <v>8463</v>
      </c>
      <c r="X175" s="42">
        <v>187.4</v>
      </c>
      <c r="Y175" s="42">
        <v>217.8</v>
      </c>
      <c r="Z175" s="42">
        <v>17</v>
      </c>
      <c r="AA175" s="42">
        <v>5.7</v>
      </c>
      <c r="AB175" s="42" t="s">
        <v>8464</v>
      </c>
      <c r="AC175" s="42">
        <v>11.1</v>
      </c>
      <c r="AD175" s="42" t="s">
        <v>8465</v>
      </c>
      <c r="AE175" s="42">
        <v>61</v>
      </c>
      <c r="AF175" s="42" t="s">
        <v>2346</v>
      </c>
      <c r="AG175" s="42">
        <v>78</v>
      </c>
      <c r="AH175" s="42">
        <v>47.2</v>
      </c>
      <c r="AI175" s="42">
        <v>56.7</v>
      </c>
      <c r="AJ175" s="42">
        <v>179.62</v>
      </c>
      <c r="AK175" s="42" t="s">
        <v>76</v>
      </c>
      <c r="AL175" s="42" t="s">
        <v>76</v>
      </c>
      <c r="AM175" s="42" t="s">
        <v>76</v>
      </c>
      <c r="AN175" s="42">
        <v>8.8000000000000007</v>
      </c>
    </row>
    <row r="176" spans="2:40" x14ac:dyDescent="0.25">
      <c r="B176" s="42" t="s">
        <v>408</v>
      </c>
      <c r="C176" s="15">
        <v>466940</v>
      </c>
      <c r="D176" s="15" t="s">
        <v>7833</v>
      </c>
      <c r="E176" s="15">
        <v>2015</v>
      </c>
      <c r="F176" s="41">
        <v>42064</v>
      </c>
      <c r="G176" s="42">
        <v>1016</v>
      </c>
      <c r="H176" s="42">
        <v>1019.3</v>
      </c>
      <c r="I176" s="42">
        <v>1026.5999999999999</v>
      </c>
      <c r="J176" s="42" t="s">
        <v>8466</v>
      </c>
      <c r="K176" s="42">
        <v>1006.4</v>
      </c>
      <c r="L176" s="42" t="s">
        <v>8467</v>
      </c>
      <c r="M176" s="42">
        <v>17.8</v>
      </c>
      <c r="N176" s="42">
        <v>29.6</v>
      </c>
      <c r="O176" s="42" t="s">
        <v>8468</v>
      </c>
      <c r="P176" s="42">
        <v>11.2</v>
      </c>
      <c r="Q176" s="42" t="s">
        <v>8469</v>
      </c>
      <c r="R176" s="42">
        <v>14.7</v>
      </c>
      <c r="S176" s="42">
        <v>3.1</v>
      </c>
      <c r="T176" s="42">
        <v>10</v>
      </c>
      <c r="U176" s="42">
        <v>16</v>
      </c>
      <c r="V176" s="42">
        <v>360</v>
      </c>
      <c r="W176" s="42" t="s">
        <v>8470</v>
      </c>
      <c r="X176" s="42">
        <v>410</v>
      </c>
      <c r="Y176" s="42">
        <v>294.89999999999998</v>
      </c>
      <c r="Z176" s="42">
        <v>18</v>
      </c>
      <c r="AA176" s="42">
        <v>8.4</v>
      </c>
      <c r="AB176" s="42" t="s">
        <v>8471</v>
      </c>
      <c r="AC176" s="42">
        <v>16.2</v>
      </c>
      <c r="AD176" s="42" t="s">
        <v>8472</v>
      </c>
      <c r="AE176" s="42">
        <v>90.2</v>
      </c>
      <c r="AF176" s="42" t="s">
        <v>2992</v>
      </c>
      <c r="AG176" s="42">
        <v>83</v>
      </c>
      <c r="AH176" s="42">
        <v>44.2</v>
      </c>
      <c r="AI176" s="42">
        <v>74.7</v>
      </c>
      <c r="AJ176" s="42">
        <v>232.11</v>
      </c>
      <c r="AK176" s="42" t="s">
        <v>76</v>
      </c>
      <c r="AL176" s="42" t="s">
        <v>76</v>
      </c>
      <c r="AM176" s="42" t="s">
        <v>76</v>
      </c>
      <c r="AN176" s="42">
        <v>8.8000000000000007</v>
      </c>
    </row>
    <row r="177" spans="2:40" x14ac:dyDescent="0.25">
      <c r="B177" s="42" t="s">
        <v>408</v>
      </c>
      <c r="C177" s="15">
        <v>466940</v>
      </c>
      <c r="D177" s="15" t="s">
        <v>7833</v>
      </c>
      <c r="E177" s="15">
        <v>2015</v>
      </c>
      <c r="F177" s="41">
        <v>42095</v>
      </c>
      <c r="G177" s="42">
        <v>1011.7</v>
      </c>
      <c r="H177" s="42">
        <v>1015</v>
      </c>
      <c r="I177" s="42">
        <v>1020.4</v>
      </c>
      <c r="J177" s="42" t="s">
        <v>8473</v>
      </c>
      <c r="K177" s="42">
        <v>999.3</v>
      </c>
      <c r="L177" s="42" t="s">
        <v>7869</v>
      </c>
      <c r="M177" s="42">
        <v>21.6</v>
      </c>
      <c r="N177" s="42">
        <v>32.200000000000003</v>
      </c>
      <c r="O177" s="42" t="s">
        <v>8474</v>
      </c>
      <c r="P177" s="42">
        <v>12.4</v>
      </c>
      <c r="Q177" s="42" t="s">
        <v>8475</v>
      </c>
      <c r="R177" s="42">
        <v>16.899999999999999</v>
      </c>
      <c r="S177" s="42">
        <v>2.7</v>
      </c>
      <c r="T177" s="42">
        <v>40</v>
      </c>
      <c r="U177" s="42">
        <v>20.6</v>
      </c>
      <c r="V177" s="42">
        <v>250</v>
      </c>
      <c r="W177" s="42" t="s">
        <v>8476</v>
      </c>
      <c r="X177" s="42">
        <v>137.69999999999999</v>
      </c>
      <c r="Y177" s="42">
        <v>154.69999999999999</v>
      </c>
      <c r="Z177" s="42">
        <v>13</v>
      </c>
      <c r="AA177" s="42">
        <v>5.5</v>
      </c>
      <c r="AB177" s="42" t="s">
        <v>8477</v>
      </c>
      <c r="AC177" s="42">
        <v>12.2</v>
      </c>
      <c r="AD177" s="42" t="s">
        <v>8478</v>
      </c>
      <c r="AE177" s="42">
        <v>23</v>
      </c>
      <c r="AF177" s="42" t="s">
        <v>7875</v>
      </c>
      <c r="AG177" s="42">
        <v>76</v>
      </c>
      <c r="AH177" s="42">
        <v>77</v>
      </c>
      <c r="AI177" s="42">
        <v>106.4</v>
      </c>
      <c r="AJ177" s="42">
        <v>370.68</v>
      </c>
      <c r="AK177" s="42" t="s">
        <v>76</v>
      </c>
      <c r="AL177" s="42" t="s">
        <v>76</v>
      </c>
      <c r="AM177" s="42" t="s">
        <v>76</v>
      </c>
      <c r="AN177" s="42">
        <v>7.9</v>
      </c>
    </row>
    <row r="178" spans="2:40" x14ac:dyDescent="0.25">
      <c r="B178" s="42" t="s">
        <v>408</v>
      </c>
      <c r="C178" s="15">
        <v>466940</v>
      </c>
      <c r="D178" s="15" t="s">
        <v>7833</v>
      </c>
      <c r="E178" s="15">
        <v>2015</v>
      </c>
      <c r="F178" s="41">
        <v>42125</v>
      </c>
      <c r="G178" s="42">
        <v>1006.4</v>
      </c>
      <c r="H178" s="42">
        <v>1009.6</v>
      </c>
      <c r="I178" s="42">
        <v>1012.6</v>
      </c>
      <c r="J178" s="42" t="s">
        <v>8479</v>
      </c>
      <c r="K178" s="42">
        <v>998.4</v>
      </c>
      <c r="L178" s="42" t="s">
        <v>8480</v>
      </c>
      <c r="M178" s="42">
        <v>25.4</v>
      </c>
      <c r="N178" s="42">
        <v>36</v>
      </c>
      <c r="O178" s="42" t="s">
        <v>8481</v>
      </c>
      <c r="P178" s="42">
        <v>18.7</v>
      </c>
      <c r="Q178" s="42" t="s">
        <v>8482</v>
      </c>
      <c r="R178" s="42">
        <v>21.1</v>
      </c>
      <c r="S178" s="42">
        <v>2</v>
      </c>
      <c r="T178" s="42">
        <v>220</v>
      </c>
      <c r="U178" s="42">
        <v>16.7</v>
      </c>
      <c r="V178" s="42">
        <v>260</v>
      </c>
      <c r="W178" s="42" t="s">
        <v>8483</v>
      </c>
      <c r="X178" s="42">
        <v>262.3</v>
      </c>
      <c r="Y178" s="42">
        <v>168.7</v>
      </c>
      <c r="Z178" s="42">
        <v>18</v>
      </c>
      <c r="AA178" s="42">
        <v>10</v>
      </c>
      <c r="AB178" s="42" t="s">
        <v>8484</v>
      </c>
      <c r="AC178" s="42">
        <v>23.6</v>
      </c>
      <c r="AD178" s="42" t="s">
        <v>8485</v>
      </c>
      <c r="AE178" s="42">
        <v>38</v>
      </c>
      <c r="AF178" s="42" t="s">
        <v>8486</v>
      </c>
      <c r="AG178" s="42">
        <v>78</v>
      </c>
      <c r="AH178" s="42">
        <v>93.8</v>
      </c>
      <c r="AI178" s="42">
        <v>101.9</v>
      </c>
      <c r="AJ178" s="42">
        <v>393.64</v>
      </c>
      <c r="AK178" s="42" t="s">
        <v>76</v>
      </c>
      <c r="AL178" s="42" t="s">
        <v>76</v>
      </c>
      <c r="AM178" s="42" t="s">
        <v>76</v>
      </c>
      <c r="AN178" s="42">
        <v>8.3000000000000007</v>
      </c>
    </row>
    <row r="179" spans="2:40" x14ac:dyDescent="0.25">
      <c r="B179" s="42" t="s">
        <v>408</v>
      </c>
      <c r="C179" s="15">
        <v>466940</v>
      </c>
      <c r="D179" s="15" t="s">
        <v>7833</v>
      </c>
      <c r="E179" s="15">
        <v>2015</v>
      </c>
      <c r="F179" s="41">
        <v>42156</v>
      </c>
      <c r="G179" s="42">
        <v>1004.8</v>
      </c>
      <c r="H179" s="42">
        <v>1008</v>
      </c>
      <c r="I179" s="42">
        <v>1008.7</v>
      </c>
      <c r="J179" s="42" t="s">
        <v>8487</v>
      </c>
      <c r="K179" s="42">
        <v>999.2</v>
      </c>
      <c r="L179" s="42" t="s">
        <v>8488</v>
      </c>
      <c r="M179" s="42">
        <v>29</v>
      </c>
      <c r="N179" s="42">
        <v>36.5</v>
      </c>
      <c r="O179" s="42" t="s">
        <v>8489</v>
      </c>
      <c r="P179" s="42">
        <v>23.8</v>
      </c>
      <c r="Q179" s="42" t="s">
        <v>8490</v>
      </c>
      <c r="R179" s="42">
        <v>24.2</v>
      </c>
      <c r="S179" s="42">
        <v>2.2000000000000002</v>
      </c>
      <c r="T179" s="42">
        <v>210</v>
      </c>
      <c r="U179" s="42">
        <v>16.399999999999999</v>
      </c>
      <c r="V179" s="42">
        <v>290</v>
      </c>
      <c r="W179" s="42" t="s">
        <v>8491</v>
      </c>
      <c r="X179" s="42">
        <v>47.1</v>
      </c>
      <c r="Y179" s="42">
        <v>33.5</v>
      </c>
      <c r="Z179" s="42">
        <v>9</v>
      </c>
      <c r="AA179" s="42">
        <v>9</v>
      </c>
      <c r="AB179" s="42" t="s">
        <v>8492</v>
      </c>
      <c r="AC179" s="42">
        <v>20.5</v>
      </c>
      <c r="AD179" s="42" t="s">
        <v>8493</v>
      </c>
      <c r="AE179" s="42">
        <v>29.5</v>
      </c>
      <c r="AF179" s="42" t="s">
        <v>8494</v>
      </c>
      <c r="AG179" s="42">
        <v>76</v>
      </c>
      <c r="AH179" s="42">
        <v>140.9</v>
      </c>
      <c r="AI179" s="42">
        <v>222.3</v>
      </c>
      <c r="AJ179" s="42">
        <v>609.62</v>
      </c>
      <c r="AK179" s="42" t="s">
        <v>76</v>
      </c>
      <c r="AL179" s="42" t="s">
        <v>76</v>
      </c>
      <c r="AM179" s="42" t="s">
        <v>76</v>
      </c>
      <c r="AN179" s="42">
        <v>7.2</v>
      </c>
    </row>
    <row r="180" spans="2:40" x14ac:dyDescent="0.25">
      <c r="B180" s="42" t="s">
        <v>408</v>
      </c>
      <c r="C180" s="15">
        <v>466940</v>
      </c>
      <c r="D180" s="15" t="s">
        <v>7833</v>
      </c>
      <c r="E180" s="15">
        <v>2015</v>
      </c>
      <c r="F180" s="41">
        <v>42186</v>
      </c>
      <c r="G180" s="42">
        <v>1001.7</v>
      </c>
      <c r="H180" s="42">
        <v>1004.8</v>
      </c>
      <c r="I180" s="42">
        <v>1009.5</v>
      </c>
      <c r="J180" s="42" t="s">
        <v>8495</v>
      </c>
      <c r="K180" s="42">
        <v>985.9</v>
      </c>
      <c r="L180" s="42" t="s">
        <v>8496</v>
      </c>
      <c r="M180" s="42">
        <v>29.4</v>
      </c>
      <c r="N180" s="42">
        <v>36.6</v>
      </c>
      <c r="O180" s="42" t="s">
        <v>8497</v>
      </c>
      <c r="P180" s="42">
        <v>24.8</v>
      </c>
      <c r="Q180" s="42" t="s">
        <v>8498</v>
      </c>
      <c r="R180" s="42">
        <v>23.6</v>
      </c>
      <c r="S180" s="42">
        <v>2.7</v>
      </c>
      <c r="T180" s="42">
        <v>230</v>
      </c>
      <c r="U180" s="42">
        <v>25.4</v>
      </c>
      <c r="V180" s="42">
        <v>250</v>
      </c>
      <c r="W180" s="42" t="s">
        <v>8499</v>
      </c>
      <c r="X180" s="42">
        <v>186.2</v>
      </c>
      <c r="Y180" s="42">
        <v>59.7</v>
      </c>
      <c r="Z180" s="42">
        <v>10</v>
      </c>
      <c r="AA180" s="42">
        <v>9.5</v>
      </c>
      <c r="AB180" s="42" t="s">
        <v>8500</v>
      </c>
      <c r="AC180" s="42">
        <v>29</v>
      </c>
      <c r="AD180" s="42" t="s">
        <v>8501</v>
      </c>
      <c r="AE180" s="42">
        <v>46.5</v>
      </c>
      <c r="AF180" s="42" t="s">
        <v>1875</v>
      </c>
      <c r="AG180" s="42">
        <v>71</v>
      </c>
      <c r="AH180" s="42">
        <v>157.30000000000001</v>
      </c>
      <c r="AI180" s="42">
        <v>238.9</v>
      </c>
      <c r="AJ180" s="42">
        <v>644.6</v>
      </c>
      <c r="AK180" s="42" t="s">
        <v>76</v>
      </c>
      <c r="AL180" s="42" t="s">
        <v>76</v>
      </c>
      <c r="AM180" s="42" t="s">
        <v>76</v>
      </c>
      <c r="AN180" s="42">
        <v>6</v>
      </c>
    </row>
    <row r="181" spans="2:40" x14ac:dyDescent="0.25">
      <c r="B181" s="42" t="s">
        <v>408</v>
      </c>
      <c r="C181" s="15">
        <v>466940</v>
      </c>
      <c r="D181" s="15" t="s">
        <v>7833</v>
      </c>
      <c r="E181" s="15">
        <v>2015</v>
      </c>
      <c r="F181" s="41">
        <v>42217</v>
      </c>
      <c r="G181" s="42">
        <v>1002.2</v>
      </c>
      <c r="H181" s="42">
        <v>1005.4</v>
      </c>
      <c r="I181" s="42">
        <v>1010</v>
      </c>
      <c r="J181" s="42" t="s">
        <v>8502</v>
      </c>
      <c r="K181" s="42">
        <v>974.7</v>
      </c>
      <c r="L181" s="42" t="s">
        <v>8503</v>
      </c>
      <c r="M181" s="42">
        <v>27.9</v>
      </c>
      <c r="N181" s="42">
        <v>34.4</v>
      </c>
      <c r="O181" s="42" t="s">
        <v>8504</v>
      </c>
      <c r="P181" s="42">
        <v>24.1</v>
      </c>
      <c r="Q181" s="42" t="s">
        <v>8505</v>
      </c>
      <c r="R181" s="42">
        <v>23.4</v>
      </c>
      <c r="S181" s="42">
        <v>3.1</v>
      </c>
      <c r="T181" s="42">
        <v>50</v>
      </c>
      <c r="U181" s="42">
        <v>45.7</v>
      </c>
      <c r="V181" s="42">
        <v>80</v>
      </c>
      <c r="W181" s="42" t="s">
        <v>8506</v>
      </c>
      <c r="X181" s="42">
        <v>679.2</v>
      </c>
      <c r="Y181" s="42">
        <v>158.4</v>
      </c>
      <c r="Z181" s="42">
        <v>21</v>
      </c>
      <c r="AA181" s="42">
        <v>13.5</v>
      </c>
      <c r="AB181" s="42" t="s">
        <v>8507</v>
      </c>
      <c r="AC181" s="42">
        <v>45</v>
      </c>
      <c r="AD181" s="42" t="s">
        <v>8508</v>
      </c>
      <c r="AE181" s="42">
        <v>317</v>
      </c>
      <c r="AF181" s="42" t="s">
        <v>1883</v>
      </c>
      <c r="AG181" s="42">
        <v>77</v>
      </c>
      <c r="AH181" s="42">
        <v>110.7</v>
      </c>
      <c r="AI181" s="42">
        <v>140.5</v>
      </c>
      <c r="AJ181" s="42">
        <v>449.49</v>
      </c>
      <c r="AK181" s="42" t="s">
        <v>76</v>
      </c>
      <c r="AL181" s="42" t="s">
        <v>76</v>
      </c>
      <c r="AM181" s="42" t="s">
        <v>76</v>
      </c>
      <c r="AN181" s="42">
        <v>7.3</v>
      </c>
    </row>
    <row r="182" spans="2:40" x14ac:dyDescent="0.25">
      <c r="B182" s="42" t="s">
        <v>408</v>
      </c>
      <c r="C182" s="15">
        <v>466940</v>
      </c>
      <c r="D182" s="15" t="s">
        <v>7833</v>
      </c>
      <c r="E182" s="15">
        <v>2015</v>
      </c>
      <c r="F182" s="41">
        <v>42248</v>
      </c>
      <c r="G182" s="42">
        <v>1007</v>
      </c>
      <c r="H182" s="42">
        <v>1010.2</v>
      </c>
      <c r="I182" s="42">
        <v>1014.1</v>
      </c>
      <c r="J182" s="42" t="s">
        <v>8509</v>
      </c>
      <c r="K182" s="42">
        <v>984.9</v>
      </c>
      <c r="L182" s="42" t="s">
        <v>8510</v>
      </c>
      <c r="M182" s="42">
        <v>26.8</v>
      </c>
      <c r="N182" s="42">
        <v>36.799999999999997</v>
      </c>
      <c r="O182" s="42" t="s">
        <v>8511</v>
      </c>
      <c r="P182" s="42">
        <v>22.2</v>
      </c>
      <c r="Q182" s="42" t="s">
        <v>8512</v>
      </c>
      <c r="R182" s="42">
        <v>21.9</v>
      </c>
      <c r="S182" s="42">
        <v>3.1</v>
      </c>
      <c r="T182" s="42">
        <v>40</v>
      </c>
      <c r="U182" s="42">
        <v>42.5</v>
      </c>
      <c r="V182" s="42">
        <v>30</v>
      </c>
      <c r="W182" s="42" t="s">
        <v>8513</v>
      </c>
      <c r="X182" s="42">
        <v>519.29999999999995</v>
      </c>
      <c r="Y182" s="42">
        <v>94.9</v>
      </c>
      <c r="Z182" s="42">
        <v>14</v>
      </c>
      <c r="AA182" s="42">
        <v>19.8</v>
      </c>
      <c r="AB182" s="42" t="s">
        <v>8514</v>
      </c>
      <c r="AC182" s="42">
        <v>51.5</v>
      </c>
      <c r="AD182" s="42" t="s">
        <v>8515</v>
      </c>
      <c r="AE182" s="42">
        <v>228</v>
      </c>
      <c r="AF182" s="42" t="s">
        <v>1892</v>
      </c>
      <c r="AG182" s="42">
        <v>75</v>
      </c>
      <c r="AH182" s="42">
        <v>105.1</v>
      </c>
      <c r="AI182" s="42">
        <v>148.4</v>
      </c>
      <c r="AJ182" s="42">
        <v>438.22</v>
      </c>
      <c r="AK182" s="42" t="s">
        <v>76</v>
      </c>
      <c r="AL182" s="42" t="s">
        <v>76</v>
      </c>
      <c r="AM182" s="42" t="s">
        <v>76</v>
      </c>
      <c r="AN182" s="42">
        <v>6.9</v>
      </c>
    </row>
    <row r="183" spans="2:40" x14ac:dyDescent="0.25">
      <c r="B183" s="42" t="s">
        <v>408</v>
      </c>
      <c r="C183" s="15">
        <v>466940</v>
      </c>
      <c r="D183" s="15" t="s">
        <v>7833</v>
      </c>
      <c r="E183" s="15">
        <v>2015</v>
      </c>
      <c r="F183" s="41">
        <v>42278</v>
      </c>
      <c r="G183" s="42">
        <v>1012</v>
      </c>
      <c r="H183" s="42">
        <v>1015.2</v>
      </c>
      <c r="I183" s="42">
        <v>1021</v>
      </c>
      <c r="J183" s="42" t="s">
        <v>7253</v>
      </c>
      <c r="K183" s="42">
        <v>1003</v>
      </c>
      <c r="L183" s="42" t="s">
        <v>8516</v>
      </c>
      <c r="M183" s="42">
        <v>24.8</v>
      </c>
      <c r="N183" s="42">
        <v>32.9</v>
      </c>
      <c r="O183" s="42" t="s">
        <v>8517</v>
      </c>
      <c r="P183" s="42">
        <v>20.399999999999999</v>
      </c>
      <c r="Q183" s="42" t="s">
        <v>8518</v>
      </c>
      <c r="R183" s="42">
        <v>20</v>
      </c>
      <c r="S183" s="42">
        <v>3.1</v>
      </c>
      <c r="T183" s="42">
        <v>50</v>
      </c>
      <c r="U183" s="42">
        <v>15.4</v>
      </c>
      <c r="V183" s="42">
        <v>40</v>
      </c>
      <c r="W183" s="42" t="s">
        <v>8519</v>
      </c>
      <c r="X183" s="42">
        <v>191.4</v>
      </c>
      <c r="Y183" s="42">
        <v>136</v>
      </c>
      <c r="Z183" s="42">
        <v>17</v>
      </c>
      <c r="AA183" s="42">
        <v>5</v>
      </c>
      <c r="AB183" s="42" t="s">
        <v>8520</v>
      </c>
      <c r="AC183" s="42">
        <v>15</v>
      </c>
      <c r="AD183" s="42" t="s">
        <v>8521</v>
      </c>
      <c r="AE183" s="42">
        <v>96.6</v>
      </c>
      <c r="AF183" s="42" t="s">
        <v>1901</v>
      </c>
      <c r="AG183" s="42">
        <v>76</v>
      </c>
      <c r="AH183" s="42">
        <v>95.8</v>
      </c>
      <c r="AI183" s="42">
        <v>89.6</v>
      </c>
      <c r="AJ183" s="42">
        <v>284.51</v>
      </c>
      <c r="AK183" s="42" t="s">
        <v>76</v>
      </c>
      <c r="AL183" s="42" t="s">
        <v>76</v>
      </c>
      <c r="AM183" s="42" t="s">
        <v>76</v>
      </c>
      <c r="AN183" s="42">
        <v>7.8</v>
      </c>
    </row>
    <row r="184" spans="2:40" x14ac:dyDescent="0.25">
      <c r="B184" s="42" t="s">
        <v>408</v>
      </c>
      <c r="C184" s="15">
        <v>466940</v>
      </c>
      <c r="D184" s="15" t="s">
        <v>7833</v>
      </c>
      <c r="E184" s="15">
        <v>2015</v>
      </c>
      <c r="F184" s="41">
        <v>42309</v>
      </c>
      <c r="G184" s="42">
        <v>1015.5</v>
      </c>
      <c r="H184" s="42">
        <v>1018.7</v>
      </c>
      <c r="I184" s="42">
        <v>1024.9000000000001</v>
      </c>
      <c r="J184" s="42" t="s">
        <v>8522</v>
      </c>
      <c r="K184" s="42">
        <v>1009.8</v>
      </c>
      <c r="L184" s="42" t="s">
        <v>8523</v>
      </c>
      <c r="M184" s="42">
        <v>22.7</v>
      </c>
      <c r="N184" s="42">
        <v>32.299999999999997</v>
      </c>
      <c r="O184" s="42" t="s">
        <v>8524</v>
      </c>
      <c r="P184" s="42">
        <v>12.4</v>
      </c>
      <c r="Q184" s="42" t="s">
        <v>8525</v>
      </c>
      <c r="R184" s="42">
        <v>19</v>
      </c>
      <c r="S184" s="42">
        <v>3</v>
      </c>
      <c r="T184" s="42">
        <v>60</v>
      </c>
      <c r="U184" s="42">
        <v>19.100000000000001</v>
      </c>
      <c r="V184" s="42">
        <v>360</v>
      </c>
      <c r="W184" s="42" t="s">
        <v>8526</v>
      </c>
      <c r="X184" s="42">
        <v>149.80000000000001</v>
      </c>
      <c r="Y184" s="42">
        <v>157.69999999999999</v>
      </c>
      <c r="Z184" s="42">
        <v>18</v>
      </c>
      <c r="AA184" s="42">
        <v>7.5</v>
      </c>
      <c r="AB184" s="42" t="s">
        <v>8527</v>
      </c>
      <c r="AC184" s="42">
        <v>18.5</v>
      </c>
      <c r="AD184" s="42" t="s">
        <v>8528</v>
      </c>
      <c r="AE184" s="42">
        <v>37.799999999999997</v>
      </c>
      <c r="AF184" s="42" t="s">
        <v>8529</v>
      </c>
      <c r="AG184" s="42">
        <v>80</v>
      </c>
      <c r="AH184" s="42">
        <v>51.5</v>
      </c>
      <c r="AI184" s="42">
        <v>77.599999999999994</v>
      </c>
      <c r="AJ184" s="42">
        <v>197.84</v>
      </c>
      <c r="AK184" s="42" t="s">
        <v>76</v>
      </c>
      <c r="AL184" s="42" t="s">
        <v>76</v>
      </c>
      <c r="AM184" s="42" t="s">
        <v>76</v>
      </c>
      <c r="AN184" s="42">
        <v>8</v>
      </c>
    </row>
    <row r="185" spans="2:40" x14ac:dyDescent="0.25">
      <c r="B185" s="42" t="s">
        <v>408</v>
      </c>
      <c r="C185" s="15">
        <v>466940</v>
      </c>
      <c r="D185" s="15" t="s">
        <v>7833</v>
      </c>
      <c r="E185" s="15">
        <v>2015</v>
      </c>
      <c r="F185" s="41">
        <v>42339</v>
      </c>
      <c r="G185" s="42">
        <v>1018.7</v>
      </c>
      <c r="H185" s="42">
        <v>1022</v>
      </c>
      <c r="I185" s="42">
        <v>1027.2</v>
      </c>
      <c r="J185" s="42" t="s">
        <v>8530</v>
      </c>
      <c r="K185" s="42">
        <v>1007.8</v>
      </c>
      <c r="L185" s="42" t="s">
        <v>8531</v>
      </c>
      <c r="M185" s="42">
        <v>18.5</v>
      </c>
      <c r="N185" s="42">
        <v>28.3</v>
      </c>
      <c r="O185" s="42" t="s">
        <v>8532</v>
      </c>
      <c r="P185" s="42">
        <v>11.2</v>
      </c>
      <c r="Q185" s="42" t="s">
        <v>8533</v>
      </c>
      <c r="R185" s="42">
        <v>14.2</v>
      </c>
      <c r="S185" s="42">
        <v>3.9</v>
      </c>
      <c r="T185" s="42">
        <v>10</v>
      </c>
      <c r="U185" s="42">
        <v>17.8</v>
      </c>
      <c r="V185" s="42">
        <v>10</v>
      </c>
      <c r="W185" s="42" t="s">
        <v>8534</v>
      </c>
      <c r="X185" s="42">
        <v>249</v>
      </c>
      <c r="Y185" s="42">
        <v>279.3</v>
      </c>
      <c r="Z185" s="42">
        <v>24</v>
      </c>
      <c r="AA185" s="42">
        <v>4.2</v>
      </c>
      <c r="AB185" s="42" t="s">
        <v>8535</v>
      </c>
      <c r="AC185" s="42">
        <v>15.7</v>
      </c>
      <c r="AD185" s="42" t="s">
        <v>8536</v>
      </c>
      <c r="AE185" s="42">
        <v>34.6</v>
      </c>
      <c r="AF185" s="42" t="s">
        <v>8537</v>
      </c>
      <c r="AG185" s="42">
        <v>76</v>
      </c>
      <c r="AH185" s="42">
        <v>38.5</v>
      </c>
      <c r="AI185" s="42">
        <v>18</v>
      </c>
      <c r="AJ185" s="42">
        <v>82.8</v>
      </c>
      <c r="AK185" s="42" t="s">
        <v>76</v>
      </c>
      <c r="AL185" s="42" t="s">
        <v>76</v>
      </c>
      <c r="AM185" s="42" t="s">
        <v>76</v>
      </c>
      <c r="AN185" s="42">
        <v>9.4</v>
      </c>
    </row>
    <row r="186" spans="2:40" x14ac:dyDescent="0.25">
      <c r="B186" s="42" t="s">
        <v>408</v>
      </c>
      <c r="C186" s="15">
        <v>466940</v>
      </c>
      <c r="D186" s="15" t="s">
        <v>7833</v>
      </c>
      <c r="E186" s="15">
        <v>2016</v>
      </c>
      <c r="F186" s="41">
        <v>42370</v>
      </c>
      <c r="G186" s="42">
        <v>1018.4</v>
      </c>
      <c r="H186" s="42">
        <v>1021.8</v>
      </c>
      <c r="I186" s="42">
        <v>1033.7</v>
      </c>
      <c r="J186" s="42" t="s">
        <v>8538</v>
      </c>
      <c r="K186" s="42">
        <v>1004.3</v>
      </c>
      <c r="L186" s="42" t="s">
        <v>7934</v>
      </c>
      <c r="M186" s="42">
        <v>16.2</v>
      </c>
      <c r="N186" s="42">
        <v>23.6</v>
      </c>
      <c r="O186" s="42" t="s">
        <v>8539</v>
      </c>
      <c r="P186" s="42">
        <v>4</v>
      </c>
      <c r="Q186" s="42" t="s">
        <v>8540</v>
      </c>
      <c r="R186" s="42">
        <v>12.7</v>
      </c>
      <c r="S186" s="42">
        <v>3.3</v>
      </c>
      <c r="T186" s="42">
        <v>10</v>
      </c>
      <c r="U186" s="42">
        <v>20</v>
      </c>
      <c r="V186" s="42">
        <v>20</v>
      </c>
      <c r="W186" s="42" t="s">
        <v>8541</v>
      </c>
      <c r="X186" s="42">
        <v>441.2</v>
      </c>
      <c r="Y186" s="42">
        <v>370.8</v>
      </c>
      <c r="Z186" s="42">
        <v>25</v>
      </c>
      <c r="AA186" s="42">
        <v>4.5</v>
      </c>
      <c r="AB186" s="42" t="s">
        <v>8542</v>
      </c>
      <c r="AC186" s="42">
        <v>15.5</v>
      </c>
      <c r="AD186" s="42" t="s">
        <v>8543</v>
      </c>
      <c r="AE186" s="42">
        <v>75</v>
      </c>
      <c r="AF186" s="42" t="s">
        <v>7940</v>
      </c>
      <c r="AG186" s="42">
        <v>80</v>
      </c>
      <c r="AH186" s="42">
        <v>23.8</v>
      </c>
      <c r="AI186" s="42">
        <v>6.3</v>
      </c>
      <c r="AJ186" s="42">
        <v>68.14</v>
      </c>
      <c r="AK186" s="42" t="s">
        <v>76</v>
      </c>
      <c r="AL186" s="42" t="s">
        <v>76</v>
      </c>
      <c r="AM186" s="42" t="s">
        <v>76</v>
      </c>
      <c r="AN186" s="42">
        <v>9.9</v>
      </c>
    </row>
    <row r="187" spans="2:40" x14ac:dyDescent="0.25">
      <c r="B187" s="42" t="s">
        <v>408</v>
      </c>
      <c r="C187" s="15">
        <v>466940</v>
      </c>
      <c r="D187" s="15" t="s">
        <v>7833</v>
      </c>
      <c r="E187" s="15">
        <v>2016</v>
      </c>
      <c r="F187" s="41">
        <v>42401</v>
      </c>
      <c r="G187" s="42">
        <v>1019.8</v>
      </c>
      <c r="H187" s="42">
        <v>1023.2</v>
      </c>
      <c r="I187" s="42">
        <v>1029.4000000000001</v>
      </c>
      <c r="J187" s="42" t="s">
        <v>8544</v>
      </c>
      <c r="K187" s="42">
        <v>1007.7</v>
      </c>
      <c r="L187" s="42" t="s">
        <v>8545</v>
      </c>
      <c r="M187" s="42">
        <v>15.3</v>
      </c>
      <c r="N187" s="42">
        <v>28.4</v>
      </c>
      <c r="O187" s="42" t="s">
        <v>8546</v>
      </c>
      <c r="P187" s="42">
        <v>5.7</v>
      </c>
      <c r="Q187" s="42" t="s">
        <v>8547</v>
      </c>
      <c r="R187" s="42">
        <v>10.8</v>
      </c>
      <c r="S187" s="42">
        <v>3.8</v>
      </c>
      <c r="T187" s="42">
        <v>10</v>
      </c>
      <c r="U187" s="42">
        <v>18.5</v>
      </c>
      <c r="V187" s="42">
        <v>10</v>
      </c>
      <c r="W187" s="42" t="s">
        <v>8548</v>
      </c>
      <c r="X187" s="42">
        <v>422.2</v>
      </c>
      <c r="Y187" s="42">
        <v>311.8</v>
      </c>
      <c r="Z187" s="42">
        <v>19</v>
      </c>
      <c r="AA187" s="42">
        <v>5.4</v>
      </c>
      <c r="AB187" s="42" t="s">
        <v>8549</v>
      </c>
      <c r="AC187" s="42">
        <v>18.8</v>
      </c>
      <c r="AD187" s="42" t="s">
        <v>8550</v>
      </c>
      <c r="AE187" s="42">
        <v>70.599999999999994</v>
      </c>
      <c r="AF187" s="42" t="s">
        <v>8551</v>
      </c>
      <c r="AG187" s="42">
        <v>76</v>
      </c>
      <c r="AH187" s="42">
        <v>47.6</v>
      </c>
      <c r="AI187" s="42">
        <v>71.2</v>
      </c>
      <c r="AJ187" s="42">
        <v>160.12</v>
      </c>
      <c r="AK187" s="42" t="s">
        <v>76</v>
      </c>
      <c r="AL187" s="42" t="s">
        <v>76</v>
      </c>
      <c r="AM187" s="42" t="s">
        <v>76</v>
      </c>
      <c r="AN187" s="42">
        <v>8.1</v>
      </c>
    </row>
    <row r="188" spans="2:40" x14ac:dyDescent="0.25">
      <c r="B188" s="42" t="s">
        <v>408</v>
      </c>
      <c r="C188" s="15">
        <v>466940</v>
      </c>
      <c r="D188" s="15" t="s">
        <v>7833</v>
      </c>
      <c r="E188" s="15">
        <v>2016</v>
      </c>
      <c r="F188" s="41">
        <v>42430</v>
      </c>
      <c r="G188" s="42">
        <v>1015.7</v>
      </c>
      <c r="H188" s="42">
        <v>1019</v>
      </c>
      <c r="I188" s="42">
        <v>1026.5999999999999</v>
      </c>
      <c r="J188" s="42" t="s">
        <v>1935</v>
      </c>
      <c r="K188" s="42">
        <v>1005.6</v>
      </c>
      <c r="L188" s="42" t="s">
        <v>8552</v>
      </c>
      <c r="M188" s="42">
        <v>16.8</v>
      </c>
      <c r="N188" s="42">
        <v>26.6</v>
      </c>
      <c r="O188" s="42" t="s">
        <v>8553</v>
      </c>
      <c r="P188" s="42">
        <v>8.4</v>
      </c>
      <c r="Q188" s="42" t="s">
        <v>8554</v>
      </c>
      <c r="R188" s="42">
        <v>12.9</v>
      </c>
      <c r="S188" s="42">
        <v>2.8</v>
      </c>
      <c r="T188" s="42">
        <v>10</v>
      </c>
      <c r="U188" s="42">
        <v>19.100000000000001</v>
      </c>
      <c r="V188" s="42">
        <v>20</v>
      </c>
      <c r="W188" s="42" t="s">
        <v>8555</v>
      </c>
      <c r="X188" s="42">
        <v>317.10000000000002</v>
      </c>
      <c r="Y188" s="42">
        <v>257.60000000000002</v>
      </c>
      <c r="Z188" s="42">
        <v>20</v>
      </c>
      <c r="AA188" s="42">
        <v>3</v>
      </c>
      <c r="AB188" s="42" t="s">
        <v>8556</v>
      </c>
      <c r="AC188" s="42">
        <v>11.5</v>
      </c>
      <c r="AD188" s="42" t="s">
        <v>8557</v>
      </c>
      <c r="AE188" s="42">
        <v>55.8</v>
      </c>
      <c r="AF188" s="42" t="s">
        <v>1942</v>
      </c>
      <c r="AG188" s="42">
        <v>79</v>
      </c>
      <c r="AH188" s="42">
        <v>52.5</v>
      </c>
      <c r="AI188" s="42">
        <v>83.2</v>
      </c>
      <c r="AJ188" s="42">
        <v>252.12</v>
      </c>
      <c r="AK188" s="42" t="s">
        <v>76</v>
      </c>
      <c r="AL188" s="42" t="s">
        <v>76</v>
      </c>
      <c r="AM188" s="42" t="s">
        <v>76</v>
      </c>
      <c r="AN188" s="42">
        <v>8.3000000000000007</v>
      </c>
    </row>
    <row r="189" spans="2:40" x14ac:dyDescent="0.25">
      <c r="B189" s="42" t="s">
        <v>408</v>
      </c>
      <c r="C189" s="15">
        <v>466940</v>
      </c>
      <c r="D189" s="15" t="s">
        <v>7833</v>
      </c>
      <c r="E189" s="15">
        <v>2016</v>
      </c>
      <c r="F189" s="41">
        <v>42461</v>
      </c>
      <c r="G189" s="42">
        <v>1009.3</v>
      </c>
      <c r="H189" s="42">
        <v>1012.5</v>
      </c>
      <c r="I189" s="42">
        <v>1018.7</v>
      </c>
      <c r="J189" s="42" t="s">
        <v>8558</v>
      </c>
      <c r="K189" s="42">
        <v>999.7</v>
      </c>
      <c r="L189" s="42" t="s">
        <v>8559</v>
      </c>
      <c r="M189" s="42">
        <v>22.5</v>
      </c>
      <c r="N189" s="42">
        <v>32.299999999999997</v>
      </c>
      <c r="O189" s="42" t="s">
        <v>8560</v>
      </c>
      <c r="P189" s="42">
        <v>16.3</v>
      </c>
      <c r="Q189" s="42" t="s">
        <v>8561</v>
      </c>
      <c r="R189" s="42">
        <v>19.600000000000001</v>
      </c>
      <c r="S189" s="42">
        <v>1.8</v>
      </c>
      <c r="T189" s="42">
        <v>30</v>
      </c>
      <c r="U189" s="42">
        <v>17</v>
      </c>
      <c r="V189" s="42">
        <v>320</v>
      </c>
      <c r="W189" s="42" t="s">
        <v>8562</v>
      </c>
      <c r="X189" s="42">
        <v>192.9</v>
      </c>
      <c r="Y189" s="42">
        <v>143.4</v>
      </c>
      <c r="Z189" s="42">
        <v>18</v>
      </c>
      <c r="AA189" s="42">
        <v>11.5</v>
      </c>
      <c r="AB189" s="42" t="s">
        <v>8563</v>
      </c>
      <c r="AC189" s="42">
        <v>36</v>
      </c>
      <c r="AD189" s="42" t="s">
        <v>8564</v>
      </c>
      <c r="AE189" s="42">
        <v>49.1</v>
      </c>
      <c r="AF189" s="42" t="s">
        <v>6680</v>
      </c>
      <c r="AG189" s="42">
        <v>84</v>
      </c>
      <c r="AH189" s="42">
        <v>72.900000000000006</v>
      </c>
      <c r="AI189" s="42">
        <v>80</v>
      </c>
      <c r="AJ189" s="42">
        <v>300.32</v>
      </c>
      <c r="AK189" s="42" t="s">
        <v>76</v>
      </c>
      <c r="AL189" s="42" t="s">
        <v>76</v>
      </c>
      <c r="AM189" s="42" t="s">
        <v>76</v>
      </c>
      <c r="AN189" s="42">
        <v>8.8000000000000007</v>
      </c>
    </row>
    <row r="190" spans="2:40" x14ac:dyDescent="0.25">
      <c r="B190" s="42" t="s">
        <v>408</v>
      </c>
      <c r="C190" s="15">
        <v>466940</v>
      </c>
      <c r="D190" s="15" t="s">
        <v>7833</v>
      </c>
      <c r="E190" s="15">
        <v>2016</v>
      </c>
      <c r="F190" s="41">
        <v>42491</v>
      </c>
      <c r="G190" s="42">
        <v>1007.4</v>
      </c>
      <c r="H190" s="42">
        <v>1010.6</v>
      </c>
      <c r="I190" s="42">
        <v>1013.8</v>
      </c>
      <c r="J190" s="42" t="s">
        <v>8565</v>
      </c>
      <c r="K190" s="42">
        <v>1001.7</v>
      </c>
      <c r="L190" s="42" t="s">
        <v>8566</v>
      </c>
      <c r="M190" s="42">
        <v>25.9</v>
      </c>
      <c r="N190" s="42">
        <v>36.4</v>
      </c>
      <c r="O190" s="42" t="s">
        <v>8567</v>
      </c>
      <c r="P190" s="42">
        <v>18.399999999999999</v>
      </c>
      <c r="Q190" s="42" t="s">
        <v>8568</v>
      </c>
      <c r="R190" s="42">
        <v>22.6</v>
      </c>
      <c r="S190" s="42">
        <v>2.2999999999999998</v>
      </c>
      <c r="T190" s="42">
        <v>30</v>
      </c>
      <c r="U190" s="42">
        <v>15</v>
      </c>
      <c r="V190" s="42">
        <v>220</v>
      </c>
      <c r="W190" s="42" t="s">
        <v>8569</v>
      </c>
      <c r="X190" s="42">
        <v>176.2</v>
      </c>
      <c r="Y190" s="42">
        <v>103</v>
      </c>
      <c r="Z190" s="42">
        <v>19</v>
      </c>
      <c r="AA190" s="42">
        <v>13</v>
      </c>
      <c r="AB190" s="42" t="s">
        <v>8570</v>
      </c>
      <c r="AC190" s="42">
        <v>21</v>
      </c>
      <c r="AD190" s="42" t="s">
        <v>8571</v>
      </c>
      <c r="AE190" s="42">
        <v>46</v>
      </c>
      <c r="AF190" s="42" t="s">
        <v>8572</v>
      </c>
      <c r="AG190" s="42">
        <v>83</v>
      </c>
      <c r="AH190" s="42">
        <v>93.2</v>
      </c>
      <c r="AI190" s="42">
        <v>117.4</v>
      </c>
      <c r="AJ190" s="42">
        <v>435.29</v>
      </c>
      <c r="AK190" s="42" t="s">
        <v>76</v>
      </c>
      <c r="AL190" s="42" t="s">
        <v>76</v>
      </c>
      <c r="AM190" s="42" t="s">
        <v>76</v>
      </c>
      <c r="AN190" s="42">
        <v>8.3000000000000007</v>
      </c>
    </row>
    <row r="191" spans="2:40" x14ac:dyDescent="0.25">
      <c r="B191" s="42" t="s">
        <v>408</v>
      </c>
      <c r="C191" s="15">
        <v>466940</v>
      </c>
      <c r="D191" s="15" t="s">
        <v>7833</v>
      </c>
      <c r="E191" s="15">
        <v>2016</v>
      </c>
      <c r="F191" s="41">
        <v>42522</v>
      </c>
      <c r="G191" s="42">
        <v>1005</v>
      </c>
      <c r="H191" s="42">
        <v>1008.1</v>
      </c>
      <c r="I191" s="42">
        <v>1012.4</v>
      </c>
      <c r="J191" s="42" t="s">
        <v>8573</v>
      </c>
      <c r="K191" s="42">
        <v>997.2</v>
      </c>
      <c r="L191" s="42" t="s">
        <v>8574</v>
      </c>
      <c r="M191" s="42">
        <v>28.6</v>
      </c>
      <c r="N191" s="42">
        <v>37.6</v>
      </c>
      <c r="O191" s="42" t="s">
        <v>8575</v>
      </c>
      <c r="P191" s="42">
        <v>23.9</v>
      </c>
      <c r="Q191" s="42" t="s">
        <v>8576</v>
      </c>
      <c r="R191" s="42">
        <v>24.4</v>
      </c>
      <c r="S191" s="42">
        <v>2.2999999999999998</v>
      </c>
      <c r="T191" s="42">
        <v>220</v>
      </c>
      <c r="U191" s="42">
        <v>17.399999999999999</v>
      </c>
      <c r="V191" s="42">
        <v>240</v>
      </c>
      <c r="W191" s="42" t="s">
        <v>8577</v>
      </c>
      <c r="X191" s="42">
        <v>255</v>
      </c>
      <c r="Y191" s="42">
        <v>79.5</v>
      </c>
      <c r="Z191" s="42">
        <v>16</v>
      </c>
      <c r="AA191" s="42">
        <v>19.5</v>
      </c>
      <c r="AB191" s="42" t="s">
        <v>8578</v>
      </c>
      <c r="AC191" s="42">
        <v>76.5</v>
      </c>
      <c r="AD191" s="42" t="s">
        <v>8579</v>
      </c>
      <c r="AE191" s="42">
        <v>108</v>
      </c>
      <c r="AF191" s="42" t="s">
        <v>2468</v>
      </c>
      <c r="AG191" s="42">
        <v>79</v>
      </c>
      <c r="AH191" s="42">
        <v>142.4</v>
      </c>
      <c r="AI191" s="42">
        <v>181.4</v>
      </c>
      <c r="AJ191" s="42">
        <v>581.62</v>
      </c>
      <c r="AK191" s="42" t="s">
        <v>76</v>
      </c>
      <c r="AL191" s="42" t="s">
        <v>76</v>
      </c>
      <c r="AM191" s="42" t="s">
        <v>76</v>
      </c>
      <c r="AN191" s="42">
        <v>7.1</v>
      </c>
    </row>
    <row r="192" spans="2:40" x14ac:dyDescent="0.25">
      <c r="B192" s="42" t="s">
        <v>408</v>
      </c>
      <c r="C192" s="15">
        <v>466940</v>
      </c>
      <c r="D192" s="15" t="s">
        <v>7833</v>
      </c>
      <c r="E192" s="15">
        <v>2016</v>
      </c>
      <c r="F192" s="41">
        <v>42552</v>
      </c>
      <c r="G192" s="42">
        <v>1004.1</v>
      </c>
      <c r="H192" s="42">
        <v>1007.3</v>
      </c>
      <c r="I192" s="42">
        <v>1009.2</v>
      </c>
      <c r="J192" s="42" t="s">
        <v>8580</v>
      </c>
      <c r="K192" s="42">
        <v>992.4</v>
      </c>
      <c r="L192" s="42" t="s">
        <v>8581</v>
      </c>
      <c r="M192" s="42">
        <v>29.6</v>
      </c>
      <c r="N192" s="42">
        <v>37.1</v>
      </c>
      <c r="O192" s="42" t="s">
        <v>8582</v>
      </c>
      <c r="P192" s="42">
        <v>25.1</v>
      </c>
      <c r="Q192" s="42" t="s">
        <v>8583</v>
      </c>
      <c r="R192" s="42">
        <v>24.6</v>
      </c>
      <c r="S192" s="42">
        <v>2.6</v>
      </c>
      <c r="T192" s="42">
        <v>40</v>
      </c>
      <c r="U192" s="42">
        <v>19.2</v>
      </c>
      <c r="V192" s="42">
        <v>110</v>
      </c>
      <c r="W192" s="42" t="s">
        <v>8584</v>
      </c>
      <c r="X192" s="42">
        <v>125.3</v>
      </c>
      <c r="Y192" s="42">
        <v>52.5</v>
      </c>
      <c r="Z192" s="42">
        <v>9</v>
      </c>
      <c r="AA192" s="42">
        <v>14</v>
      </c>
      <c r="AB192" s="42" t="s">
        <v>8585</v>
      </c>
      <c r="AC192" s="42">
        <v>21</v>
      </c>
      <c r="AD192" s="42" t="s">
        <v>8586</v>
      </c>
      <c r="AE192" s="42">
        <v>36</v>
      </c>
      <c r="AF192" s="42" t="s">
        <v>1974</v>
      </c>
      <c r="AG192" s="42">
        <v>75</v>
      </c>
      <c r="AH192" s="42">
        <v>173.8</v>
      </c>
      <c r="AI192" s="42">
        <v>263.2</v>
      </c>
      <c r="AJ192" s="42">
        <v>729.67</v>
      </c>
      <c r="AK192" s="42" t="s">
        <v>76</v>
      </c>
      <c r="AL192" s="42" t="s">
        <v>76</v>
      </c>
      <c r="AM192" s="42" t="s">
        <v>76</v>
      </c>
      <c r="AN192" s="42">
        <v>5.0999999999999996</v>
      </c>
    </row>
    <row r="193" spans="2:40" x14ac:dyDescent="0.25">
      <c r="B193" s="42" t="s">
        <v>408</v>
      </c>
      <c r="C193" s="15">
        <v>466940</v>
      </c>
      <c r="D193" s="15" t="s">
        <v>7833</v>
      </c>
      <c r="E193" s="15">
        <v>2016</v>
      </c>
      <c r="F193" s="41">
        <v>42583</v>
      </c>
      <c r="G193" s="42">
        <v>1001.2</v>
      </c>
      <c r="H193" s="42">
        <v>1004.3</v>
      </c>
      <c r="I193" s="42">
        <v>1007.2</v>
      </c>
      <c r="J193" s="42" t="s">
        <v>8587</v>
      </c>
      <c r="K193" s="42">
        <v>996.9</v>
      </c>
      <c r="L193" s="42" t="s">
        <v>8588</v>
      </c>
      <c r="M193" s="42">
        <v>29.3</v>
      </c>
      <c r="N193" s="42">
        <v>35.799999999999997</v>
      </c>
      <c r="O193" s="42" t="s">
        <v>8589</v>
      </c>
      <c r="P193" s="42">
        <v>23.7</v>
      </c>
      <c r="Q193" s="42" t="s">
        <v>8590</v>
      </c>
      <c r="R193" s="42">
        <v>24</v>
      </c>
      <c r="S193" s="42">
        <v>2.5</v>
      </c>
      <c r="T193" s="42">
        <v>40</v>
      </c>
      <c r="U193" s="42">
        <v>19.2</v>
      </c>
      <c r="V193" s="42">
        <v>120</v>
      </c>
      <c r="W193" s="42" t="s">
        <v>8591</v>
      </c>
      <c r="X193" s="42">
        <v>112.3</v>
      </c>
      <c r="Y193" s="42">
        <v>27.3</v>
      </c>
      <c r="Z193" s="42">
        <v>12</v>
      </c>
      <c r="AA193" s="42">
        <v>11.5</v>
      </c>
      <c r="AB193" s="42" t="s">
        <v>8592</v>
      </c>
      <c r="AC193" s="42">
        <v>21</v>
      </c>
      <c r="AD193" s="42" t="s">
        <v>8593</v>
      </c>
      <c r="AE193" s="42">
        <v>51</v>
      </c>
      <c r="AF193" s="42" t="s">
        <v>7992</v>
      </c>
      <c r="AG193" s="42">
        <v>74</v>
      </c>
      <c r="AH193" s="42">
        <v>158.1</v>
      </c>
      <c r="AI193" s="42">
        <v>239.7</v>
      </c>
      <c r="AJ193" s="42">
        <v>682.74</v>
      </c>
      <c r="AK193" s="42" t="s">
        <v>76</v>
      </c>
      <c r="AL193" s="42" t="s">
        <v>76</v>
      </c>
      <c r="AM193" s="42" t="s">
        <v>76</v>
      </c>
      <c r="AN193" s="42">
        <v>5.5</v>
      </c>
    </row>
    <row r="194" spans="2:40" x14ac:dyDescent="0.25">
      <c r="B194" s="42" t="s">
        <v>408</v>
      </c>
      <c r="C194" s="15">
        <v>466940</v>
      </c>
      <c r="D194" s="15" t="s">
        <v>7833</v>
      </c>
      <c r="E194" s="15">
        <v>2016</v>
      </c>
      <c r="F194" s="41">
        <v>42614</v>
      </c>
      <c r="G194" s="42">
        <v>1004.1</v>
      </c>
      <c r="H194" s="42">
        <v>1007.3</v>
      </c>
      <c r="I194" s="42">
        <v>1013.9</v>
      </c>
      <c r="J194" s="42" t="s">
        <v>8594</v>
      </c>
      <c r="K194" s="42">
        <v>978.6</v>
      </c>
      <c r="L194" s="42" t="s">
        <v>8595</v>
      </c>
      <c r="M194" s="42">
        <v>27.3</v>
      </c>
      <c r="N194" s="42">
        <v>34.1</v>
      </c>
      <c r="O194" s="42" t="s">
        <v>8596</v>
      </c>
      <c r="P194" s="42">
        <v>23.1</v>
      </c>
      <c r="Q194" s="42" t="s">
        <v>8597</v>
      </c>
      <c r="R194" s="42">
        <v>23.5</v>
      </c>
      <c r="S194" s="42">
        <v>3.5</v>
      </c>
      <c r="T194" s="42">
        <v>10</v>
      </c>
      <c r="U194" s="42">
        <v>39.299999999999997</v>
      </c>
      <c r="V194" s="42">
        <v>130</v>
      </c>
      <c r="W194" s="42" t="s">
        <v>8598</v>
      </c>
      <c r="X194" s="42">
        <v>531.70000000000005</v>
      </c>
      <c r="Y194" s="42">
        <v>161.9</v>
      </c>
      <c r="Z194" s="42">
        <v>24</v>
      </c>
      <c r="AA194" s="42">
        <v>20.5</v>
      </c>
      <c r="AB194" s="42" t="s">
        <v>8599</v>
      </c>
      <c r="AC194" s="42">
        <v>45.5</v>
      </c>
      <c r="AD194" s="42" t="s">
        <v>8600</v>
      </c>
      <c r="AE194" s="42">
        <v>215</v>
      </c>
      <c r="AF194" s="42" t="s">
        <v>1989</v>
      </c>
      <c r="AG194" s="42">
        <v>80</v>
      </c>
      <c r="AH194" s="42">
        <v>85.8</v>
      </c>
      <c r="AI194" s="42">
        <v>80.7</v>
      </c>
      <c r="AJ194" s="42">
        <v>354.3</v>
      </c>
      <c r="AK194" s="42" t="s">
        <v>76</v>
      </c>
      <c r="AL194" s="42" t="s">
        <v>76</v>
      </c>
      <c r="AM194" s="42" t="s">
        <v>76</v>
      </c>
      <c r="AN194" s="42">
        <v>8.4</v>
      </c>
    </row>
    <row r="195" spans="2:40" x14ac:dyDescent="0.25">
      <c r="B195" s="42" t="s">
        <v>408</v>
      </c>
      <c r="C195" s="15">
        <v>466940</v>
      </c>
      <c r="D195" s="15" t="s">
        <v>7833</v>
      </c>
      <c r="E195" s="15">
        <v>2016</v>
      </c>
      <c r="F195" s="41">
        <v>42644</v>
      </c>
      <c r="G195" s="42">
        <v>1009.1</v>
      </c>
      <c r="H195" s="42">
        <v>1012.3</v>
      </c>
      <c r="I195" s="42">
        <v>1021.9</v>
      </c>
      <c r="J195" s="42" t="s">
        <v>4852</v>
      </c>
      <c r="K195" s="42">
        <v>1000.6</v>
      </c>
      <c r="L195" s="42" t="s">
        <v>8601</v>
      </c>
      <c r="M195" s="42">
        <v>26.2</v>
      </c>
      <c r="N195" s="42">
        <v>33.1</v>
      </c>
      <c r="O195" s="42" t="s">
        <v>8602</v>
      </c>
      <c r="P195" s="42">
        <v>21.6</v>
      </c>
      <c r="Q195" s="42" t="s">
        <v>8603</v>
      </c>
      <c r="R195" s="42">
        <v>22.8</v>
      </c>
      <c r="S195" s="42">
        <v>3.5</v>
      </c>
      <c r="T195" s="42">
        <v>50</v>
      </c>
      <c r="U195" s="42">
        <v>21.9</v>
      </c>
      <c r="V195" s="42">
        <v>160</v>
      </c>
      <c r="W195" s="42" t="s">
        <v>8604</v>
      </c>
      <c r="X195" s="42">
        <v>814.9</v>
      </c>
      <c r="Y195" s="42">
        <v>282.3</v>
      </c>
      <c r="Z195" s="42">
        <v>26</v>
      </c>
      <c r="AA195" s="42">
        <v>17</v>
      </c>
      <c r="AB195" s="42" t="s">
        <v>8605</v>
      </c>
      <c r="AC195" s="42">
        <v>52</v>
      </c>
      <c r="AD195" s="42" t="s">
        <v>8606</v>
      </c>
      <c r="AE195" s="42">
        <v>246</v>
      </c>
      <c r="AF195" s="42" t="s">
        <v>6097</v>
      </c>
      <c r="AG195" s="42">
        <v>82</v>
      </c>
      <c r="AH195" s="42">
        <v>61.7</v>
      </c>
      <c r="AI195" s="42">
        <v>94</v>
      </c>
      <c r="AJ195" s="42">
        <v>304.68</v>
      </c>
      <c r="AK195" s="42" t="s">
        <v>76</v>
      </c>
      <c r="AL195" s="42" t="s">
        <v>76</v>
      </c>
      <c r="AM195" s="42" t="s">
        <v>76</v>
      </c>
      <c r="AN195" s="42">
        <v>8</v>
      </c>
    </row>
    <row r="196" spans="2:40" x14ac:dyDescent="0.25">
      <c r="B196" s="42" t="s">
        <v>408</v>
      </c>
      <c r="C196" s="15">
        <v>466940</v>
      </c>
      <c r="D196" s="15" t="s">
        <v>7833</v>
      </c>
      <c r="E196" s="15">
        <v>2016</v>
      </c>
      <c r="F196" s="41">
        <v>42675</v>
      </c>
      <c r="G196" s="42">
        <v>1014.9</v>
      </c>
      <c r="H196" s="42">
        <v>1018.1</v>
      </c>
      <c r="I196" s="42">
        <v>1022.6</v>
      </c>
      <c r="J196" s="42" t="s">
        <v>8607</v>
      </c>
      <c r="K196" s="42">
        <v>1008.1</v>
      </c>
      <c r="L196" s="42" t="s">
        <v>8608</v>
      </c>
      <c r="M196" s="42">
        <v>22.1</v>
      </c>
      <c r="N196" s="42">
        <v>30.7</v>
      </c>
      <c r="O196" s="42" t="s">
        <v>8609</v>
      </c>
      <c r="P196" s="42">
        <v>17.2</v>
      </c>
      <c r="Q196" s="42" t="s">
        <v>8610</v>
      </c>
      <c r="R196" s="42">
        <v>18.100000000000001</v>
      </c>
      <c r="S196" s="42">
        <v>3.4</v>
      </c>
      <c r="T196" s="42">
        <v>30</v>
      </c>
      <c r="U196" s="42">
        <v>20.2</v>
      </c>
      <c r="V196" s="42">
        <v>360</v>
      </c>
      <c r="W196" s="42" t="s">
        <v>8611</v>
      </c>
      <c r="X196" s="42">
        <v>313</v>
      </c>
      <c r="Y196" s="42">
        <v>224.7</v>
      </c>
      <c r="Z196" s="42">
        <v>19</v>
      </c>
      <c r="AA196" s="42">
        <v>7</v>
      </c>
      <c r="AB196" s="42" t="s">
        <v>8612</v>
      </c>
      <c r="AC196" s="42">
        <v>21.1</v>
      </c>
      <c r="AD196" s="42" t="s">
        <v>8613</v>
      </c>
      <c r="AE196" s="42">
        <v>75</v>
      </c>
      <c r="AF196" s="42" t="s">
        <v>2005</v>
      </c>
      <c r="AG196" s="42">
        <v>79</v>
      </c>
      <c r="AH196" s="42">
        <v>52.9</v>
      </c>
      <c r="AI196" s="42">
        <v>64.400000000000006</v>
      </c>
      <c r="AJ196" s="42">
        <v>200.8</v>
      </c>
      <c r="AK196" s="42" t="s">
        <v>76</v>
      </c>
      <c r="AL196" s="42" t="s">
        <v>76</v>
      </c>
      <c r="AM196" s="42" t="s">
        <v>76</v>
      </c>
      <c r="AN196" s="42">
        <v>8.3000000000000007</v>
      </c>
    </row>
    <row r="197" spans="2:40" x14ac:dyDescent="0.25">
      <c r="B197" s="42" t="s">
        <v>408</v>
      </c>
      <c r="C197" s="15">
        <v>466940</v>
      </c>
      <c r="D197" s="15" t="s">
        <v>7833</v>
      </c>
      <c r="E197" s="15">
        <v>2016</v>
      </c>
      <c r="F197" s="41">
        <v>42705</v>
      </c>
      <c r="G197" s="42">
        <v>1017.4</v>
      </c>
      <c r="H197" s="42">
        <v>1020.8</v>
      </c>
      <c r="I197" s="42">
        <v>1026.3</v>
      </c>
      <c r="J197" s="42" t="s">
        <v>6735</v>
      </c>
      <c r="K197" s="42">
        <v>1010.1</v>
      </c>
      <c r="L197" s="42" t="s">
        <v>8614</v>
      </c>
      <c r="M197" s="42">
        <v>19.7</v>
      </c>
      <c r="N197" s="42">
        <v>28.8</v>
      </c>
      <c r="O197" s="42" t="s">
        <v>8615</v>
      </c>
      <c r="P197" s="42">
        <v>12.5</v>
      </c>
      <c r="Q197" s="42" t="s">
        <v>8616</v>
      </c>
      <c r="R197" s="42">
        <v>15.2</v>
      </c>
      <c r="S197" s="42">
        <v>3.6</v>
      </c>
      <c r="T197" s="42">
        <v>50</v>
      </c>
      <c r="U197" s="42">
        <v>19.5</v>
      </c>
      <c r="V197" s="42">
        <v>360</v>
      </c>
      <c r="W197" s="42" t="s">
        <v>8617</v>
      </c>
      <c r="X197" s="42">
        <v>139.6</v>
      </c>
      <c r="Y197" s="42">
        <v>195.7</v>
      </c>
      <c r="Z197" s="42">
        <v>17</v>
      </c>
      <c r="AA197" s="42">
        <v>5.5</v>
      </c>
      <c r="AB197" s="42" t="s">
        <v>8618</v>
      </c>
      <c r="AC197" s="42">
        <v>13.7</v>
      </c>
      <c r="AD197" s="42" t="s">
        <v>8619</v>
      </c>
      <c r="AE197" s="42">
        <v>38.6</v>
      </c>
      <c r="AF197" s="42" t="s">
        <v>8620</v>
      </c>
      <c r="AG197" s="42">
        <v>76</v>
      </c>
      <c r="AH197" s="42">
        <v>50</v>
      </c>
      <c r="AI197" s="42">
        <v>54.6</v>
      </c>
      <c r="AJ197" s="42">
        <v>149.87</v>
      </c>
      <c r="AK197" s="42" t="s">
        <v>76</v>
      </c>
      <c r="AL197" s="42" t="s">
        <v>76</v>
      </c>
      <c r="AM197" s="42" t="s">
        <v>76</v>
      </c>
      <c r="AN197" s="42">
        <v>8.6</v>
      </c>
    </row>
    <row r="198" spans="2:40" x14ac:dyDescent="0.25">
      <c r="B198" s="42" t="s">
        <v>408</v>
      </c>
      <c r="C198" s="15">
        <v>466940</v>
      </c>
      <c r="D198" s="15" t="s">
        <v>7833</v>
      </c>
      <c r="E198" s="15">
        <v>2017</v>
      </c>
      <c r="F198" s="41">
        <v>42736</v>
      </c>
      <c r="G198" s="42">
        <v>1018.1</v>
      </c>
      <c r="H198" s="42">
        <v>1021.4</v>
      </c>
      <c r="I198" s="42">
        <v>1027.5999999999999</v>
      </c>
      <c r="J198" s="42" t="s">
        <v>8621</v>
      </c>
      <c r="K198" s="42">
        <v>1007.2</v>
      </c>
      <c r="L198" s="42" t="s">
        <v>8622</v>
      </c>
      <c r="M198" s="42">
        <v>17.5</v>
      </c>
      <c r="N198" s="42">
        <v>25.8</v>
      </c>
      <c r="O198" s="42" t="s">
        <v>8623</v>
      </c>
      <c r="P198" s="42">
        <v>11.4</v>
      </c>
      <c r="Q198" s="42" t="s">
        <v>8624</v>
      </c>
      <c r="R198" s="42">
        <v>14</v>
      </c>
      <c r="S198" s="42">
        <v>3.3</v>
      </c>
      <c r="T198" s="42">
        <v>30</v>
      </c>
      <c r="U198" s="42">
        <v>15.4</v>
      </c>
      <c r="V198" s="42">
        <v>20</v>
      </c>
      <c r="W198" s="42" t="s">
        <v>8625</v>
      </c>
      <c r="X198" s="42">
        <v>254.7</v>
      </c>
      <c r="Y198" s="42">
        <v>252.7</v>
      </c>
      <c r="Z198" s="42">
        <v>20</v>
      </c>
      <c r="AA198" s="42">
        <v>3</v>
      </c>
      <c r="AB198" s="42" t="s">
        <v>8626</v>
      </c>
      <c r="AC198" s="42">
        <v>12</v>
      </c>
      <c r="AD198" s="42" t="s">
        <v>8627</v>
      </c>
      <c r="AE198" s="42">
        <v>48.4</v>
      </c>
      <c r="AF198" s="42" t="s">
        <v>7380</v>
      </c>
      <c r="AG198" s="42">
        <v>80</v>
      </c>
      <c r="AH198" s="42">
        <v>37.299999999999997</v>
      </c>
      <c r="AI198" s="42">
        <v>55.4</v>
      </c>
      <c r="AJ198" s="42">
        <v>156.77000000000001</v>
      </c>
      <c r="AK198" s="42" t="s">
        <v>76</v>
      </c>
      <c r="AL198" s="42" t="s">
        <v>76</v>
      </c>
      <c r="AM198" s="42" t="s">
        <v>76</v>
      </c>
      <c r="AN198" s="42">
        <v>8.6</v>
      </c>
    </row>
    <row r="199" spans="2:40" x14ac:dyDescent="0.25">
      <c r="B199" s="42" t="s">
        <v>408</v>
      </c>
      <c r="C199" s="15">
        <v>466940</v>
      </c>
      <c r="D199" s="15" t="s">
        <v>7833</v>
      </c>
      <c r="E199" s="15">
        <v>2017</v>
      </c>
      <c r="F199" s="41">
        <v>42767</v>
      </c>
      <c r="G199" s="42">
        <v>1018.6</v>
      </c>
      <c r="H199" s="42">
        <v>1021.9</v>
      </c>
      <c r="I199" s="42">
        <v>1029.4000000000001</v>
      </c>
      <c r="J199" s="42" t="s">
        <v>8628</v>
      </c>
      <c r="K199" s="42">
        <v>1009.1</v>
      </c>
      <c r="L199" s="42" t="s">
        <v>8629</v>
      </c>
      <c r="M199" s="42">
        <v>16.399999999999999</v>
      </c>
      <c r="N199" s="42">
        <v>25.8</v>
      </c>
      <c r="O199" s="42" t="s">
        <v>8630</v>
      </c>
      <c r="P199" s="42">
        <v>10.6</v>
      </c>
      <c r="Q199" s="42" t="s">
        <v>8631</v>
      </c>
      <c r="R199" s="42">
        <v>11.8</v>
      </c>
      <c r="S199" s="42">
        <v>3.5</v>
      </c>
      <c r="T199" s="42">
        <v>10</v>
      </c>
      <c r="U199" s="42">
        <v>15.8</v>
      </c>
      <c r="V199" s="42">
        <v>360</v>
      </c>
      <c r="W199" s="42" t="s">
        <v>8632</v>
      </c>
      <c r="X199" s="42">
        <v>264.5</v>
      </c>
      <c r="Y199" s="42">
        <v>143.30000000000001</v>
      </c>
      <c r="Z199" s="42">
        <v>13</v>
      </c>
      <c r="AA199" s="42">
        <v>8</v>
      </c>
      <c r="AB199" s="42" t="s">
        <v>8633</v>
      </c>
      <c r="AC199" s="42">
        <v>12.8</v>
      </c>
      <c r="AD199" s="42" t="s">
        <v>8634</v>
      </c>
      <c r="AE199" s="42">
        <v>80.2</v>
      </c>
      <c r="AF199" s="42" t="s">
        <v>2029</v>
      </c>
      <c r="AG199" s="42">
        <v>75</v>
      </c>
      <c r="AH199" s="42">
        <v>59.1</v>
      </c>
      <c r="AI199" s="42">
        <v>48</v>
      </c>
      <c r="AJ199" s="42">
        <v>167.32</v>
      </c>
      <c r="AK199" s="42" t="s">
        <v>76</v>
      </c>
      <c r="AL199" s="42" t="s">
        <v>76</v>
      </c>
      <c r="AM199" s="42" t="s">
        <v>76</v>
      </c>
      <c r="AN199" s="42">
        <v>8.6</v>
      </c>
    </row>
    <row r="200" spans="2:40" x14ac:dyDescent="0.25">
      <c r="B200" s="42" t="s">
        <v>408</v>
      </c>
      <c r="C200" s="15">
        <v>466940</v>
      </c>
      <c r="D200" s="15" t="s">
        <v>7833</v>
      </c>
      <c r="E200" s="15">
        <v>2017</v>
      </c>
      <c r="F200" s="41">
        <v>42795</v>
      </c>
      <c r="G200" s="42">
        <v>1014.5</v>
      </c>
      <c r="H200" s="42">
        <v>1017.8</v>
      </c>
      <c r="I200" s="42">
        <v>1022.6</v>
      </c>
      <c r="J200" s="42" t="s">
        <v>8635</v>
      </c>
      <c r="K200" s="42">
        <v>1006.8</v>
      </c>
      <c r="L200" s="42" t="s">
        <v>8636</v>
      </c>
      <c r="M200" s="42">
        <v>17.3</v>
      </c>
      <c r="N200" s="42">
        <v>26.8</v>
      </c>
      <c r="O200" s="42" t="s">
        <v>8637</v>
      </c>
      <c r="P200" s="42">
        <v>12</v>
      </c>
      <c r="Q200" s="42" t="s">
        <v>8638</v>
      </c>
      <c r="R200" s="42">
        <v>13.8</v>
      </c>
      <c r="S200" s="42">
        <v>2.7</v>
      </c>
      <c r="T200" s="42">
        <v>10</v>
      </c>
      <c r="U200" s="42">
        <v>16.399999999999999</v>
      </c>
      <c r="V200" s="42">
        <v>20</v>
      </c>
      <c r="W200" s="42" t="s">
        <v>8639</v>
      </c>
      <c r="X200" s="42">
        <v>288.8</v>
      </c>
      <c r="Y200" s="42">
        <v>253.7</v>
      </c>
      <c r="Z200" s="42">
        <v>20</v>
      </c>
      <c r="AA200" s="42">
        <v>6</v>
      </c>
      <c r="AB200" s="42" t="s">
        <v>8640</v>
      </c>
      <c r="AC200" s="42">
        <v>20</v>
      </c>
      <c r="AD200" s="42" t="s">
        <v>8641</v>
      </c>
      <c r="AE200" s="42">
        <v>98</v>
      </c>
      <c r="AF200" s="42" t="s">
        <v>2037</v>
      </c>
      <c r="AG200" s="42">
        <v>80</v>
      </c>
      <c r="AH200" s="42">
        <v>55.5</v>
      </c>
      <c r="AI200" s="42">
        <v>52</v>
      </c>
      <c r="AJ200" s="42">
        <v>212.11</v>
      </c>
      <c r="AK200" s="42" t="s">
        <v>76</v>
      </c>
      <c r="AL200" s="42" t="s">
        <v>76</v>
      </c>
      <c r="AM200" s="42" t="s">
        <v>76</v>
      </c>
      <c r="AN200" s="42">
        <v>8.8000000000000007</v>
      </c>
    </row>
    <row r="201" spans="2:40" x14ac:dyDescent="0.25">
      <c r="B201" s="42" t="s">
        <v>408</v>
      </c>
      <c r="C201" s="15">
        <v>466940</v>
      </c>
      <c r="D201" s="15" t="s">
        <v>7833</v>
      </c>
      <c r="E201" s="15">
        <v>2017</v>
      </c>
      <c r="F201" s="41">
        <v>42826</v>
      </c>
      <c r="G201" s="42">
        <v>1010.6</v>
      </c>
      <c r="H201" s="42">
        <v>1013.8</v>
      </c>
      <c r="I201" s="42">
        <v>1021.9</v>
      </c>
      <c r="J201" s="42" t="s">
        <v>8642</v>
      </c>
      <c r="K201" s="42">
        <v>1000.1</v>
      </c>
      <c r="L201" s="42" t="s">
        <v>8643</v>
      </c>
      <c r="M201" s="42">
        <v>21.7</v>
      </c>
      <c r="N201" s="42">
        <v>32.299999999999997</v>
      </c>
      <c r="O201" s="42" t="s">
        <v>8644</v>
      </c>
      <c r="P201" s="42">
        <v>10.5</v>
      </c>
      <c r="Q201" s="42" t="s">
        <v>8645</v>
      </c>
      <c r="R201" s="42">
        <v>16.5</v>
      </c>
      <c r="S201" s="42">
        <v>2.6</v>
      </c>
      <c r="T201" s="42">
        <v>30</v>
      </c>
      <c r="U201" s="42">
        <v>16.600000000000001</v>
      </c>
      <c r="V201" s="42">
        <v>360</v>
      </c>
      <c r="W201" s="42" t="s">
        <v>8646</v>
      </c>
      <c r="X201" s="42">
        <v>141.9</v>
      </c>
      <c r="Y201" s="42">
        <v>101.3</v>
      </c>
      <c r="Z201" s="42">
        <v>15</v>
      </c>
      <c r="AA201" s="42">
        <v>7.5</v>
      </c>
      <c r="AB201" s="42" t="s">
        <v>8647</v>
      </c>
      <c r="AC201" s="42">
        <v>19</v>
      </c>
      <c r="AD201" s="42" t="s">
        <v>8648</v>
      </c>
      <c r="AE201" s="42">
        <v>50</v>
      </c>
      <c r="AF201" s="42" t="s">
        <v>2045</v>
      </c>
      <c r="AG201" s="42">
        <v>73</v>
      </c>
      <c r="AH201" s="42">
        <v>95.1</v>
      </c>
      <c r="AI201" s="42">
        <v>125.8</v>
      </c>
      <c r="AJ201" s="42">
        <v>434.09</v>
      </c>
      <c r="AK201" s="42" t="s">
        <v>76</v>
      </c>
      <c r="AL201" s="42" t="s">
        <v>76</v>
      </c>
      <c r="AM201" s="42" t="s">
        <v>76</v>
      </c>
      <c r="AN201" s="42">
        <v>7.1</v>
      </c>
    </row>
    <row r="202" spans="2:40" x14ac:dyDescent="0.25">
      <c r="B202" s="42" t="s">
        <v>408</v>
      </c>
      <c r="C202" s="15">
        <v>466940</v>
      </c>
      <c r="D202" s="15" t="s">
        <v>7833</v>
      </c>
      <c r="E202" s="15">
        <v>2017</v>
      </c>
      <c r="F202" s="41">
        <v>42856</v>
      </c>
      <c r="G202" s="42">
        <v>1007.9</v>
      </c>
      <c r="H202" s="42">
        <v>1011.1</v>
      </c>
      <c r="I202" s="42">
        <v>1014.8</v>
      </c>
      <c r="J202" s="42" t="s">
        <v>8649</v>
      </c>
      <c r="K202" s="42">
        <v>999.4</v>
      </c>
      <c r="L202" s="42" t="s">
        <v>8650</v>
      </c>
      <c r="M202" s="42">
        <v>24.6</v>
      </c>
      <c r="N202" s="42">
        <v>33.4</v>
      </c>
      <c r="O202" s="42" t="s">
        <v>8651</v>
      </c>
      <c r="P202" s="42">
        <v>19.399999999999999</v>
      </c>
      <c r="Q202" s="42" t="s">
        <v>8652</v>
      </c>
      <c r="R202" s="42">
        <v>20.3</v>
      </c>
      <c r="S202" s="42">
        <v>2.2000000000000002</v>
      </c>
      <c r="T202" s="42">
        <v>30</v>
      </c>
      <c r="U202" s="42">
        <v>13</v>
      </c>
      <c r="V202" s="42">
        <v>320</v>
      </c>
      <c r="W202" s="42" t="s">
        <v>8653</v>
      </c>
      <c r="X202" s="42">
        <v>229.1</v>
      </c>
      <c r="Y202" s="42">
        <v>156</v>
      </c>
      <c r="Z202" s="42">
        <v>20</v>
      </c>
      <c r="AA202" s="42">
        <v>11.5</v>
      </c>
      <c r="AB202" s="42" t="s">
        <v>8654</v>
      </c>
      <c r="AC202" s="42">
        <v>22.4</v>
      </c>
      <c r="AD202" s="42" t="s">
        <v>8655</v>
      </c>
      <c r="AE202" s="42">
        <v>49.5</v>
      </c>
      <c r="AF202" s="42" t="s">
        <v>6151</v>
      </c>
      <c r="AG202" s="42">
        <v>77</v>
      </c>
      <c r="AH202" s="42">
        <v>76.599999999999994</v>
      </c>
      <c r="AI202" s="42">
        <v>74.099999999999994</v>
      </c>
      <c r="AJ202" s="42">
        <v>397.27</v>
      </c>
      <c r="AK202" s="42" t="s">
        <v>76</v>
      </c>
      <c r="AL202" s="42" t="s">
        <v>76</v>
      </c>
      <c r="AM202" s="42" t="s">
        <v>76</v>
      </c>
      <c r="AN202" s="42">
        <v>9</v>
      </c>
    </row>
    <row r="203" spans="2:40" x14ac:dyDescent="0.25">
      <c r="B203" s="42" t="s">
        <v>408</v>
      </c>
      <c r="C203" s="15">
        <v>466940</v>
      </c>
      <c r="D203" s="15" t="s">
        <v>7833</v>
      </c>
      <c r="E203" s="15">
        <v>2017</v>
      </c>
      <c r="F203" s="41">
        <v>42887</v>
      </c>
      <c r="G203" s="42">
        <v>1004.4</v>
      </c>
      <c r="H203" s="42">
        <v>1007.5</v>
      </c>
      <c r="I203" s="42">
        <v>1009.3</v>
      </c>
      <c r="J203" s="42" t="s">
        <v>8656</v>
      </c>
      <c r="K203" s="42">
        <v>995.9</v>
      </c>
      <c r="L203" s="42" t="s">
        <v>8657</v>
      </c>
      <c r="M203" s="42">
        <v>27.3</v>
      </c>
      <c r="N203" s="42">
        <v>35</v>
      </c>
      <c r="O203" s="42" t="s">
        <v>8658</v>
      </c>
      <c r="P203" s="42">
        <v>21.6</v>
      </c>
      <c r="Q203" s="42" t="s">
        <v>8659</v>
      </c>
      <c r="R203" s="42">
        <v>23</v>
      </c>
      <c r="S203" s="42">
        <v>2.1</v>
      </c>
      <c r="T203" s="42">
        <v>30</v>
      </c>
      <c r="U203" s="42">
        <v>17.2</v>
      </c>
      <c r="V203" s="42">
        <v>230</v>
      </c>
      <c r="W203" s="42" t="s">
        <v>8660</v>
      </c>
      <c r="X203" s="42">
        <v>824.9</v>
      </c>
      <c r="Y203" s="42">
        <v>194.7</v>
      </c>
      <c r="Z203" s="42">
        <v>16</v>
      </c>
      <c r="AA203" s="42">
        <v>13.9</v>
      </c>
      <c r="AB203" s="42" t="s">
        <v>8661</v>
      </c>
      <c r="AC203" s="42">
        <v>72.400000000000006</v>
      </c>
      <c r="AD203" s="42" t="s">
        <v>8662</v>
      </c>
      <c r="AE203" s="42">
        <v>337.6</v>
      </c>
      <c r="AF203" s="42" t="s">
        <v>8071</v>
      </c>
      <c r="AG203" s="42">
        <v>78</v>
      </c>
      <c r="AH203" s="42">
        <v>83.7</v>
      </c>
      <c r="AI203" s="42">
        <v>134.4</v>
      </c>
      <c r="AJ203" s="42">
        <v>477.14</v>
      </c>
      <c r="AK203" s="42" t="s">
        <v>76</v>
      </c>
      <c r="AL203" s="42" t="s">
        <v>76</v>
      </c>
      <c r="AM203" s="42" t="s">
        <v>76</v>
      </c>
      <c r="AN203" s="42">
        <v>8.1999999999999993</v>
      </c>
    </row>
    <row r="204" spans="2:40" x14ac:dyDescent="0.25">
      <c r="B204" s="42" t="s">
        <v>408</v>
      </c>
      <c r="C204" s="15">
        <v>466940</v>
      </c>
      <c r="D204" s="15" t="s">
        <v>7833</v>
      </c>
      <c r="E204" s="15">
        <v>2017</v>
      </c>
      <c r="F204" s="41">
        <v>42917</v>
      </c>
      <c r="G204" s="42">
        <v>1004.8</v>
      </c>
      <c r="H204" s="42">
        <v>1008</v>
      </c>
      <c r="I204" s="42">
        <v>1011</v>
      </c>
      <c r="J204" s="42" t="s">
        <v>8663</v>
      </c>
      <c r="K204" s="42">
        <v>981.6</v>
      </c>
      <c r="L204" s="42" t="s">
        <v>8664</v>
      </c>
      <c r="M204" s="42">
        <v>30</v>
      </c>
      <c r="N204" s="42">
        <v>36.1</v>
      </c>
      <c r="O204" s="42" t="s">
        <v>8665</v>
      </c>
      <c r="P204" s="42">
        <v>24.7</v>
      </c>
      <c r="Q204" s="42" t="s">
        <v>8666</v>
      </c>
      <c r="R204" s="42">
        <v>22.9</v>
      </c>
      <c r="S204" s="42">
        <v>2.9</v>
      </c>
      <c r="T204" s="42">
        <v>30</v>
      </c>
      <c r="U204" s="42">
        <v>41.5</v>
      </c>
      <c r="V204" s="42">
        <v>140</v>
      </c>
      <c r="W204" s="42" t="s">
        <v>8667</v>
      </c>
      <c r="X204" s="42">
        <v>67.900000000000006</v>
      </c>
      <c r="Y204" s="42">
        <v>44.1</v>
      </c>
      <c r="Z204" s="42">
        <v>8</v>
      </c>
      <c r="AA204" s="42">
        <v>4.5</v>
      </c>
      <c r="AB204" s="42" t="s">
        <v>8668</v>
      </c>
      <c r="AC204" s="42">
        <v>20</v>
      </c>
      <c r="AD204" s="42" t="s">
        <v>8669</v>
      </c>
      <c r="AE204" s="42">
        <v>57</v>
      </c>
      <c r="AF204" s="42" t="s">
        <v>2069</v>
      </c>
      <c r="AG204" s="42">
        <v>66</v>
      </c>
      <c r="AH204" s="42">
        <v>179.4</v>
      </c>
      <c r="AI204" s="42">
        <v>265.8</v>
      </c>
      <c r="AJ204" s="42">
        <v>750.82</v>
      </c>
      <c r="AK204" s="42" t="s">
        <v>76</v>
      </c>
      <c r="AL204" s="42" t="s">
        <v>76</v>
      </c>
      <c r="AM204" s="42" t="s">
        <v>76</v>
      </c>
      <c r="AN204" s="42">
        <v>5.6</v>
      </c>
    </row>
    <row r="205" spans="2:40" x14ac:dyDescent="0.25">
      <c r="B205" s="42" t="s">
        <v>408</v>
      </c>
      <c r="C205" s="15">
        <v>466940</v>
      </c>
      <c r="D205" s="15" t="s">
        <v>7833</v>
      </c>
      <c r="E205" s="15">
        <v>2017</v>
      </c>
      <c r="F205" s="41">
        <v>42948</v>
      </c>
      <c r="G205" s="42">
        <v>1003.8</v>
      </c>
      <c r="H205" s="42">
        <v>1006.9</v>
      </c>
      <c r="I205" s="42">
        <v>1010.3</v>
      </c>
      <c r="J205" s="42" t="s">
        <v>8670</v>
      </c>
      <c r="K205" s="42">
        <v>996.7</v>
      </c>
      <c r="L205" s="42" t="s">
        <v>8671</v>
      </c>
      <c r="M205" s="42">
        <v>30.2</v>
      </c>
      <c r="N205" s="42">
        <v>38</v>
      </c>
      <c r="O205" s="42" t="s">
        <v>8672</v>
      </c>
      <c r="P205" s="42">
        <v>26</v>
      </c>
      <c r="Q205" s="42" t="s">
        <v>8673</v>
      </c>
      <c r="R205" s="42">
        <v>23.4</v>
      </c>
      <c r="S205" s="42">
        <v>2.8</v>
      </c>
      <c r="T205" s="42">
        <v>30</v>
      </c>
      <c r="U205" s="42">
        <v>19.3</v>
      </c>
      <c r="V205" s="42">
        <v>250</v>
      </c>
      <c r="W205" s="42" t="s">
        <v>8674</v>
      </c>
      <c r="X205" s="42">
        <v>20.2</v>
      </c>
      <c r="Y205" s="42">
        <v>10</v>
      </c>
      <c r="Z205" s="42">
        <v>4</v>
      </c>
      <c r="AA205" s="42">
        <v>4.5</v>
      </c>
      <c r="AB205" s="42" t="s">
        <v>8675</v>
      </c>
      <c r="AC205" s="42">
        <v>6</v>
      </c>
      <c r="AD205" s="42" t="s">
        <v>8676</v>
      </c>
      <c r="AE205" s="42">
        <v>9.5</v>
      </c>
      <c r="AF205" s="42" t="s">
        <v>5545</v>
      </c>
      <c r="AG205" s="42">
        <v>68</v>
      </c>
      <c r="AH205" s="42">
        <v>189.9</v>
      </c>
      <c r="AI205" s="42">
        <v>267.3</v>
      </c>
      <c r="AJ205" s="42">
        <v>724.46</v>
      </c>
      <c r="AK205" s="42" t="s">
        <v>76</v>
      </c>
      <c r="AL205" s="42" t="s">
        <v>76</v>
      </c>
      <c r="AM205" s="42" t="s">
        <v>76</v>
      </c>
      <c r="AN205" s="42">
        <v>5.3</v>
      </c>
    </row>
    <row r="206" spans="2:40" x14ac:dyDescent="0.25">
      <c r="B206" s="42" t="s">
        <v>408</v>
      </c>
      <c r="C206" s="15">
        <v>466940</v>
      </c>
      <c r="D206" s="15" t="s">
        <v>7833</v>
      </c>
      <c r="E206" s="15">
        <v>2017</v>
      </c>
      <c r="F206" s="41">
        <v>42979</v>
      </c>
      <c r="G206" s="42">
        <v>1006.5</v>
      </c>
      <c r="H206" s="42">
        <v>1009.7</v>
      </c>
      <c r="I206" s="42">
        <v>1013.5</v>
      </c>
      <c r="J206" s="42" t="s">
        <v>8677</v>
      </c>
      <c r="K206" s="42">
        <v>1000.5</v>
      </c>
      <c r="L206" s="42" t="s">
        <v>8678</v>
      </c>
      <c r="M206" s="42">
        <v>28.6</v>
      </c>
      <c r="N206" s="42">
        <v>35.799999999999997</v>
      </c>
      <c r="O206" s="42" t="s">
        <v>8679</v>
      </c>
      <c r="P206" s="42">
        <v>22.3</v>
      </c>
      <c r="Q206" s="42" t="s">
        <v>8680</v>
      </c>
      <c r="R206" s="42">
        <v>22.2</v>
      </c>
      <c r="S206" s="42">
        <v>2.6</v>
      </c>
      <c r="T206" s="42">
        <v>50</v>
      </c>
      <c r="U206" s="42">
        <v>15.1</v>
      </c>
      <c r="V206" s="42">
        <v>360</v>
      </c>
      <c r="W206" s="42" t="s">
        <v>8681</v>
      </c>
      <c r="X206" s="42">
        <v>188.8</v>
      </c>
      <c r="Y206" s="42">
        <v>79.900000000000006</v>
      </c>
      <c r="Z206" s="42">
        <v>10</v>
      </c>
      <c r="AA206" s="42">
        <v>8.5</v>
      </c>
      <c r="AB206" s="42" t="s">
        <v>8682</v>
      </c>
      <c r="AC206" s="42">
        <v>26</v>
      </c>
      <c r="AD206" s="42" t="s">
        <v>8683</v>
      </c>
      <c r="AE206" s="42">
        <v>44.5</v>
      </c>
      <c r="AF206" s="42" t="s">
        <v>2582</v>
      </c>
      <c r="AG206" s="42">
        <v>69</v>
      </c>
      <c r="AH206" s="42">
        <v>129.4</v>
      </c>
      <c r="AI206" s="42">
        <v>194.1</v>
      </c>
      <c r="AJ206" s="42">
        <v>510.74</v>
      </c>
      <c r="AK206" s="42" t="s">
        <v>76</v>
      </c>
      <c r="AL206" s="42" t="s">
        <v>76</v>
      </c>
      <c r="AM206" s="42" t="s">
        <v>76</v>
      </c>
      <c r="AN206" s="42">
        <v>6</v>
      </c>
    </row>
    <row r="207" spans="2:40" x14ac:dyDescent="0.25">
      <c r="B207" s="42" t="s">
        <v>408</v>
      </c>
      <c r="C207" s="15">
        <v>466940</v>
      </c>
      <c r="D207" s="15" t="s">
        <v>7833</v>
      </c>
      <c r="E207" s="15">
        <v>2017</v>
      </c>
      <c r="F207" s="41">
        <v>43009</v>
      </c>
      <c r="G207" s="42">
        <v>1010.8</v>
      </c>
      <c r="H207" s="42">
        <v>1014</v>
      </c>
      <c r="I207" s="42">
        <v>1022.8</v>
      </c>
      <c r="J207" s="42" t="s">
        <v>8684</v>
      </c>
      <c r="K207" s="42">
        <v>1000.7</v>
      </c>
      <c r="L207" s="42" t="s">
        <v>8685</v>
      </c>
      <c r="M207" s="42">
        <v>25.4</v>
      </c>
      <c r="N207" s="42">
        <v>34.200000000000003</v>
      </c>
      <c r="O207" s="42" t="s">
        <v>8686</v>
      </c>
      <c r="P207" s="42">
        <v>18.399999999999999</v>
      </c>
      <c r="Q207" s="42" t="s">
        <v>8687</v>
      </c>
      <c r="R207" s="42">
        <v>20.100000000000001</v>
      </c>
      <c r="S207" s="42">
        <v>4.9000000000000004</v>
      </c>
      <c r="T207" s="42">
        <v>30</v>
      </c>
      <c r="U207" s="42">
        <v>24.3</v>
      </c>
      <c r="V207" s="42">
        <v>20</v>
      </c>
      <c r="W207" s="42" t="s">
        <v>8688</v>
      </c>
      <c r="X207" s="42">
        <v>409.8</v>
      </c>
      <c r="Y207" s="42">
        <v>213.6</v>
      </c>
      <c r="Z207" s="42">
        <v>23</v>
      </c>
      <c r="AA207" s="42">
        <v>8</v>
      </c>
      <c r="AB207" s="42" t="s">
        <v>8689</v>
      </c>
      <c r="AC207" s="42">
        <v>19</v>
      </c>
      <c r="AD207" s="42" t="s">
        <v>8690</v>
      </c>
      <c r="AE207" s="42">
        <v>76</v>
      </c>
      <c r="AF207" s="42" t="s">
        <v>2093</v>
      </c>
      <c r="AG207" s="42">
        <v>73</v>
      </c>
      <c r="AH207" s="42">
        <v>100.7</v>
      </c>
      <c r="AI207" s="42">
        <v>65.3</v>
      </c>
      <c r="AJ207" s="42">
        <v>250.23</v>
      </c>
      <c r="AK207" s="42" t="s">
        <v>76</v>
      </c>
      <c r="AL207" s="42" t="s">
        <v>76</v>
      </c>
      <c r="AM207" s="42" t="s">
        <v>76</v>
      </c>
      <c r="AN207" s="42">
        <v>8.4</v>
      </c>
    </row>
    <row r="208" spans="2:40" x14ac:dyDescent="0.25">
      <c r="B208" s="42" t="s">
        <v>408</v>
      </c>
      <c r="C208" s="15">
        <v>466940</v>
      </c>
      <c r="D208" s="15" t="s">
        <v>7833</v>
      </c>
      <c r="E208" s="15">
        <v>2017</v>
      </c>
      <c r="F208" s="41">
        <v>43040</v>
      </c>
      <c r="G208" s="42">
        <v>1014.3</v>
      </c>
      <c r="H208" s="42">
        <v>1017.6</v>
      </c>
      <c r="I208" s="42">
        <v>1023.2</v>
      </c>
      <c r="J208" s="42" t="s">
        <v>8691</v>
      </c>
      <c r="K208" s="42">
        <v>1005.3</v>
      </c>
      <c r="L208" s="42" t="s">
        <v>8692</v>
      </c>
      <c r="M208" s="42">
        <v>21.8</v>
      </c>
      <c r="N208" s="42">
        <v>30.5</v>
      </c>
      <c r="O208" s="42" t="s">
        <v>8693</v>
      </c>
      <c r="P208" s="42">
        <v>15.9</v>
      </c>
      <c r="Q208" s="42" t="s">
        <v>8694</v>
      </c>
      <c r="R208" s="42">
        <v>18.3</v>
      </c>
      <c r="S208" s="42">
        <v>3.4</v>
      </c>
      <c r="T208" s="42">
        <v>10</v>
      </c>
      <c r="U208" s="42">
        <v>19.899999999999999</v>
      </c>
      <c r="V208" s="42">
        <v>10</v>
      </c>
      <c r="W208" s="42" t="s">
        <v>8695</v>
      </c>
      <c r="X208" s="42">
        <v>708.2</v>
      </c>
      <c r="Y208" s="42">
        <v>403.2</v>
      </c>
      <c r="Z208" s="42">
        <v>26</v>
      </c>
      <c r="AA208" s="42">
        <v>7.5</v>
      </c>
      <c r="AB208" s="42" t="s">
        <v>8696</v>
      </c>
      <c r="AC208" s="42">
        <v>20.5</v>
      </c>
      <c r="AD208" s="42" t="s">
        <v>8697</v>
      </c>
      <c r="AE208" s="42">
        <v>92.5</v>
      </c>
      <c r="AF208" s="42" t="s">
        <v>8698</v>
      </c>
      <c r="AG208" s="42">
        <v>81</v>
      </c>
      <c r="AH208" s="42">
        <v>47.7</v>
      </c>
      <c r="AI208" s="42">
        <v>41.9</v>
      </c>
      <c r="AJ208" s="42">
        <v>138.84</v>
      </c>
      <c r="AK208" s="42" t="s">
        <v>76</v>
      </c>
      <c r="AL208" s="42" t="s">
        <v>76</v>
      </c>
      <c r="AM208" s="42" t="s">
        <v>76</v>
      </c>
      <c r="AN208" s="42">
        <v>8.9</v>
      </c>
    </row>
    <row r="209" spans="2:40" x14ac:dyDescent="0.25">
      <c r="B209" s="42" t="s">
        <v>408</v>
      </c>
      <c r="C209" s="15">
        <v>466940</v>
      </c>
      <c r="D209" s="15" t="s">
        <v>7833</v>
      </c>
      <c r="E209" s="15">
        <v>2017</v>
      </c>
      <c r="F209" s="41">
        <v>43070</v>
      </c>
      <c r="G209" s="42">
        <v>1018.4</v>
      </c>
      <c r="H209" s="42">
        <v>1021.7</v>
      </c>
      <c r="I209" s="42">
        <v>1027.7</v>
      </c>
      <c r="J209" s="42" t="s">
        <v>8699</v>
      </c>
      <c r="K209" s="42">
        <v>1010.2</v>
      </c>
      <c r="L209" s="42" t="s">
        <v>8700</v>
      </c>
      <c r="M209" s="42">
        <v>17.5</v>
      </c>
      <c r="N209" s="42">
        <v>25.1</v>
      </c>
      <c r="O209" s="42" t="s">
        <v>8701</v>
      </c>
      <c r="P209" s="42">
        <v>13.1</v>
      </c>
      <c r="Q209" s="42" t="s">
        <v>8702</v>
      </c>
      <c r="R209" s="42">
        <v>12.5</v>
      </c>
      <c r="S209" s="42">
        <v>4</v>
      </c>
      <c r="T209" s="42">
        <v>30</v>
      </c>
      <c r="U209" s="42">
        <v>21.4</v>
      </c>
      <c r="V209" s="42">
        <v>360</v>
      </c>
      <c r="W209" s="42" t="s">
        <v>8703</v>
      </c>
      <c r="X209" s="42">
        <v>458.8</v>
      </c>
      <c r="Y209" s="42">
        <v>335</v>
      </c>
      <c r="Z209" s="42">
        <v>22</v>
      </c>
      <c r="AA209" s="42">
        <v>4</v>
      </c>
      <c r="AB209" s="42" t="s">
        <v>8704</v>
      </c>
      <c r="AC209" s="42">
        <v>15.5</v>
      </c>
      <c r="AD209" s="42" t="s">
        <v>8705</v>
      </c>
      <c r="AE209" s="42">
        <v>53</v>
      </c>
      <c r="AF209" s="42" t="s">
        <v>2605</v>
      </c>
      <c r="AG209" s="42">
        <v>73</v>
      </c>
      <c r="AH209" s="42">
        <v>52.5</v>
      </c>
      <c r="AI209" s="42">
        <v>30.9</v>
      </c>
      <c r="AJ209" s="42">
        <v>107.82</v>
      </c>
      <c r="AK209" s="42">
        <v>2</v>
      </c>
      <c r="AL209" s="42">
        <v>5</v>
      </c>
      <c r="AM209" s="42" t="s">
        <v>2110</v>
      </c>
      <c r="AN209" s="42">
        <v>9.1999999999999993</v>
      </c>
    </row>
    <row r="210" spans="2:40" x14ac:dyDescent="0.25">
      <c r="B210" s="42" t="s">
        <v>408</v>
      </c>
      <c r="C210" s="15">
        <v>466940</v>
      </c>
      <c r="D210" s="15" t="s">
        <v>7833</v>
      </c>
      <c r="E210" s="15">
        <v>2018</v>
      </c>
      <c r="F210" s="41">
        <v>43101</v>
      </c>
      <c r="G210" s="42">
        <v>1016.4</v>
      </c>
      <c r="H210" s="42">
        <v>1019.7</v>
      </c>
      <c r="I210" s="42">
        <v>1028</v>
      </c>
      <c r="J210" s="42" t="s">
        <v>8706</v>
      </c>
      <c r="K210" s="42">
        <v>1008.1</v>
      </c>
      <c r="L210" s="42" t="s">
        <v>8707</v>
      </c>
      <c r="M210" s="42">
        <v>16.3</v>
      </c>
      <c r="N210" s="42">
        <v>24.3</v>
      </c>
      <c r="O210" s="42" t="s">
        <v>8708</v>
      </c>
      <c r="P210" s="42">
        <v>9.9</v>
      </c>
      <c r="Q210" s="42" t="s">
        <v>8709</v>
      </c>
      <c r="R210" s="42">
        <v>12.5</v>
      </c>
      <c r="S210" s="42">
        <v>3.4</v>
      </c>
      <c r="T210" s="42">
        <v>50</v>
      </c>
      <c r="U210" s="42">
        <v>17.3</v>
      </c>
      <c r="V210" s="42">
        <v>10</v>
      </c>
      <c r="W210" s="42" t="s">
        <v>8710</v>
      </c>
      <c r="X210" s="42">
        <v>541.70000000000005</v>
      </c>
      <c r="Y210" s="42">
        <v>373.2</v>
      </c>
      <c r="Z210" s="42">
        <v>23</v>
      </c>
      <c r="AA210" s="42">
        <v>3.5</v>
      </c>
      <c r="AB210" s="42" t="s">
        <v>8711</v>
      </c>
      <c r="AC210" s="42">
        <v>15.5</v>
      </c>
      <c r="AD210" s="42" t="s">
        <v>8712</v>
      </c>
      <c r="AE210" s="42">
        <v>71.5</v>
      </c>
      <c r="AF210" s="42" t="s">
        <v>6838</v>
      </c>
      <c r="AG210" s="42">
        <v>79</v>
      </c>
      <c r="AH210" s="42">
        <v>43</v>
      </c>
      <c r="AI210" s="42">
        <v>41.6</v>
      </c>
      <c r="AJ210" s="42">
        <v>154.33000000000001</v>
      </c>
      <c r="AK210" s="42">
        <v>2</v>
      </c>
      <c r="AL210" s="42">
        <v>6</v>
      </c>
      <c r="AM210" s="42" t="s">
        <v>8713</v>
      </c>
      <c r="AN210" s="42">
        <v>8.8000000000000007</v>
      </c>
    </row>
    <row r="211" spans="2:40" x14ac:dyDescent="0.25">
      <c r="B211" s="42" t="s">
        <v>408</v>
      </c>
      <c r="C211" s="15">
        <v>466940</v>
      </c>
      <c r="D211" s="15" t="s">
        <v>7833</v>
      </c>
      <c r="E211" s="15">
        <v>2018</v>
      </c>
      <c r="F211" s="41">
        <v>43132</v>
      </c>
      <c r="G211" s="42">
        <v>1017.5</v>
      </c>
      <c r="H211" s="42">
        <v>1020.9</v>
      </c>
      <c r="I211" s="42">
        <v>1026.5999999999999</v>
      </c>
      <c r="J211" s="42" t="s">
        <v>8714</v>
      </c>
      <c r="K211" s="42">
        <v>1008.6</v>
      </c>
      <c r="L211" s="42" t="s">
        <v>8715</v>
      </c>
      <c r="M211" s="42">
        <v>15</v>
      </c>
      <c r="N211" s="42">
        <v>27.6</v>
      </c>
      <c r="O211" s="42" t="s">
        <v>8716</v>
      </c>
      <c r="P211" s="42">
        <v>8.1</v>
      </c>
      <c r="Q211" s="42" t="s">
        <v>8717</v>
      </c>
      <c r="R211" s="42">
        <v>11.1</v>
      </c>
      <c r="S211" s="42">
        <v>3.3</v>
      </c>
      <c r="T211" s="42">
        <v>10</v>
      </c>
      <c r="U211" s="42">
        <v>16.5</v>
      </c>
      <c r="V211" s="42">
        <v>10</v>
      </c>
      <c r="W211" s="42" t="s">
        <v>8718</v>
      </c>
      <c r="X211" s="42">
        <v>360.5</v>
      </c>
      <c r="Y211" s="42">
        <v>293.10000000000002</v>
      </c>
      <c r="Z211" s="42">
        <v>19</v>
      </c>
      <c r="AA211" s="42">
        <v>3.5</v>
      </c>
      <c r="AB211" s="42" t="s">
        <v>8719</v>
      </c>
      <c r="AC211" s="42">
        <v>10</v>
      </c>
      <c r="AD211" s="42" t="s">
        <v>8720</v>
      </c>
      <c r="AE211" s="42">
        <v>46</v>
      </c>
      <c r="AF211" s="42" t="s">
        <v>2621</v>
      </c>
      <c r="AG211" s="42">
        <v>78</v>
      </c>
      <c r="AH211" s="42">
        <v>39.6</v>
      </c>
      <c r="AI211" s="42">
        <v>44.8</v>
      </c>
      <c r="AJ211" s="42">
        <v>155.55000000000001</v>
      </c>
      <c r="AK211" s="42">
        <v>3</v>
      </c>
      <c r="AL211" s="42">
        <v>8</v>
      </c>
      <c r="AM211" s="42" t="s">
        <v>2128</v>
      </c>
      <c r="AN211" s="42">
        <v>8.8000000000000007</v>
      </c>
    </row>
    <row r="212" spans="2:40" x14ac:dyDescent="0.25">
      <c r="B212" s="42" t="s">
        <v>408</v>
      </c>
      <c r="C212" s="15">
        <v>466940</v>
      </c>
      <c r="D212" s="15" t="s">
        <v>7833</v>
      </c>
      <c r="E212" s="15">
        <v>2018</v>
      </c>
      <c r="F212" s="41">
        <v>43160</v>
      </c>
      <c r="G212" s="42">
        <v>1013.9</v>
      </c>
      <c r="H212" s="42">
        <v>1017.2</v>
      </c>
      <c r="I212" s="42">
        <v>1022.9</v>
      </c>
      <c r="J212" s="42" t="s">
        <v>8721</v>
      </c>
      <c r="K212" s="42">
        <v>1005.7</v>
      </c>
      <c r="L212" s="42" t="s">
        <v>8722</v>
      </c>
      <c r="M212" s="42">
        <v>19.399999999999999</v>
      </c>
      <c r="N212" s="42">
        <v>29.1</v>
      </c>
      <c r="O212" s="42" t="s">
        <v>8723</v>
      </c>
      <c r="P212" s="42">
        <v>11</v>
      </c>
      <c r="Q212" s="42" t="s">
        <v>8724</v>
      </c>
      <c r="R212" s="42">
        <v>14.1</v>
      </c>
      <c r="S212" s="42">
        <v>2.8</v>
      </c>
      <c r="T212" s="42">
        <v>10</v>
      </c>
      <c r="U212" s="42">
        <v>17.399999999999999</v>
      </c>
      <c r="V212" s="42">
        <v>360</v>
      </c>
      <c r="W212" s="42" t="s">
        <v>8725</v>
      </c>
      <c r="X212" s="42">
        <v>69.400000000000006</v>
      </c>
      <c r="Y212" s="42">
        <v>132.30000000000001</v>
      </c>
      <c r="Z212" s="42">
        <v>15</v>
      </c>
      <c r="AA212" s="42">
        <v>3.5</v>
      </c>
      <c r="AB212" s="42" t="s">
        <v>8726</v>
      </c>
      <c r="AC212" s="42">
        <v>4.5</v>
      </c>
      <c r="AD212" s="42" t="s">
        <v>8727</v>
      </c>
      <c r="AE212" s="42">
        <v>23.5</v>
      </c>
      <c r="AF212" s="42" t="s">
        <v>8728</v>
      </c>
      <c r="AG212" s="42">
        <v>73</v>
      </c>
      <c r="AH212" s="42">
        <v>89.9</v>
      </c>
      <c r="AI212" s="42">
        <v>148.80000000000001</v>
      </c>
      <c r="AJ212" s="42">
        <v>473.93</v>
      </c>
      <c r="AK212" s="42" t="s">
        <v>76</v>
      </c>
      <c r="AL212" s="42" t="s">
        <v>76</v>
      </c>
      <c r="AM212" s="42" t="s">
        <v>76</v>
      </c>
      <c r="AN212" s="42">
        <v>6.6</v>
      </c>
    </row>
    <row r="213" spans="2:40" x14ac:dyDescent="0.25">
      <c r="B213" s="42" t="s">
        <v>408</v>
      </c>
      <c r="C213" s="15">
        <v>466940</v>
      </c>
      <c r="D213" s="15" t="s">
        <v>7833</v>
      </c>
      <c r="E213" s="15">
        <v>2018</v>
      </c>
      <c r="F213" s="41">
        <v>43191</v>
      </c>
      <c r="G213" s="42">
        <v>1011.7</v>
      </c>
      <c r="H213" s="42">
        <v>1014.9</v>
      </c>
      <c r="I213" s="42">
        <v>1023.4</v>
      </c>
      <c r="J213" s="42" t="s">
        <v>8729</v>
      </c>
      <c r="K213" s="42">
        <v>1004</v>
      </c>
      <c r="L213" s="42" t="s">
        <v>8730</v>
      </c>
      <c r="M213" s="42">
        <v>22.6</v>
      </c>
      <c r="N213" s="42">
        <v>31.3</v>
      </c>
      <c r="O213" s="42" t="s">
        <v>8731</v>
      </c>
      <c r="P213" s="42">
        <v>13.1</v>
      </c>
      <c r="Q213" s="42" t="s">
        <v>8732</v>
      </c>
      <c r="R213" s="42">
        <v>17.600000000000001</v>
      </c>
      <c r="S213" s="42">
        <v>2.4</v>
      </c>
      <c r="T213" s="42">
        <v>30</v>
      </c>
      <c r="U213" s="42">
        <v>19.2</v>
      </c>
      <c r="V213" s="42">
        <v>20</v>
      </c>
      <c r="W213" s="42" t="s">
        <v>8733</v>
      </c>
      <c r="X213" s="42">
        <v>108.7</v>
      </c>
      <c r="Y213" s="42">
        <v>69.5</v>
      </c>
      <c r="Z213" s="42">
        <v>9</v>
      </c>
      <c r="AA213" s="42">
        <v>9</v>
      </c>
      <c r="AB213" s="42" t="s">
        <v>8734</v>
      </c>
      <c r="AC213" s="42">
        <v>13.5</v>
      </c>
      <c r="AD213" s="42" t="s">
        <v>8735</v>
      </c>
      <c r="AE213" s="42">
        <v>39</v>
      </c>
      <c r="AF213" s="42" t="s">
        <v>6863</v>
      </c>
      <c r="AG213" s="42">
        <v>74</v>
      </c>
      <c r="AH213" s="42">
        <v>107.9</v>
      </c>
      <c r="AI213" s="42">
        <v>144.5</v>
      </c>
      <c r="AJ213" s="42">
        <v>479.98</v>
      </c>
      <c r="AK213" s="42" t="s">
        <v>76</v>
      </c>
      <c r="AL213" s="42" t="s">
        <v>76</v>
      </c>
      <c r="AM213" s="42" t="s">
        <v>76</v>
      </c>
      <c r="AN213" s="42">
        <v>7.4</v>
      </c>
    </row>
    <row r="214" spans="2:40" x14ac:dyDescent="0.25">
      <c r="B214" s="42" t="s">
        <v>408</v>
      </c>
      <c r="C214" s="15">
        <v>466940</v>
      </c>
      <c r="D214" s="15" t="s">
        <v>7833</v>
      </c>
      <c r="E214" s="15">
        <v>2018</v>
      </c>
      <c r="F214" s="41">
        <v>43221</v>
      </c>
      <c r="G214" s="42">
        <v>1008.1</v>
      </c>
      <c r="H214" s="42">
        <v>1011.3</v>
      </c>
      <c r="I214" s="42">
        <v>1017.2</v>
      </c>
      <c r="J214" s="42" t="s">
        <v>8736</v>
      </c>
      <c r="K214" s="42">
        <v>1002.6</v>
      </c>
      <c r="L214" s="42" t="s">
        <v>8737</v>
      </c>
      <c r="M214" s="42">
        <v>26.7</v>
      </c>
      <c r="N214" s="42">
        <v>35</v>
      </c>
      <c r="O214" s="42" t="s">
        <v>8738</v>
      </c>
      <c r="P214" s="42">
        <v>19.8</v>
      </c>
      <c r="Q214" s="42" t="s">
        <v>8739</v>
      </c>
      <c r="R214" s="42">
        <v>20.7</v>
      </c>
      <c r="S214" s="42">
        <v>2.4</v>
      </c>
      <c r="T214" s="42">
        <v>30</v>
      </c>
      <c r="U214" s="42">
        <v>13.8</v>
      </c>
      <c r="V214" s="42">
        <v>240</v>
      </c>
      <c r="W214" s="42" t="s">
        <v>8740</v>
      </c>
      <c r="X214" s="42">
        <v>52</v>
      </c>
      <c r="Y214" s="42">
        <v>25.2</v>
      </c>
      <c r="Z214" s="42">
        <v>7</v>
      </c>
      <c r="AA214" s="42">
        <v>10.5</v>
      </c>
      <c r="AB214" s="42" t="s">
        <v>8741</v>
      </c>
      <c r="AC214" s="42">
        <v>21</v>
      </c>
      <c r="AD214" s="42" t="s">
        <v>8742</v>
      </c>
      <c r="AE214" s="42">
        <v>22</v>
      </c>
      <c r="AF214" s="42" t="s">
        <v>3768</v>
      </c>
      <c r="AG214" s="42">
        <v>70</v>
      </c>
      <c r="AH214" s="42">
        <v>128.5</v>
      </c>
      <c r="AI214" s="42">
        <v>207.7</v>
      </c>
      <c r="AJ214" s="42">
        <v>644.01</v>
      </c>
      <c r="AK214" s="42" t="s">
        <v>76</v>
      </c>
      <c r="AL214" s="42" t="s">
        <v>76</v>
      </c>
      <c r="AM214" s="42" t="s">
        <v>76</v>
      </c>
      <c r="AN214" s="42">
        <v>6.8</v>
      </c>
    </row>
    <row r="215" spans="2:40" x14ac:dyDescent="0.25">
      <c r="B215" s="42" t="s">
        <v>408</v>
      </c>
      <c r="C215" s="15">
        <v>466940</v>
      </c>
      <c r="D215" s="15" t="s">
        <v>7833</v>
      </c>
      <c r="E215" s="15">
        <v>2018</v>
      </c>
      <c r="F215" s="41">
        <v>43252</v>
      </c>
      <c r="G215" s="42">
        <v>1003.2</v>
      </c>
      <c r="H215" s="42">
        <v>1006.4</v>
      </c>
      <c r="I215" s="42">
        <v>1011.4</v>
      </c>
      <c r="J215" s="42" t="s">
        <v>8743</v>
      </c>
      <c r="K215" s="42">
        <v>994.4</v>
      </c>
      <c r="L215" s="42" t="s">
        <v>8153</v>
      </c>
      <c r="M215" s="42">
        <v>27.2</v>
      </c>
      <c r="N215" s="42">
        <v>35.5</v>
      </c>
      <c r="O215" s="42" t="s">
        <v>8744</v>
      </c>
      <c r="P215" s="42">
        <v>21.9</v>
      </c>
      <c r="Q215" s="42" t="s">
        <v>8745</v>
      </c>
      <c r="R215" s="42">
        <v>23.2</v>
      </c>
      <c r="S215" s="42">
        <v>2.2999999999999998</v>
      </c>
      <c r="T215" s="42">
        <v>30</v>
      </c>
      <c r="U215" s="42">
        <v>16.5</v>
      </c>
      <c r="V215" s="42">
        <v>360</v>
      </c>
      <c r="W215" s="42" t="s">
        <v>3776</v>
      </c>
      <c r="X215" s="42">
        <v>244.5</v>
      </c>
      <c r="Y215" s="42">
        <v>117.3</v>
      </c>
      <c r="Z215" s="42">
        <v>16</v>
      </c>
      <c r="AA215" s="42">
        <v>12</v>
      </c>
      <c r="AB215" s="42" t="s">
        <v>8746</v>
      </c>
      <c r="AC215" s="42">
        <v>51.5</v>
      </c>
      <c r="AD215" s="42" t="s">
        <v>8747</v>
      </c>
      <c r="AE215" s="42">
        <v>95</v>
      </c>
      <c r="AF215" s="42" t="s">
        <v>8748</v>
      </c>
      <c r="AG215" s="42">
        <v>79</v>
      </c>
      <c r="AH215" s="42">
        <v>85.4</v>
      </c>
      <c r="AI215" s="42">
        <v>124.3</v>
      </c>
      <c r="AJ215" s="42">
        <v>473.5</v>
      </c>
      <c r="AK215" s="42" t="s">
        <v>76</v>
      </c>
      <c r="AL215" s="42" t="s">
        <v>76</v>
      </c>
      <c r="AM215" s="42" t="s">
        <v>76</v>
      </c>
      <c r="AN215" s="42">
        <v>8</v>
      </c>
    </row>
    <row r="216" spans="2:40" x14ac:dyDescent="0.25">
      <c r="B216" s="42" t="s">
        <v>408</v>
      </c>
      <c r="C216" s="15">
        <v>466940</v>
      </c>
      <c r="D216" s="15" t="s">
        <v>7833</v>
      </c>
      <c r="E216" s="15">
        <v>2018</v>
      </c>
      <c r="F216" s="41">
        <v>43282</v>
      </c>
      <c r="G216" s="42">
        <v>1001.4</v>
      </c>
      <c r="H216" s="42">
        <v>1004.5</v>
      </c>
      <c r="I216" s="42">
        <v>1006.7</v>
      </c>
      <c r="J216" s="42" t="s">
        <v>8749</v>
      </c>
      <c r="K216" s="42">
        <v>982.6</v>
      </c>
      <c r="L216" s="42" t="s">
        <v>8750</v>
      </c>
      <c r="M216" s="42">
        <v>29.6</v>
      </c>
      <c r="N216" s="42">
        <v>36.299999999999997</v>
      </c>
      <c r="O216" s="42" t="s">
        <v>8751</v>
      </c>
      <c r="P216" s="42">
        <v>24.4</v>
      </c>
      <c r="Q216" s="42" t="s">
        <v>8752</v>
      </c>
      <c r="R216" s="42">
        <v>23.8</v>
      </c>
      <c r="S216" s="42">
        <v>3.1</v>
      </c>
      <c r="T216" s="42">
        <v>220</v>
      </c>
      <c r="U216" s="42">
        <v>22.8</v>
      </c>
      <c r="V216" s="42">
        <v>180</v>
      </c>
      <c r="W216" s="42" t="s">
        <v>8753</v>
      </c>
      <c r="X216" s="42">
        <v>135.80000000000001</v>
      </c>
      <c r="Y216" s="42">
        <v>48.6</v>
      </c>
      <c r="Z216" s="42">
        <v>8</v>
      </c>
      <c r="AA216" s="42">
        <v>7</v>
      </c>
      <c r="AB216" s="42" t="s">
        <v>8754</v>
      </c>
      <c r="AC216" s="42">
        <v>25</v>
      </c>
      <c r="AD216" s="42" t="s">
        <v>8755</v>
      </c>
      <c r="AE216" s="42">
        <v>71.5</v>
      </c>
      <c r="AF216" s="42" t="s">
        <v>2167</v>
      </c>
      <c r="AG216" s="42">
        <v>72</v>
      </c>
      <c r="AH216" s="42">
        <v>148.80000000000001</v>
      </c>
      <c r="AI216" s="42">
        <v>227.4</v>
      </c>
      <c r="AJ216" s="42">
        <v>689.12</v>
      </c>
      <c r="AK216" s="42" t="s">
        <v>76</v>
      </c>
      <c r="AL216" s="42" t="s">
        <v>76</v>
      </c>
      <c r="AM216" s="42" t="s">
        <v>76</v>
      </c>
      <c r="AN216" s="42">
        <v>6.4</v>
      </c>
    </row>
    <row r="217" spans="2:40" x14ac:dyDescent="0.25">
      <c r="B217" s="42" t="s">
        <v>408</v>
      </c>
      <c r="C217" s="15">
        <v>466940</v>
      </c>
      <c r="D217" s="15" t="s">
        <v>7833</v>
      </c>
      <c r="E217" s="15">
        <v>2018</v>
      </c>
      <c r="F217" s="41">
        <v>43313</v>
      </c>
      <c r="G217" s="42">
        <v>999.6</v>
      </c>
      <c r="H217" s="42">
        <v>1002.7</v>
      </c>
      <c r="I217" s="42">
        <v>1009.9</v>
      </c>
      <c r="J217" s="42" t="s">
        <v>8756</v>
      </c>
      <c r="K217" s="42">
        <v>991.4</v>
      </c>
      <c r="L217" s="42" t="s">
        <v>8757</v>
      </c>
      <c r="M217" s="42">
        <v>28.9</v>
      </c>
      <c r="N217" s="42">
        <v>36.5</v>
      </c>
      <c r="O217" s="42" t="s">
        <v>8758</v>
      </c>
      <c r="P217" s="42">
        <v>24.7</v>
      </c>
      <c r="Q217" s="42" t="s">
        <v>8759</v>
      </c>
      <c r="R217" s="42">
        <v>23.6</v>
      </c>
      <c r="S217" s="42">
        <v>2.4</v>
      </c>
      <c r="T217" s="42">
        <v>230</v>
      </c>
      <c r="U217" s="42">
        <v>14.5</v>
      </c>
      <c r="V217" s="42">
        <v>320</v>
      </c>
      <c r="W217" s="42" t="s">
        <v>8760</v>
      </c>
      <c r="X217" s="42">
        <v>92</v>
      </c>
      <c r="Y217" s="42">
        <v>44.4</v>
      </c>
      <c r="Z217" s="42">
        <v>17</v>
      </c>
      <c r="AA217" s="42">
        <v>10.5</v>
      </c>
      <c r="AB217" s="42" t="s">
        <v>8761</v>
      </c>
      <c r="AC217" s="42">
        <v>15.5</v>
      </c>
      <c r="AD217" s="42" t="s">
        <v>8762</v>
      </c>
      <c r="AE217" s="42">
        <v>34</v>
      </c>
      <c r="AF217" s="42" t="s">
        <v>3306</v>
      </c>
      <c r="AG217" s="42">
        <v>74</v>
      </c>
      <c r="AH217" s="42">
        <v>116.9</v>
      </c>
      <c r="AI217" s="42">
        <v>192.2</v>
      </c>
      <c r="AJ217" s="42">
        <v>617.96</v>
      </c>
      <c r="AK217" s="42" t="s">
        <v>76</v>
      </c>
      <c r="AL217" s="42" t="s">
        <v>76</v>
      </c>
      <c r="AM217" s="42" t="s">
        <v>76</v>
      </c>
      <c r="AN217" s="42">
        <v>6.6</v>
      </c>
    </row>
    <row r="218" spans="2:40" x14ac:dyDescent="0.25">
      <c r="B218" s="42" t="s">
        <v>408</v>
      </c>
      <c r="C218" s="15">
        <v>466940</v>
      </c>
      <c r="D218" s="15" t="s">
        <v>7833</v>
      </c>
      <c r="E218" s="15">
        <v>2018</v>
      </c>
      <c r="F218" s="41">
        <v>43344</v>
      </c>
      <c r="G218" s="42">
        <v>1006.2</v>
      </c>
      <c r="H218" s="42">
        <v>1009.3</v>
      </c>
      <c r="I218" s="42">
        <v>1012.2</v>
      </c>
      <c r="J218" s="42" t="s">
        <v>8763</v>
      </c>
      <c r="K218" s="42">
        <v>999.2</v>
      </c>
      <c r="L218" s="42" t="s">
        <v>8764</v>
      </c>
      <c r="M218" s="42">
        <v>27.9</v>
      </c>
      <c r="N218" s="42">
        <v>36.299999999999997</v>
      </c>
      <c r="O218" s="42" t="s">
        <v>8765</v>
      </c>
      <c r="P218" s="42">
        <v>21.6</v>
      </c>
      <c r="Q218" s="42" t="s">
        <v>8766</v>
      </c>
      <c r="R218" s="42">
        <v>22.3</v>
      </c>
      <c r="S218" s="42">
        <v>3.7</v>
      </c>
      <c r="T218" s="42">
        <v>10</v>
      </c>
      <c r="U218" s="42">
        <v>22.1</v>
      </c>
      <c r="V218" s="42">
        <v>100</v>
      </c>
      <c r="W218" s="42" t="s">
        <v>8767</v>
      </c>
      <c r="X218" s="42">
        <v>558.4</v>
      </c>
      <c r="Y218" s="42">
        <v>100</v>
      </c>
      <c r="Z218" s="42">
        <v>14</v>
      </c>
      <c r="AA218" s="42">
        <v>22.5</v>
      </c>
      <c r="AB218" s="42" t="s">
        <v>8768</v>
      </c>
      <c r="AC218" s="42">
        <v>100</v>
      </c>
      <c r="AD218" s="42" t="s">
        <v>8769</v>
      </c>
      <c r="AE218" s="42">
        <v>200</v>
      </c>
      <c r="AF218" s="42" t="s">
        <v>8770</v>
      </c>
      <c r="AG218" s="42">
        <v>72</v>
      </c>
      <c r="AH218" s="42">
        <v>102.4</v>
      </c>
      <c r="AI218" s="42">
        <v>163.69999999999999</v>
      </c>
      <c r="AJ218" s="42">
        <v>475.31</v>
      </c>
      <c r="AK218" s="42" t="s">
        <v>76</v>
      </c>
      <c r="AL218" s="42" t="s">
        <v>76</v>
      </c>
      <c r="AM218" s="42" t="s">
        <v>76</v>
      </c>
      <c r="AN218" s="42">
        <v>6.7</v>
      </c>
    </row>
    <row r="219" spans="2:40" x14ac:dyDescent="0.25">
      <c r="B219" s="42" t="s">
        <v>408</v>
      </c>
      <c r="C219" s="15">
        <v>466940</v>
      </c>
      <c r="D219" s="15" t="s">
        <v>7833</v>
      </c>
      <c r="E219" s="15">
        <v>2018</v>
      </c>
      <c r="F219" s="41">
        <v>43374</v>
      </c>
      <c r="G219" s="42">
        <v>1013</v>
      </c>
      <c r="H219" s="42">
        <v>1016.3</v>
      </c>
      <c r="I219" s="42">
        <v>1019.6</v>
      </c>
      <c r="J219" s="42" t="s">
        <v>8771</v>
      </c>
      <c r="K219" s="42">
        <v>1004.1</v>
      </c>
      <c r="L219" s="42" t="s">
        <v>8183</v>
      </c>
      <c r="M219" s="42">
        <v>23.3</v>
      </c>
      <c r="N219" s="42">
        <v>29.3</v>
      </c>
      <c r="O219" s="42" t="s">
        <v>8772</v>
      </c>
      <c r="P219" s="42">
        <v>16</v>
      </c>
      <c r="Q219" s="42" t="s">
        <v>8773</v>
      </c>
      <c r="R219" s="42">
        <v>17.7</v>
      </c>
      <c r="S219" s="42">
        <v>3.6</v>
      </c>
      <c r="T219" s="42">
        <v>30</v>
      </c>
      <c r="U219" s="42">
        <v>21.6</v>
      </c>
      <c r="V219" s="42">
        <v>360</v>
      </c>
      <c r="W219" s="42" t="s">
        <v>8774</v>
      </c>
      <c r="X219" s="42">
        <v>403.5</v>
      </c>
      <c r="Y219" s="42">
        <v>263.7</v>
      </c>
      <c r="Z219" s="42">
        <v>19</v>
      </c>
      <c r="AA219" s="42">
        <v>6.5</v>
      </c>
      <c r="AB219" s="42" t="s">
        <v>8775</v>
      </c>
      <c r="AC219" s="42">
        <v>16</v>
      </c>
      <c r="AD219" s="42" t="s">
        <v>8776</v>
      </c>
      <c r="AE219" s="42">
        <v>72.5</v>
      </c>
      <c r="AF219" s="42" t="s">
        <v>6908</v>
      </c>
      <c r="AG219" s="42">
        <v>72</v>
      </c>
      <c r="AH219" s="42">
        <v>60.4</v>
      </c>
      <c r="AI219" s="42">
        <v>84.7</v>
      </c>
      <c r="AJ219" s="42">
        <v>264.67</v>
      </c>
      <c r="AK219" s="42" t="s">
        <v>76</v>
      </c>
      <c r="AL219" s="42" t="s">
        <v>76</v>
      </c>
      <c r="AM219" s="42" t="s">
        <v>76</v>
      </c>
      <c r="AN219" s="42">
        <v>7.9</v>
      </c>
    </row>
    <row r="220" spans="2:40" x14ac:dyDescent="0.25">
      <c r="B220" s="42" t="s">
        <v>408</v>
      </c>
      <c r="C220" s="15">
        <v>466940</v>
      </c>
      <c r="D220" s="15" t="s">
        <v>7833</v>
      </c>
      <c r="E220" s="15">
        <v>2018</v>
      </c>
      <c r="F220" s="41">
        <v>43405</v>
      </c>
      <c r="G220" s="42">
        <v>1014.9</v>
      </c>
      <c r="H220" s="42">
        <v>1018.2</v>
      </c>
      <c r="I220" s="42">
        <v>1021.5</v>
      </c>
      <c r="J220" s="42" t="s">
        <v>8777</v>
      </c>
      <c r="K220" s="42">
        <v>1009.2</v>
      </c>
      <c r="L220" s="42" t="s">
        <v>8778</v>
      </c>
      <c r="M220" s="42">
        <v>22.3</v>
      </c>
      <c r="N220" s="42">
        <v>29.7</v>
      </c>
      <c r="O220" s="42" t="s">
        <v>8779</v>
      </c>
      <c r="P220" s="42">
        <v>17.2</v>
      </c>
      <c r="Q220" s="42" t="s">
        <v>8780</v>
      </c>
      <c r="R220" s="42">
        <v>17.8</v>
      </c>
      <c r="S220" s="42">
        <v>2.9</v>
      </c>
      <c r="T220" s="42">
        <v>10</v>
      </c>
      <c r="U220" s="42">
        <v>15.9</v>
      </c>
      <c r="V220" s="42">
        <v>360</v>
      </c>
      <c r="W220" s="42" t="s">
        <v>8781</v>
      </c>
      <c r="X220" s="42">
        <v>261.2</v>
      </c>
      <c r="Y220" s="42">
        <v>259.7</v>
      </c>
      <c r="Z220" s="42">
        <v>20</v>
      </c>
      <c r="AA220" s="42">
        <v>5</v>
      </c>
      <c r="AB220" s="42" t="s">
        <v>8782</v>
      </c>
      <c r="AC220" s="42">
        <v>11</v>
      </c>
      <c r="AD220" s="42" t="s">
        <v>8783</v>
      </c>
      <c r="AE220" s="42">
        <v>59</v>
      </c>
      <c r="AF220" s="42" t="s">
        <v>2199</v>
      </c>
      <c r="AG220" s="42">
        <v>76</v>
      </c>
      <c r="AH220" s="42">
        <v>34.700000000000003</v>
      </c>
      <c r="AI220" s="42">
        <v>66.900000000000006</v>
      </c>
      <c r="AJ220" s="42">
        <v>207.72</v>
      </c>
      <c r="AK220" s="42" t="s">
        <v>76</v>
      </c>
      <c r="AL220" s="42" t="s">
        <v>76</v>
      </c>
      <c r="AM220" s="42" t="s">
        <v>76</v>
      </c>
      <c r="AN220" s="42">
        <v>8.1999999999999993</v>
      </c>
    </row>
    <row r="221" spans="2:40" x14ac:dyDescent="0.25">
      <c r="B221" s="42" t="s">
        <v>408</v>
      </c>
      <c r="C221" s="15">
        <v>466940</v>
      </c>
      <c r="D221" s="15" t="s">
        <v>7833</v>
      </c>
      <c r="E221" s="15">
        <v>2018</v>
      </c>
      <c r="F221" s="41">
        <v>43435</v>
      </c>
      <c r="G221" s="42">
        <v>1017.8</v>
      </c>
      <c r="H221" s="42">
        <v>1021.1</v>
      </c>
      <c r="I221" s="42">
        <v>1028.8</v>
      </c>
      <c r="J221" s="42" t="s">
        <v>8784</v>
      </c>
      <c r="K221" s="42">
        <v>1008.7</v>
      </c>
      <c r="L221" s="42" t="s">
        <v>8785</v>
      </c>
      <c r="M221" s="42">
        <v>19.100000000000001</v>
      </c>
      <c r="N221" s="42">
        <v>29.8</v>
      </c>
      <c r="O221" s="42" t="s">
        <v>8786</v>
      </c>
      <c r="P221" s="42">
        <v>12.4</v>
      </c>
      <c r="Q221" s="42" t="s">
        <v>8787</v>
      </c>
      <c r="R221" s="42">
        <v>14.9</v>
      </c>
      <c r="S221" s="42">
        <v>4</v>
      </c>
      <c r="T221" s="42">
        <v>30</v>
      </c>
      <c r="U221" s="42">
        <v>18.899999999999999</v>
      </c>
      <c r="V221" s="42">
        <v>20</v>
      </c>
      <c r="W221" s="42" t="s">
        <v>8788</v>
      </c>
      <c r="X221" s="42">
        <v>578</v>
      </c>
      <c r="Y221" s="42">
        <v>358.8</v>
      </c>
      <c r="Z221" s="42">
        <v>20</v>
      </c>
      <c r="AA221" s="42">
        <v>3.5</v>
      </c>
      <c r="AB221" s="42" t="s">
        <v>8789</v>
      </c>
      <c r="AC221" s="42">
        <v>10</v>
      </c>
      <c r="AD221" s="42" t="s">
        <v>8790</v>
      </c>
      <c r="AE221" s="42">
        <v>76</v>
      </c>
      <c r="AF221" s="42" t="s">
        <v>8791</v>
      </c>
      <c r="AG221" s="42">
        <v>77</v>
      </c>
      <c r="AH221" s="42">
        <v>28.4</v>
      </c>
      <c r="AI221" s="42">
        <v>83</v>
      </c>
      <c r="AJ221" s="42">
        <v>186.57</v>
      </c>
      <c r="AK221" s="42" t="s">
        <v>76</v>
      </c>
      <c r="AL221" s="42" t="s">
        <v>76</v>
      </c>
      <c r="AM221" s="42" t="s">
        <v>76</v>
      </c>
      <c r="AN221" s="42">
        <v>7.6</v>
      </c>
    </row>
    <row r="222" spans="2:40" x14ac:dyDescent="0.25">
      <c r="B222" s="42" t="s">
        <v>408</v>
      </c>
      <c r="C222" s="15">
        <v>466940</v>
      </c>
      <c r="D222" s="15" t="s">
        <v>7833</v>
      </c>
      <c r="E222" s="15">
        <v>2019</v>
      </c>
      <c r="F222" s="41">
        <v>43466</v>
      </c>
      <c r="G222" s="42">
        <v>1018.9</v>
      </c>
      <c r="H222" s="42">
        <v>1022.3</v>
      </c>
      <c r="I222" s="42">
        <v>1027</v>
      </c>
      <c r="J222" s="42" t="s">
        <v>8792</v>
      </c>
      <c r="K222" s="42">
        <v>1012.8</v>
      </c>
      <c r="L222" s="42" t="s">
        <v>8793</v>
      </c>
      <c r="M222" s="42">
        <v>17.899999999999999</v>
      </c>
      <c r="N222" s="42">
        <v>27.2</v>
      </c>
      <c r="O222" s="42" t="s">
        <v>8794</v>
      </c>
      <c r="P222" s="42">
        <v>12.6</v>
      </c>
      <c r="Q222" s="42" t="s">
        <v>8795</v>
      </c>
      <c r="R222" s="42">
        <v>14.3</v>
      </c>
      <c r="S222" s="42">
        <v>3.3</v>
      </c>
      <c r="T222" s="42">
        <v>30</v>
      </c>
      <c r="U222" s="42">
        <v>19.3</v>
      </c>
      <c r="V222" s="42">
        <v>10</v>
      </c>
      <c r="W222" s="42" t="s">
        <v>8796</v>
      </c>
      <c r="X222" s="42">
        <v>382.1</v>
      </c>
      <c r="Y222" s="42">
        <v>298.39999999999998</v>
      </c>
      <c r="Z222" s="42">
        <v>20</v>
      </c>
      <c r="AA222" s="42">
        <v>4</v>
      </c>
      <c r="AB222" s="42" t="s">
        <v>8797</v>
      </c>
      <c r="AC222" s="42">
        <v>7</v>
      </c>
      <c r="AD222" s="42" t="s">
        <v>8798</v>
      </c>
      <c r="AE222" s="42">
        <v>53</v>
      </c>
      <c r="AF222" s="42" t="s">
        <v>8799</v>
      </c>
      <c r="AG222" s="42">
        <v>80</v>
      </c>
      <c r="AH222" s="42">
        <v>39</v>
      </c>
      <c r="AI222" s="42">
        <v>47.5</v>
      </c>
      <c r="AJ222" s="42">
        <v>179.27</v>
      </c>
      <c r="AK222" s="42">
        <v>3</v>
      </c>
      <c r="AL222" s="42">
        <v>7</v>
      </c>
      <c r="AM222" s="42" t="s">
        <v>8800</v>
      </c>
      <c r="AN222" s="42">
        <v>8.6999999999999993</v>
      </c>
    </row>
    <row r="223" spans="2:40" x14ac:dyDescent="0.25">
      <c r="B223" s="42" t="s">
        <v>408</v>
      </c>
      <c r="C223" s="15">
        <v>466940</v>
      </c>
      <c r="D223" s="15" t="s">
        <v>7833</v>
      </c>
      <c r="E223" s="15">
        <v>2019</v>
      </c>
      <c r="F223" s="41">
        <v>43497</v>
      </c>
      <c r="G223" s="42">
        <v>1016.4</v>
      </c>
      <c r="H223" s="42">
        <v>1019.7</v>
      </c>
      <c r="I223" s="42">
        <v>1025.2</v>
      </c>
      <c r="J223" s="42" t="s">
        <v>8801</v>
      </c>
      <c r="K223" s="42">
        <v>1009</v>
      </c>
      <c r="L223" s="42" t="s">
        <v>8802</v>
      </c>
      <c r="M223" s="42">
        <v>17.399999999999999</v>
      </c>
      <c r="N223" s="42">
        <v>30</v>
      </c>
      <c r="O223" s="42" t="s">
        <v>8803</v>
      </c>
      <c r="P223" s="42">
        <v>13.3</v>
      </c>
      <c r="Q223" s="42" t="s">
        <v>8804</v>
      </c>
      <c r="R223" s="42">
        <v>15.5</v>
      </c>
      <c r="S223" s="42">
        <v>2.8</v>
      </c>
      <c r="T223" s="42">
        <v>10</v>
      </c>
      <c r="U223" s="42">
        <v>14.1</v>
      </c>
      <c r="V223" s="42">
        <v>10</v>
      </c>
      <c r="W223" s="42" t="s">
        <v>8805</v>
      </c>
      <c r="X223" s="42">
        <v>292.39999999999998</v>
      </c>
      <c r="Y223" s="42">
        <v>334.4</v>
      </c>
      <c r="Z223" s="42">
        <v>22</v>
      </c>
      <c r="AA223" s="42">
        <v>2</v>
      </c>
      <c r="AB223" s="42" t="s">
        <v>8806</v>
      </c>
      <c r="AC223" s="42">
        <v>6.5</v>
      </c>
      <c r="AD223" s="42" t="s">
        <v>8807</v>
      </c>
      <c r="AE223" s="42">
        <v>59.5</v>
      </c>
      <c r="AF223" s="42" t="s">
        <v>2223</v>
      </c>
      <c r="AG223" s="42">
        <v>89</v>
      </c>
      <c r="AH223" s="42">
        <v>16.399999999999999</v>
      </c>
      <c r="AI223" s="42">
        <v>33.799999999999997</v>
      </c>
      <c r="AJ223" s="42">
        <v>155.22999999999999</v>
      </c>
      <c r="AK223" s="42" t="s">
        <v>76</v>
      </c>
      <c r="AL223" s="42" t="s">
        <v>76</v>
      </c>
      <c r="AM223" s="42" t="s">
        <v>76</v>
      </c>
      <c r="AN223" s="42">
        <v>8.9</v>
      </c>
    </row>
    <row r="224" spans="2:40" x14ac:dyDescent="0.25">
      <c r="B224" s="42" t="s">
        <v>408</v>
      </c>
      <c r="C224" s="15">
        <v>466940</v>
      </c>
      <c r="D224" s="15" t="s">
        <v>7833</v>
      </c>
      <c r="E224" s="15">
        <v>2019</v>
      </c>
      <c r="F224" s="41">
        <v>43525</v>
      </c>
      <c r="G224" s="42">
        <v>1013.3</v>
      </c>
      <c r="H224" s="42">
        <v>1016.6</v>
      </c>
      <c r="I224" s="42">
        <v>1021.1</v>
      </c>
      <c r="J224" s="42" t="s">
        <v>8808</v>
      </c>
      <c r="K224" s="42">
        <v>1004.2</v>
      </c>
      <c r="L224" s="42" t="s">
        <v>8809</v>
      </c>
      <c r="M224" s="42">
        <v>19.100000000000001</v>
      </c>
      <c r="N224" s="42">
        <v>30.2</v>
      </c>
      <c r="O224" s="42" t="s">
        <v>8810</v>
      </c>
      <c r="P224" s="42">
        <v>12.4</v>
      </c>
      <c r="Q224" s="42" t="s">
        <v>8811</v>
      </c>
      <c r="R224" s="42">
        <v>15.3</v>
      </c>
      <c r="S224" s="42">
        <v>2.8</v>
      </c>
      <c r="T224" s="42">
        <v>10</v>
      </c>
      <c r="U224" s="42">
        <v>15.2</v>
      </c>
      <c r="V224" s="42">
        <v>10</v>
      </c>
      <c r="W224" s="42" t="s">
        <v>8812</v>
      </c>
      <c r="X224" s="42">
        <v>209.1</v>
      </c>
      <c r="Y224" s="42">
        <v>222.8</v>
      </c>
      <c r="Z224" s="42">
        <v>18</v>
      </c>
      <c r="AA224" s="42">
        <v>5.5</v>
      </c>
      <c r="AB224" s="42" t="s">
        <v>8813</v>
      </c>
      <c r="AC224" s="42">
        <v>13.5</v>
      </c>
      <c r="AD224" s="42" t="s">
        <v>8814</v>
      </c>
      <c r="AE224" s="42">
        <v>45.5</v>
      </c>
      <c r="AF224" s="42" t="s">
        <v>8815</v>
      </c>
      <c r="AG224" s="42">
        <v>80</v>
      </c>
      <c r="AH224" s="42">
        <v>48.6</v>
      </c>
      <c r="AI224" s="42">
        <v>57.1</v>
      </c>
      <c r="AJ224" s="42">
        <v>231.65</v>
      </c>
      <c r="AK224" s="42" t="s">
        <v>76</v>
      </c>
      <c r="AL224" s="42" t="s">
        <v>76</v>
      </c>
      <c r="AM224" s="42" t="s">
        <v>76</v>
      </c>
      <c r="AN224" s="42">
        <v>8.5</v>
      </c>
    </row>
    <row r="225" spans="2:40" x14ac:dyDescent="0.25">
      <c r="B225" s="42" t="s">
        <v>408</v>
      </c>
      <c r="C225" s="15">
        <v>466940</v>
      </c>
      <c r="D225" s="15" t="s">
        <v>7833</v>
      </c>
      <c r="E225" s="15">
        <v>2019</v>
      </c>
      <c r="F225" s="41">
        <v>43556</v>
      </c>
      <c r="G225" s="42">
        <v>1009.4</v>
      </c>
      <c r="H225" s="42">
        <v>1012.6</v>
      </c>
      <c r="I225" s="42">
        <v>1021.4</v>
      </c>
      <c r="J225" s="42" t="s">
        <v>8816</v>
      </c>
      <c r="K225" s="42">
        <v>1001.4</v>
      </c>
      <c r="L225" s="42" t="s">
        <v>8817</v>
      </c>
      <c r="M225" s="42">
        <v>23</v>
      </c>
      <c r="N225" s="42">
        <v>32.200000000000003</v>
      </c>
      <c r="O225" s="42" t="s">
        <v>8818</v>
      </c>
      <c r="P225" s="42">
        <v>15.3</v>
      </c>
      <c r="Q225" s="42" t="s">
        <v>8819</v>
      </c>
      <c r="R225" s="42">
        <v>19.600000000000001</v>
      </c>
      <c r="S225" s="42">
        <v>2.4</v>
      </c>
      <c r="T225" s="42">
        <v>40</v>
      </c>
      <c r="U225" s="42">
        <v>18.2</v>
      </c>
      <c r="V225" s="42">
        <v>10</v>
      </c>
      <c r="W225" s="42" t="s">
        <v>8820</v>
      </c>
      <c r="X225" s="42">
        <v>140</v>
      </c>
      <c r="Y225" s="42">
        <v>137.80000000000001</v>
      </c>
      <c r="Z225" s="42">
        <v>19</v>
      </c>
      <c r="AA225" s="42">
        <v>8</v>
      </c>
      <c r="AB225" s="42" t="s">
        <v>8821</v>
      </c>
      <c r="AC225" s="42">
        <v>16</v>
      </c>
      <c r="AD225" s="42" t="s">
        <v>8822</v>
      </c>
      <c r="AE225" s="42">
        <v>22.5</v>
      </c>
      <c r="AF225" s="42" t="s">
        <v>8823</v>
      </c>
      <c r="AG225" s="42">
        <v>82</v>
      </c>
      <c r="AH225" s="42">
        <v>72.900000000000006</v>
      </c>
      <c r="AI225" s="42">
        <v>131.6</v>
      </c>
      <c r="AJ225" s="42">
        <v>425.76</v>
      </c>
      <c r="AK225" s="42" t="s">
        <v>76</v>
      </c>
      <c r="AL225" s="42" t="s">
        <v>76</v>
      </c>
      <c r="AM225" s="42" t="s">
        <v>76</v>
      </c>
      <c r="AN225" s="42">
        <v>7.4</v>
      </c>
    </row>
    <row r="226" spans="2:40" x14ac:dyDescent="0.25">
      <c r="B226" s="42" t="s">
        <v>408</v>
      </c>
      <c r="C226" s="15">
        <v>466940</v>
      </c>
      <c r="D226" s="15" t="s">
        <v>7833</v>
      </c>
      <c r="E226" s="15">
        <v>2019</v>
      </c>
      <c r="F226" s="41">
        <v>43586</v>
      </c>
      <c r="G226" s="42">
        <v>1007.3</v>
      </c>
      <c r="H226" s="42">
        <v>1010.5</v>
      </c>
      <c r="I226" s="42">
        <v>1014.4</v>
      </c>
      <c r="J226" s="42" t="s">
        <v>8824</v>
      </c>
      <c r="K226" s="42">
        <v>999.5</v>
      </c>
      <c r="L226" s="42" t="s">
        <v>8825</v>
      </c>
      <c r="M226" s="42">
        <v>24.1</v>
      </c>
      <c r="N226" s="42">
        <v>32.4</v>
      </c>
      <c r="O226" s="42" t="s">
        <v>8826</v>
      </c>
      <c r="P226" s="42">
        <v>17.600000000000001</v>
      </c>
      <c r="Q226" s="42" t="s">
        <v>8827</v>
      </c>
      <c r="R226" s="42">
        <v>20.100000000000001</v>
      </c>
      <c r="S226" s="42">
        <v>2.2999999999999998</v>
      </c>
      <c r="T226" s="42">
        <v>30</v>
      </c>
      <c r="U226" s="42">
        <v>15.3</v>
      </c>
      <c r="V226" s="42">
        <v>30</v>
      </c>
      <c r="W226" s="42" t="s">
        <v>8828</v>
      </c>
      <c r="X226" s="42">
        <v>404.2</v>
      </c>
      <c r="Y226" s="42">
        <v>179.6</v>
      </c>
      <c r="Z226" s="42">
        <v>17</v>
      </c>
      <c r="AA226" s="42">
        <v>14.5</v>
      </c>
      <c r="AB226" s="42" t="s">
        <v>8829</v>
      </c>
      <c r="AC226" s="42">
        <v>22.5</v>
      </c>
      <c r="AD226" s="42" t="s">
        <v>8830</v>
      </c>
      <c r="AE226" s="42">
        <v>76.5</v>
      </c>
      <c r="AF226" s="42" t="s">
        <v>3862</v>
      </c>
      <c r="AG226" s="42">
        <v>79</v>
      </c>
      <c r="AH226" s="42">
        <v>73.2</v>
      </c>
      <c r="AI226" s="42">
        <v>84.9</v>
      </c>
      <c r="AJ226" s="42">
        <v>379.68</v>
      </c>
      <c r="AK226" s="42" t="s">
        <v>76</v>
      </c>
      <c r="AL226" s="42" t="s">
        <v>76</v>
      </c>
      <c r="AM226" s="42" t="s">
        <v>76</v>
      </c>
      <c r="AN226" s="42">
        <v>8.5</v>
      </c>
    </row>
    <row r="227" spans="2:40" x14ac:dyDescent="0.25">
      <c r="B227" s="42" t="s">
        <v>408</v>
      </c>
      <c r="C227" s="15">
        <v>466940</v>
      </c>
      <c r="D227" s="15" t="s">
        <v>7833</v>
      </c>
      <c r="E227" s="15">
        <v>2019</v>
      </c>
      <c r="F227" s="41">
        <v>43617</v>
      </c>
      <c r="G227" s="42">
        <v>1002.9</v>
      </c>
      <c r="H227" s="42">
        <v>1006.1</v>
      </c>
      <c r="I227" s="42">
        <v>1008.5</v>
      </c>
      <c r="J227" s="42" t="s">
        <v>8831</v>
      </c>
      <c r="K227" s="42">
        <v>995.7</v>
      </c>
      <c r="L227" s="42" t="s">
        <v>8832</v>
      </c>
      <c r="M227" s="42">
        <v>27.6</v>
      </c>
      <c r="N227" s="42">
        <v>36.4</v>
      </c>
      <c r="O227" s="42" t="s">
        <v>8833</v>
      </c>
      <c r="P227" s="42">
        <v>21.8</v>
      </c>
      <c r="Q227" s="42" t="s">
        <v>8834</v>
      </c>
      <c r="R227" s="42">
        <v>23.3</v>
      </c>
      <c r="S227" s="42">
        <v>2</v>
      </c>
      <c r="T227" s="42">
        <v>210</v>
      </c>
      <c r="U227" s="42">
        <v>24.8</v>
      </c>
      <c r="V227" s="42">
        <v>220</v>
      </c>
      <c r="W227" s="42" t="s">
        <v>8835</v>
      </c>
      <c r="X227" s="42">
        <v>431.1</v>
      </c>
      <c r="Y227" s="42">
        <v>135.30000000000001</v>
      </c>
      <c r="Z227" s="42">
        <v>19</v>
      </c>
      <c r="AA227" s="42">
        <v>15</v>
      </c>
      <c r="AB227" s="42" t="s">
        <v>8836</v>
      </c>
      <c r="AC227" s="42">
        <v>37.5</v>
      </c>
      <c r="AD227" s="42" t="s">
        <v>8837</v>
      </c>
      <c r="AE227" s="42">
        <v>115.5</v>
      </c>
      <c r="AF227" s="42" t="s">
        <v>2254</v>
      </c>
      <c r="AG227" s="42">
        <v>78</v>
      </c>
      <c r="AH227" s="42">
        <v>105</v>
      </c>
      <c r="AI227" s="42">
        <v>127.6</v>
      </c>
      <c r="AJ227" s="42">
        <v>468.92</v>
      </c>
      <c r="AK227" s="42" t="s">
        <v>76</v>
      </c>
      <c r="AL227" s="42" t="s">
        <v>76</v>
      </c>
      <c r="AM227" s="42" t="s">
        <v>76</v>
      </c>
      <c r="AN227" s="42">
        <v>8</v>
      </c>
    </row>
    <row r="228" spans="2:40" x14ac:dyDescent="0.25">
      <c r="B228" s="42" t="s">
        <v>408</v>
      </c>
      <c r="C228" s="15">
        <v>466940</v>
      </c>
      <c r="D228" s="15" t="s">
        <v>7833</v>
      </c>
      <c r="E228" s="15">
        <v>2019</v>
      </c>
      <c r="F228" s="41">
        <v>43647</v>
      </c>
      <c r="G228" s="42">
        <v>1001.9</v>
      </c>
      <c r="H228" s="42">
        <v>1005</v>
      </c>
      <c r="I228" s="42">
        <v>1007</v>
      </c>
      <c r="J228" s="42" t="s">
        <v>8838</v>
      </c>
      <c r="K228" s="42">
        <v>991.3</v>
      </c>
      <c r="L228" s="42" t="s">
        <v>8839</v>
      </c>
      <c r="M228" s="42">
        <v>29.7</v>
      </c>
      <c r="N228" s="42">
        <v>36.4</v>
      </c>
      <c r="O228" s="42" t="s">
        <v>8840</v>
      </c>
      <c r="P228" s="42">
        <v>25</v>
      </c>
      <c r="Q228" s="42" t="s">
        <v>8841</v>
      </c>
      <c r="R228" s="42">
        <v>24.1</v>
      </c>
      <c r="S228" s="42">
        <v>2.6</v>
      </c>
      <c r="T228" s="42">
        <v>210</v>
      </c>
      <c r="U228" s="42">
        <v>18.5</v>
      </c>
      <c r="V228" s="42">
        <v>270</v>
      </c>
      <c r="W228" s="42" t="s">
        <v>8842</v>
      </c>
      <c r="X228" s="42">
        <v>102.3</v>
      </c>
      <c r="Y228" s="42">
        <v>44.6</v>
      </c>
      <c r="Z228" s="42">
        <v>12</v>
      </c>
      <c r="AA228" s="42">
        <v>13</v>
      </c>
      <c r="AB228" s="42" t="s">
        <v>8843</v>
      </c>
      <c r="AC228" s="42">
        <v>27</v>
      </c>
      <c r="AD228" s="42" t="s">
        <v>8844</v>
      </c>
      <c r="AE228" s="42">
        <v>30.5</v>
      </c>
      <c r="AF228" s="42" t="s">
        <v>2262</v>
      </c>
      <c r="AG228" s="42">
        <v>73</v>
      </c>
      <c r="AH228" s="42">
        <v>140</v>
      </c>
      <c r="AI228" s="42">
        <v>199.9</v>
      </c>
      <c r="AJ228" s="42">
        <v>646.63</v>
      </c>
      <c r="AK228" s="42">
        <v>11</v>
      </c>
      <c r="AL228" s="42">
        <v>14</v>
      </c>
      <c r="AM228" s="42" t="s">
        <v>8845</v>
      </c>
      <c r="AN228" s="42">
        <v>6.7</v>
      </c>
    </row>
    <row r="229" spans="2:40" x14ac:dyDescent="0.25">
      <c r="B229" s="42" t="s">
        <v>408</v>
      </c>
      <c r="C229" s="15">
        <v>466940</v>
      </c>
      <c r="D229" s="15" t="s">
        <v>7833</v>
      </c>
      <c r="E229" s="15">
        <v>2019</v>
      </c>
      <c r="F229" s="41">
        <v>43678</v>
      </c>
      <c r="G229" s="42">
        <v>999.9</v>
      </c>
      <c r="H229" s="42">
        <v>1003</v>
      </c>
      <c r="I229" s="42">
        <v>1008.7</v>
      </c>
      <c r="J229" s="42" t="s">
        <v>8846</v>
      </c>
      <c r="K229" s="42">
        <v>980</v>
      </c>
      <c r="L229" s="42" t="s">
        <v>2264</v>
      </c>
      <c r="M229" s="42">
        <v>29.8</v>
      </c>
      <c r="N229" s="42">
        <v>37.4</v>
      </c>
      <c r="O229" s="42" t="s">
        <v>8847</v>
      </c>
      <c r="P229" s="42">
        <v>25.1</v>
      </c>
      <c r="Q229" s="42" t="s">
        <v>8848</v>
      </c>
      <c r="R229" s="42">
        <v>24.3</v>
      </c>
      <c r="S229" s="42">
        <v>3.1</v>
      </c>
      <c r="T229" s="42">
        <v>230</v>
      </c>
      <c r="U229" s="42">
        <v>25.8</v>
      </c>
      <c r="V229" s="42">
        <v>260</v>
      </c>
      <c r="W229" s="42" t="s">
        <v>8849</v>
      </c>
      <c r="X229" s="42">
        <v>173.3</v>
      </c>
      <c r="Y229" s="42">
        <v>70.900000000000006</v>
      </c>
      <c r="Z229" s="42">
        <v>16</v>
      </c>
      <c r="AA229" s="42">
        <v>10</v>
      </c>
      <c r="AB229" s="42" t="s">
        <v>8850</v>
      </c>
      <c r="AC229" s="42">
        <v>39</v>
      </c>
      <c r="AD229" s="42" t="s">
        <v>8851</v>
      </c>
      <c r="AE229" s="42">
        <v>52</v>
      </c>
      <c r="AF229" s="42" t="s">
        <v>6359</v>
      </c>
      <c r="AG229" s="42">
        <v>73</v>
      </c>
      <c r="AH229" s="42">
        <v>147.9</v>
      </c>
      <c r="AI229" s="42">
        <v>209.2</v>
      </c>
      <c r="AJ229" s="42">
        <v>624.30999999999995</v>
      </c>
      <c r="AK229" s="42" t="s">
        <v>76</v>
      </c>
      <c r="AL229" s="42" t="s">
        <v>76</v>
      </c>
      <c r="AM229" s="42" t="s">
        <v>76</v>
      </c>
      <c r="AN229" s="42">
        <v>6.2</v>
      </c>
    </row>
    <row r="230" spans="2:40" x14ac:dyDescent="0.25">
      <c r="B230" s="42" t="s">
        <v>408</v>
      </c>
      <c r="C230" s="15">
        <v>466940</v>
      </c>
      <c r="D230" s="15" t="s">
        <v>7833</v>
      </c>
      <c r="E230" s="15">
        <v>2019</v>
      </c>
      <c r="F230" s="41">
        <v>43709</v>
      </c>
      <c r="G230" s="42">
        <v>1006.4</v>
      </c>
      <c r="H230" s="42">
        <v>1009.6</v>
      </c>
      <c r="I230" s="42">
        <v>1016.5</v>
      </c>
      <c r="J230" s="42" t="s">
        <v>8852</v>
      </c>
      <c r="K230" s="42">
        <v>989.5</v>
      </c>
      <c r="L230" s="42" t="s">
        <v>2272</v>
      </c>
      <c r="M230" s="42">
        <v>26.8</v>
      </c>
      <c r="N230" s="42">
        <v>33.9</v>
      </c>
      <c r="O230" s="42" t="s">
        <v>8853</v>
      </c>
      <c r="P230" s="42">
        <v>20.5</v>
      </c>
      <c r="Q230" s="42" t="s">
        <v>8854</v>
      </c>
      <c r="R230" s="42">
        <v>22.1</v>
      </c>
      <c r="S230" s="42">
        <v>3.7</v>
      </c>
      <c r="T230" s="42">
        <v>10</v>
      </c>
      <c r="U230" s="42">
        <v>28.6</v>
      </c>
      <c r="V230" s="42">
        <v>20</v>
      </c>
      <c r="W230" s="42" t="s">
        <v>8855</v>
      </c>
      <c r="X230" s="42">
        <v>659.1</v>
      </c>
      <c r="Y230" s="42">
        <v>167.2</v>
      </c>
      <c r="Z230" s="42">
        <v>20</v>
      </c>
      <c r="AA230" s="42">
        <v>12</v>
      </c>
      <c r="AB230" s="42" t="s">
        <v>8856</v>
      </c>
      <c r="AC230" s="42">
        <v>40.5</v>
      </c>
      <c r="AD230" s="42" t="s">
        <v>8857</v>
      </c>
      <c r="AE230" s="42">
        <v>106</v>
      </c>
      <c r="AF230" s="42" t="s">
        <v>3405</v>
      </c>
      <c r="AG230" s="42">
        <v>76</v>
      </c>
      <c r="AH230" s="42">
        <v>87.9</v>
      </c>
      <c r="AI230" s="42">
        <v>115.8</v>
      </c>
      <c r="AJ230" s="42">
        <v>384.12</v>
      </c>
      <c r="AK230" s="42" t="s">
        <v>76</v>
      </c>
      <c r="AL230" s="42" t="s">
        <v>76</v>
      </c>
      <c r="AM230" s="42" t="s">
        <v>76</v>
      </c>
      <c r="AN230" s="42">
        <v>7.5</v>
      </c>
    </row>
    <row r="231" spans="2:40" x14ac:dyDescent="0.25">
      <c r="B231" s="42" t="s">
        <v>408</v>
      </c>
      <c r="C231" s="15">
        <v>466940</v>
      </c>
      <c r="D231" s="15" t="s">
        <v>7833</v>
      </c>
      <c r="E231" s="15">
        <v>2019</v>
      </c>
      <c r="F231" s="41">
        <v>43739</v>
      </c>
      <c r="G231" s="42">
        <v>1012.4</v>
      </c>
      <c r="H231" s="42">
        <v>1015.6</v>
      </c>
      <c r="I231" s="42">
        <v>1020.4</v>
      </c>
      <c r="J231" s="42" t="s">
        <v>8858</v>
      </c>
      <c r="K231" s="42">
        <v>990.9</v>
      </c>
      <c r="L231" s="42" t="s">
        <v>2280</v>
      </c>
      <c r="M231" s="42">
        <v>24.6</v>
      </c>
      <c r="N231" s="42">
        <v>32.200000000000003</v>
      </c>
      <c r="O231" s="42" t="s">
        <v>8859</v>
      </c>
      <c r="P231" s="42">
        <v>18.8</v>
      </c>
      <c r="Q231" s="42" t="s">
        <v>8860</v>
      </c>
      <c r="R231" s="42">
        <v>19.100000000000001</v>
      </c>
      <c r="S231" s="42">
        <v>3.6</v>
      </c>
      <c r="T231" s="42">
        <v>40</v>
      </c>
      <c r="U231" s="42">
        <v>22.8</v>
      </c>
      <c r="V231" s="42">
        <v>320</v>
      </c>
      <c r="W231" s="42" t="s">
        <v>8861</v>
      </c>
      <c r="X231" s="42">
        <v>152.30000000000001</v>
      </c>
      <c r="Y231" s="42">
        <v>90.9</v>
      </c>
      <c r="Z231" s="42">
        <v>16</v>
      </c>
      <c r="AA231" s="42">
        <v>4.5</v>
      </c>
      <c r="AB231" s="42" t="s">
        <v>8862</v>
      </c>
      <c r="AC231" s="42">
        <v>12.5</v>
      </c>
      <c r="AD231" s="42" t="s">
        <v>6369</v>
      </c>
      <c r="AE231" s="42">
        <v>64</v>
      </c>
      <c r="AF231" s="42" t="s">
        <v>2286</v>
      </c>
      <c r="AG231" s="42">
        <v>72</v>
      </c>
      <c r="AH231" s="42">
        <v>94.3</v>
      </c>
      <c r="AI231" s="42">
        <v>128</v>
      </c>
      <c r="AJ231" s="42">
        <v>386.05</v>
      </c>
      <c r="AK231" s="42" t="s">
        <v>76</v>
      </c>
      <c r="AL231" s="42" t="s">
        <v>76</v>
      </c>
      <c r="AM231" s="42" t="s">
        <v>76</v>
      </c>
      <c r="AN231" s="42">
        <v>6.6</v>
      </c>
    </row>
    <row r="232" spans="2:40" x14ac:dyDescent="0.25">
      <c r="B232" s="42" t="s">
        <v>408</v>
      </c>
      <c r="C232" s="15">
        <v>466940</v>
      </c>
      <c r="D232" s="15" t="s">
        <v>7833</v>
      </c>
      <c r="E232" s="15">
        <v>2019</v>
      </c>
      <c r="F232" s="41">
        <v>43770</v>
      </c>
      <c r="G232" s="42">
        <v>1014.9</v>
      </c>
      <c r="H232" s="42">
        <v>1018.2</v>
      </c>
      <c r="I232" s="42">
        <v>1022.7</v>
      </c>
      <c r="J232" s="42" t="s">
        <v>8863</v>
      </c>
      <c r="K232" s="42">
        <v>1007.5</v>
      </c>
      <c r="L232" s="42" t="s">
        <v>8864</v>
      </c>
      <c r="M232" s="42">
        <v>21.5</v>
      </c>
      <c r="N232" s="42">
        <v>26.4</v>
      </c>
      <c r="O232" s="42" t="s">
        <v>8865</v>
      </c>
      <c r="P232" s="42">
        <v>16.3</v>
      </c>
      <c r="Q232" s="42" t="s">
        <v>8866</v>
      </c>
      <c r="R232" s="42">
        <v>16.399999999999999</v>
      </c>
      <c r="S232" s="42">
        <v>4</v>
      </c>
      <c r="T232" s="42">
        <v>50</v>
      </c>
      <c r="U232" s="42">
        <v>17.899999999999999</v>
      </c>
      <c r="V232" s="42">
        <v>10</v>
      </c>
      <c r="W232" s="42" t="s">
        <v>8867</v>
      </c>
      <c r="X232" s="42">
        <v>219</v>
      </c>
      <c r="Y232" s="42">
        <v>149</v>
      </c>
      <c r="Z232" s="42">
        <v>17</v>
      </c>
      <c r="AA232" s="42">
        <v>7</v>
      </c>
      <c r="AB232" s="42" t="s">
        <v>8868</v>
      </c>
      <c r="AC232" s="42">
        <v>30.5</v>
      </c>
      <c r="AD232" s="42" t="s">
        <v>8869</v>
      </c>
      <c r="AE232" s="42">
        <v>64</v>
      </c>
      <c r="AF232" s="42" t="s">
        <v>6379</v>
      </c>
      <c r="AG232" s="42">
        <v>73</v>
      </c>
      <c r="AH232" s="42">
        <v>61.2</v>
      </c>
      <c r="AI232" s="42">
        <v>71.5</v>
      </c>
      <c r="AJ232" s="42">
        <v>198.82</v>
      </c>
      <c r="AK232" s="42" t="s">
        <v>76</v>
      </c>
      <c r="AL232" s="42" t="s">
        <v>76</v>
      </c>
      <c r="AM232" s="42" t="s">
        <v>76</v>
      </c>
      <c r="AN232" s="42">
        <v>7.9</v>
      </c>
    </row>
    <row r="233" spans="2:40" x14ac:dyDescent="0.25">
      <c r="B233" s="42" t="s">
        <v>408</v>
      </c>
      <c r="C233" s="15">
        <v>466940</v>
      </c>
      <c r="D233" s="15" t="s">
        <v>7833</v>
      </c>
      <c r="E233" s="15">
        <v>2019</v>
      </c>
      <c r="F233" s="41">
        <v>43800</v>
      </c>
      <c r="G233" s="42">
        <v>1017.8</v>
      </c>
      <c r="H233" s="42">
        <v>1021.1</v>
      </c>
      <c r="I233" s="42">
        <v>1028.9000000000001</v>
      </c>
      <c r="J233" s="42" t="s">
        <v>8870</v>
      </c>
      <c r="K233" s="42">
        <v>1010.7</v>
      </c>
      <c r="L233" s="42" t="s">
        <v>8871</v>
      </c>
      <c r="M233" s="42">
        <v>18.600000000000001</v>
      </c>
      <c r="N233" s="42">
        <v>28.3</v>
      </c>
      <c r="O233" s="42" t="s">
        <v>8872</v>
      </c>
      <c r="P233" s="42">
        <v>13.5</v>
      </c>
      <c r="Q233" s="42" t="s">
        <v>8283</v>
      </c>
      <c r="R233" s="42">
        <v>14.3</v>
      </c>
      <c r="S233" s="42">
        <v>3.7</v>
      </c>
      <c r="T233" s="42">
        <v>10</v>
      </c>
      <c r="U233" s="42">
        <v>19.8</v>
      </c>
      <c r="V233" s="42">
        <v>360</v>
      </c>
      <c r="W233" s="42" t="s">
        <v>2784</v>
      </c>
      <c r="X233" s="42">
        <v>352.6</v>
      </c>
      <c r="Y233" s="42">
        <v>202.8</v>
      </c>
      <c r="Z233" s="42">
        <v>18</v>
      </c>
      <c r="AA233" s="42">
        <v>3.5</v>
      </c>
      <c r="AB233" s="42" t="s">
        <v>8873</v>
      </c>
      <c r="AC233" s="42">
        <v>10.5</v>
      </c>
      <c r="AD233" s="42" t="s">
        <v>8874</v>
      </c>
      <c r="AE233" s="42">
        <v>74</v>
      </c>
      <c r="AF233" s="42" t="s">
        <v>2301</v>
      </c>
      <c r="AG233" s="42">
        <v>77</v>
      </c>
      <c r="AH233" s="42">
        <v>46.4</v>
      </c>
      <c r="AI233" s="42">
        <v>57.9</v>
      </c>
      <c r="AJ233" s="42">
        <v>165.44</v>
      </c>
      <c r="AK233" s="42" t="s">
        <v>76</v>
      </c>
      <c r="AL233" s="42" t="s">
        <v>76</v>
      </c>
      <c r="AM233" s="42" t="s">
        <v>76</v>
      </c>
      <c r="AN233" s="42">
        <v>8.3000000000000007</v>
      </c>
    </row>
    <row r="234" spans="2:40" x14ac:dyDescent="0.25">
      <c r="B234" s="42" t="s">
        <v>408</v>
      </c>
      <c r="C234" s="15">
        <v>466940</v>
      </c>
      <c r="D234" s="15" t="s">
        <v>7833</v>
      </c>
      <c r="E234" s="15">
        <v>2020</v>
      </c>
      <c r="F234" s="41">
        <v>43831</v>
      </c>
      <c r="G234" s="42">
        <v>1016.8</v>
      </c>
      <c r="H234" s="42">
        <v>1020.2</v>
      </c>
      <c r="I234" s="42">
        <v>1027</v>
      </c>
      <c r="J234" s="42" t="s">
        <v>8875</v>
      </c>
      <c r="K234" s="42">
        <v>1006.1</v>
      </c>
      <c r="L234" s="42" t="s">
        <v>8876</v>
      </c>
      <c r="M234" s="42">
        <v>17.2</v>
      </c>
      <c r="N234" s="42">
        <v>26.5</v>
      </c>
      <c r="O234" s="42" t="s">
        <v>8877</v>
      </c>
      <c r="P234" s="42">
        <v>8.3000000000000007</v>
      </c>
      <c r="Q234" s="42" t="s">
        <v>8878</v>
      </c>
      <c r="R234" s="42">
        <v>13</v>
      </c>
      <c r="S234" s="42">
        <v>2.9</v>
      </c>
      <c r="T234" s="42">
        <v>10</v>
      </c>
      <c r="U234" s="42">
        <v>16</v>
      </c>
      <c r="V234" s="42">
        <v>360</v>
      </c>
      <c r="W234" s="42" t="s">
        <v>8879</v>
      </c>
      <c r="X234" s="42">
        <v>189</v>
      </c>
      <c r="Y234" s="42">
        <v>177.7</v>
      </c>
      <c r="Z234" s="42">
        <v>14</v>
      </c>
      <c r="AA234" s="42">
        <v>5</v>
      </c>
      <c r="AB234" s="42" t="s">
        <v>8880</v>
      </c>
      <c r="AC234" s="42">
        <v>17</v>
      </c>
      <c r="AD234" s="42" t="s">
        <v>8881</v>
      </c>
      <c r="AE234" s="42">
        <v>63</v>
      </c>
      <c r="AF234" s="42" t="s">
        <v>4535</v>
      </c>
      <c r="AG234" s="42">
        <v>77</v>
      </c>
      <c r="AH234" s="42">
        <v>39</v>
      </c>
      <c r="AI234" s="42">
        <v>83.3</v>
      </c>
      <c r="AJ234" s="42">
        <v>214.07</v>
      </c>
      <c r="AK234" s="42" t="s">
        <v>76</v>
      </c>
      <c r="AL234" s="42" t="s">
        <v>76</v>
      </c>
      <c r="AM234" s="42" t="s">
        <v>76</v>
      </c>
      <c r="AN234" s="42">
        <v>7.8</v>
      </c>
    </row>
    <row r="235" spans="2:40" x14ac:dyDescent="0.25">
      <c r="B235" s="42" t="s">
        <v>408</v>
      </c>
      <c r="C235" s="15">
        <v>466940</v>
      </c>
      <c r="D235" s="15" t="s">
        <v>7833</v>
      </c>
      <c r="E235" s="15">
        <v>2020</v>
      </c>
      <c r="F235" s="41">
        <v>43862</v>
      </c>
      <c r="G235" s="42">
        <v>1018.7</v>
      </c>
      <c r="H235" s="42">
        <v>1022</v>
      </c>
      <c r="I235" s="42">
        <v>1027.8</v>
      </c>
      <c r="J235" s="42" t="s">
        <v>8882</v>
      </c>
      <c r="K235" s="42">
        <v>1009.2</v>
      </c>
      <c r="L235" s="42" t="s">
        <v>8883</v>
      </c>
      <c r="M235" s="42">
        <v>17.7</v>
      </c>
      <c r="N235" s="42">
        <v>27.4</v>
      </c>
      <c r="O235" s="42" t="s">
        <v>8884</v>
      </c>
      <c r="P235" s="42">
        <v>8.6</v>
      </c>
      <c r="Q235" s="42" t="s">
        <v>8885</v>
      </c>
      <c r="R235" s="42">
        <v>13.2</v>
      </c>
      <c r="S235" s="42">
        <v>3</v>
      </c>
      <c r="T235" s="42">
        <v>10</v>
      </c>
      <c r="U235" s="42">
        <v>15.4</v>
      </c>
      <c r="V235" s="42">
        <v>10</v>
      </c>
      <c r="W235" s="42" t="s">
        <v>8886</v>
      </c>
      <c r="X235" s="42">
        <v>161.69999999999999</v>
      </c>
      <c r="Y235" s="42">
        <v>127.8</v>
      </c>
      <c r="Z235" s="42">
        <v>13</v>
      </c>
      <c r="AA235" s="42">
        <v>17.5</v>
      </c>
      <c r="AB235" s="42" t="s">
        <v>8887</v>
      </c>
      <c r="AC235" s="42">
        <v>25</v>
      </c>
      <c r="AD235" s="42" t="s">
        <v>8888</v>
      </c>
      <c r="AE235" s="42">
        <v>60.5</v>
      </c>
      <c r="AF235" s="42" t="s">
        <v>8889</v>
      </c>
      <c r="AG235" s="42">
        <v>76</v>
      </c>
      <c r="AH235" s="42">
        <v>52.7</v>
      </c>
      <c r="AI235" s="42">
        <v>93.6</v>
      </c>
      <c r="AJ235" s="42">
        <v>266.95999999999998</v>
      </c>
      <c r="AK235" s="42" t="s">
        <v>76</v>
      </c>
      <c r="AL235" s="42" t="s">
        <v>76</v>
      </c>
      <c r="AM235" s="42" t="s">
        <v>76</v>
      </c>
      <c r="AN235" s="42">
        <v>7.5</v>
      </c>
    </row>
    <row r="236" spans="2:40" x14ac:dyDescent="0.25">
      <c r="B236" s="42" t="s">
        <v>408</v>
      </c>
      <c r="C236" s="15">
        <v>466940</v>
      </c>
      <c r="D236" s="15" t="s">
        <v>7833</v>
      </c>
      <c r="E236" s="15">
        <v>2020</v>
      </c>
      <c r="F236" s="41">
        <v>43891</v>
      </c>
      <c r="G236" s="42">
        <v>1013.1</v>
      </c>
      <c r="H236" s="42">
        <v>1016.4</v>
      </c>
      <c r="I236" s="42">
        <v>1021.6</v>
      </c>
      <c r="J236" s="42" t="s">
        <v>8890</v>
      </c>
      <c r="K236" s="42">
        <v>1001.3</v>
      </c>
      <c r="L236" s="42" t="s">
        <v>8891</v>
      </c>
      <c r="M236" s="42">
        <v>19.7</v>
      </c>
      <c r="N236" s="42">
        <v>31.2</v>
      </c>
      <c r="O236" s="42" t="s">
        <v>8892</v>
      </c>
      <c r="P236" s="42">
        <v>12.4</v>
      </c>
      <c r="Q236" s="42" t="s">
        <v>8893</v>
      </c>
      <c r="R236" s="42">
        <v>16.2</v>
      </c>
      <c r="S236" s="42">
        <v>2.7</v>
      </c>
      <c r="T236" s="42">
        <v>10</v>
      </c>
      <c r="U236" s="42">
        <v>15.7</v>
      </c>
      <c r="V236" s="42">
        <v>20</v>
      </c>
      <c r="W236" s="42" t="s">
        <v>8894</v>
      </c>
      <c r="X236" s="42">
        <v>202.7</v>
      </c>
      <c r="Y236" s="42">
        <v>169.4</v>
      </c>
      <c r="Z236" s="42">
        <v>20</v>
      </c>
      <c r="AA236" s="42">
        <v>4.5</v>
      </c>
      <c r="AB236" s="42" t="s">
        <v>8895</v>
      </c>
      <c r="AC236" s="42">
        <v>17</v>
      </c>
      <c r="AD236" s="42" t="s">
        <v>1627</v>
      </c>
      <c r="AE236" s="42">
        <v>43.5</v>
      </c>
      <c r="AF236" s="42" t="s">
        <v>6408</v>
      </c>
      <c r="AG236" s="42">
        <v>81</v>
      </c>
      <c r="AH236" s="42">
        <v>49.9</v>
      </c>
      <c r="AI236" s="42">
        <v>81</v>
      </c>
      <c r="AJ236" s="42">
        <v>279.83</v>
      </c>
      <c r="AK236" s="42" t="s">
        <v>76</v>
      </c>
      <c r="AL236" s="42" t="s">
        <v>76</v>
      </c>
      <c r="AM236" s="42" t="s">
        <v>76</v>
      </c>
      <c r="AN236" s="42">
        <v>8</v>
      </c>
    </row>
    <row r="237" spans="2:40" x14ac:dyDescent="0.25">
      <c r="B237" s="42" t="s">
        <v>408</v>
      </c>
      <c r="C237" s="15">
        <v>466940</v>
      </c>
      <c r="D237" s="15" t="s">
        <v>7833</v>
      </c>
      <c r="E237" s="15">
        <v>2020</v>
      </c>
      <c r="F237" s="41">
        <v>43922</v>
      </c>
      <c r="G237" s="42">
        <v>1013.8</v>
      </c>
      <c r="H237" s="42">
        <v>1017.1</v>
      </c>
      <c r="I237" s="42">
        <v>1019.4</v>
      </c>
      <c r="J237" s="42" t="s">
        <v>8896</v>
      </c>
      <c r="K237" s="42">
        <v>1005.7</v>
      </c>
      <c r="L237" s="42" t="s">
        <v>8897</v>
      </c>
      <c r="M237" s="42">
        <v>19.8</v>
      </c>
      <c r="N237" s="42">
        <v>30.5</v>
      </c>
      <c r="O237" s="42" t="s">
        <v>8898</v>
      </c>
      <c r="P237" s="42">
        <v>11.1</v>
      </c>
      <c r="Q237" s="42" t="s">
        <v>8899</v>
      </c>
      <c r="R237" s="42">
        <v>15.9</v>
      </c>
      <c r="S237" s="42">
        <v>2.7</v>
      </c>
      <c r="T237" s="42">
        <v>10</v>
      </c>
      <c r="U237" s="42">
        <v>14.1</v>
      </c>
      <c r="V237" s="42">
        <v>40</v>
      </c>
      <c r="W237" s="42" t="s">
        <v>8900</v>
      </c>
      <c r="X237" s="42">
        <v>223.8</v>
      </c>
      <c r="Y237" s="42">
        <v>184.3</v>
      </c>
      <c r="Z237" s="42">
        <v>20</v>
      </c>
      <c r="AA237" s="42">
        <v>3</v>
      </c>
      <c r="AB237" s="42" t="s">
        <v>8901</v>
      </c>
      <c r="AC237" s="42">
        <v>9.5</v>
      </c>
      <c r="AD237" s="42" t="s">
        <v>8902</v>
      </c>
      <c r="AE237" s="42">
        <v>51.5</v>
      </c>
      <c r="AF237" s="42" t="s">
        <v>8903</v>
      </c>
      <c r="AG237" s="42">
        <v>80</v>
      </c>
      <c r="AH237" s="42">
        <v>66.7</v>
      </c>
      <c r="AI237" s="42">
        <v>101.3</v>
      </c>
      <c r="AJ237" s="42">
        <v>294.26</v>
      </c>
      <c r="AK237" s="42" t="s">
        <v>76</v>
      </c>
      <c r="AL237" s="42" t="s">
        <v>76</v>
      </c>
      <c r="AM237" s="42" t="s">
        <v>76</v>
      </c>
      <c r="AN237" s="42">
        <v>7.9</v>
      </c>
    </row>
    <row r="238" spans="2:40" x14ac:dyDescent="0.25">
      <c r="B238" s="42" t="s">
        <v>408</v>
      </c>
      <c r="C238" s="15">
        <v>466940</v>
      </c>
      <c r="D238" s="15" t="s">
        <v>7833</v>
      </c>
      <c r="E238" s="15">
        <v>2020</v>
      </c>
      <c r="F238" s="41">
        <v>43952</v>
      </c>
      <c r="G238" s="42">
        <v>1005.8</v>
      </c>
      <c r="H238" s="42">
        <v>1009</v>
      </c>
      <c r="I238" s="42">
        <v>1012.8</v>
      </c>
      <c r="J238" s="42" t="s">
        <v>8904</v>
      </c>
      <c r="K238" s="42">
        <v>998.4</v>
      </c>
      <c r="L238" s="42" t="s">
        <v>8905</v>
      </c>
      <c r="M238" s="42">
        <v>25.9</v>
      </c>
      <c r="N238" s="42">
        <v>34.4</v>
      </c>
      <c r="O238" s="42" t="s">
        <v>8906</v>
      </c>
      <c r="P238" s="42">
        <v>21.6</v>
      </c>
      <c r="Q238" s="42" t="s">
        <v>8907</v>
      </c>
      <c r="R238" s="42">
        <v>22.8</v>
      </c>
      <c r="S238" s="42">
        <v>2.1</v>
      </c>
      <c r="T238" s="42">
        <v>30</v>
      </c>
      <c r="U238" s="42">
        <v>16.600000000000001</v>
      </c>
      <c r="V238" s="42">
        <v>80</v>
      </c>
      <c r="W238" s="42" t="s">
        <v>8908</v>
      </c>
      <c r="X238" s="42">
        <v>475.7</v>
      </c>
      <c r="Y238" s="42">
        <v>146.1</v>
      </c>
      <c r="Z238" s="42">
        <v>18</v>
      </c>
      <c r="AA238" s="42">
        <v>10.5</v>
      </c>
      <c r="AB238" s="42" t="s">
        <v>8909</v>
      </c>
      <c r="AC238" s="42">
        <v>37</v>
      </c>
      <c r="AD238" s="42" t="s">
        <v>8910</v>
      </c>
      <c r="AE238" s="42">
        <v>97</v>
      </c>
      <c r="AF238" s="42" t="s">
        <v>8911</v>
      </c>
      <c r="AG238" s="42">
        <v>84</v>
      </c>
      <c r="AH238" s="42">
        <v>84</v>
      </c>
      <c r="AI238" s="42">
        <v>120.3</v>
      </c>
      <c r="AJ238" s="42">
        <v>440.25</v>
      </c>
      <c r="AK238" s="42" t="s">
        <v>76</v>
      </c>
      <c r="AL238" s="42" t="s">
        <v>76</v>
      </c>
      <c r="AM238" s="42" t="s">
        <v>76</v>
      </c>
      <c r="AN238" s="42">
        <v>7.9</v>
      </c>
    </row>
    <row r="239" spans="2:40" x14ac:dyDescent="0.25">
      <c r="B239" s="42" t="s">
        <v>408</v>
      </c>
      <c r="C239" s="15">
        <v>466940</v>
      </c>
      <c r="D239" s="15" t="s">
        <v>7833</v>
      </c>
      <c r="E239" s="15">
        <v>2020</v>
      </c>
      <c r="F239" s="41">
        <v>43983</v>
      </c>
      <c r="G239" s="42">
        <v>1004.3</v>
      </c>
      <c r="H239" s="42">
        <v>1007.5</v>
      </c>
      <c r="I239" s="42">
        <v>1010.9</v>
      </c>
      <c r="J239" s="42" t="s">
        <v>8912</v>
      </c>
      <c r="K239" s="42">
        <v>999</v>
      </c>
      <c r="L239" s="42" t="s">
        <v>8913</v>
      </c>
      <c r="M239" s="42">
        <v>29.7</v>
      </c>
      <c r="N239" s="42">
        <v>37.6</v>
      </c>
      <c r="O239" s="42" t="s">
        <v>8914</v>
      </c>
      <c r="P239" s="42">
        <v>24.9</v>
      </c>
      <c r="Q239" s="42" t="s">
        <v>8915</v>
      </c>
      <c r="R239" s="42">
        <v>24</v>
      </c>
      <c r="S239" s="42">
        <v>2.1</v>
      </c>
      <c r="T239" s="42">
        <v>30</v>
      </c>
      <c r="U239" s="42">
        <v>16.100000000000001</v>
      </c>
      <c r="V239" s="42">
        <v>240</v>
      </c>
      <c r="W239" s="42" t="s">
        <v>8916</v>
      </c>
      <c r="X239" s="42">
        <v>91.7</v>
      </c>
      <c r="Y239" s="42">
        <v>37.200000000000003</v>
      </c>
      <c r="Z239" s="42">
        <v>9</v>
      </c>
      <c r="AA239" s="42">
        <v>8.5</v>
      </c>
      <c r="AB239" s="42" t="s">
        <v>8917</v>
      </c>
      <c r="AC239" s="42">
        <v>25</v>
      </c>
      <c r="AD239" s="42" t="s">
        <v>8918</v>
      </c>
      <c r="AE239" s="42">
        <v>32.5</v>
      </c>
      <c r="AF239" s="42" t="s">
        <v>8919</v>
      </c>
      <c r="AG239" s="42">
        <v>73</v>
      </c>
      <c r="AH239" s="42">
        <v>156.69999999999999</v>
      </c>
      <c r="AI239" s="42">
        <v>225.8</v>
      </c>
      <c r="AJ239" s="42">
        <v>638.73</v>
      </c>
      <c r="AK239" s="42" t="s">
        <v>76</v>
      </c>
      <c r="AL239" s="42" t="s">
        <v>76</v>
      </c>
      <c r="AM239" s="42" t="s">
        <v>76</v>
      </c>
      <c r="AN239" s="42">
        <v>6.8</v>
      </c>
    </row>
    <row r="240" spans="2:40" x14ac:dyDescent="0.25">
      <c r="B240" s="42" t="s">
        <v>408</v>
      </c>
      <c r="C240" s="15">
        <v>466940</v>
      </c>
      <c r="D240" s="15" t="s">
        <v>7833</v>
      </c>
      <c r="E240" s="15">
        <v>2020</v>
      </c>
      <c r="F240" s="41">
        <v>44013</v>
      </c>
      <c r="G240" s="42">
        <v>1004.4</v>
      </c>
      <c r="H240" s="42">
        <v>1007.5</v>
      </c>
      <c r="I240" s="42">
        <v>1009.1</v>
      </c>
      <c r="J240" s="42" t="s">
        <v>8920</v>
      </c>
      <c r="K240" s="42">
        <v>998.8</v>
      </c>
      <c r="L240" s="42" t="s">
        <v>8921</v>
      </c>
      <c r="M240" s="42">
        <v>30.1</v>
      </c>
      <c r="N240" s="42">
        <v>36.5</v>
      </c>
      <c r="O240" s="42" t="s">
        <v>8922</v>
      </c>
      <c r="P240" s="42">
        <v>25.2</v>
      </c>
      <c r="Q240" s="42" t="s">
        <v>8923</v>
      </c>
      <c r="R240" s="42">
        <v>24.4</v>
      </c>
      <c r="S240" s="42">
        <v>2.2999999999999998</v>
      </c>
      <c r="T240" s="42">
        <v>210</v>
      </c>
      <c r="U240" s="42">
        <v>18.2</v>
      </c>
      <c r="V240" s="42">
        <v>170</v>
      </c>
      <c r="W240" s="42" t="s">
        <v>8924</v>
      </c>
      <c r="X240" s="42">
        <v>134</v>
      </c>
      <c r="Y240" s="42">
        <v>21.2</v>
      </c>
      <c r="Z240" s="42">
        <v>7</v>
      </c>
      <c r="AA240" s="42">
        <v>14</v>
      </c>
      <c r="AB240" s="42" t="s">
        <v>8925</v>
      </c>
      <c r="AC240" s="42">
        <v>33</v>
      </c>
      <c r="AD240" s="42" t="s">
        <v>8926</v>
      </c>
      <c r="AE240" s="42">
        <v>40</v>
      </c>
      <c r="AF240" s="42" t="s">
        <v>3433</v>
      </c>
      <c r="AG240" s="42">
        <v>73</v>
      </c>
      <c r="AH240" s="42">
        <v>161.9</v>
      </c>
      <c r="AI240" s="42">
        <v>234.7</v>
      </c>
      <c r="AJ240" s="42">
        <v>667.55</v>
      </c>
      <c r="AK240" s="42" t="s">
        <v>76</v>
      </c>
      <c r="AL240" s="42" t="s">
        <v>76</v>
      </c>
      <c r="AM240" s="42" t="s">
        <v>76</v>
      </c>
      <c r="AN240" s="42">
        <v>6.3</v>
      </c>
    </row>
    <row r="241" spans="2:40" x14ac:dyDescent="0.25">
      <c r="B241" s="42" t="s">
        <v>408</v>
      </c>
      <c r="C241" s="15">
        <v>466940</v>
      </c>
      <c r="D241" s="15" t="s">
        <v>7833</v>
      </c>
      <c r="E241" s="15">
        <v>2020</v>
      </c>
      <c r="F241" s="41">
        <v>44044</v>
      </c>
      <c r="G241" s="42">
        <v>1003.8</v>
      </c>
      <c r="H241" s="42">
        <v>1006.9</v>
      </c>
      <c r="I241" s="42">
        <v>1012.4</v>
      </c>
      <c r="J241" s="42" t="s">
        <v>7695</v>
      </c>
      <c r="K241" s="42">
        <v>995.9</v>
      </c>
      <c r="L241" s="42" t="s">
        <v>8927</v>
      </c>
      <c r="M241" s="42">
        <v>29.9</v>
      </c>
      <c r="N241" s="42">
        <v>38.5</v>
      </c>
      <c r="O241" s="42" t="s">
        <v>8928</v>
      </c>
      <c r="P241" s="42">
        <v>25.1</v>
      </c>
      <c r="Q241" s="42" t="s">
        <v>8929</v>
      </c>
      <c r="R241" s="42">
        <v>24.1</v>
      </c>
      <c r="S241" s="42">
        <v>2.6</v>
      </c>
      <c r="T241" s="42">
        <v>30</v>
      </c>
      <c r="U241" s="42">
        <v>18.8</v>
      </c>
      <c r="V241" s="42">
        <v>240</v>
      </c>
      <c r="W241" s="42" t="s">
        <v>8930</v>
      </c>
      <c r="X241" s="42">
        <v>212</v>
      </c>
      <c r="Y241" s="42">
        <v>35</v>
      </c>
      <c r="Z241" s="42">
        <v>9</v>
      </c>
      <c r="AA241" s="42">
        <v>11</v>
      </c>
      <c r="AB241" s="42" t="s">
        <v>8931</v>
      </c>
      <c r="AC241" s="42">
        <v>36.5</v>
      </c>
      <c r="AD241" s="42" t="s">
        <v>8932</v>
      </c>
      <c r="AE241" s="42">
        <v>85.5</v>
      </c>
      <c r="AF241" s="42" t="s">
        <v>2309</v>
      </c>
      <c r="AG241" s="42">
        <v>73</v>
      </c>
      <c r="AH241" s="42">
        <v>150.80000000000001</v>
      </c>
      <c r="AI241" s="42">
        <v>228.1</v>
      </c>
      <c r="AJ241" s="42">
        <v>620.78</v>
      </c>
      <c r="AK241" s="42" t="s">
        <v>76</v>
      </c>
      <c r="AL241" s="42" t="s">
        <v>76</v>
      </c>
      <c r="AM241" s="42" t="s">
        <v>76</v>
      </c>
      <c r="AN241" s="42">
        <v>6</v>
      </c>
    </row>
    <row r="242" spans="2:40" x14ac:dyDescent="0.25">
      <c r="B242" s="42" t="s">
        <v>408</v>
      </c>
      <c r="C242" s="15">
        <v>466940</v>
      </c>
      <c r="D242" s="15" t="s">
        <v>7833</v>
      </c>
      <c r="E242" s="15">
        <v>2020</v>
      </c>
      <c r="F242" s="41">
        <v>44075</v>
      </c>
      <c r="G242" s="42">
        <v>1006.7</v>
      </c>
      <c r="H242" s="42">
        <v>1009.8</v>
      </c>
      <c r="I242" s="42">
        <v>1011.2</v>
      </c>
      <c r="J242" s="42" t="s">
        <v>8933</v>
      </c>
      <c r="K242" s="42">
        <v>997.4</v>
      </c>
      <c r="L242" s="42" t="s">
        <v>8934</v>
      </c>
      <c r="M242" s="42">
        <v>27.2</v>
      </c>
      <c r="N242" s="42">
        <v>37</v>
      </c>
      <c r="O242" s="42" t="s">
        <v>8935</v>
      </c>
      <c r="P242" s="42">
        <v>21</v>
      </c>
      <c r="Q242" s="42" t="s">
        <v>8936</v>
      </c>
      <c r="R242" s="42">
        <v>22.8</v>
      </c>
      <c r="S242" s="42">
        <v>2.5</v>
      </c>
      <c r="T242" s="42">
        <v>210</v>
      </c>
      <c r="U242" s="42">
        <v>14.5</v>
      </c>
      <c r="V242" s="42">
        <v>210</v>
      </c>
      <c r="W242" s="42" t="s">
        <v>8937</v>
      </c>
      <c r="X242" s="42">
        <v>485.4</v>
      </c>
      <c r="Y242" s="42">
        <v>70.2</v>
      </c>
      <c r="Z242" s="42">
        <v>15</v>
      </c>
      <c r="AA242" s="42">
        <v>19.5</v>
      </c>
      <c r="AB242" s="42" t="s">
        <v>8938</v>
      </c>
      <c r="AC242" s="42">
        <v>73.5</v>
      </c>
      <c r="AD242" s="42" t="s">
        <v>8939</v>
      </c>
      <c r="AE242" s="42">
        <v>184</v>
      </c>
      <c r="AF242" s="42" t="s">
        <v>8350</v>
      </c>
      <c r="AG242" s="42">
        <v>79</v>
      </c>
      <c r="AH242" s="42">
        <v>106.7</v>
      </c>
      <c r="AI242" s="42">
        <v>137.4</v>
      </c>
      <c r="AJ242" s="42">
        <v>424.28</v>
      </c>
      <c r="AK242" s="42" t="s">
        <v>76</v>
      </c>
      <c r="AL242" s="42" t="s">
        <v>76</v>
      </c>
      <c r="AM242" s="42" t="s">
        <v>76</v>
      </c>
      <c r="AN242" s="42">
        <v>7.7</v>
      </c>
    </row>
    <row r="243" spans="2:40" x14ac:dyDescent="0.25">
      <c r="B243" s="42" t="s">
        <v>408</v>
      </c>
      <c r="C243" s="15">
        <v>466940</v>
      </c>
      <c r="D243" s="15" t="s">
        <v>7833</v>
      </c>
      <c r="E243" s="15">
        <v>2020</v>
      </c>
      <c r="F243" s="41">
        <v>44105</v>
      </c>
      <c r="G243" s="42">
        <v>1011.9</v>
      </c>
      <c r="H243" s="42">
        <v>1015.1</v>
      </c>
      <c r="I243" s="42">
        <v>1018.9</v>
      </c>
      <c r="J243" s="42" t="s">
        <v>8940</v>
      </c>
      <c r="K243" s="42">
        <v>1003.8</v>
      </c>
      <c r="L243" s="42" t="s">
        <v>8941</v>
      </c>
      <c r="M243" s="42">
        <v>24.5</v>
      </c>
      <c r="N243" s="42">
        <v>31.8</v>
      </c>
      <c r="O243" s="42" t="s">
        <v>8942</v>
      </c>
      <c r="P243" s="42">
        <v>19.2</v>
      </c>
      <c r="Q243" s="42" t="s">
        <v>8943</v>
      </c>
      <c r="R243" s="42">
        <v>20.6</v>
      </c>
      <c r="S243" s="42">
        <v>4.2</v>
      </c>
      <c r="T243" s="42">
        <v>20</v>
      </c>
      <c r="U243" s="42">
        <v>16.100000000000001</v>
      </c>
      <c r="V243" s="42">
        <v>20</v>
      </c>
      <c r="W243" s="42" t="s">
        <v>8944</v>
      </c>
      <c r="X243" s="42">
        <v>505</v>
      </c>
      <c r="Y243" s="42">
        <v>126.8</v>
      </c>
      <c r="Z243" s="42">
        <v>19</v>
      </c>
      <c r="AA243" s="42">
        <v>11.5</v>
      </c>
      <c r="AB243" s="42" t="s">
        <v>8945</v>
      </c>
      <c r="AC243" s="42">
        <v>32.5</v>
      </c>
      <c r="AD243" s="42" t="s">
        <v>8946</v>
      </c>
      <c r="AE243" s="42">
        <v>87.5</v>
      </c>
      <c r="AF243" s="42" t="s">
        <v>8947</v>
      </c>
      <c r="AG243" s="42">
        <v>80</v>
      </c>
      <c r="AH243" s="42">
        <v>72.400000000000006</v>
      </c>
      <c r="AI243" s="42">
        <v>57.9</v>
      </c>
      <c r="AJ243" s="42">
        <v>207.71</v>
      </c>
      <c r="AK243" s="42" t="s">
        <v>76</v>
      </c>
      <c r="AL243" s="42" t="s">
        <v>76</v>
      </c>
      <c r="AM243" s="42" t="s">
        <v>76</v>
      </c>
      <c r="AN243" s="42">
        <v>8.1999999999999993</v>
      </c>
    </row>
    <row r="244" spans="2:40" x14ac:dyDescent="0.25">
      <c r="B244" s="42" t="s">
        <v>408</v>
      </c>
      <c r="C244" s="15">
        <v>466940</v>
      </c>
      <c r="D244" s="15" t="s">
        <v>7833</v>
      </c>
      <c r="E244" s="15">
        <v>2020</v>
      </c>
      <c r="F244" s="41">
        <v>44136</v>
      </c>
      <c r="G244" s="42">
        <v>1015.7</v>
      </c>
      <c r="H244" s="42">
        <v>1018.9</v>
      </c>
      <c r="I244" s="42">
        <v>1022.9</v>
      </c>
      <c r="J244" s="42" t="s">
        <v>8948</v>
      </c>
      <c r="K244" s="42">
        <v>1007</v>
      </c>
      <c r="L244" s="42" t="s">
        <v>8949</v>
      </c>
      <c r="M244" s="42">
        <v>22.8</v>
      </c>
      <c r="N244" s="42">
        <v>30.9</v>
      </c>
      <c r="O244" s="42" t="s">
        <v>8950</v>
      </c>
      <c r="P244" s="42">
        <v>17.899999999999999</v>
      </c>
      <c r="Q244" s="42" t="s">
        <v>8951</v>
      </c>
      <c r="R244" s="42">
        <v>19.600000000000001</v>
      </c>
      <c r="S244" s="42">
        <v>3.8</v>
      </c>
      <c r="T244" s="42">
        <v>50</v>
      </c>
      <c r="U244" s="42">
        <v>19</v>
      </c>
      <c r="V244" s="42">
        <v>10</v>
      </c>
      <c r="W244" s="42" t="s">
        <v>8952</v>
      </c>
      <c r="X244" s="42">
        <v>277.5</v>
      </c>
      <c r="Y244" s="42">
        <v>134.19999999999999</v>
      </c>
      <c r="Z244" s="42">
        <v>18</v>
      </c>
      <c r="AA244" s="42">
        <v>4</v>
      </c>
      <c r="AB244" s="42" t="s">
        <v>8953</v>
      </c>
      <c r="AC244" s="42">
        <v>12</v>
      </c>
      <c r="AD244" s="42" t="s">
        <v>8954</v>
      </c>
      <c r="AE244" s="42">
        <v>43.5</v>
      </c>
      <c r="AF244" s="42" t="s">
        <v>8955</v>
      </c>
      <c r="AG244" s="42">
        <v>83</v>
      </c>
      <c r="AH244" s="42">
        <v>45</v>
      </c>
      <c r="AI244" s="42">
        <v>50</v>
      </c>
      <c r="AJ244" s="42">
        <v>163.47999999999999</v>
      </c>
      <c r="AK244" s="42" t="s">
        <v>76</v>
      </c>
      <c r="AL244" s="42" t="s">
        <v>76</v>
      </c>
      <c r="AM244" s="42" t="s">
        <v>76</v>
      </c>
      <c r="AN244" s="42">
        <v>8.4</v>
      </c>
    </row>
    <row r="245" spans="2:40" x14ac:dyDescent="0.25">
      <c r="B245" s="42" t="s">
        <v>408</v>
      </c>
      <c r="C245" s="15">
        <v>466940</v>
      </c>
      <c r="D245" s="15" t="s">
        <v>7833</v>
      </c>
      <c r="E245" s="15">
        <v>2020</v>
      </c>
      <c r="F245" s="41">
        <v>44166</v>
      </c>
      <c r="G245" s="42">
        <v>1017.2</v>
      </c>
      <c r="H245" s="42">
        <v>1020.5</v>
      </c>
      <c r="I245" s="42">
        <v>1027.5</v>
      </c>
      <c r="J245" s="42" t="s">
        <v>8956</v>
      </c>
      <c r="K245" s="42">
        <v>1008.4</v>
      </c>
      <c r="L245" s="42" t="s">
        <v>1475</v>
      </c>
      <c r="M245" s="42">
        <v>18</v>
      </c>
      <c r="N245" s="42">
        <v>23.1</v>
      </c>
      <c r="O245" s="42" t="s">
        <v>8957</v>
      </c>
      <c r="P245" s="42">
        <v>7.7</v>
      </c>
      <c r="Q245" s="42" t="s">
        <v>8958</v>
      </c>
      <c r="R245" s="42">
        <v>16.600000000000001</v>
      </c>
      <c r="S245" s="42">
        <v>4.3</v>
      </c>
      <c r="T245" s="42">
        <v>20</v>
      </c>
      <c r="U245" s="42">
        <v>22.2</v>
      </c>
      <c r="V245" s="42">
        <v>350</v>
      </c>
      <c r="W245" s="42" t="s">
        <v>8959</v>
      </c>
      <c r="X245" s="42">
        <v>936.5</v>
      </c>
      <c r="Y245" s="42">
        <v>314.60000000000002</v>
      </c>
      <c r="Z245" s="42">
        <v>28</v>
      </c>
      <c r="AA245" s="42">
        <v>7</v>
      </c>
      <c r="AB245" s="42" t="s">
        <v>8960</v>
      </c>
      <c r="AC245" s="42">
        <v>29</v>
      </c>
      <c r="AD245" s="42" t="s">
        <v>8961</v>
      </c>
      <c r="AE245" s="42">
        <v>111.5</v>
      </c>
      <c r="AF245" s="42" t="s">
        <v>8962</v>
      </c>
      <c r="AG245" s="42">
        <v>92</v>
      </c>
      <c r="AH245" s="42">
        <v>14.7</v>
      </c>
      <c r="AI245" s="42">
        <v>14.2</v>
      </c>
      <c r="AJ245" s="42">
        <v>80.099999999999994</v>
      </c>
      <c r="AK245" s="42" t="s">
        <v>76</v>
      </c>
      <c r="AL245" s="42" t="s">
        <v>76</v>
      </c>
      <c r="AM245" s="42" t="s">
        <v>76</v>
      </c>
      <c r="AN245" s="42">
        <v>9.6999999999999993</v>
      </c>
    </row>
    <row r="246" spans="2:40" x14ac:dyDescent="0.25">
      <c r="B246" s="42" t="s">
        <v>408</v>
      </c>
      <c r="C246" s="15">
        <v>466940</v>
      </c>
      <c r="D246" s="15" t="s">
        <v>7833</v>
      </c>
      <c r="E246" s="15">
        <v>2021</v>
      </c>
      <c r="F246" s="41">
        <v>44197</v>
      </c>
      <c r="G246" s="42">
        <v>1017.8</v>
      </c>
      <c r="H246" s="42">
        <v>1021.2</v>
      </c>
      <c r="I246" s="42">
        <v>1024.9000000000001</v>
      </c>
      <c r="J246" s="42" t="s">
        <v>8963</v>
      </c>
      <c r="K246" s="42">
        <v>1006.8</v>
      </c>
      <c r="L246" s="42" t="s">
        <v>8964</v>
      </c>
      <c r="M246" s="42">
        <v>15.6</v>
      </c>
      <c r="N246" s="42">
        <v>28.1</v>
      </c>
      <c r="O246" s="42" t="s">
        <v>8965</v>
      </c>
      <c r="P246" s="42">
        <v>6.6</v>
      </c>
      <c r="Q246" s="42" t="s">
        <v>8966</v>
      </c>
      <c r="R246" s="42">
        <v>11.2</v>
      </c>
      <c r="S246" s="42">
        <v>3.5</v>
      </c>
      <c r="T246" s="42">
        <v>360</v>
      </c>
      <c r="U246" s="42">
        <v>19.7</v>
      </c>
      <c r="V246" s="42">
        <v>10</v>
      </c>
      <c r="W246" s="42" t="s">
        <v>8967</v>
      </c>
      <c r="X246" s="42">
        <v>342</v>
      </c>
      <c r="Y246" s="42">
        <v>202</v>
      </c>
      <c r="Z246" s="42">
        <v>17</v>
      </c>
      <c r="AA246" s="42">
        <v>4</v>
      </c>
      <c r="AB246" s="42" t="s">
        <v>8968</v>
      </c>
      <c r="AC246" s="42">
        <v>12</v>
      </c>
      <c r="AD246" s="42" t="s">
        <v>8969</v>
      </c>
      <c r="AE246" s="42">
        <v>108</v>
      </c>
      <c r="AF246" s="42" t="s">
        <v>8377</v>
      </c>
      <c r="AG246" s="42">
        <v>76</v>
      </c>
      <c r="AH246" s="42">
        <v>46</v>
      </c>
      <c r="AI246" s="42">
        <v>87</v>
      </c>
      <c r="AJ246" s="42">
        <v>219.43</v>
      </c>
      <c r="AK246" s="42" t="s">
        <v>76</v>
      </c>
      <c r="AL246" s="42" t="s">
        <v>76</v>
      </c>
      <c r="AM246" s="42" t="s">
        <v>76</v>
      </c>
      <c r="AN246" s="42">
        <v>7.5</v>
      </c>
    </row>
    <row r="247" spans="2:40" x14ac:dyDescent="0.25">
      <c r="B247" s="42" t="s">
        <v>408</v>
      </c>
      <c r="C247" s="15">
        <v>466940</v>
      </c>
      <c r="D247" s="15" t="s">
        <v>7833</v>
      </c>
      <c r="E247" s="15">
        <v>2021</v>
      </c>
      <c r="F247" s="41">
        <v>44228</v>
      </c>
      <c r="G247" s="42">
        <v>1014.6</v>
      </c>
      <c r="H247" s="42">
        <v>1017.9</v>
      </c>
      <c r="I247" s="42">
        <v>1026.4000000000001</v>
      </c>
      <c r="J247" s="42" t="s">
        <v>8970</v>
      </c>
      <c r="K247" s="42">
        <v>1004.7</v>
      </c>
      <c r="L247" s="42" t="s">
        <v>8971</v>
      </c>
      <c r="M247" s="42">
        <v>18.399999999999999</v>
      </c>
      <c r="N247" s="42">
        <v>25.8</v>
      </c>
      <c r="O247" s="42" t="s">
        <v>8972</v>
      </c>
      <c r="P247" s="42">
        <v>11</v>
      </c>
      <c r="Q247" s="42" t="s">
        <v>8973</v>
      </c>
      <c r="R247" s="42">
        <v>14.3</v>
      </c>
      <c r="S247" s="42">
        <v>2.9</v>
      </c>
      <c r="T247" s="42">
        <v>60</v>
      </c>
      <c r="U247" s="42">
        <v>16.899999999999999</v>
      </c>
      <c r="V247" s="42">
        <v>10</v>
      </c>
      <c r="W247" s="42" t="s">
        <v>8974</v>
      </c>
      <c r="X247" s="42">
        <v>127.5</v>
      </c>
      <c r="Y247" s="42">
        <v>108.2</v>
      </c>
      <c r="Z247" s="42">
        <v>12</v>
      </c>
      <c r="AA247" s="42">
        <v>4.5</v>
      </c>
      <c r="AB247" s="42" t="s">
        <v>8975</v>
      </c>
      <c r="AC247" s="42">
        <v>10</v>
      </c>
      <c r="AD247" s="42" t="s">
        <v>8976</v>
      </c>
      <c r="AE247" s="42">
        <v>29.5</v>
      </c>
      <c r="AF247" s="42" t="s">
        <v>1464</v>
      </c>
      <c r="AG247" s="42">
        <v>78</v>
      </c>
      <c r="AH247" s="42">
        <v>65.900000000000006</v>
      </c>
      <c r="AI247" s="42">
        <v>128.5</v>
      </c>
      <c r="AJ247" s="42">
        <v>338.14</v>
      </c>
      <c r="AK247" s="42" t="s">
        <v>76</v>
      </c>
      <c r="AL247" s="42" t="s">
        <v>76</v>
      </c>
      <c r="AM247" s="42" t="s">
        <v>76</v>
      </c>
      <c r="AN247" s="42">
        <v>6.2</v>
      </c>
    </row>
    <row r="248" spans="2:40" x14ac:dyDescent="0.25">
      <c r="B248" s="42" t="s">
        <v>408</v>
      </c>
      <c r="C248" s="15">
        <v>466940</v>
      </c>
      <c r="D248" s="15" t="s">
        <v>7833</v>
      </c>
      <c r="E248" s="15">
        <v>2021</v>
      </c>
      <c r="F248" s="41">
        <v>44256</v>
      </c>
      <c r="G248" s="42">
        <v>1013.5</v>
      </c>
      <c r="H248" s="42">
        <v>1016.8</v>
      </c>
      <c r="I248" s="42">
        <v>1023.9</v>
      </c>
      <c r="J248" s="42" t="s">
        <v>8977</v>
      </c>
      <c r="K248" s="42">
        <v>1001.6</v>
      </c>
      <c r="L248" s="42" t="s">
        <v>8978</v>
      </c>
      <c r="M248" s="42">
        <v>18.600000000000001</v>
      </c>
      <c r="N248" s="42">
        <v>28.9</v>
      </c>
      <c r="O248" s="42" t="s">
        <v>8979</v>
      </c>
      <c r="P248" s="42">
        <v>12</v>
      </c>
      <c r="Q248" s="42" t="s">
        <v>8980</v>
      </c>
      <c r="R248" s="42">
        <v>16.899999999999999</v>
      </c>
      <c r="S248" s="42">
        <v>2.4</v>
      </c>
      <c r="T248" s="42">
        <v>30</v>
      </c>
      <c r="U248" s="42">
        <v>17.600000000000001</v>
      </c>
      <c r="V248" s="42">
        <v>10</v>
      </c>
      <c r="W248" s="42" t="s">
        <v>8981</v>
      </c>
      <c r="X248" s="42">
        <v>242</v>
      </c>
      <c r="Y248" s="42">
        <v>174.5</v>
      </c>
      <c r="Z248" s="42">
        <v>17</v>
      </c>
      <c r="AA248" s="42">
        <v>5</v>
      </c>
      <c r="AB248" s="42" t="s">
        <v>8982</v>
      </c>
      <c r="AC248" s="42">
        <v>15</v>
      </c>
      <c r="AD248" s="42" t="s">
        <v>8983</v>
      </c>
      <c r="AE248" s="42">
        <v>56</v>
      </c>
      <c r="AF248" s="42" t="s">
        <v>8984</v>
      </c>
      <c r="AG248" s="42">
        <v>90</v>
      </c>
      <c r="AH248" s="42">
        <v>56.5</v>
      </c>
      <c r="AI248" s="42">
        <v>79.599999999999994</v>
      </c>
      <c r="AJ248" s="42">
        <v>303.98</v>
      </c>
      <c r="AK248" s="42" t="s">
        <v>76</v>
      </c>
      <c r="AL248" s="42" t="s">
        <v>76</v>
      </c>
      <c r="AM248" s="42" t="s">
        <v>76</v>
      </c>
      <c r="AN248" s="42">
        <v>8.1999999999999993</v>
      </c>
    </row>
    <row r="249" spans="2:40" x14ac:dyDescent="0.25">
      <c r="B249" s="42" t="s">
        <v>408</v>
      </c>
      <c r="C249" s="15">
        <v>466940</v>
      </c>
      <c r="D249" s="15" t="s">
        <v>7833</v>
      </c>
      <c r="E249" s="15">
        <v>2021</v>
      </c>
      <c r="F249" s="41">
        <v>44287</v>
      </c>
      <c r="G249" s="42">
        <v>1011.6</v>
      </c>
      <c r="H249" s="42">
        <v>1014.9</v>
      </c>
      <c r="I249" s="42">
        <v>1019.3</v>
      </c>
      <c r="J249" s="42" t="s">
        <v>8985</v>
      </c>
      <c r="K249" s="42">
        <v>1002.4</v>
      </c>
      <c r="L249" s="42" t="s">
        <v>8986</v>
      </c>
      <c r="M249" s="42">
        <v>21</v>
      </c>
      <c r="N249" s="42">
        <v>28.5</v>
      </c>
      <c r="O249" s="42" t="s">
        <v>8987</v>
      </c>
      <c r="P249" s="42">
        <v>15.1</v>
      </c>
      <c r="Q249" s="42" t="s">
        <v>8988</v>
      </c>
      <c r="R249" s="42">
        <v>18.399999999999999</v>
      </c>
      <c r="S249" s="42">
        <v>2.8</v>
      </c>
      <c r="T249" s="42">
        <v>360</v>
      </c>
      <c r="U249" s="42">
        <v>13.8</v>
      </c>
      <c r="V249" s="42">
        <v>10</v>
      </c>
      <c r="W249" s="42" t="s">
        <v>8989</v>
      </c>
      <c r="X249" s="42">
        <v>185.5</v>
      </c>
      <c r="Y249" s="42">
        <v>161.69999999999999</v>
      </c>
      <c r="Z249" s="42">
        <v>18</v>
      </c>
      <c r="AA249" s="42">
        <v>3</v>
      </c>
      <c r="AB249" s="42" t="s">
        <v>8990</v>
      </c>
      <c r="AC249" s="42">
        <v>14</v>
      </c>
      <c r="AD249" s="42" t="s">
        <v>8990</v>
      </c>
      <c r="AE249" s="42">
        <v>39.5</v>
      </c>
      <c r="AF249" s="42" t="s">
        <v>2908</v>
      </c>
      <c r="AG249" s="42">
        <v>86</v>
      </c>
      <c r="AH249" s="42">
        <v>88.4</v>
      </c>
      <c r="AI249" s="42">
        <v>85</v>
      </c>
      <c r="AJ249" s="42">
        <v>380.58</v>
      </c>
      <c r="AK249" s="42" t="s">
        <v>76</v>
      </c>
      <c r="AL249" s="42" t="s">
        <v>76</v>
      </c>
      <c r="AM249" s="42" t="s">
        <v>76</v>
      </c>
      <c r="AN249" s="42">
        <v>8.1</v>
      </c>
    </row>
    <row r="250" spans="2:40" x14ac:dyDescent="0.25">
      <c r="B250" s="42" t="s">
        <v>408</v>
      </c>
      <c r="C250" s="15">
        <v>466940</v>
      </c>
      <c r="D250" s="15" t="s">
        <v>7833</v>
      </c>
      <c r="E250" s="15">
        <v>2021</v>
      </c>
      <c r="F250" s="41">
        <v>44317</v>
      </c>
      <c r="G250" s="42">
        <v>1006.6</v>
      </c>
      <c r="H250" s="42">
        <v>1009.7</v>
      </c>
      <c r="I250" s="42">
        <v>1015.2</v>
      </c>
      <c r="J250" s="42" t="s">
        <v>8398</v>
      </c>
      <c r="K250" s="42">
        <v>999.8</v>
      </c>
      <c r="L250" s="42" t="s">
        <v>8991</v>
      </c>
      <c r="M250" s="42">
        <v>26.6</v>
      </c>
      <c r="N250" s="42">
        <v>35.4</v>
      </c>
      <c r="O250" s="42" t="s">
        <v>8992</v>
      </c>
      <c r="P250" s="42">
        <v>19.5</v>
      </c>
      <c r="Q250" s="42" t="s">
        <v>8993</v>
      </c>
      <c r="R250" s="42">
        <v>24.4</v>
      </c>
      <c r="S250" s="42">
        <v>2.2000000000000002</v>
      </c>
      <c r="T250" s="42">
        <v>40</v>
      </c>
      <c r="U250" s="42">
        <v>15.7</v>
      </c>
      <c r="V250" s="42">
        <v>30</v>
      </c>
      <c r="W250" s="42" t="s">
        <v>8994</v>
      </c>
      <c r="X250" s="42">
        <v>224</v>
      </c>
      <c r="Y250" s="42">
        <v>61.4</v>
      </c>
      <c r="Z250" s="42">
        <v>9</v>
      </c>
      <c r="AA250" s="42">
        <v>12</v>
      </c>
      <c r="AB250" s="42" t="s">
        <v>8995</v>
      </c>
      <c r="AC250" s="42">
        <v>35</v>
      </c>
      <c r="AD250" s="42" t="s">
        <v>8996</v>
      </c>
      <c r="AE250" s="42">
        <v>62</v>
      </c>
      <c r="AF250" s="42" t="s">
        <v>2318</v>
      </c>
      <c r="AG250" s="42">
        <v>88</v>
      </c>
      <c r="AH250" s="42">
        <v>131.69999999999999</v>
      </c>
      <c r="AI250" s="42">
        <v>154.4</v>
      </c>
      <c r="AJ250" s="42">
        <v>558.73</v>
      </c>
      <c r="AK250" s="42" t="s">
        <v>76</v>
      </c>
      <c r="AL250" s="42" t="s">
        <v>76</v>
      </c>
      <c r="AM250" s="42" t="s">
        <v>76</v>
      </c>
      <c r="AN250" s="42">
        <v>7.6</v>
      </c>
    </row>
    <row r="251" spans="2:40" x14ac:dyDescent="0.25">
      <c r="B251" s="42" t="s">
        <v>408</v>
      </c>
      <c r="C251" s="15">
        <v>466940</v>
      </c>
      <c r="D251" s="15" t="s">
        <v>7833</v>
      </c>
      <c r="E251" s="15">
        <v>2021</v>
      </c>
      <c r="F251" s="41">
        <v>44348</v>
      </c>
      <c r="G251" s="42">
        <v>1002.5</v>
      </c>
      <c r="H251" s="42">
        <v>1005.6</v>
      </c>
      <c r="I251" s="42">
        <v>1008.6</v>
      </c>
      <c r="J251" s="42" t="s">
        <v>8997</v>
      </c>
      <c r="K251" s="42">
        <v>996</v>
      </c>
      <c r="L251" s="42" t="s">
        <v>8998</v>
      </c>
      <c r="M251" s="42">
        <v>28.9</v>
      </c>
      <c r="N251" s="42">
        <v>37</v>
      </c>
      <c r="O251" s="42" t="s">
        <v>8999</v>
      </c>
      <c r="P251" s="42">
        <v>22.3</v>
      </c>
      <c r="Q251" s="42" t="s">
        <v>9000</v>
      </c>
      <c r="R251" s="42">
        <v>25</v>
      </c>
      <c r="S251" s="42">
        <v>2.9</v>
      </c>
      <c r="T251" s="42">
        <v>210</v>
      </c>
      <c r="U251" s="42">
        <v>19.3</v>
      </c>
      <c r="V251" s="42">
        <v>250</v>
      </c>
      <c r="W251" s="42" t="s">
        <v>9001</v>
      </c>
      <c r="X251" s="42">
        <v>305</v>
      </c>
      <c r="Y251" s="42">
        <v>84</v>
      </c>
      <c r="Z251" s="42">
        <v>9</v>
      </c>
      <c r="AA251" s="42">
        <v>8</v>
      </c>
      <c r="AB251" s="42" t="s">
        <v>9002</v>
      </c>
      <c r="AC251" s="42">
        <v>31.5</v>
      </c>
      <c r="AD251" s="42" t="s">
        <v>9003</v>
      </c>
      <c r="AE251" s="42">
        <v>76</v>
      </c>
      <c r="AF251" s="42" t="s">
        <v>9004</v>
      </c>
      <c r="AG251" s="42">
        <v>81</v>
      </c>
      <c r="AH251" s="42">
        <v>169.4</v>
      </c>
      <c r="AI251" s="42">
        <v>158.4</v>
      </c>
      <c r="AJ251" s="42">
        <v>550.14</v>
      </c>
      <c r="AK251" s="42" t="s">
        <v>76</v>
      </c>
      <c r="AL251" s="42" t="s">
        <v>76</v>
      </c>
      <c r="AM251" s="42" t="s">
        <v>76</v>
      </c>
      <c r="AN251" s="42">
        <v>7.9</v>
      </c>
    </row>
    <row r="252" spans="2:40" x14ac:dyDescent="0.25">
      <c r="B252" s="42" t="s">
        <v>408</v>
      </c>
      <c r="C252" s="15">
        <v>466940</v>
      </c>
      <c r="D252" s="15" t="s">
        <v>7833</v>
      </c>
      <c r="E252" s="15">
        <v>2021</v>
      </c>
      <c r="F252" s="41">
        <v>44378</v>
      </c>
      <c r="G252" s="42">
        <v>1001.3</v>
      </c>
      <c r="H252" s="42">
        <v>1004.3</v>
      </c>
      <c r="I252" s="42">
        <v>1009.8</v>
      </c>
      <c r="J252" s="42" t="s">
        <v>9005</v>
      </c>
      <c r="K252" s="42">
        <v>986.8</v>
      </c>
      <c r="L252" s="42" t="s">
        <v>9006</v>
      </c>
      <c r="M252" s="42">
        <v>29.6</v>
      </c>
      <c r="N252" s="42">
        <v>37.700000000000003</v>
      </c>
      <c r="O252" s="42" t="s">
        <v>9007</v>
      </c>
      <c r="P252" s="42">
        <v>25</v>
      </c>
      <c r="Q252" s="42" t="s">
        <v>9008</v>
      </c>
      <c r="R252" s="42">
        <v>26.1</v>
      </c>
      <c r="S252" s="42">
        <v>3</v>
      </c>
      <c r="T252" s="42">
        <v>30</v>
      </c>
      <c r="U252" s="42">
        <v>23.6</v>
      </c>
      <c r="V252" s="42">
        <v>150</v>
      </c>
      <c r="W252" s="42" t="s">
        <v>9009</v>
      </c>
      <c r="X252" s="42">
        <v>179</v>
      </c>
      <c r="Y252" s="42">
        <v>35.200000000000003</v>
      </c>
      <c r="Z252" s="42">
        <v>7</v>
      </c>
      <c r="AA252" s="42">
        <v>11.5</v>
      </c>
      <c r="AB252" s="42" t="s">
        <v>9010</v>
      </c>
      <c r="AC252" s="42">
        <v>26</v>
      </c>
      <c r="AD252" s="42" t="s">
        <v>9011</v>
      </c>
      <c r="AE252" s="42">
        <v>77</v>
      </c>
      <c r="AF252" s="42" t="s">
        <v>2930</v>
      </c>
      <c r="AG252" s="42">
        <v>83</v>
      </c>
      <c r="AH252" s="42">
        <v>184.1</v>
      </c>
      <c r="AI252" s="42">
        <v>233.8</v>
      </c>
      <c r="AJ252" s="42">
        <v>710.55</v>
      </c>
      <c r="AK252" s="42" t="s">
        <v>76</v>
      </c>
      <c r="AL252" s="42" t="s">
        <v>76</v>
      </c>
      <c r="AM252" s="42" t="s">
        <v>76</v>
      </c>
      <c r="AN252" s="42">
        <v>6.5</v>
      </c>
    </row>
    <row r="253" spans="2:40" x14ac:dyDescent="0.25">
      <c r="B253" s="42" t="s">
        <v>408</v>
      </c>
      <c r="C253" s="15">
        <v>466940</v>
      </c>
      <c r="D253" s="15" t="s">
        <v>7833</v>
      </c>
      <c r="E253" s="15">
        <v>2021</v>
      </c>
      <c r="F253" s="41">
        <v>44409</v>
      </c>
      <c r="G253" s="42">
        <v>1003.6</v>
      </c>
      <c r="H253" s="42">
        <v>1006.7</v>
      </c>
      <c r="I253" s="42">
        <v>1010.3</v>
      </c>
      <c r="J253" s="42" t="s">
        <v>7148</v>
      </c>
      <c r="K253" s="42">
        <v>991.8</v>
      </c>
      <c r="L253" s="42" t="s">
        <v>9012</v>
      </c>
      <c r="M253" s="42">
        <v>28.6</v>
      </c>
      <c r="N253" s="42">
        <v>34.5</v>
      </c>
      <c r="O253" s="42" t="s">
        <v>9013</v>
      </c>
      <c r="P253" s="42">
        <v>24.8</v>
      </c>
      <c r="Q253" s="42" t="s">
        <v>9014</v>
      </c>
      <c r="R253" s="42">
        <v>26.2</v>
      </c>
      <c r="S253" s="42">
        <v>2.2000000000000002</v>
      </c>
      <c r="T253" s="42">
        <v>200</v>
      </c>
      <c r="U253" s="42">
        <v>13.8</v>
      </c>
      <c r="V253" s="42">
        <v>130</v>
      </c>
      <c r="W253" s="42" t="s">
        <v>9015</v>
      </c>
      <c r="X253" s="42">
        <v>203</v>
      </c>
      <c r="Y253" s="42">
        <v>56.9</v>
      </c>
      <c r="Z253" s="42">
        <v>12</v>
      </c>
      <c r="AA253" s="42">
        <v>11</v>
      </c>
      <c r="AB253" s="42" t="s">
        <v>9016</v>
      </c>
      <c r="AC253" s="42">
        <v>40</v>
      </c>
      <c r="AD253" s="42" t="s">
        <v>9017</v>
      </c>
      <c r="AE253" s="42">
        <v>63</v>
      </c>
      <c r="AF253" s="42" t="s">
        <v>4674</v>
      </c>
      <c r="AG253" s="42">
        <v>88</v>
      </c>
      <c r="AH253" s="42">
        <v>152.80000000000001</v>
      </c>
      <c r="AI253" s="42">
        <v>189.3</v>
      </c>
      <c r="AJ253" s="42">
        <v>598.64</v>
      </c>
      <c r="AK253" s="42" t="s">
        <v>76</v>
      </c>
      <c r="AL253" s="42" t="s">
        <v>76</v>
      </c>
      <c r="AM253" s="42" t="s">
        <v>76</v>
      </c>
      <c r="AN253" s="42">
        <v>6.4</v>
      </c>
    </row>
    <row r="254" spans="2:40" x14ac:dyDescent="0.25">
      <c r="B254" s="42" t="s">
        <v>408</v>
      </c>
      <c r="C254" s="15">
        <v>466940</v>
      </c>
      <c r="D254" s="15" t="s">
        <v>7833</v>
      </c>
      <c r="E254" s="15">
        <v>2021</v>
      </c>
      <c r="F254" s="41">
        <v>44440</v>
      </c>
      <c r="G254" s="42">
        <v>1006.3</v>
      </c>
      <c r="H254" s="42">
        <v>1009.4</v>
      </c>
      <c r="I254" s="42">
        <v>1013.2</v>
      </c>
      <c r="J254" s="42" t="s">
        <v>9018</v>
      </c>
      <c r="K254" s="42">
        <v>986.9</v>
      </c>
      <c r="L254" s="42" t="s">
        <v>9019</v>
      </c>
      <c r="M254" s="42">
        <v>28.9</v>
      </c>
      <c r="N254" s="42">
        <v>34.799999999999997</v>
      </c>
      <c r="O254" s="42" t="s">
        <v>9020</v>
      </c>
      <c r="P254" s="42">
        <v>24</v>
      </c>
      <c r="Q254" s="42" t="s">
        <v>9021</v>
      </c>
      <c r="R254" s="42">
        <v>25.8</v>
      </c>
      <c r="S254" s="42">
        <v>2.7</v>
      </c>
      <c r="T254" s="42">
        <v>50</v>
      </c>
      <c r="U254" s="42">
        <v>23.9</v>
      </c>
      <c r="V254" s="42">
        <v>310</v>
      </c>
      <c r="W254" s="42" t="s">
        <v>9022</v>
      </c>
      <c r="X254" s="42">
        <v>114</v>
      </c>
      <c r="Y254" s="42">
        <v>32.4</v>
      </c>
      <c r="Z254" s="42">
        <v>6</v>
      </c>
      <c r="AA254" s="42">
        <v>5.5</v>
      </c>
      <c r="AB254" s="42" t="s">
        <v>9023</v>
      </c>
      <c r="AC254" s="42">
        <v>18</v>
      </c>
      <c r="AD254" s="42" t="s">
        <v>9024</v>
      </c>
      <c r="AE254" s="42">
        <v>72.5</v>
      </c>
      <c r="AF254" s="42" t="s">
        <v>2322</v>
      </c>
      <c r="AG254" s="42">
        <v>84</v>
      </c>
      <c r="AH254" s="42">
        <v>157.5</v>
      </c>
      <c r="AI254" s="42">
        <v>214.3</v>
      </c>
      <c r="AJ254" s="42">
        <v>612.16999999999996</v>
      </c>
      <c r="AK254" s="42" t="s">
        <v>76</v>
      </c>
      <c r="AL254" s="42" t="s">
        <v>76</v>
      </c>
      <c r="AM254" s="42" t="s">
        <v>76</v>
      </c>
      <c r="AN254" s="42">
        <v>5.3</v>
      </c>
    </row>
    <row r="255" spans="2:40" x14ac:dyDescent="0.25">
      <c r="B255" s="42" t="s">
        <v>408</v>
      </c>
      <c r="C255" s="15">
        <v>466940</v>
      </c>
      <c r="D255" s="15" t="s">
        <v>7833</v>
      </c>
      <c r="E255" s="15">
        <v>2021</v>
      </c>
      <c r="F255" s="41">
        <v>44470</v>
      </c>
      <c r="G255" s="42">
        <v>1011.6</v>
      </c>
      <c r="H255" s="42">
        <v>1014.7</v>
      </c>
      <c r="I255" s="42">
        <v>1019.8</v>
      </c>
      <c r="J255" s="42" t="s">
        <v>9025</v>
      </c>
      <c r="K255" s="42">
        <v>999.3</v>
      </c>
      <c r="L255" s="42" t="s">
        <v>9026</v>
      </c>
      <c r="M255" s="42">
        <v>25.2</v>
      </c>
      <c r="N255" s="42">
        <v>32.200000000000003</v>
      </c>
      <c r="O255" s="42" t="s">
        <v>9027</v>
      </c>
      <c r="P255" s="42">
        <v>19.3</v>
      </c>
      <c r="Q255" s="42" t="s">
        <v>9028</v>
      </c>
      <c r="R255" s="42">
        <v>22.9</v>
      </c>
      <c r="S255" s="42">
        <v>3.2</v>
      </c>
      <c r="T255" s="42">
        <v>60</v>
      </c>
      <c r="U255" s="42">
        <v>22.1</v>
      </c>
      <c r="V255" s="42">
        <v>360</v>
      </c>
      <c r="W255" s="42" t="s">
        <v>9029</v>
      </c>
      <c r="X255" s="42">
        <v>492.5</v>
      </c>
      <c r="Y255" s="42">
        <v>181.2</v>
      </c>
      <c r="Z255" s="42">
        <v>23</v>
      </c>
      <c r="AA255" s="42">
        <v>15</v>
      </c>
      <c r="AB255" s="42" t="s">
        <v>9030</v>
      </c>
      <c r="AC255" s="42">
        <v>26</v>
      </c>
      <c r="AD255" s="42" t="s">
        <v>9031</v>
      </c>
      <c r="AE255" s="42">
        <v>87.5</v>
      </c>
      <c r="AF255" s="42" t="s">
        <v>9032</v>
      </c>
      <c r="AG255" s="42">
        <v>88</v>
      </c>
      <c r="AH255" s="42">
        <v>79.3</v>
      </c>
      <c r="AI255" s="42">
        <v>76.099999999999994</v>
      </c>
      <c r="AJ255" s="42">
        <v>302.79000000000002</v>
      </c>
      <c r="AK255" s="42" t="s">
        <v>76</v>
      </c>
      <c r="AL255" s="42" t="s">
        <v>76</v>
      </c>
      <c r="AM255" s="42" t="s">
        <v>76</v>
      </c>
      <c r="AN255" s="42">
        <v>7.9</v>
      </c>
    </row>
    <row r="256" spans="2:40" x14ac:dyDescent="0.25">
      <c r="B256" s="42" t="s">
        <v>408</v>
      </c>
      <c r="C256" s="15">
        <v>466940</v>
      </c>
      <c r="D256" s="15" t="s">
        <v>7833</v>
      </c>
      <c r="E256" s="15">
        <v>2021</v>
      </c>
      <c r="F256" s="41">
        <v>44501</v>
      </c>
      <c r="G256" s="42">
        <v>1014.4</v>
      </c>
      <c r="H256" s="42">
        <v>1017.6</v>
      </c>
      <c r="I256" s="42">
        <v>1021.4</v>
      </c>
      <c r="J256" s="42" t="s">
        <v>1589</v>
      </c>
      <c r="K256" s="42">
        <v>1005.8</v>
      </c>
      <c r="L256" s="42" t="s">
        <v>9033</v>
      </c>
      <c r="M256" s="42">
        <v>20.7</v>
      </c>
      <c r="N256" s="42">
        <v>28.3</v>
      </c>
      <c r="O256" s="42" t="s">
        <v>9034</v>
      </c>
      <c r="P256" s="42">
        <v>13.2</v>
      </c>
      <c r="Q256" s="42" t="s">
        <v>9035</v>
      </c>
      <c r="R256" s="42">
        <v>18.3</v>
      </c>
      <c r="S256" s="42">
        <v>3</v>
      </c>
      <c r="T256" s="42">
        <v>360</v>
      </c>
      <c r="U256" s="42">
        <v>18.7</v>
      </c>
      <c r="V256" s="42">
        <v>360</v>
      </c>
      <c r="W256" s="42" t="s">
        <v>9036</v>
      </c>
      <c r="X256" s="42">
        <v>309</v>
      </c>
      <c r="Y256" s="42">
        <v>176.4</v>
      </c>
      <c r="Z256" s="42">
        <v>16</v>
      </c>
      <c r="AA256" s="42">
        <v>10.5</v>
      </c>
      <c r="AB256" s="42" t="s">
        <v>9037</v>
      </c>
      <c r="AC256" s="42">
        <v>26.5</v>
      </c>
      <c r="AD256" s="42" t="s">
        <v>9038</v>
      </c>
      <c r="AE256" s="42">
        <v>84.5</v>
      </c>
      <c r="AF256" s="42" t="s">
        <v>2961</v>
      </c>
      <c r="AG256" s="42">
        <v>87</v>
      </c>
      <c r="AH256" s="42">
        <v>52</v>
      </c>
      <c r="AI256" s="42">
        <v>44</v>
      </c>
      <c r="AJ256" s="42">
        <v>168.13</v>
      </c>
      <c r="AK256" s="42" t="s">
        <v>76</v>
      </c>
      <c r="AL256" s="42" t="s">
        <v>76</v>
      </c>
      <c r="AM256" s="42" t="s">
        <v>76</v>
      </c>
      <c r="AN256" s="42">
        <v>8.6999999999999993</v>
      </c>
    </row>
    <row r="257" spans="2:40" x14ac:dyDescent="0.25">
      <c r="B257" s="42" t="s">
        <v>408</v>
      </c>
      <c r="C257" s="15">
        <v>466940</v>
      </c>
      <c r="D257" s="15" t="s">
        <v>7833</v>
      </c>
      <c r="E257" s="15">
        <v>2021</v>
      </c>
      <c r="F257" s="41">
        <v>44531</v>
      </c>
      <c r="G257" s="43">
        <v>1018.9</v>
      </c>
      <c r="H257" s="43">
        <v>1022.1</v>
      </c>
      <c r="I257" s="43">
        <v>1028.2</v>
      </c>
      <c r="J257" s="42" t="s">
        <v>18773</v>
      </c>
      <c r="K257" s="43">
        <v>1008.7</v>
      </c>
      <c r="L257" s="42" t="s">
        <v>8447</v>
      </c>
      <c r="M257" s="43">
        <v>18</v>
      </c>
      <c r="N257" s="43">
        <v>25.8</v>
      </c>
      <c r="O257" s="42" t="s">
        <v>9039</v>
      </c>
      <c r="P257" s="43">
        <v>12.4</v>
      </c>
      <c r="Q257" s="42" t="s">
        <v>18774</v>
      </c>
      <c r="R257" s="43">
        <v>13.8</v>
      </c>
      <c r="S257" s="43">
        <v>3.8</v>
      </c>
      <c r="T257" s="43">
        <v>20</v>
      </c>
      <c r="U257" s="43">
        <v>20.3</v>
      </c>
      <c r="V257" s="43">
        <v>360</v>
      </c>
      <c r="W257" s="42" t="s">
        <v>9040</v>
      </c>
      <c r="X257" s="43">
        <v>328</v>
      </c>
      <c r="Y257" s="43">
        <v>225.5</v>
      </c>
      <c r="Z257" s="43">
        <v>20</v>
      </c>
      <c r="AA257" s="43">
        <v>6.5</v>
      </c>
      <c r="AB257" s="42" t="s">
        <v>9041</v>
      </c>
      <c r="AC257" s="43">
        <v>13</v>
      </c>
      <c r="AD257" s="42" t="s">
        <v>9042</v>
      </c>
      <c r="AE257" s="43">
        <v>53</v>
      </c>
      <c r="AF257" s="42" t="s">
        <v>9043</v>
      </c>
      <c r="AG257" s="43">
        <v>77</v>
      </c>
      <c r="AH257" s="43">
        <v>54.2</v>
      </c>
      <c r="AI257" s="43">
        <v>44.6</v>
      </c>
      <c r="AJ257" s="43">
        <v>167.17</v>
      </c>
      <c r="AK257" s="42" t="s">
        <v>76</v>
      </c>
      <c r="AL257" s="42" t="s">
        <v>76</v>
      </c>
      <c r="AM257" s="42" t="s">
        <v>76</v>
      </c>
      <c r="AN257" s="43">
        <v>8.8000000000000007</v>
      </c>
    </row>
    <row r="258" spans="2:40" x14ac:dyDescent="0.25">
      <c r="B258" s="42" t="s">
        <v>408</v>
      </c>
      <c r="C258" s="15">
        <v>466920</v>
      </c>
      <c r="D258" s="15" t="s">
        <v>9138</v>
      </c>
      <c r="E258" s="15">
        <v>2015</v>
      </c>
      <c r="F258" s="41">
        <v>42005</v>
      </c>
      <c r="G258" s="42">
        <v>1018.7</v>
      </c>
      <c r="H258" s="42">
        <v>1022.4</v>
      </c>
      <c r="I258" s="42">
        <v>1027.0999999999999</v>
      </c>
      <c r="J258" s="42" t="s">
        <v>9055</v>
      </c>
      <c r="K258" s="42">
        <v>1010.3</v>
      </c>
      <c r="L258" s="42" t="s">
        <v>9056</v>
      </c>
      <c r="M258" s="42">
        <v>16.7</v>
      </c>
      <c r="N258" s="42">
        <v>24.8</v>
      </c>
      <c r="O258" s="42" t="s">
        <v>9057</v>
      </c>
      <c r="P258" s="42">
        <v>10.3</v>
      </c>
      <c r="Q258" s="42" t="s">
        <v>8455</v>
      </c>
      <c r="R258" s="42">
        <v>10.3</v>
      </c>
      <c r="S258" s="42">
        <v>2.8</v>
      </c>
      <c r="T258" s="42">
        <v>80</v>
      </c>
      <c r="U258" s="42">
        <v>15</v>
      </c>
      <c r="V258" s="42">
        <v>70</v>
      </c>
      <c r="W258" s="42" t="s">
        <v>9058</v>
      </c>
      <c r="X258" s="42">
        <v>20</v>
      </c>
      <c r="Y258" s="42">
        <v>51.2</v>
      </c>
      <c r="Z258" s="42">
        <v>6</v>
      </c>
      <c r="AA258" s="42">
        <v>1</v>
      </c>
      <c r="AB258" s="42" t="s">
        <v>9059</v>
      </c>
      <c r="AC258" s="42">
        <v>3.5</v>
      </c>
      <c r="AD258" s="42" t="s">
        <v>9060</v>
      </c>
      <c r="AE258" s="42">
        <v>10</v>
      </c>
      <c r="AF258" s="42" t="s">
        <v>2338</v>
      </c>
      <c r="AG258" s="42">
        <v>67</v>
      </c>
      <c r="AH258" s="42">
        <v>56.5</v>
      </c>
      <c r="AI258" s="42">
        <v>95.7</v>
      </c>
      <c r="AJ258" s="42">
        <v>261.66000000000003</v>
      </c>
      <c r="AK258" s="42">
        <v>3</v>
      </c>
      <c r="AL258" s="42">
        <v>5</v>
      </c>
      <c r="AM258" s="42" t="s">
        <v>9061</v>
      </c>
      <c r="AN258" s="42">
        <v>6.9</v>
      </c>
    </row>
    <row r="259" spans="2:40" x14ac:dyDescent="0.25">
      <c r="B259" s="42" t="s">
        <v>408</v>
      </c>
      <c r="C259" s="15">
        <v>466920</v>
      </c>
      <c r="D259" s="15" t="s">
        <v>9138</v>
      </c>
      <c r="E259" s="15">
        <v>2015</v>
      </c>
      <c r="F259" s="41">
        <v>42036</v>
      </c>
      <c r="G259" s="42">
        <v>1016.8</v>
      </c>
      <c r="H259" s="42">
        <v>1020.4</v>
      </c>
      <c r="I259" s="42">
        <v>1026</v>
      </c>
      <c r="J259" s="42" t="s">
        <v>9062</v>
      </c>
      <c r="K259" s="42">
        <v>1008.6</v>
      </c>
      <c r="L259" s="42" t="s">
        <v>9063</v>
      </c>
      <c r="M259" s="42">
        <v>17.3</v>
      </c>
      <c r="N259" s="42">
        <v>27.6</v>
      </c>
      <c r="O259" s="42" t="s">
        <v>9064</v>
      </c>
      <c r="P259" s="42">
        <v>9.8000000000000007</v>
      </c>
      <c r="Q259" s="42" t="s">
        <v>9065</v>
      </c>
      <c r="R259" s="42">
        <v>12</v>
      </c>
      <c r="S259" s="42">
        <v>2.2999999999999998</v>
      </c>
      <c r="T259" s="42">
        <v>80</v>
      </c>
      <c r="U259" s="42">
        <v>14.6</v>
      </c>
      <c r="V259" s="42">
        <v>60</v>
      </c>
      <c r="W259" s="42" t="s">
        <v>9066</v>
      </c>
      <c r="X259" s="42">
        <v>90</v>
      </c>
      <c r="Y259" s="42">
        <v>77.900000000000006</v>
      </c>
      <c r="Z259" s="42">
        <v>11</v>
      </c>
      <c r="AA259" s="42">
        <v>8.5</v>
      </c>
      <c r="AB259" s="42" t="s">
        <v>9067</v>
      </c>
      <c r="AC259" s="42">
        <v>21</v>
      </c>
      <c r="AD259" s="42" t="s">
        <v>9068</v>
      </c>
      <c r="AE259" s="42">
        <v>55.5</v>
      </c>
      <c r="AF259" s="42" t="s">
        <v>7860</v>
      </c>
      <c r="AG259" s="42">
        <v>72</v>
      </c>
      <c r="AH259" s="42">
        <v>58</v>
      </c>
      <c r="AI259" s="42">
        <v>78.900000000000006</v>
      </c>
      <c r="AJ259" s="42">
        <v>270.66000000000003</v>
      </c>
      <c r="AK259" s="42" t="s">
        <v>76</v>
      </c>
      <c r="AL259" s="42" t="s">
        <v>76</v>
      </c>
      <c r="AM259" s="42" t="s">
        <v>76</v>
      </c>
      <c r="AN259" s="42">
        <v>7.7</v>
      </c>
    </row>
    <row r="260" spans="2:40" x14ac:dyDescent="0.25">
      <c r="B260" s="42" t="s">
        <v>408</v>
      </c>
      <c r="C260" s="15">
        <v>466920</v>
      </c>
      <c r="D260" s="15" t="s">
        <v>9138</v>
      </c>
      <c r="E260" s="15">
        <v>2015</v>
      </c>
      <c r="F260" s="41">
        <v>42064</v>
      </c>
      <c r="G260" s="42">
        <v>1015.5</v>
      </c>
      <c r="H260" s="42">
        <v>1019.1</v>
      </c>
      <c r="I260" s="42">
        <v>1026</v>
      </c>
      <c r="J260" s="42" t="s">
        <v>9069</v>
      </c>
      <c r="K260" s="42">
        <v>1005.4</v>
      </c>
      <c r="L260" s="42" t="s">
        <v>9070</v>
      </c>
      <c r="M260" s="42">
        <v>18.899999999999999</v>
      </c>
      <c r="N260" s="42">
        <v>31.7</v>
      </c>
      <c r="O260" s="42" t="s">
        <v>9071</v>
      </c>
      <c r="P260" s="42">
        <v>11.4</v>
      </c>
      <c r="Q260" s="42" t="s">
        <v>9072</v>
      </c>
      <c r="R260" s="42">
        <v>15.4</v>
      </c>
      <c r="S260" s="42">
        <v>2.2999999999999998</v>
      </c>
      <c r="T260" s="42">
        <v>80</v>
      </c>
      <c r="U260" s="42">
        <v>14.5</v>
      </c>
      <c r="V260" s="42">
        <v>70</v>
      </c>
      <c r="W260" s="42" t="s">
        <v>9073</v>
      </c>
      <c r="X260" s="42">
        <v>182</v>
      </c>
      <c r="Y260" s="42">
        <v>159.19999999999999</v>
      </c>
      <c r="Z260" s="42">
        <v>13</v>
      </c>
      <c r="AA260" s="42">
        <v>3.5</v>
      </c>
      <c r="AB260" s="42" t="s">
        <v>9074</v>
      </c>
      <c r="AC260" s="42">
        <v>9.5</v>
      </c>
      <c r="AD260" s="42" t="s">
        <v>9075</v>
      </c>
      <c r="AE260" s="42">
        <v>48.5</v>
      </c>
      <c r="AF260" s="42" t="s">
        <v>2992</v>
      </c>
      <c r="AG260" s="42">
        <v>80</v>
      </c>
      <c r="AH260" s="42">
        <v>58.3</v>
      </c>
      <c r="AI260" s="42">
        <v>89.3</v>
      </c>
      <c r="AJ260" s="42">
        <v>281.66000000000003</v>
      </c>
      <c r="AK260" s="42" t="s">
        <v>76</v>
      </c>
      <c r="AL260" s="42" t="s">
        <v>76</v>
      </c>
      <c r="AM260" s="42" t="s">
        <v>76</v>
      </c>
      <c r="AN260" s="42">
        <v>7.8</v>
      </c>
    </row>
    <row r="261" spans="2:40" x14ac:dyDescent="0.25">
      <c r="B261" s="42" t="s">
        <v>408</v>
      </c>
      <c r="C261" s="15">
        <v>466920</v>
      </c>
      <c r="D261" s="15" t="s">
        <v>9138</v>
      </c>
      <c r="E261" s="15">
        <v>2015</v>
      </c>
      <c r="F261" s="41">
        <v>42095</v>
      </c>
      <c r="G261" s="42">
        <v>1011.2</v>
      </c>
      <c r="H261" s="42">
        <v>1014.7</v>
      </c>
      <c r="I261" s="42">
        <v>1019.9</v>
      </c>
      <c r="J261" s="42" t="s">
        <v>9076</v>
      </c>
      <c r="K261" s="42">
        <v>1000.3</v>
      </c>
      <c r="L261" s="42" t="s">
        <v>9077</v>
      </c>
      <c r="M261" s="42">
        <v>22.7</v>
      </c>
      <c r="N261" s="42">
        <v>34.5</v>
      </c>
      <c r="O261" s="42" t="s">
        <v>9078</v>
      </c>
      <c r="P261" s="42">
        <v>13.6</v>
      </c>
      <c r="Q261" s="42" t="s">
        <v>9079</v>
      </c>
      <c r="R261" s="42">
        <v>17.899999999999999</v>
      </c>
      <c r="S261" s="42">
        <v>2.2999999999999998</v>
      </c>
      <c r="T261" s="42">
        <v>80</v>
      </c>
      <c r="U261" s="42">
        <v>17.600000000000001</v>
      </c>
      <c r="V261" s="42">
        <v>80</v>
      </c>
      <c r="W261" s="42" t="s">
        <v>9080</v>
      </c>
      <c r="X261" s="42">
        <v>87.6</v>
      </c>
      <c r="Y261" s="42">
        <v>82.9</v>
      </c>
      <c r="Z261" s="42">
        <v>10</v>
      </c>
      <c r="AA261" s="42">
        <v>4.7</v>
      </c>
      <c r="AB261" s="42" t="s">
        <v>9081</v>
      </c>
      <c r="AC261" s="42">
        <v>9.6999999999999993</v>
      </c>
      <c r="AD261" s="42" t="s">
        <v>9082</v>
      </c>
      <c r="AE261" s="42">
        <v>21.2</v>
      </c>
      <c r="AF261" s="42" t="s">
        <v>2362</v>
      </c>
      <c r="AG261" s="42">
        <v>75</v>
      </c>
      <c r="AH261" s="42">
        <v>91.5</v>
      </c>
      <c r="AI261" s="42">
        <v>112.9</v>
      </c>
      <c r="AJ261" s="42">
        <v>446.99</v>
      </c>
      <c r="AK261" s="42" t="s">
        <v>76</v>
      </c>
      <c r="AL261" s="42" t="s">
        <v>76</v>
      </c>
      <c r="AM261" s="42" t="s">
        <v>76</v>
      </c>
      <c r="AN261" s="42">
        <v>7.1</v>
      </c>
    </row>
    <row r="262" spans="2:40" x14ac:dyDescent="0.25">
      <c r="B262" s="42" t="s">
        <v>408</v>
      </c>
      <c r="C262" s="15">
        <v>466920</v>
      </c>
      <c r="D262" s="15" t="s">
        <v>9138</v>
      </c>
      <c r="E262" s="15">
        <v>2015</v>
      </c>
      <c r="F262" s="41">
        <v>42125</v>
      </c>
      <c r="G262" s="42">
        <v>1006.1</v>
      </c>
      <c r="H262" s="42">
        <v>1009.5</v>
      </c>
      <c r="I262" s="42">
        <v>1012.1</v>
      </c>
      <c r="J262" s="42" t="s">
        <v>9083</v>
      </c>
      <c r="K262" s="42">
        <v>998.3</v>
      </c>
      <c r="L262" s="42" t="s">
        <v>9084</v>
      </c>
      <c r="M262" s="42">
        <v>26.1</v>
      </c>
      <c r="N262" s="42">
        <v>36.5</v>
      </c>
      <c r="O262" s="42" t="s">
        <v>9085</v>
      </c>
      <c r="P262" s="42">
        <v>18.100000000000001</v>
      </c>
      <c r="Q262" s="42" t="s">
        <v>9086</v>
      </c>
      <c r="R262" s="42">
        <v>21.8</v>
      </c>
      <c r="S262" s="42">
        <v>1.7</v>
      </c>
      <c r="T262" s="42">
        <v>80</v>
      </c>
      <c r="U262" s="42">
        <v>14.4</v>
      </c>
      <c r="V262" s="42">
        <v>80</v>
      </c>
      <c r="W262" s="42" t="s">
        <v>9087</v>
      </c>
      <c r="X262" s="42">
        <v>302.8</v>
      </c>
      <c r="Y262" s="42">
        <v>148.80000000000001</v>
      </c>
      <c r="Z262" s="42">
        <v>18</v>
      </c>
      <c r="AA262" s="42">
        <v>9</v>
      </c>
      <c r="AB262" s="42" t="s">
        <v>9088</v>
      </c>
      <c r="AC262" s="42">
        <v>38.6</v>
      </c>
      <c r="AD262" s="42" t="s">
        <v>8485</v>
      </c>
      <c r="AE262" s="42">
        <v>61.9</v>
      </c>
      <c r="AF262" s="42" t="s">
        <v>8486</v>
      </c>
      <c r="AG262" s="42">
        <v>78</v>
      </c>
      <c r="AH262" s="42">
        <v>87.3</v>
      </c>
      <c r="AI262" s="42">
        <v>82.1</v>
      </c>
      <c r="AJ262" s="42">
        <v>376.46</v>
      </c>
      <c r="AK262" s="42" t="s">
        <v>76</v>
      </c>
      <c r="AL262" s="42" t="s">
        <v>76</v>
      </c>
      <c r="AM262" s="42" t="s">
        <v>76</v>
      </c>
      <c r="AN262" s="42">
        <v>7.8</v>
      </c>
    </row>
    <row r="263" spans="2:40" x14ac:dyDescent="0.25">
      <c r="B263" s="42" t="s">
        <v>408</v>
      </c>
      <c r="C263" s="15">
        <v>466920</v>
      </c>
      <c r="D263" s="15" t="s">
        <v>9138</v>
      </c>
      <c r="E263" s="15">
        <v>2015</v>
      </c>
      <c r="F263" s="41">
        <v>42156</v>
      </c>
      <c r="G263" s="42">
        <v>1004.3</v>
      </c>
      <c r="H263" s="42">
        <v>1007.8</v>
      </c>
      <c r="I263" s="42">
        <v>1008.2</v>
      </c>
      <c r="J263" s="42" t="s">
        <v>9089</v>
      </c>
      <c r="K263" s="42">
        <v>998.4</v>
      </c>
      <c r="L263" s="42" t="s">
        <v>9090</v>
      </c>
      <c r="M263" s="42">
        <v>30</v>
      </c>
      <c r="N263" s="42">
        <v>37.1</v>
      </c>
      <c r="O263" s="42" t="s">
        <v>9091</v>
      </c>
      <c r="P263" s="42">
        <v>24.5</v>
      </c>
      <c r="Q263" s="42" t="s">
        <v>9092</v>
      </c>
      <c r="R263" s="42">
        <v>24.5</v>
      </c>
      <c r="S263" s="42">
        <v>1.5</v>
      </c>
      <c r="T263" s="42">
        <v>160</v>
      </c>
      <c r="U263" s="42">
        <v>15.5</v>
      </c>
      <c r="V263" s="42">
        <v>120</v>
      </c>
      <c r="W263" s="42" t="s">
        <v>9093</v>
      </c>
      <c r="X263" s="42">
        <v>248.3</v>
      </c>
      <c r="Y263" s="42">
        <v>38.5</v>
      </c>
      <c r="Z263" s="42">
        <v>9</v>
      </c>
      <c r="AA263" s="42">
        <v>23.5</v>
      </c>
      <c r="AB263" s="42" t="s">
        <v>9094</v>
      </c>
      <c r="AC263" s="42">
        <v>54</v>
      </c>
      <c r="AD263" s="42" t="s">
        <v>9095</v>
      </c>
      <c r="AE263" s="42">
        <v>65.8</v>
      </c>
      <c r="AF263" s="42" t="s">
        <v>9096</v>
      </c>
      <c r="AG263" s="42">
        <v>73</v>
      </c>
      <c r="AH263" s="42">
        <v>128.19999999999999</v>
      </c>
      <c r="AI263" s="42">
        <v>146.9</v>
      </c>
      <c r="AJ263" s="42">
        <v>557.45000000000005</v>
      </c>
      <c r="AK263" s="42">
        <v>8</v>
      </c>
      <c r="AL263" s="42">
        <v>9</v>
      </c>
      <c r="AM263" s="42" t="s">
        <v>9097</v>
      </c>
      <c r="AN263" s="42">
        <v>6.4</v>
      </c>
    </row>
    <row r="264" spans="2:40" x14ac:dyDescent="0.25">
      <c r="B264" s="42" t="s">
        <v>408</v>
      </c>
      <c r="C264" s="15">
        <v>466920</v>
      </c>
      <c r="D264" s="15" t="s">
        <v>9138</v>
      </c>
      <c r="E264" s="15">
        <v>2015</v>
      </c>
      <c r="F264" s="41">
        <v>42186</v>
      </c>
      <c r="G264" s="42">
        <v>1001.2</v>
      </c>
      <c r="H264" s="42">
        <v>1004.6</v>
      </c>
      <c r="I264" s="42">
        <v>1010</v>
      </c>
      <c r="J264" s="42" t="s">
        <v>9098</v>
      </c>
      <c r="K264" s="42">
        <v>986.9</v>
      </c>
      <c r="L264" s="42" t="s">
        <v>9099</v>
      </c>
      <c r="M264" s="42">
        <v>30</v>
      </c>
      <c r="N264" s="42">
        <v>37.5</v>
      </c>
      <c r="O264" s="42" t="s">
        <v>9100</v>
      </c>
      <c r="P264" s="42">
        <v>24.2</v>
      </c>
      <c r="Q264" s="42" t="s">
        <v>9101</v>
      </c>
      <c r="R264" s="42">
        <v>24.1</v>
      </c>
      <c r="S264" s="42">
        <v>2</v>
      </c>
      <c r="T264" s="42">
        <v>80</v>
      </c>
      <c r="U264" s="42">
        <v>19</v>
      </c>
      <c r="V264" s="42">
        <v>350</v>
      </c>
      <c r="W264" s="42" t="s">
        <v>9102</v>
      </c>
      <c r="X264" s="42">
        <v>316.8</v>
      </c>
      <c r="Y264" s="42">
        <v>55.7</v>
      </c>
      <c r="Z264" s="42">
        <v>13</v>
      </c>
      <c r="AA264" s="42">
        <v>22.5</v>
      </c>
      <c r="AB264" s="42" t="s">
        <v>9103</v>
      </c>
      <c r="AC264" s="42">
        <v>53</v>
      </c>
      <c r="AD264" s="42" t="s">
        <v>9104</v>
      </c>
      <c r="AE264" s="42">
        <v>91</v>
      </c>
      <c r="AF264" s="42" t="s">
        <v>2386</v>
      </c>
      <c r="AG264" s="42">
        <v>72</v>
      </c>
      <c r="AH264" s="42">
        <v>147.1</v>
      </c>
      <c r="AI264" s="42">
        <v>169.4</v>
      </c>
      <c r="AJ264" s="42">
        <v>606.46</v>
      </c>
      <c r="AK264" s="42" t="s">
        <v>76</v>
      </c>
      <c r="AL264" s="42" t="s">
        <v>76</v>
      </c>
      <c r="AM264" s="42" t="s">
        <v>76</v>
      </c>
      <c r="AN264" s="42">
        <v>5.8</v>
      </c>
    </row>
    <row r="265" spans="2:40" x14ac:dyDescent="0.25">
      <c r="B265" s="42" t="s">
        <v>408</v>
      </c>
      <c r="C265" s="15">
        <v>466920</v>
      </c>
      <c r="D265" s="15" t="s">
        <v>9138</v>
      </c>
      <c r="E265" s="15">
        <v>2015</v>
      </c>
      <c r="F265" s="41">
        <v>42217</v>
      </c>
      <c r="G265" s="42">
        <v>1002.3</v>
      </c>
      <c r="H265" s="42">
        <v>1005.7</v>
      </c>
      <c r="I265" s="42">
        <v>1010.3</v>
      </c>
      <c r="J265" s="42" t="s">
        <v>9105</v>
      </c>
      <c r="K265" s="42">
        <v>970.8</v>
      </c>
      <c r="L265" s="42" t="s">
        <v>9106</v>
      </c>
      <c r="M265" s="42">
        <v>28.6</v>
      </c>
      <c r="N265" s="42">
        <v>36.200000000000003</v>
      </c>
      <c r="O265" s="42" t="s">
        <v>9107</v>
      </c>
      <c r="P265" s="42">
        <v>23.9</v>
      </c>
      <c r="Q265" s="42" t="s">
        <v>9108</v>
      </c>
      <c r="R265" s="42">
        <v>23.8</v>
      </c>
      <c r="S265" s="42">
        <v>2.2000000000000002</v>
      </c>
      <c r="T265" s="42">
        <v>80</v>
      </c>
      <c r="U265" s="42">
        <v>39.200000000000003</v>
      </c>
      <c r="V265" s="42">
        <v>90</v>
      </c>
      <c r="W265" s="42" t="s">
        <v>9109</v>
      </c>
      <c r="X265" s="42">
        <v>728.2</v>
      </c>
      <c r="Y265" s="42">
        <v>141.19999999999999</v>
      </c>
      <c r="Z265" s="42">
        <v>23</v>
      </c>
      <c r="AA265" s="42">
        <v>18</v>
      </c>
      <c r="AB265" s="42" t="s">
        <v>9110</v>
      </c>
      <c r="AC265" s="42">
        <v>52</v>
      </c>
      <c r="AD265" s="42" t="s">
        <v>9111</v>
      </c>
      <c r="AE265" s="42">
        <v>306.7</v>
      </c>
      <c r="AF265" s="42" t="s">
        <v>1883</v>
      </c>
      <c r="AG265" s="42">
        <v>76</v>
      </c>
      <c r="AH265" s="42">
        <v>93.1</v>
      </c>
      <c r="AI265" s="42">
        <v>121.8</v>
      </c>
      <c r="AJ265" s="42">
        <v>462.42</v>
      </c>
      <c r="AK265" s="42" t="s">
        <v>76</v>
      </c>
      <c r="AL265" s="42" t="s">
        <v>76</v>
      </c>
      <c r="AM265" s="42" t="s">
        <v>76</v>
      </c>
      <c r="AN265" s="42">
        <v>6.7</v>
      </c>
    </row>
    <row r="266" spans="2:40" x14ac:dyDescent="0.25">
      <c r="B266" s="42" t="s">
        <v>408</v>
      </c>
      <c r="C266" s="15">
        <v>466920</v>
      </c>
      <c r="D266" s="15" t="s">
        <v>9138</v>
      </c>
      <c r="E266" s="15">
        <v>2015</v>
      </c>
      <c r="F266" s="41">
        <v>42248</v>
      </c>
      <c r="G266" s="42">
        <v>1006.8</v>
      </c>
      <c r="H266" s="42">
        <v>1010.2</v>
      </c>
      <c r="I266" s="42">
        <v>1013.8</v>
      </c>
      <c r="J266" s="42" t="s">
        <v>1885</v>
      </c>
      <c r="K266" s="42">
        <v>982.7</v>
      </c>
      <c r="L266" s="42" t="s">
        <v>1890</v>
      </c>
      <c r="M266" s="42">
        <v>27.4</v>
      </c>
      <c r="N266" s="42">
        <v>36.6</v>
      </c>
      <c r="O266" s="42" t="s">
        <v>9112</v>
      </c>
      <c r="P266" s="42">
        <v>22.4</v>
      </c>
      <c r="Q266" s="42" t="s">
        <v>9113</v>
      </c>
      <c r="R266" s="42">
        <v>22.1</v>
      </c>
      <c r="S266" s="42">
        <v>2.2999999999999998</v>
      </c>
      <c r="T266" s="42">
        <v>60</v>
      </c>
      <c r="U266" s="42">
        <v>37.1</v>
      </c>
      <c r="V266" s="42">
        <v>20</v>
      </c>
      <c r="W266" s="42" t="s">
        <v>9114</v>
      </c>
      <c r="X266" s="42">
        <v>309.89999999999998</v>
      </c>
      <c r="Y266" s="42">
        <v>87.7</v>
      </c>
      <c r="Z266" s="42">
        <v>14</v>
      </c>
      <c r="AA266" s="42">
        <v>14.4</v>
      </c>
      <c r="AB266" s="42" t="s">
        <v>9115</v>
      </c>
      <c r="AC266" s="42">
        <v>37.9</v>
      </c>
      <c r="AD266" s="42" t="s">
        <v>9116</v>
      </c>
      <c r="AE266" s="42">
        <v>203.9</v>
      </c>
      <c r="AF266" s="42" t="s">
        <v>1892</v>
      </c>
      <c r="AG266" s="42">
        <v>74</v>
      </c>
      <c r="AH266" s="42">
        <v>98.1</v>
      </c>
      <c r="AI266" s="42">
        <v>151.19999999999999</v>
      </c>
      <c r="AJ266" s="42">
        <v>462.3</v>
      </c>
      <c r="AK266" s="42" t="s">
        <v>76</v>
      </c>
      <c r="AL266" s="42" t="s">
        <v>76</v>
      </c>
      <c r="AM266" s="42" t="s">
        <v>76</v>
      </c>
      <c r="AN266" s="42">
        <v>6.3</v>
      </c>
    </row>
    <row r="267" spans="2:40" x14ac:dyDescent="0.25">
      <c r="B267" s="42" t="s">
        <v>408</v>
      </c>
      <c r="C267" s="15">
        <v>466920</v>
      </c>
      <c r="D267" s="15" t="s">
        <v>9138</v>
      </c>
      <c r="E267" s="15">
        <v>2015</v>
      </c>
      <c r="F267" s="41">
        <v>42278</v>
      </c>
      <c r="G267" s="42">
        <v>1011.5</v>
      </c>
      <c r="H267" s="42">
        <v>1015</v>
      </c>
      <c r="I267" s="42">
        <v>1020.7</v>
      </c>
      <c r="J267" s="42" t="s">
        <v>3522</v>
      </c>
      <c r="K267" s="42">
        <v>1002.3</v>
      </c>
      <c r="L267" s="42" t="s">
        <v>9117</v>
      </c>
      <c r="M267" s="42">
        <v>25.2</v>
      </c>
      <c r="N267" s="42">
        <v>34.299999999999997</v>
      </c>
      <c r="O267" s="42" t="s">
        <v>9118</v>
      </c>
      <c r="P267" s="42">
        <v>20.399999999999999</v>
      </c>
      <c r="Q267" s="42" t="s">
        <v>9119</v>
      </c>
      <c r="R267" s="42">
        <v>21</v>
      </c>
      <c r="S267" s="42">
        <v>3.1</v>
      </c>
      <c r="T267" s="42">
        <v>60</v>
      </c>
      <c r="U267" s="42">
        <v>15.5</v>
      </c>
      <c r="V267" s="42">
        <v>50</v>
      </c>
      <c r="W267" s="42" t="s">
        <v>9120</v>
      </c>
      <c r="X267" s="42">
        <v>135.30000000000001</v>
      </c>
      <c r="Y267" s="42">
        <v>91.1</v>
      </c>
      <c r="Z267" s="42">
        <v>11</v>
      </c>
      <c r="AA267" s="42">
        <v>15.5</v>
      </c>
      <c r="AB267" s="42" t="s">
        <v>9121</v>
      </c>
      <c r="AC267" s="42">
        <v>54</v>
      </c>
      <c r="AD267" s="42" t="s">
        <v>9122</v>
      </c>
      <c r="AE267" s="42">
        <v>58.8</v>
      </c>
      <c r="AF267" s="42" t="s">
        <v>9123</v>
      </c>
      <c r="AG267" s="42">
        <v>78</v>
      </c>
      <c r="AH267" s="42">
        <v>92.5</v>
      </c>
      <c r="AI267" s="42">
        <v>111.6</v>
      </c>
      <c r="AJ267" s="42">
        <v>373.57</v>
      </c>
      <c r="AK267" s="42" t="s">
        <v>76</v>
      </c>
      <c r="AL267" s="42" t="s">
        <v>76</v>
      </c>
      <c r="AM267" s="42" t="s">
        <v>76</v>
      </c>
      <c r="AN267" s="42">
        <v>6.6</v>
      </c>
    </row>
    <row r="268" spans="2:40" x14ac:dyDescent="0.25">
      <c r="B268" s="42" t="s">
        <v>408</v>
      </c>
      <c r="C268" s="15">
        <v>466920</v>
      </c>
      <c r="D268" s="15" t="s">
        <v>9138</v>
      </c>
      <c r="E268" s="15">
        <v>2015</v>
      </c>
      <c r="F268" s="41">
        <v>42309</v>
      </c>
      <c r="G268" s="42">
        <v>1014.7</v>
      </c>
      <c r="H268" s="42">
        <v>1018.3</v>
      </c>
      <c r="I268" s="42">
        <v>1024.0999999999999</v>
      </c>
      <c r="J268" s="42" t="s">
        <v>9124</v>
      </c>
      <c r="K268" s="42">
        <v>1008.9</v>
      </c>
      <c r="L268" s="42" t="s">
        <v>9125</v>
      </c>
      <c r="M268" s="42">
        <v>23.5</v>
      </c>
      <c r="N268" s="42">
        <v>33.1</v>
      </c>
      <c r="O268" s="42" t="s">
        <v>9126</v>
      </c>
      <c r="P268" s="42">
        <v>13.5</v>
      </c>
      <c r="Q268" s="42" t="s">
        <v>9127</v>
      </c>
      <c r="R268" s="42">
        <v>19.600000000000001</v>
      </c>
      <c r="S268" s="42">
        <v>2.9</v>
      </c>
      <c r="T268" s="42">
        <v>60</v>
      </c>
      <c r="U268" s="42">
        <v>15.7</v>
      </c>
      <c r="V268" s="42">
        <v>50</v>
      </c>
      <c r="W268" s="42" t="s">
        <v>9128</v>
      </c>
      <c r="X268" s="42">
        <v>22.6</v>
      </c>
      <c r="Y268" s="42">
        <v>52</v>
      </c>
      <c r="Z268" s="42">
        <v>9</v>
      </c>
      <c r="AA268" s="42">
        <v>2.8</v>
      </c>
      <c r="AB268" s="42" t="s">
        <v>9129</v>
      </c>
      <c r="AC268" s="42">
        <v>5.6</v>
      </c>
      <c r="AD268" s="42" t="s">
        <v>9130</v>
      </c>
      <c r="AE268" s="42">
        <v>8.6</v>
      </c>
      <c r="AF268" s="42" t="s">
        <v>7268</v>
      </c>
      <c r="AG268" s="42">
        <v>79</v>
      </c>
      <c r="AH268" s="42">
        <v>66.7</v>
      </c>
      <c r="AI268" s="42">
        <v>107.2</v>
      </c>
      <c r="AJ268" s="42">
        <v>308.63</v>
      </c>
      <c r="AK268" s="42" t="s">
        <v>76</v>
      </c>
      <c r="AL268" s="42" t="s">
        <v>76</v>
      </c>
      <c r="AM268" s="42" t="s">
        <v>76</v>
      </c>
      <c r="AN268" s="42">
        <v>6.6</v>
      </c>
    </row>
    <row r="269" spans="2:40" x14ac:dyDescent="0.25">
      <c r="B269" s="42" t="s">
        <v>408</v>
      </c>
      <c r="C269" s="15">
        <v>466920</v>
      </c>
      <c r="D269" s="15" t="s">
        <v>9138</v>
      </c>
      <c r="E269" s="15">
        <v>2015</v>
      </c>
      <c r="F269" s="41">
        <v>42339</v>
      </c>
      <c r="G269" s="42">
        <v>1017.9</v>
      </c>
      <c r="H269" s="42">
        <v>1021.5</v>
      </c>
      <c r="I269" s="42">
        <v>1026.5</v>
      </c>
      <c r="J269" s="42" t="s">
        <v>9131</v>
      </c>
      <c r="K269" s="42">
        <v>1007.4</v>
      </c>
      <c r="L269" s="42" t="s">
        <v>4786</v>
      </c>
      <c r="M269" s="42">
        <v>18.899999999999999</v>
      </c>
      <c r="N269" s="42">
        <v>30.5</v>
      </c>
      <c r="O269" s="42" t="s">
        <v>9132</v>
      </c>
      <c r="P269" s="42">
        <v>11.3</v>
      </c>
      <c r="Q269" s="42" t="s">
        <v>9133</v>
      </c>
      <c r="R269" s="42">
        <v>15.1</v>
      </c>
      <c r="S269" s="42">
        <v>2.9</v>
      </c>
      <c r="T269" s="42">
        <v>60</v>
      </c>
      <c r="U269" s="42">
        <v>15</v>
      </c>
      <c r="V269" s="42">
        <v>50</v>
      </c>
      <c r="W269" s="42" t="s">
        <v>9134</v>
      </c>
      <c r="X269" s="42">
        <v>75.7</v>
      </c>
      <c r="Y269" s="42">
        <v>114.6</v>
      </c>
      <c r="Z269" s="42">
        <v>11</v>
      </c>
      <c r="AA269" s="42">
        <v>5</v>
      </c>
      <c r="AB269" s="42" t="s">
        <v>9135</v>
      </c>
      <c r="AC269" s="42">
        <v>15.5</v>
      </c>
      <c r="AD269" s="42" t="s">
        <v>9136</v>
      </c>
      <c r="AE269" s="42">
        <v>28.5</v>
      </c>
      <c r="AF269" s="42" t="s">
        <v>4787</v>
      </c>
      <c r="AG269" s="42">
        <v>79</v>
      </c>
      <c r="AH269" s="42">
        <v>44</v>
      </c>
      <c r="AI269" s="42">
        <v>39.299999999999997</v>
      </c>
      <c r="AJ269" s="42">
        <v>182.96</v>
      </c>
      <c r="AK269" s="42" t="s">
        <v>76</v>
      </c>
      <c r="AL269" s="42" t="s">
        <v>76</v>
      </c>
      <c r="AM269" s="42" t="s">
        <v>76</v>
      </c>
      <c r="AN269" s="42">
        <v>8.5</v>
      </c>
    </row>
    <row r="270" spans="2:40" x14ac:dyDescent="0.25">
      <c r="B270" s="42" t="s">
        <v>408</v>
      </c>
      <c r="C270" s="15">
        <v>466920</v>
      </c>
      <c r="D270" s="15" t="s">
        <v>9137</v>
      </c>
      <c r="E270" s="15">
        <v>2016</v>
      </c>
      <c r="F270" s="41">
        <v>42370</v>
      </c>
      <c r="G270" s="42">
        <v>1017.8</v>
      </c>
      <c r="H270" s="42">
        <v>1021.5</v>
      </c>
      <c r="I270" s="42">
        <v>1033.5</v>
      </c>
      <c r="J270" s="42" t="s">
        <v>9142</v>
      </c>
      <c r="K270" s="42">
        <v>1004.4</v>
      </c>
      <c r="L270" s="42" t="s">
        <v>9143</v>
      </c>
      <c r="M270" s="42">
        <v>16.2</v>
      </c>
      <c r="N270" s="42">
        <v>24.5</v>
      </c>
      <c r="O270" s="42" t="s">
        <v>9144</v>
      </c>
      <c r="P270" s="42">
        <v>4</v>
      </c>
      <c r="Q270" s="42" t="s">
        <v>9145</v>
      </c>
      <c r="R270" s="42">
        <v>13.4</v>
      </c>
      <c r="S270" s="42">
        <v>2.1</v>
      </c>
      <c r="T270" s="42">
        <v>60</v>
      </c>
      <c r="U270" s="42">
        <v>15.5</v>
      </c>
      <c r="V270" s="42">
        <v>70</v>
      </c>
      <c r="W270" s="42" t="s">
        <v>9146</v>
      </c>
      <c r="X270" s="42">
        <v>256</v>
      </c>
      <c r="Y270" s="42">
        <v>227.3</v>
      </c>
      <c r="Z270" s="42">
        <v>20</v>
      </c>
      <c r="AA270" s="42">
        <v>4.0999999999999996</v>
      </c>
      <c r="AB270" s="42" t="s">
        <v>9147</v>
      </c>
      <c r="AC270" s="42">
        <v>13.5</v>
      </c>
      <c r="AD270" s="42" t="s">
        <v>9148</v>
      </c>
      <c r="AE270" s="42">
        <v>36.5</v>
      </c>
      <c r="AF270" s="42" t="s">
        <v>1926</v>
      </c>
      <c r="AG270" s="42">
        <v>84</v>
      </c>
      <c r="AH270" s="42">
        <v>35.4</v>
      </c>
      <c r="AI270" s="42">
        <v>27.1</v>
      </c>
      <c r="AJ270" s="42">
        <v>149.47</v>
      </c>
      <c r="AK270" s="42" t="s">
        <v>76</v>
      </c>
      <c r="AL270" s="42" t="s">
        <v>76</v>
      </c>
      <c r="AM270" s="42" t="s">
        <v>76</v>
      </c>
      <c r="AN270" s="42">
        <v>9.1</v>
      </c>
    </row>
    <row r="271" spans="2:40" x14ac:dyDescent="0.25">
      <c r="B271" s="42" t="s">
        <v>408</v>
      </c>
      <c r="C271" s="15">
        <v>466920</v>
      </c>
      <c r="D271" s="15" t="s">
        <v>9137</v>
      </c>
      <c r="E271" s="15">
        <v>2016</v>
      </c>
      <c r="F271" s="41">
        <v>42401</v>
      </c>
      <c r="G271" s="42">
        <v>1019.4</v>
      </c>
      <c r="H271" s="42">
        <v>1023.1</v>
      </c>
      <c r="I271" s="42">
        <v>1028.5999999999999</v>
      </c>
      <c r="J271" s="42" t="s">
        <v>9149</v>
      </c>
      <c r="K271" s="42">
        <v>1006.8</v>
      </c>
      <c r="L271" s="42" t="s">
        <v>9150</v>
      </c>
      <c r="M271" s="42">
        <v>15.5</v>
      </c>
      <c r="N271" s="42">
        <v>30.5</v>
      </c>
      <c r="O271" s="42" t="s">
        <v>9151</v>
      </c>
      <c r="P271" s="42">
        <v>6.1</v>
      </c>
      <c r="Q271" s="42" t="s">
        <v>9152</v>
      </c>
      <c r="R271" s="42">
        <v>11.7</v>
      </c>
      <c r="S271" s="42">
        <v>2.2000000000000002</v>
      </c>
      <c r="T271" s="42">
        <v>60</v>
      </c>
      <c r="U271" s="42">
        <v>15.8</v>
      </c>
      <c r="V271" s="42">
        <v>70</v>
      </c>
      <c r="W271" s="42" t="s">
        <v>9153</v>
      </c>
      <c r="X271" s="42">
        <v>78.900000000000006</v>
      </c>
      <c r="Y271" s="42">
        <v>232.9</v>
      </c>
      <c r="Z271" s="42">
        <v>17</v>
      </c>
      <c r="AA271" s="42">
        <v>2</v>
      </c>
      <c r="AB271" s="42" t="s">
        <v>9154</v>
      </c>
      <c r="AC271" s="42">
        <v>4.5</v>
      </c>
      <c r="AD271" s="42" t="s">
        <v>9155</v>
      </c>
      <c r="AE271" s="42">
        <v>14</v>
      </c>
      <c r="AF271" s="42" t="s">
        <v>7948</v>
      </c>
      <c r="AG271" s="42">
        <v>80</v>
      </c>
      <c r="AH271" s="42">
        <v>42.7</v>
      </c>
      <c r="AI271" s="42">
        <v>80.099999999999994</v>
      </c>
      <c r="AJ271" s="42">
        <v>206.73</v>
      </c>
      <c r="AK271" s="42" t="s">
        <v>76</v>
      </c>
      <c r="AL271" s="42" t="s">
        <v>76</v>
      </c>
      <c r="AM271" s="42" t="s">
        <v>76</v>
      </c>
      <c r="AN271" s="42">
        <v>7.8</v>
      </c>
    </row>
    <row r="272" spans="2:40" x14ac:dyDescent="0.25">
      <c r="B272" s="42" t="s">
        <v>408</v>
      </c>
      <c r="C272" s="15">
        <v>466920</v>
      </c>
      <c r="D272" s="15" t="s">
        <v>9137</v>
      </c>
      <c r="E272" s="15">
        <v>2016</v>
      </c>
      <c r="F272" s="41">
        <v>42430</v>
      </c>
      <c r="G272" s="42">
        <v>1015.1</v>
      </c>
      <c r="H272" s="42">
        <v>1018.7</v>
      </c>
      <c r="I272" s="42">
        <v>1025.9000000000001</v>
      </c>
      <c r="J272" s="42" t="s">
        <v>3560</v>
      </c>
      <c r="K272" s="42">
        <v>1005.6</v>
      </c>
      <c r="L272" s="42" t="s">
        <v>9156</v>
      </c>
      <c r="M272" s="42">
        <v>17.5</v>
      </c>
      <c r="N272" s="42">
        <v>29.4</v>
      </c>
      <c r="O272" s="42" t="s">
        <v>9157</v>
      </c>
      <c r="P272" s="42">
        <v>9.4</v>
      </c>
      <c r="Q272" s="42" t="s">
        <v>9158</v>
      </c>
      <c r="R272" s="42">
        <v>12.7</v>
      </c>
      <c r="S272" s="42">
        <v>2</v>
      </c>
      <c r="T272" s="42">
        <v>60</v>
      </c>
      <c r="U272" s="42">
        <v>15.2</v>
      </c>
      <c r="V272" s="42">
        <v>60</v>
      </c>
      <c r="W272" s="42" t="s">
        <v>9159</v>
      </c>
      <c r="X272" s="42">
        <v>285.7</v>
      </c>
      <c r="Y272" s="42">
        <v>245.4</v>
      </c>
      <c r="Z272" s="42">
        <v>19</v>
      </c>
      <c r="AA272" s="42">
        <v>10.5</v>
      </c>
      <c r="AB272" s="42" t="s">
        <v>9160</v>
      </c>
      <c r="AC272" s="42">
        <v>15.5</v>
      </c>
      <c r="AD272" s="42" t="s">
        <v>9161</v>
      </c>
      <c r="AE272" s="42">
        <v>45</v>
      </c>
      <c r="AF272" s="42" t="s">
        <v>1942</v>
      </c>
      <c r="AG272" s="42">
        <v>75</v>
      </c>
      <c r="AH272" s="42">
        <v>50.9</v>
      </c>
      <c r="AI272" s="42">
        <v>90.3</v>
      </c>
      <c r="AJ272" s="42">
        <v>286.97000000000003</v>
      </c>
      <c r="AK272" s="42" t="s">
        <v>76</v>
      </c>
      <c r="AL272" s="42" t="s">
        <v>76</v>
      </c>
      <c r="AM272" s="42" t="s">
        <v>76</v>
      </c>
      <c r="AN272" s="42">
        <v>8</v>
      </c>
    </row>
    <row r="273" spans="2:40" x14ac:dyDescent="0.25">
      <c r="B273" s="42" t="s">
        <v>408</v>
      </c>
      <c r="C273" s="15">
        <v>466920</v>
      </c>
      <c r="D273" s="15" t="s">
        <v>9137</v>
      </c>
      <c r="E273" s="15">
        <v>2016</v>
      </c>
      <c r="F273" s="41">
        <v>42461</v>
      </c>
      <c r="G273" s="42">
        <v>1009.2</v>
      </c>
      <c r="H273" s="42">
        <v>1012.7</v>
      </c>
      <c r="I273" s="42">
        <v>1018</v>
      </c>
      <c r="J273" s="42" t="s">
        <v>9162</v>
      </c>
      <c r="K273" s="42">
        <v>999.5</v>
      </c>
      <c r="L273" s="42" t="s">
        <v>9163</v>
      </c>
      <c r="M273" s="42">
        <v>24</v>
      </c>
      <c r="N273" s="42">
        <v>33.200000000000003</v>
      </c>
      <c r="O273" s="42" t="s">
        <v>9164</v>
      </c>
      <c r="P273" s="42">
        <v>17.100000000000001</v>
      </c>
      <c r="Q273" s="42" t="s">
        <v>9165</v>
      </c>
      <c r="R273" s="42">
        <v>19.3</v>
      </c>
      <c r="S273" s="42">
        <v>1.7</v>
      </c>
      <c r="T273" s="42">
        <v>60</v>
      </c>
      <c r="U273" s="42">
        <v>17</v>
      </c>
      <c r="V273" s="42">
        <v>310</v>
      </c>
      <c r="W273" s="42" t="s">
        <v>9166</v>
      </c>
      <c r="X273" s="42">
        <v>184.4</v>
      </c>
      <c r="Y273" s="42">
        <v>112.7</v>
      </c>
      <c r="Z273" s="42">
        <v>14</v>
      </c>
      <c r="AA273" s="42">
        <v>17</v>
      </c>
      <c r="AB273" s="42" t="s">
        <v>7960</v>
      </c>
      <c r="AC273" s="42">
        <v>36</v>
      </c>
      <c r="AD273" s="42" t="s">
        <v>9167</v>
      </c>
      <c r="AE273" s="42">
        <v>56.3</v>
      </c>
      <c r="AF273" s="42" t="s">
        <v>6680</v>
      </c>
      <c r="AG273" s="42">
        <v>76</v>
      </c>
      <c r="AH273" s="42">
        <v>64.3</v>
      </c>
      <c r="AI273" s="42">
        <v>81.900000000000006</v>
      </c>
      <c r="AJ273" s="42">
        <v>366.1</v>
      </c>
      <c r="AK273" s="42" t="s">
        <v>76</v>
      </c>
      <c r="AL273" s="42" t="s">
        <v>76</v>
      </c>
      <c r="AM273" s="42" t="s">
        <v>76</v>
      </c>
      <c r="AN273" s="42">
        <v>8.1</v>
      </c>
    </row>
    <row r="274" spans="2:40" x14ac:dyDescent="0.25">
      <c r="B274" s="42" t="s">
        <v>408</v>
      </c>
      <c r="C274" s="15">
        <v>466920</v>
      </c>
      <c r="D274" s="15" t="s">
        <v>9137</v>
      </c>
      <c r="E274" s="15">
        <v>2016</v>
      </c>
      <c r="F274" s="41">
        <v>42491</v>
      </c>
      <c r="G274" s="42">
        <v>1007.5</v>
      </c>
      <c r="H274" s="42">
        <v>1011</v>
      </c>
      <c r="I274" s="42">
        <v>1013.5</v>
      </c>
      <c r="J274" s="42" t="s">
        <v>9168</v>
      </c>
      <c r="K274" s="42">
        <v>1001.1</v>
      </c>
      <c r="L274" s="42" t="s">
        <v>9169</v>
      </c>
      <c r="M274" s="42">
        <v>27.1</v>
      </c>
      <c r="N274" s="42">
        <v>37.299999999999997</v>
      </c>
      <c r="O274" s="42" t="s">
        <v>9170</v>
      </c>
      <c r="P274" s="42">
        <v>19</v>
      </c>
      <c r="Q274" s="42" t="s">
        <v>9171</v>
      </c>
      <c r="R274" s="42">
        <v>21.3</v>
      </c>
      <c r="S274" s="42">
        <v>2</v>
      </c>
      <c r="T274" s="42">
        <v>60</v>
      </c>
      <c r="U274" s="42">
        <v>14.6</v>
      </c>
      <c r="V274" s="42">
        <v>50</v>
      </c>
      <c r="W274" s="42" t="s">
        <v>9172</v>
      </c>
      <c r="X274" s="42">
        <v>186.7</v>
      </c>
      <c r="Y274" s="42">
        <v>87</v>
      </c>
      <c r="Z274" s="42">
        <v>15</v>
      </c>
      <c r="AA274" s="42">
        <v>14.4</v>
      </c>
      <c r="AB274" s="42" t="s">
        <v>9173</v>
      </c>
      <c r="AC274" s="42">
        <v>57.1</v>
      </c>
      <c r="AD274" s="42" t="s">
        <v>9174</v>
      </c>
      <c r="AE274" s="42">
        <v>68.599999999999994</v>
      </c>
      <c r="AF274" s="42" t="s">
        <v>3582</v>
      </c>
      <c r="AG274" s="42">
        <v>71</v>
      </c>
      <c r="AH274" s="42">
        <v>93.3</v>
      </c>
      <c r="AI274" s="42">
        <v>104</v>
      </c>
      <c r="AJ274" s="42">
        <v>465.62</v>
      </c>
      <c r="AK274" s="42" t="s">
        <v>76</v>
      </c>
      <c r="AL274" s="42" t="s">
        <v>76</v>
      </c>
      <c r="AM274" s="42" t="s">
        <v>76</v>
      </c>
      <c r="AN274" s="42">
        <v>7.8</v>
      </c>
    </row>
    <row r="275" spans="2:40" x14ac:dyDescent="0.25">
      <c r="B275" s="42" t="s">
        <v>408</v>
      </c>
      <c r="C275" s="15">
        <v>466920</v>
      </c>
      <c r="D275" s="15" t="s">
        <v>9137</v>
      </c>
      <c r="E275" s="15">
        <v>2016</v>
      </c>
      <c r="F275" s="41">
        <v>42522</v>
      </c>
      <c r="G275" s="42">
        <v>1004.6</v>
      </c>
      <c r="H275" s="42">
        <v>1008.1</v>
      </c>
      <c r="I275" s="42">
        <v>1012.6</v>
      </c>
      <c r="J275" s="42" t="s">
        <v>9175</v>
      </c>
      <c r="K275" s="42">
        <v>997.2</v>
      </c>
      <c r="L275" s="42" t="s">
        <v>9176</v>
      </c>
      <c r="M275" s="42">
        <v>29.4</v>
      </c>
      <c r="N275" s="42">
        <v>38.700000000000003</v>
      </c>
      <c r="O275" s="42" t="s">
        <v>9177</v>
      </c>
      <c r="P275" s="42">
        <v>24.1</v>
      </c>
      <c r="Q275" s="42" t="s">
        <v>9178</v>
      </c>
      <c r="R275" s="42">
        <v>23.6</v>
      </c>
      <c r="S275" s="42">
        <v>1.5</v>
      </c>
      <c r="T275" s="42">
        <v>160</v>
      </c>
      <c r="U275" s="42">
        <v>14.5</v>
      </c>
      <c r="V275" s="42">
        <v>270</v>
      </c>
      <c r="W275" s="42" t="s">
        <v>9179</v>
      </c>
      <c r="X275" s="42">
        <v>429.8</v>
      </c>
      <c r="Y275" s="42">
        <v>89.3</v>
      </c>
      <c r="Z275" s="42">
        <v>21</v>
      </c>
      <c r="AA275" s="42">
        <v>17.8</v>
      </c>
      <c r="AB275" s="42" t="s">
        <v>9180</v>
      </c>
      <c r="AC275" s="42">
        <v>36.299999999999997</v>
      </c>
      <c r="AD275" s="42" t="s">
        <v>9181</v>
      </c>
      <c r="AE275" s="42">
        <v>82.5</v>
      </c>
      <c r="AF275" s="42" t="s">
        <v>2468</v>
      </c>
      <c r="AG275" s="42">
        <v>72</v>
      </c>
      <c r="AH275" s="42">
        <v>117.4</v>
      </c>
      <c r="AI275" s="42">
        <v>125.6</v>
      </c>
      <c r="AJ275" s="42">
        <v>495.86</v>
      </c>
      <c r="AK275" s="42" t="s">
        <v>76</v>
      </c>
      <c r="AL275" s="42" t="s">
        <v>76</v>
      </c>
      <c r="AM275" s="42" t="s">
        <v>76</v>
      </c>
      <c r="AN275" s="42">
        <v>7.4</v>
      </c>
    </row>
    <row r="276" spans="2:40" x14ac:dyDescent="0.25">
      <c r="B276" s="42" t="s">
        <v>408</v>
      </c>
      <c r="C276" s="15">
        <v>466920</v>
      </c>
      <c r="D276" s="15" t="s">
        <v>9137</v>
      </c>
      <c r="E276" s="15">
        <v>2016</v>
      </c>
      <c r="F276" s="41">
        <v>42552</v>
      </c>
      <c r="G276" s="42">
        <v>1003.5</v>
      </c>
      <c r="H276" s="42">
        <v>1007</v>
      </c>
      <c r="I276" s="42">
        <v>1009</v>
      </c>
      <c r="J276" s="42" t="s">
        <v>9182</v>
      </c>
      <c r="K276" s="42">
        <v>990.4</v>
      </c>
      <c r="L276" s="42" t="s">
        <v>9183</v>
      </c>
      <c r="M276" s="42">
        <v>30.3</v>
      </c>
      <c r="N276" s="42">
        <v>38.5</v>
      </c>
      <c r="O276" s="42" t="s">
        <v>9184</v>
      </c>
      <c r="P276" s="42">
        <v>23.9</v>
      </c>
      <c r="Q276" s="42" t="s">
        <v>9185</v>
      </c>
      <c r="R276" s="42">
        <v>24</v>
      </c>
      <c r="S276" s="42">
        <v>2</v>
      </c>
      <c r="T276" s="42">
        <v>160</v>
      </c>
      <c r="U276" s="42">
        <v>19.100000000000001</v>
      </c>
      <c r="V276" s="42">
        <v>50</v>
      </c>
      <c r="W276" s="42" t="s">
        <v>9186</v>
      </c>
      <c r="X276" s="42">
        <v>174.6</v>
      </c>
      <c r="Y276" s="42">
        <v>55.9</v>
      </c>
      <c r="Z276" s="42">
        <v>13</v>
      </c>
      <c r="AA276" s="42">
        <v>18.5</v>
      </c>
      <c r="AB276" s="42" t="s">
        <v>9187</v>
      </c>
      <c r="AC276" s="42">
        <v>38.5</v>
      </c>
      <c r="AD276" s="42" t="s">
        <v>9188</v>
      </c>
      <c r="AE276" s="42">
        <v>43.7</v>
      </c>
      <c r="AF276" s="42" t="s">
        <v>9189</v>
      </c>
      <c r="AG276" s="42">
        <v>70</v>
      </c>
      <c r="AH276" s="42">
        <v>132.80000000000001</v>
      </c>
      <c r="AI276" s="42">
        <v>192.7</v>
      </c>
      <c r="AJ276" s="42">
        <v>601.47</v>
      </c>
      <c r="AK276" s="42" t="s">
        <v>76</v>
      </c>
      <c r="AL276" s="42" t="s">
        <v>76</v>
      </c>
      <c r="AM276" s="42" t="s">
        <v>76</v>
      </c>
      <c r="AN276" s="42">
        <v>5.6</v>
      </c>
    </row>
    <row r="277" spans="2:40" x14ac:dyDescent="0.25">
      <c r="B277" s="42" t="s">
        <v>408</v>
      </c>
      <c r="C277" s="15">
        <v>466920</v>
      </c>
      <c r="D277" s="15" t="s">
        <v>9137</v>
      </c>
      <c r="E277" s="15">
        <v>2016</v>
      </c>
      <c r="F277" s="41">
        <v>42583</v>
      </c>
      <c r="G277" s="42">
        <v>1000.5</v>
      </c>
      <c r="H277" s="42">
        <v>1004</v>
      </c>
      <c r="I277" s="42">
        <v>1006.9</v>
      </c>
      <c r="J277" s="42" t="s">
        <v>9190</v>
      </c>
      <c r="K277" s="42">
        <v>996.4</v>
      </c>
      <c r="L277" s="42" t="s">
        <v>9191</v>
      </c>
      <c r="M277" s="42">
        <v>30.1</v>
      </c>
      <c r="N277" s="42">
        <v>37.799999999999997</v>
      </c>
      <c r="O277" s="42" t="s">
        <v>9192</v>
      </c>
      <c r="P277" s="42">
        <v>24.6</v>
      </c>
      <c r="Q277" s="42" t="s">
        <v>9193</v>
      </c>
      <c r="R277" s="42">
        <v>23.2</v>
      </c>
      <c r="S277" s="42">
        <v>1.9</v>
      </c>
      <c r="T277" s="42">
        <v>160</v>
      </c>
      <c r="U277" s="42">
        <v>19.600000000000001</v>
      </c>
      <c r="V277" s="42">
        <v>90</v>
      </c>
      <c r="W277" s="42" t="s">
        <v>9194</v>
      </c>
      <c r="X277" s="42">
        <v>141.4</v>
      </c>
      <c r="Y277" s="42">
        <v>40.4</v>
      </c>
      <c r="Z277" s="42">
        <v>14</v>
      </c>
      <c r="AA277" s="42">
        <v>13</v>
      </c>
      <c r="AB277" s="42" t="s">
        <v>9195</v>
      </c>
      <c r="AC277" s="42">
        <v>25</v>
      </c>
      <c r="AD277" s="42" t="s">
        <v>9196</v>
      </c>
      <c r="AE277" s="42">
        <v>35.5</v>
      </c>
      <c r="AF277" s="42" t="s">
        <v>9197</v>
      </c>
      <c r="AG277" s="42">
        <v>67</v>
      </c>
      <c r="AH277" s="42">
        <v>132.9</v>
      </c>
      <c r="AI277" s="42">
        <v>187.5</v>
      </c>
      <c r="AJ277" s="42">
        <v>579.39</v>
      </c>
      <c r="AK277" s="42" t="s">
        <v>76</v>
      </c>
      <c r="AL277" s="42" t="s">
        <v>76</v>
      </c>
      <c r="AM277" s="42" t="s">
        <v>76</v>
      </c>
      <c r="AN277" s="42">
        <v>5.7</v>
      </c>
    </row>
    <row r="278" spans="2:40" x14ac:dyDescent="0.25">
      <c r="B278" s="42" t="s">
        <v>408</v>
      </c>
      <c r="C278" s="15">
        <v>466920</v>
      </c>
      <c r="D278" s="15" t="s">
        <v>9137</v>
      </c>
      <c r="E278" s="15">
        <v>2016</v>
      </c>
      <c r="F278" s="41">
        <v>42614</v>
      </c>
      <c r="G278" s="42">
        <v>1003.4</v>
      </c>
      <c r="H278" s="42">
        <v>1006.9</v>
      </c>
      <c r="I278" s="42">
        <v>1013.1</v>
      </c>
      <c r="J278" s="42" t="s">
        <v>9198</v>
      </c>
      <c r="K278" s="42">
        <v>974.3</v>
      </c>
      <c r="L278" s="42" t="s">
        <v>9199</v>
      </c>
      <c r="M278" s="42">
        <v>27.8</v>
      </c>
      <c r="N278" s="42">
        <v>35.9</v>
      </c>
      <c r="O278" s="42" t="s">
        <v>9200</v>
      </c>
      <c r="P278" s="42">
        <v>23.6</v>
      </c>
      <c r="Q278" s="42" t="s">
        <v>9201</v>
      </c>
      <c r="R278" s="42">
        <v>23</v>
      </c>
      <c r="S278" s="42">
        <v>2.7</v>
      </c>
      <c r="T278" s="42">
        <v>60</v>
      </c>
      <c r="U278" s="42">
        <v>37.700000000000003</v>
      </c>
      <c r="V278" s="42">
        <v>10</v>
      </c>
      <c r="W278" s="42" t="s">
        <v>9199</v>
      </c>
      <c r="X278" s="42">
        <v>428.5</v>
      </c>
      <c r="Y278" s="42">
        <v>129.19999999999999</v>
      </c>
      <c r="Z278" s="42">
        <v>22</v>
      </c>
      <c r="AA278" s="42">
        <v>15.5</v>
      </c>
      <c r="AB278" s="42" t="s">
        <v>9202</v>
      </c>
      <c r="AC278" s="42">
        <v>33</v>
      </c>
      <c r="AD278" s="42" t="s">
        <v>9203</v>
      </c>
      <c r="AE278" s="42">
        <v>181.5</v>
      </c>
      <c r="AF278" s="42" t="s">
        <v>1989</v>
      </c>
      <c r="AG278" s="42">
        <v>76</v>
      </c>
      <c r="AH278" s="42">
        <v>65.7</v>
      </c>
      <c r="AI278" s="42">
        <v>90.8</v>
      </c>
      <c r="AJ278" s="42">
        <v>360.45</v>
      </c>
      <c r="AK278" s="42" t="s">
        <v>76</v>
      </c>
      <c r="AL278" s="42" t="s">
        <v>76</v>
      </c>
      <c r="AM278" s="42" t="s">
        <v>76</v>
      </c>
      <c r="AN278" s="42">
        <v>7.7</v>
      </c>
    </row>
    <row r="279" spans="2:40" x14ac:dyDescent="0.25">
      <c r="B279" s="42" t="s">
        <v>408</v>
      </c>
      <c r="C279" s="15">
        <v>466920</v>
      </c>
      <c r="D279" s="15" t="s">
        <v>9137</v>
      </c>
      <c r="E279" s="15">
        <v>2016</v>
      </c>
      <c r="F279" s="41">
        <v>42644</v>
      </c>
      <c r="G279" s="42">
        <v>1008.4</v>
      </c>
      <c r="H279" s="42">
        <v>1011.9</v>
      </c>
      <c r="I279" s="42">
        <v>1021</v>
      </c>
      <c r="J279" s="42" t="s">
        <v>9204</v>
      </c>
      <c r="K279" s="42">
        <v>999.6</v>
      </c>
      <c r="L279" s="42" t="s">
        <v>9205</v>
      </c>
      <c r="M279" s="42">
        <v>27</v>
      </c>
      <c r="N279" s="42">
        <v>35.4</v>
      </c>
      <c r="O279" s="42" t="s">
        <v>9206</v>
      </c>
      <c r="P279" s="42">
        <v>21.4</v>
      </c>
      <c r="Q279" s="42" t="s">
        <v>9207</v>
      </c>
      <c r="R279" s="42">
        <v>22.2</v>
      </c>
      <c r="S279" s="42">
        <v>2.9</v>
      </c>
      <c r="T279" s="42">
        <v>50</v>
      </c>
      <c r="U279" s="42">
        <v>20.8</v>
      </c>
      <c r="V279" s="42">
        <v>80</v>
      </c>
      <c r="W279" s="42" t="s">
        <v>9208</v>
      </c>
      <c r="X279" s="42">
        <v>137.6</v>
      </c>
      <c r="Y279" s="42">
        <v>160.6</v>
      </c>
      <c r="Z279" s="42">
        <v>16</v>
      </c>
      <c r="AA279" s="42">
        <v>8.6999999999999993</v>
      </c>
      <c r="AB279" s="42" t="s">
        <v>9209</v>
      </c>
      <c r="AC279" s="42">
        <v>12</v>
      </c>
      <c r="AD279" s="42" t="s">
        <v>9210</v>
      </c>
      <c r="AE279" s="42">
        <v>22</v>
      </c>
      <c r="AF279" s="42" t="s">
        <v>6097</v>
      </c>
      <c r="AG279" s="42">
        <v>75</v>
      </c>
      <c r="AH279" s="42">
        <v>78.599999999999994</v>
      </c>
      <c r="AI279" s="42">
        <v>132.1</v>
      </c>
      <c r="AJ279" s="42">
        <v>391</v>
      </c>
      <c r="AK279" s="42" t="s">
        <v>76</v>
      </c>
      <c r="AL279" s="42" t="s">
        <v>76</v>
      </c>
      <c r="AM279" s="42" t="s">
        <v>76</v>
      </c>
      <c r="AN279" s="42">
        <v>6.8</v>
      </c>
    </row>
    <row r="280" spans="2:40" x14ac:dyDescent="0.25">
      <c r="B280" s="42" t="s">
        <v>408</v>
      </c>
      <c r="C280" s="15">
        <v>466920</v>
      </c>
      <c r="D280" s="15" t="s">
        <v>9137</v>
      </c>
      <c r="E280" s="15">
        <v>2016</v>
      </c>
      <c r="F280" s="41">
        <v>42675</v>
      </c>
      <c r="G280" s="42">
        <v>1014.3</v>
      </c>
      <c r="H280" s="42">
        <v>1017.8</v>
      </c>
      <c r="I280" s="42">
        <v>1021.5</v>
      </c>
      <c r="J280" s="42" t="s">
        <v>9211</v>
      </c>
      <c r="K280" s="42">
        <v>1007.3</v>
      </c>
      <c r="L280" s="42" t="s">
        <v>9212</v>
      </c>
      <c r="M280" s="42">
        <v>22.6</v>
      </c>
      <c r="N280" s="42">
        <v>32.5</v>
      </c>
      <c r="O280" s="42" t="s">
        <v>9213</v>
      </c>
      <c r="P280" s="42">
        <v>17.600000000000001</v>
      </c>
      <c r="Q280" s="42" t="s">
        <v>9214</v>
      </c>
      <c r="R280" s="42">
        <v>17.600000000000001</v>
      </c>
      <c r="S280" s="42">
        <v>2.8</v>
      </c>
      <c r="T280" s="42">
        <v>50</v>
      </c>
      <c r="U280" s="42">
        <v>18.600000000000001</v>
      </c>
      <c r="V280" s="42">
        <v>50</v>
      </c>
      <c r="W280" s="42" t="s">
        <v>9215</v>
      </c>
      <c r="X280" s="42">
        <v>111.6</v>
      </c>
      <c r="Y280" s="42">
        <v>112.3</v>
      </c>
      <c r="Z280" s="42">
        <v>11</v>
      </c>
      <c r="AA280" s="42">
        <v>2.5</v>
      </c>
      <c r="AB280" s="42" t="s">
        <v>9216</v>
      </c>
      <c r="AC280" s="42">
        <v>9</v>
      </c>
      <c r="AD280" s="42" t="s">
        <v>9217</v>
      </c>
      <c r="AE280" s="42">
        <v>35.1</v>
      </c>
      <c r="AF280" s="42" t="s">
        <v>2005</v>
      </c>
      <c r="AG280" s="42">
        <v>74</v>
      </c>
      <c r="AH280" s="42">
        <v>59.2</v>
      </c>
      <c r="AI280" s="42">
        <v>86.4</v>
      </c>
      <c r="AJ280" s="42">
        <v>274.58</v>
      </c>
      <c r="AK280" s="42" t="s">
        <v>76</v>
      </c>
      <c r="AL280" s="42" t="s">
        <v>76</v>
      </c>
      <c r="AM280" s="42" t="s">
        <v>76</v>
      </c>
      <c r="AN280" s="42">
        <v>7.6</v>
      </c>
    </row>
    <row r="281" spans="2:40" x14ac:dyDescent="0.25">
      <c r="B281" s="42" t="s">
        <v>408</v>
      </c>
      <c r="C281" s="15">
        <v>466920</v>
      </c>
      <c r="D281" s="15" t="s">
        <v>9137</v>
      </c>
      <c r="E281" s="15">
        <v>2016</v>
      </c>
      <c r="F281" s="41">
        <v>42705</v>
      </c>
      <c r="G281" s="42">
        <v>1016.7</v>
      </c>
      <c r="H281" s="42">
        <v>1020.3</v>
      </c>
      <c r="I281" s="42">
        <v>1025.9000000000001</v>
      </c>
      <c r="J281" s="42" t="s">
        <v>9218</v>
      </c>
      <c r="K281" s="42">
        <v>1009.2</v>
      </c>
      <c r="L281" s="42" t="s">
        <v>9219</v>
      </c>
      <c r="M281" s="42">
        <v>20.100000000000001</v>
      </c>
      <c r="N281" s="42">
        <v>30.6</v>
      </c>
      <c r="O281" s="42" t="s">
        <v>9220</v>
      </c>
      <c r="P281" s="42">
        <v>12.6</v>
      </c>
      <c r="Q281" s="42" t="s">
        <v>9221</v>
      </c>
      <c r="R281" s="42">
        <v>14.7</v>
      </c>
      <c r="S281" s="42">
        <v>3.2</v>
      </c>
      <c r="T281" s="42">
        <v>50</v>
      </c>
      <c r="U281" s="42">
        <v>15.4</v>
      </c>
      <c r="V281" s="42">
        <v>50</v>
      </c>
      <c r="W281" s="42" t="s">
        <v>9222</v>
      </c>
      <c r="X281" s="42">
        <v>16.5</v>
      </c>
      <c r="Y281" s="42">
        <v>66.599999999999994</v>
      </c>
      <c r="Z281" s="42">
        <v>6</v>
      </c>
      <c r="AA281" s="42">
        <v>1.5</v>
      </c>
      <c r="AB281" s="42" t="s">
        <v>9223</v>
      </c>
      <c r="AC281" s="42">
        <v>2.5</v>
      </c>
      <c r="AD281" s="42" t="s">
        <v>9224</v>
      </c>
      <c r="AE281" s="42">
        <v>6</v>
      </c>
      <c r="AF281" s="42" t="s">
        <v>2013</v>
      </c>
      <c r="AG281" s="42">
        <v>71</v>
      </c>
      <c r="AH281" s="42">
        <v>61.6</v>
      </c>
      <c r="AI281" s="42">
        <v>84.8</v>
      </c>
      <c r="AJ281" s="42">
        <v>236.92</v>
      </c>
      <c r="AK281" s="42" t="s">
        <v>76</v>
      </c>
      <c r="AL281" s="42" t="s">
        <v>76</v>
      </c>
      <c r="AM281" s="42" t="s">
        <v>76</v>
      </c>
      <c r="AN281" s="42">
        <v>7</v>
      </c>
    </row>
    <row r="282" spans="2:40" x14ac:dyDescent="0.25">
      <c r="B282" s="42" t="s">
        <v>408</v>
      </c>
      <c r="C282" s="15">
        <v>466920</v>
      </c>
      <c r="D282" s="15" t="s">
        <v>9137</v>
      </c>
      <c r="E282" s="15">
        <v>2017</v>
      </c>
      <c r="F282" s="41">
        <v>42736</v>
      </c>
      <c r="G282" s="42">
        <v>1017.4</v>
      </c>
      <c r="H282" s="42">
        <v>1021</v>
      </c>
      <c r="I282" s="42">
        <v>1026.8</v>
      </c>
      <c r="J282" s="42" t="s">
        <v>9225</v>
      </c>
      <c r="K282" s="42">
        <v>1006.8</v>
      </c>
      <c r="L282" s="42" t="s">
        <v>9226</v>
      </c>
      <c r="M282" s="42">
        <v>18.3</v>
      </c>
      <c r="N282" s="42">
        <v>27.3</v>
      </c>
      <c r="O282" s="42" t="s">
        <v>9227</v>
      </c>
      <c r="P282" s="42">
        <v>12.2</v>
      </c>
      <c r="Q282" s="42" t="s">
        <v>9228</v>
      </c>
      <c r="R282" s="42">
        <v>13.5</v>
      </c>
      <c r="S282" s="42">
        <v>3</v>
      </c>
      <c r="T282" s="42">
        <v>50</v>
      </c>
      <c r="U282" s="42">
        <v>15.9</v>
      </c>
      <c r="V282" s="42">
        <v>40</v>
      </c>
      <c r="W282" s="42" t="s">
        <v>9229</v>
      </c>
      <c r="X282" s="42">
        <v>21.8</v>
      </c>
      <c r="Y282" s="42">
        <v>74.099999999999994</v>
      </c>
      <c r="Z282" s="42">
        <v>11</v>
      </c>
      <c r="AA282" s="42">
        <v>0.7</v>
      </c>
      <c r="AB282" s="42" t="s">
        <v>9230</v>
      </c>
      <c r="AC282" s="42">
        <v>2</v>
      </c>
      <c r="AD282" s="42" t="s">
        <v>9231</v>
      </c>
      <c r="AE282" s="42">
        <v>8.5</v>
      </c>
      <c r="AF282" s="42" t="s">
        <v>6120</v>
      </c>
      <c r="AG282" s="42">
        <v>74</v>
      </c>
      <c r="AH282" s="42">
        <v>53.3</v>
      </c>
      <c r="AI282" s="42">
        <v>79.2</v>
      </c>
      <c r="AJ282" s="42">
        <v>246.72</v>
      </c>
      <c r="AK282" s="42" t="s">
        <v>76</v>
      </c>
      <c r="AL282" s="42" t="s">
        <v>76</v>
      </c>
      <c r="AM282" s="42" t="s">
        <v>76</v>
      </c>
      <c r="AN282" s="42">
        <v>7.6</v>
      </c>
    </row>
    <row r="283" spans="2:40" x14ac:dyDescent="0.25">
      <c r="B283" s="42" t="s">
        <v>408</v>
      </c>
      <c r="C283" s="15">
        <v>466920</v>
      </c>
      <c r="D283" s="15" t="s">
        <v>9137</v>
      </c>
      <c r="E283" s="15">
        <v>2017</v>
      </c>
      <c r="F283" s="41">
        <v>42767</v>
      </c>
      <c r="G283" s="42">
        <v>1017.9</v>
      </c>
      <c r="H283" s="42">
        <v>1021.6</v>
      </c>
      <c r="I283" s="42">
        <v>1028.3</v>
      </c>
      <c r="J283" s="42" t="s">
        <v>9232</v>
      </c>
      <c r="K283" s="42">
        <v>1008.9</v>
      </c>
      <c r="L283" s="42" t="s">
        <v>9233</v>
      </c>
      <c r="M283" s="42">
        <v>17</v>
      </c>
      <c r="N283" s="42">
        <v>27.9</v>
      </c>
      <c r="O283" s="42" t="s">
        <v>9234</v>
      </c>
      <c r="P283" s="42">
        <v>10.4</v>
      </c>
      <c r="Q283" s="42" t="s">
        <v>9235</v>
      </c>
      <c r="R283" s="42">
        <v>11</v>
      </c>
      <c r="S283" s="42">
        <v>2.9</v>
      </c>
      <c r="T283" s="42">
        <v>50</v>
      </c>
      <c r="U283" s="42">
        <v>17.100000000000001</v>
      </c>
      <c r="V283" s="42">
        <v>50</v>
      </c>
      <c r="W283" s="42" t="s">
        <v>9236</v>
      </c>
      <c r="X283" s="42">
        <v>123.7</v>
      </c>
      <c r="Y283" s="42">
        <v>86.3</v>
      </c>
      <c r="Z283" s="42">
        <v>8</v>
      </c>
      <c r="AA283" s="42">
        <v>5.2</v>
      </c>
      <c r="AB283" s="42" t="s">
        <v>9237</v>
      </c>
      <c r="AC283" s="42">
        <v>9.5</v>
      </c>
      <c r="AD283" s="42" t="s">
        <v>9238</v>
      </c>
      <c r="AE283" s="42">
        <v>44.2</v>
      </c>
      <c r="AF283" s="42" t="s">
        <v>8039</v>
      </c>
      <c r="AG283" s="42">
        <v>69</v>
      </c>
      <c r="AH283" s="42">
        <v>61.3</v>
      </c>
      <c r="AI283" s="42">
        <v>70</v>
      </c>
      <c r="AJ283" s="42">
        <v>249.12</v>
      </c>
      <c r="AK283" s="42" t="s">
        <v>76</v>
      </c>
      <c r="AL283" s="42" t="s">
        <v>76</v>
      </c>
      <c r="AM283" s="42" t="s">
        <v>76</v>
      </c>
      <c r="AN283" s="42">
        <v>7.7</v>
      </c>
    </row>
    <row r="284" spans="2:40" x14ac:dyDescent="0.25">
      <c r="B284" s="42" t="s">
        <v>408</v>
      </c>
      <c r="C284" s="15">
        <v>466920</v>
      </c>
      <c r="D284" s="15" t="s">
        <v>9137</v>
      </c>
      <c r="E284" s="15">
        <v>2017</v>
      </c>
      <c r="F284" s="41">
        <v>42795</v>
      </c>
      <c r="G284" s="42">
        <v>1014</v>
      </c>
      <c r="H284" s="42">
        <v>1017.6</v>
      </c>
      <c r="I284" s="42">
        <v>1022.1</v>
      </c>
      <c r="J284" s="42" t="s">
        <v>9239</v>
      </c>
      <c r="K284" s="42">
        <v>1006.5</v>
      </c>
      <c r="L284" s="42" t="s">
        <v>9240</v>
      </c>
      <c r="M284" s="42">
        <v>18.2</v>
      </c>
      <c r="N284" s="42">
        <v>29.3</v>
      </c>
      <c r="O284" s="42" t="s">
        <v>9241</v>
      </c>
      <c r="P284" s="42">
        <v>12</v>
      </c>
      <c r="Q284" s="42" t="s">
        <v>9242</v>
      </c>
      <c r="R284" s="42">
        <v>13.5</v>
      </c>
      <c r="S284" s="42">
        <v>2.2000000000000002</v>
      </c>
      <c r="T284" s="42">
        <v>50</v>
      </c>
      <c r="U284" s="42">
        <v>15.3</v>
      </c>
      <c r="V284" s="42">
        <v>50</v>
      </c>
      <c r="W284" s="42" t="s">
        <v>9243</v>
      </c>
      <c r="X284" s="42">
        <v>182.7</v>
      </c>
      <c r="Y284" s="42">
        <v>156.9</v>
      </c>
      <c r="Z284" s="42">
        <v>18</v>
      </c>
      <c r="AA284" s="42">
        <v>4.2</v>
      </c>
      <c r="AB284" s="42" t="s">
        <v>9244</v>
      </c>
      <c r="AC284" s="42">
        <v>7.9</v>
      </c>
      <c r="AD284" s="42" t="s">
        <v>9245</v>
      </c>
      <c r="AE284" s="42">
        <v>32.5</v>
      </c>
      <c r="AF284" s="42" t="s">
        <v>2037</v>
      </c>
      <c r="AG284" s="42">
        <v>75</v>
      </c>
      <c r="AH284" s="42">
        <v>70.3</v>
      </c>
      <c r="AI284" s="42">
        <v>60.8</v>
      </c>
      <c r="AJ284" s="42">
        <v>270.10000000000002</v>
      </c>
      <c r="AK284" s="42" t="s">
        <v>76</v>
      </c>
      <c r="AL284" s="42" t="s">
        <v>76</v>
      </c>
      <c r="AM284" s="42" t="s">
        <v>76</v>
      </c>
      <c r="AN284" s="42">
        <v>8.5</v>
      </c>
    </row>
    <row r="285" spans="2:40" x14ac:dyDescent="0.25">
      <c r="B285" s="42" t="s">
        <v>408</v>
      </c>
      <c r="C285" s="15">
        <v>466920</v>
      </c>
      <c r="D285" s="15" t="s">
        <v>9137</v>
      </c>
      <c r="E285" s="15">
        <v>2017</v>
      </c>
      <c r="F285" s="41">
        <v>42826</v>
      </c>
      <c r="G285" s="42">
        <v>1010.1</v>
      </c>
      <c r="H285" s="42">
        <v>1013.7</v>
      </c>
      <c r="I285" s="42">
        <v>1021.4</v>
      </c>
      <c r="J285" s="42" t="s">
        <v>9246</v>
      </c>
      <c r="K285" s="42">
        <v>998.9</v>
      </c>
      <c r="L285" s="42" t="s">
        <v>9247</v>
      </c>
      <c r="M285" s="42">
        <v>22.5</v>
      </c>
      <c r="N285" s="42">
        <v>35.5</v>
      </c>
      <c r="O285" s="42" t="s">
        <v>9248</v>
      </c>
      <c r="P285" s="42">
        <v>11.5</v>
      </c>
      <c r="Q285" s="42" t="s">
        <v>9249</v>
      </c>
      <c r="R285" s="42">
        <v>15.6</v>
      </c>
      <c r="S285" s="42">
        <v>1.9</v>
      </c>
      <c r="T285" s="42">
        <v>50</v>
      </c>
      <c r="U285" s="42">
        <v>13.9</v>
      </c>
      <c r="V285" s="42">
        <v>50</v>
      </c>
      <c r="W285" s="42" t="s">
        <v>9250</v>
      </c>
      <c r="X285" s="42">
        <v>121.5</v>
      </c>
      <c r="Y285" s="42">
        <v>107.5</v>
      </c>
      <c r="Z285" s="42">
        <v>13</v>
      </c>
      <c r="AA285" s="42">
        <v>6</v>
      </c>
      <c r="AB285" s="42" t="s">
        <v>9251</v>
      </c>
      <c r="AC285" s="42">
        <v>12.5</v>
      </c>
      <c r="AD285" s="42" t="s">
        <v>9252</v>
      </c>
      <c r="AE285" s="42">
        <v>27.5</v>
      </c>
      <c r="AF285" s="42" t="s">
        <v>2045</v>
      </c>
      <c r="AG285" s="42">
        <v>66</v>
      </c>
      <c r="AH285" s="42">
        <v>78</v>
      </c>
      <c r="AI285" s="42">
        <v>105.6</v>
      </c>
      <c r="AJ285" s="42">
        <v>395.06</v>
      </c>
      <c r="AK285" s="42" t="s">
        <v>76</v>
      </c>
      <c r="AL285" s="42" t="s">
        <v>76</v>
      </c>
      <c r="AM285" s="42" t="s">
        <v>76</v>
      </c>
      <c r="AN285" s="42">
        <v>7.3</v>
      </c>
    </row>
    <row r="286" spans="2:40" x14ac:dyDescent="0.25">
      <c r="B286" s="42" t="s">
        <v>408</v>
      </c>
      <c r="C286" s="15">
        <v>466920</v>
      </c>
      <c r="D286" s="15" t="s">
        <v>9137</v>
      </c>
      <c r="E286" s="15">
        <v>2017</v>
      </c>
      <c r="F286" s="41">
        <v>42856</v>
      </c>
      <c r="G286" s="42">
        <v>1007.3</v>
      </c>
      <c r="H286" s="42">
        <v>1010.8</v>
      </c>
      <c r="I286" s="42">
        <v>1014.1</v>
      </c>
      <c r="J286" s="42" t="s">
        <v>8649</v>
      </c>
      <c r="K286" s="42">
        <v>999.1</v>
      </c>
      <c r="L286" s="42" t="s">
        <v>9253</v>
      </c>
      <c r="M286" s="42">
        <v>25.6</v>
      </c>
      <c r="N286" s="42">
        <v>35</v>
      </c>
      <c r="O286" s="42" t="s">
        <v>9254</v>
      </c>
      <c r="P286" s="42">
        <v>19.7</v>
      </c>
      <c r="Q286" s="42" t="s">
        <v>9255</v>
      </c>
      <c r="R286" s="42">
        <v>20.399999999999999</v>
      </c>
      <c r="S286" s="42">
        <v>2.5</v>
      </c>
      <c r="T286" s="42">
        <v>50</v>
      </c>
      <c r="U286" s="42">
        <v>14.5</v>
      </c>
      <c r="V286" s="42">
        <v>60</v>
      </c>
      <c r="W286" s="42" t="s">
        <v>9256</v>
      </c>
      <c r="X286" s="42">
        <v>135.5</v>
      </c>
      <c r="Y286" s="42">
        <v>92.9</v>
      </c>
      <c r="Z286" s="42">
        <v>16</v>
      </c>
      <c r="AA286" s="42">
        <v>8</v>
      </c>
      <c r="AB286" s="42" t="s">
        <v>9257</v>
      </c>
      <c r="AC286" s="42">
        <v>24</v>
      </c>
      <c r="AD286" s="42" t="s">
        <v>9258</v>
      </c>
      <c r="AE286" s="42">
        <v>42</v>
      </c>
      <c r="AF286" s="42" t="s">
        <v>2053</v>
      </c>
      <c r="AG286" s="42">
        <v>73</v>
      </c>
      <c r="AH286" s="42">
        <v>89.7</v>
      </c>
      <c r="AI286" s="42">
        <v>83.8</v>
      </c>
      <c r="AJ286" s="42">
        <v>438.1</v>
      </c>
      <c r="AK286" s="42" t="s">
        <v>76</v>
      </c>
      <c r="AL286" s="42" t="s">
        <v>76</v>
      </c>
      <c r="AM286" s="42" t="s">
        <v>76</v>
      </c>
      <c r="AN286" s="42">
        <v>8.5</v>
      </c>
    </row>
    <row r="287" spans="2:40" x14ac:dyDescent="0.25">
      <c r="B287" s="42" t="s">
        <v>408</v>
      </c>
      <c r="C287" s="15">
        <v>466920</v>
      </c>
      <c r="D287" s="15" t="s">
        <v>9137</v>
      </c>
      <c r="E287" s="15">
        <v>2017</v>
      </c>
      <c r="F287" s="41">
        <v>42887</v>
      </c>
      <c r="G287" s="42">
        <v>1004</v>
      </c>
      <c r="H287" s="42">
        <v>1007.5</v>
      </c>
      <c r="I287" s="42">
        <v>1008.7</v>
      </c>
      <c r="J287" s="42" t="s">
        <v>9259</v>
      </c>
      <c r="K287" s="42">
        <v>995.8</v>
      </c>
      <c r="L287" s="42" t="s">
        <v>9260</v>
      </c>
      <c r="M287" s="42">
        <v>28</v>
      </c>
      <c r="N287" s="42">
        <v>35.6</v>
      </c>
      <c r="O287" s="42" t="s">
        <v>9261</v>
      </c>
      <c r="P287" s="42">
        <v>22</v>
      </c>
      <c r="Q287" s="42" t="s">
        <v>9262</v>
      </c>
      <c r="R287" s="42">
        <v>22.9</v>
      </c>
      <c r="S287" s="42">
        <v>1.5</v>
      </c>
      <c r="T287" s="42">
        <v>160</v>
      </c>
      <c r="U287" s="42">
        <v>13.6</v>
      </c>
      <c r="V287" s="42">
        <v>240</v>
      </c>
      <c r="W287" s="42" t="s">
        <v>9263</v>
      </c>
      <c r="X287" s="42">
        <v>649.70000000000005</v>
      </c>
      <c r="Y287" s="42">
        <v>156</v>
      </c>
      <c r="Z287" s="42">
        <v>16</v>
      </c>
      <c r="AA287" s="42">
        <v>20.5</v>
      </c>
      <c r="AB287" s="42" t="s">
        <v>9264</v>
      </c>
      <c r="AC287" s="42">
        <v>84</v>
      </c>
      <c r="AD287" s="42" t="s">
        <v>9264</v>
      </c>
      <c r="AE287" s="42">
        <v>163</v>
      </c>
      <c r="AF287" s="42" t="s">
        <v>8071</v>
      </c>
      <c r="AG287" s="42">
        <v>75</v>
      </c>
      <c r="AH287" s="42">
        <v>75.7</v>
      </c>
      <c r="AI287" s="42">
        <v>83.8</v>
      </c>
      <c r="AJ287" s="42">
        <v>387.8</v>
      </c>
      <c r="AK287" s="42" t="s">
        <v>76</v>
      </c>
      <c r="AL287" s="42" t="s">
        <v>76</v>
      </c>
      <c r="AM287" s="42" t="s">
        <v>76</v>
      </c>
      <c r="AN287" s="42">
        <v>8.6</v>
      </c>
    </row>
    <row r="288" spans="2:40" x14ac:dyDescent="0.25">
      <c r="B288" s="42" t="s">
        <v>408</v>
      </c>
      <c r="C288" s="15">
        <v>466920</v>
      </c>
      <c r="D288" s="15" t="s">
        <v>9137</v>
      </c>
      <c r="E288" s="15">
        <v>2017</v>
      </c>
      <c r="F288" s="41">
        <v>42917</v>
      </c>
      <c r="G288" s="42">
        <v>1004.4</v>
      </c>
      <c r="H288" s="42">
        <v>1007.8</v>
      </c>
      <c r="I288" s="42">
        <v>1010.6</v>
      </c>
      <c r="J288" s="42" t="s">
        <v>9265</v>
      </c>
      <c r="K288" s="42">
        <v>975.9</v>
      </c>
      <c r="L288" s="42" t="s">
        <v>9266</v>
      </c>
      <c r="M288" s="42">
        <v>30.3</v>
      </c>
      <c r="N288" s="42">
        <v>38</v>
      </c>
      <c r="O288" s="42" t="s">
        <v>9267</v>
      </c>
      <c r="P288" s="42">
        <v>24.2</v>
      </c>
      <c r="Q288" s="42" t="s">
        <v>9268</v>
      </c>
      <c r="R288" s="42">
        <v>22.4</v>
      </c>
      <c r="S288" s="42">
        <v>1.8</v>
      </c>
      <c r="T288" s="42">
        <v>160</v>
      </c>
      <c r="U288" s="42">
        <v>41.9</v>
      </c>
      <c r="V288" s="42">
        <v>60</v>
      </c>
      <c r="W288" s="42" t="s">
        <v>9269</v>
      </c>
      <c r="X288" s="42">
        <v>206.6</v>
      </c>
      <c r="Y288" s="42">
        <v>54.6</v>
      </c>
      <c r="Z288" s="42">
        <v>12</v>
      </c>
      <c r="AA288" s="42">
        <v>19.5</v>
      </c>
      <c r="AB288" s="42" t="s">
        <v>9270</v>
      </c>
      <c r="AC288" s="42">
        <v>30.4</v>
      </c>
      <c r="AD288" s="42" t="s">
        <v>9271</v>
      </c>
      <c r="AE288" s="42">
        <v>38.200000000000003</v>
      </c>
      <c r="AF288" s="42" t="s">
        <v>2069</v>
      </c>
      <c r="AG288" s="42">
        <v>64</v>
      </c>
      <c r="AH288" s="42">
        <v>106.2</v>
      </c>
      <c r="AI288" s="42">
        <v>165.3</v>
      </c>
      <c r="AJ288" s="42">
        <v>572.91999999999996</v>
      </c>
      <c r="AK288" s="42" t="s">
        <v>76</v>
      </c>
      <c r="AL288" s="42" t="s">
        <v>76</v>
      </c>
      <c r="AM288" s="42" t="s">
        <v>76</v>
      </c>
      <c r="AN288" s="42">
        <v>6.8</v>
      </c>
    </row>
    <row r="289" spans="2:40" x14ac:dyDescent="0.25">
      <c r="B289" s="42" t="s">
        <v>408</v>
      </c>
      <c r="C289" s="15">
        <v>466920</v>
      </c>
      <c r="D289" s="15" t="s">
        <v>9137</v>
      </c>
      <c r="E289" s="15">
        <v>2017</v>
      </c>
      <c r="F289" s="41">
        <v>42948</v>
      </c>
      <c r="G289" s="42">
        <v>1003.3</v>
      </c>
      <c r="H289" s="42">
        <v>1006.7</v>
      </c>
      <c r="I289" s="42">
        <v>1010.3</v>
      </c>
      <c r="J289" s="42" t="s">
        <v>8080</v>
      </c>
      <c r="K289" s="42">
        <v>995</v>
      </c>
      <c r="L289" s="42" t="s">
        <v>9272</v>
      </c>
      <c r="M289" s="42">
        <v>31.1</v>
      </c>
      <c r="N289" s="42">
        <v>38.5</v>
      </c>
      <c r="O289" s="42" t="s">
        <v>9273</v>
      </c>
      <c r="P289" s="42">
        <v>25.4</v>
      </c>
      <c r="Q289" s="42" t="s">
        <v>9274</v>
      </c>
      <c r="R289" s="42">
        <v>23.4</v>
      </c>
      <c r="S289" s="42">
        <v>2.2000000000000002</v>
      </c>
      <c r="T289" s="42">
        <v>50</v>
      </c>
      <c r="U289" s="42">
        <v>16</v>
      </c>
      <c r="V289" s="42">
        <v>70</v>
      </c>
      <c r="W289" s="42" t="s">
        <v>9275</v>
      </c>
      <c r="X289" s="42">
        <v>166.2</v>
      </c>
      <c r="Y289" s="42">
        <v>19.8</v>
      </c>
      <c r="Z289" s="42">
        <v>11</v>
      </c>
      <c r="AA289" s="42">
        <v>20.5</v>
      </c>
      <c r="AB289" s="42" t="s">
        <v>9276</v>
      </c>
      <c r="AC289" s="42">
        <v>85.5</v>
      </c>
      <c r="AD289" s="42" t="s">
        <v>9277</v>
      </c>
      <c r="AE289" s="42">
        <v>101</v>
      </c>
      <c r="AF289" s="42" t="s">
        <v>6175</v>
      </c>
      <c r="AG289" s="42">
        <v>64</v>
      </c>
      <c r="AH289" s="42">
        <v>124.4</v>
      </c>
      <c r="AI289" s="42">
        <v>208.3</v>
      </c>
      <c r="AJ289" s="42">
        <v>467.62</v>
      </c>
      <c r="AK289" s="42" t="s">
        <v>76</v>
      </c>
      <c r="AL289" s="42" t="s">
        <v>76</v>
      </c>
      <c r="AM289" s="42" t="s">
        <v>76</v>
      </c>
      <c r="AN289" s="42">
        <v>6.4</v>
      </c>
    </row>
    <row r="290" spans="2:40" x14ac:dyDescent="0.25">
      <c r="B290" s="42" t="s">
        <v>408</v>
      </c>
      <c r="C290" s="15">
        <v>466920</v>
      </c>
      <c r="D290" s="15" t="s">
        <v>9137</v>
      </c>
      <c r="E290" s="15">
        <v>2017</v>
      </c>
      <c r="F290" s="41">
        <v>42979</v>
      </c>
      <c r="G290" s="42">
        <v>1006</v>
      </c>
      <c r="H290" s="42">
        <v>1009.5</v>
      </c>
      <c r="I290" s="42">
        <v>1012.7</v>
      </c>
      <c r="J290" s="42" t="s">
        <v>9278</v>
      </c>
      <c r="K290" s="42">
        <v>999.9</v>
      </c>
      <c r="L290" s="42" t="s">
        <v>9279</v>
      </c>
      <c r="M290" s="42">
        <v>29.6</v>
      </c>
      <c r="N290" s="42">
        <v>38.6</v>
      </c>
      <c r="O290" s="42" t="s">
        <v>9280</v>
      </c>
      <c r="P290" s="42">
        <v>23.2</v>
      </c>
      <c r="Q290" s="42" t="s">
        <v>9281</v>
      </c>
      <c r="R290" s="42">
        <v>22.1</v>
      </c>
      <c r="S290" s="42">
        <v>2</v>
      </c>
      <c r="T290" s="42">
        <v>50</v>
      </c>
      <c r="U290" s="42">
        <v>15.9</v>
      </c>
      <c r="V290" s="42">
        <v>50</v>
      </c>
      <c r="W290" s="42" t="s">
        <v>9282</v>
      </c>
      <c r="X290" s="42">
        <v>175.6</v>
      </c>
      <c r="Y290" s="42">
        <v>77.8</v>
      </c>
      <c r="Z290" s="42">
        <v>9</v>
      </c>
      <c r="AA290" s="42">
        <v>8.4</v>
      </c>
      <c r="AB290" s="42" t="s">
        <v>9283</v>
      </c>
      <c r="AC290" s="42">
        <v>21.4</v>
      </c>
      <c r="AD290" s="42" t="s">
        <v>9284</v>
      </c>
      <c r="AE290" s="42">
        <v>52.5</v>
      </c>
      <c r="AF290" s="42" t="s">
        <v>6183</v>
      </c>
      <c r="AG290" s="42">
        <v>65</v>
      </c>
      <c r="AH290" s="42">
        <v>121.2</v>
      </c>
      <c r="AI290" s="42">
        <v>167.3</v>
      </c>
      <c r="AJ290" s="42">
        <v>440.33</v>
      </c>
      <c r="AK290" s="42" t="s">
        <v>76</v>
      </c>
      <c r="AL290" s="42" t="s">
        <v>76</v>
      </c>
      <c r="AM290" s="42" t="s">
        <v>76</v>
      </c>
      <c r="AN290" s="42">
        <v>6.7</v>
      </c>
    </row>
    <row r="291" spans="2:40" x14ac:dyDescent="0.25">
      <c r="B291" s="42" t="s">
        <v>408</v>
      </c>
      <c r="C291" s="15">
        <v>466920</v>
      </c>
      <c r="D291" s="15" t="s">
        <v>9137</v>
      </c>
      <c r="E291" s="15">
        <v>2017</v>
      </c>
      <c r="F291" s="41">
        <v>43009</v>
      </c>
      <c r="G291" s="42">
        <v>1010.2</v>
      </c>
      <c r="H291" s="42">
        <v>1013.7</v>
      </c>
      <c r="I291" s="42">
        <v>1022.5</v>
      </c>
      <c r="J291" s="42" t="s">
        <v>9285</v>
      </c>
      <c r="K291" s="42">
        <v>999.7</v>
      </c>
      <c r="L291" s="42" t="s">
        <v>9286</v>
      </c>
      <c r="M291" s="42">
        <v>25.6</v>
      </c>
      <c r="N291" s="42">
        <v>36.799999999999997</v>
      </c>
      <c r="O291" s="42" t="s">
        <v>9287</v>
      </c>
      <c r="P291" s="42">
        <v>18.7</v>
      </c>
      <c r="Q291" s="42" t="s">
        <v>9288</v>
      </c>
      <c r="R291" s="42">
        <v>20.100000000000001</v>
      </c>
      <c r="S291" s="42">
        <v>2.8</v>
      </c>
      <c r="T291" s="42">
        <v>50</v>
      </c>
      <c r="U291" s="42">
        <v>17.899999999999999</v>
      </c>
      <c r="V291" s="42">
        <v>50</v>
      </c>
      <c r="W291" s="42" t="s">
        <v>9289</v>
      </c>
      <c r="X291" s="42">
        <v>368.6</v>
      </c>
      <c r="Y291" s="42">
        <v>156.4</v>
      </c>
      <c r="Z291" s="42">
        <v>22</v>
      </c>
      <c r="AA291" s="42">
        <v>12.8</v>
      </c>
      <c r="AB291" s="42" t="s">
        <v>9290</v>
      </c>
      <c r="AC291" s="42">
        <v>34.700000000000003</v>
      </c>
      <c r="AD291" s="42" t="s">
        <v>9291</v>
      </c>
      <c r="AE291" s="42">
        <v>118.2</v>
      </c>
      <c r="AF291" s="42" t="s">
        <v>9292</v>
      </c>
      <c r="AG291" s="42">
        <v>73</v>
      </c>
      <c r="AH291" s="42">
        <v>69.8</v>
      </c>
      <c r="AI291" s="42">
        <v>101</v>
      </c>
      <c r="AJ291" s="42">
        <v>293.23</v>
      </c>
      <c r="AK291" s="42" t="s">
        <v>76</v>
      </c>
      <c r="AL291" s="42" t="s">
        <v>76</v>
      </c>
      <c r="AM291" s="42" t="s">
        <v>76</v>
      </c>
      <c r="AN291" s="42">
        <v>7.9</v>
      </c>
    </row>
    <row r="292" spans="2:40" x14ac:dyDescent="0.25">
      <c r="B292" s="42" t="s">
        <v>408</v>
      </c>
      <c r="C292" s="15">
        <v>466920</v>
      </c>
      <c r="D292" s="15" t="s">
        <v>9137</v>
      </c>
      <c r="E292" s="15">
        <v>2017</v>
      </c>
      <c r="F292" s="41">
        <v>43040</v>
      </c>
      <c r="G292" s="42">
        <v>1013.7</v>
      </c>
      <c r="H292" s="42">
        <v>1017.3</v>
      </c>
      <c r="I292" s="42">
        <v>1022.8</v>
      </c>
      <c r="J292" s="42" t="s">
        <v>9293</v>
      </c>
      <c r="K292" s="42">
        <v>1004.8</v>
      </c>
      <c r="L292" s="42" t="s">
        <v>9294</v>
      </c>
      <c r="M292" s="42">
        <v>22.5</v>
      </c>
      <c r="N292" s="42">
        <v>32.4</v>
      </c>
      <c r="O292" s="42" t="s">
        <v>9295</v>
      </c>
      <c r="P292" s="42">
        <v>16.2</v>
      </c>
      <c r="Q292" s="42" t="s">
        <v>9296</v>
      </c>
      <c r="R292" s="42">
        <v>18.100000000000001</v>
      </c>
      <c r="S292" s="42">
        <v>2.8</v>
      </c>
      <c r="T292" s="42">
        <v>50</v>
      </c>
      <c r="U292" s="42">
        <v>14.2</v>
      </c>
      <c r="V292" s="42">
        <v>50</v>
      </c>
      <c r="W292" s="42" t="s">
        <v>9297</v>
      </c>
      <c r="X292" s="42">
        <v>120.9</v>
      </c>
      <c r="Y292" s="42">
        <v>126.2</v>
      </c>
      <c r="Z292" s="42">
        <v>19</v>
      </c>
      <c r="AA292" s="42">
        <v>3.5</v>
      </c>
      <c r="AB292" s="42" t="s">
        <v>9298</v>
      </c>
      <c r="AC292" s="42">
        <v>11.5</v>
      </c>
      <c r="AD292" s="42" t="s">
        <v>9299</v>
      </c>
      <c r="AE292" s="42">
        <v>29.5</v>
      </c>
      <c r="AF292" s="42" t="s">
        <v>9300</v>
      </c>
      <c r="AG292" s="42">
        <v>77</v>
      </c>
      <c r="AH292" s="42">
        <v>58.5</v>
      </c>
      <c r="AI292" s="42">
        <v>55.6</v>
      </c>
      <c r="AJ292" s="42">
        <v>193.87</v>
      </c>
      <c r="AK292" s="42" t="s">
        <v>76</v>
      </c>
      <c r="AL292" s="42" t="s">
        <v>76</v>
      </c>
      <c r="AM292" s="42" t="s">
        <v>76</v>
      </c>
      <c r="AN292" s="42">
        <v>8.6</v>
      </c>
    </row>
    <row r="293" spans="2:40" x14ac:dyDescent="0.25">
      <c r="B293" s="42" t="s">
        <v>408</v>
      </c>
      <c r="C293" s="15">
        <v>466920</v>
      </c>
      <c r="D293" s="15" t="s">
        <v>9137</v>
      </c>
      <c r="E293" s="15">
        <v>2017</v>
      </c>
      <c r="F293" s="41">
        <v>43070</v>
      </c>
      <c r="G293" s="42">
        <v>1017.9</v>
      </c>
      <c r="H293" s="42">
        <v>1021.5</v>
      </c>
      <c r="I293" s="42">
        <v>1027.0999999999999</v>
      </c>
      <c r="J293" s="42" t="s">
        <v>9301</v>
      </c>
      <c r="K293" s="42">
        <v>1009.7</v>
      </c>
      <c r="L293" s="42" t="s">
        <v>9302</v>
      </c>
      <c r="M293" s="42">
        <v>17.8</v>
      </c>
      <c r="N293" s="42">
        <v>26.4</v>
      </c>
      <c r="O293" s="42" t="s">
        <v>9303</v>
      </c>
      <c r="P293" s="42">
        <v>12.7</v>
      </c>
      <c r="Q293" s="42" t="s">
        <v>9304</v>
      </c>
      <c r="R293" s="42">
        <v>13</v>
      </c>
      <c r="S293" s="42">
        <v>3.1</v>
      </c>
      <c r="T293" s="42">
        <v>50</v>
      </c>
      <c r="U293" s="42">
        <v>15.9</v>
      </c>
      <c r="V293" s="42">
        <v>60</v>
      </c>
      <c r="W293" s="42" t="s">
        <v>9305</v>
      </c>
      <c r="X293" s="42">
        <v>66.900000000000006</v>
      </c>
      <c r="Y293" s="42">
        <v>176</v>
      </c>
      <c r="Z293" s="42">
        <v>18</v>
      </c>
      <c r="AA293" s="42">
        <v>1.1000000000000001</v>
      </c>
      <c r="AB293" s="42" t="s">
        <v>9306</v>
      </c>
      <c r="AC293" s="42">
        <v>3.9</v>
      </c>
      <c r="AD293" s="42" t="s">
        <v>9307</v>
      </c>
      <c r="AE293" s="42">
        <v>22.1</v>
      </c>
      <c r="AF293" s="42" t="s">
        <v>6204</v>
      </c>
      <c r="AG293" s="42">
        <v>74</v>
      </c>
      <c r="AH293" s="42">
        <v>45.4</v>
      </c>
      <c r="AI293" s="42">
        <v>56.4</v>
      </c>
      <c r="AJ293" s="42">
        <v>179.95</v>
      </c>
      <c r="AK293" s="42">
        <v>3</v>
      </c>
      <c r="AL293" s="42">
        <v>6</v>
      </c>
      <c r="AM293" s="42" t="s">
        <v>2110</v>
      </c>
      <c r="AN293" s="42">
        <v>8.3000000000000007</v>
      </c>
    </row>
    <row r="294" spans="2:40" x14ac:dyDescent="0.25">
      <c r="B294" s="42" t="s">
        <v>408</v>
      </c>
      <c r="C294" s="15">
        <v>466920</v>
      </c>
      <c r="D294" s="15" t="s">
        <v>9137</v>
      </c>
      <c r="E294" s="15">
        <v>2018</v>
      </c>
      <c r="F294" s="41">
        <v>43101</v>
      </c>
      <c r="G294" s="42">
        <v>1015.8</v>
      </c>
      <c r="H294" s="42">
        <v>1019.4</v>
      </c>
      <c r="I294" s="42">
        <v>1027.9000000000001</v>
      </c>
      <c r="J294" s="42" t="s">
        <v>6206</v>
      </c>
      <c r="K294" s="42">
        <v>1008</v>
      </c>
      <c r="L294" s="42" t="s">
        <v>9308</v>
      </c>
      <c r="M294" s="42">
        <v>16.899999999999999</v>
      </c>
      <c r="N294" s="42">
        <v>26.6</v>
      </c>
      <c r="O294" s="42" t="s">
        <v>9309</v>
      </c>
      <c r="P294" s="42">
        <v>8.6</v>
      </c>
      <c r="Q294" s="42" t="s">
        <v>9310</v>
      </c>
      <c r="R294" s="42">
        <v>12.9</v>
      </c>
      <c r="S294" s="42">
        <v>3</v>
      </c>
      <c r="T294" s="42">
        <v>50</v>
      </c>
      <c r="U294" s="42">
        <v>15.5</v>
      </c>
      <c r="V294" s="42">
        <v>50</v>
      </c>
      <c r="W294" s="42" t="s">
        <v>9311</v>
      </c>
      <c r="X294" s="42">
        <v>255.8</v>
      </c>
      <c r="Y294" s="42">
        <v>189</v>
      </c>
      <c r="Z294" s="42">
        <v>13</v>
      </c>
      <c r="AA294" s="42">
        <v>5</v>
      </c>
      <c r="AB294" s="42" t="s">
        <v>9312</v>
      </c>
      <c r="AC294" s="42">
        <v>12.6</v>
      </c>
      <c r="AD294" s="42" t="s">
        <v>6836</v>
      </c>
      <c r="AE294" s="42">
        <v>76.099999999999994</v>
      </c>
      <c r="AF294" s="42" t="s">
        <v>6838</v>
      </c>
      <c r="AG294" s="42">
        <v>79</v>
      </c>
      <c r="AH294" s="42">
        <v>56.4</v>
      </c>
      <c r="AI294" s="42">
        <v>78.599999999999994</v>
      </c>
      <c r="AJ294" s="42">
        <v>233.71</v>
      </c>
      <c r="AK294" s="42" t="s">
        <v>76</v>
      </c>
      <c r="AL294" s="42" t="s">
        <v>76</v>
      </c>
      <c r="AM294" s="42" t="s">
        <v>76</v>
      </c>
      <c r="AN294" s="42">
        <v>7.7</v>
      </c>
    </row>
    <row r="295" spans="2:40" x14ac:dyDescent="0.25">
      <c r="B295" s="42" t="s">
        <v>408</v>
      </c>
      <c r="C295" s="15">
        <v>466920</v>
      </c>
      <c r="D295" s="15" t="s">
        <v>9137</v>
      </c>
      <c r="E295" s="15">
        <v>2018</v>
      </c>
      <c r="F295" s="41">
        <v>43132</v>
      </c>
      <c r="G295" s="42">
        <v>1017</v>
      </c>
      <c r="H295" s="42">
        <v>1020.6</v>
      </c>
      <c r="I295" s="42">
        <v>1025.9000000000001</v>
      </c>
      <c r="J295" s="42" t="s">
        <v>9313</v>
      </c>
      <c r="K295" s="42">
        <v>1009.2</v>
      </c>
      <c r="L295" s="42" t="s">
        <v>9314</v>
      </c>
      <c r="M295" s="42">
        <v>15.6</v>
      </c>
      <c r="N295" s="42">
        <v>29.5</v>
      </c>
      <c r="O295" s="42" t="s">
        <v>2128</v>
      </c>
      <c r="P295" s="42">
        <v>7.6</v>
      </c>
      <c r="Q295" s="42" t="s">
        <v>9315</v>
      </c>
      <c r="R295" s="42">
        <v>11.6</v>
      </c>
      <c r="S295" s="42">
        <v>2</v>
      </c>
      <c r="T295" s="42">
        <v>50</v>
      </c>
      <c r="U295" s="42">
        <v>15.7</v>
      </c>
      <c r="V295" s="42">
        <v>40</v>
      </c>
      <c r="W295" s="42" t="s">
        <v>9316</v>
      </c>
      <c r="X295" s="42">
        <v>163.6</v>
      </c>
      <c r="Y295" s="42">
        <v>200.3</v>
      </c>
      <c r="Z295" s="42">
        <v>15</v>
      </c>
      <c r="AA295" s="42">
        <v>3.1</v>
      </c>
      <c r="AB295" s="42" t="s">
        <v>9317</v>
      </c>
      <c r="AC295" s="42">
        <v>10.6</v>
      </c>
      <c r="AD295" s="42" t="s">
        <v>9318</v>
      </c>
      <c r="AE295" s="42">
        <v>28</v>
      </c>
      <c r="AF295" s="42" t="s">
        <v>9319</v>
      </c>
      <c r="AG295" s="42">
        <v>79</v>
      </c>
      <c r="AH295" s="42">
        <v>42.2</v>
      </c>
      <c r="AI295" s="42">
        <v>54.5</v>
      </c>
      <c r="AJ295" s="42">
        <v>165.94</v>
      </c>
      <c r="AK295" s="42">
        <v>4</v>
      </c>
      <c r="AL295" s="42">
        <v>8</v>
      </c>
      <c r="AM295" s="42" t="s">
        <v>2128</v>
      </c>
      <c r="AN295" s="42">
        <v>8.5</v>
      </c>
    </row>
    <row r="296" spans="2:40" x14ac:dyDescent="0.25">
      <c r="B296" s="42" t="s">
        <v>408</v>
      </c>
      <c r="C296" s="15">
        <v>466920</v>
      </c>
      <c r="D296" s="15" t="s">
        <v>9137</v>
      </c>
      <c r="E296" s="15">
        <v>2018</v>
      </c>
      <c r="F296" s="41">
        <v>43160</v>
      </c>
      <c r="G296" s="42">
        <v>1013.2</v>
      </c>
      <c r="H296" s="42">
        <v>1016.7</v>
      </c>
      <c r="I296" s="42">
        <v>1022</v>
      </c>
      <c r="J296" s="42" t="s">
        <v>9320</v>
      </c>
      <c r="K296" s="42">
        <v>1005.1</v>
      </c>
      <c r="L296" s="42" t="s">
        <v>9321</v>
      </c>
      <c r="M296" s="42">
        <v>20.6</v>
      </c>
      <c r="N296" s="42">
        <v>30.7</v>
      </c>
      <c r="O296" s="42" t="s">
        <v>9322</v>
      </c>
      <c r="P296" s="42">
        <v>11</v>
      </c>
      <c r="Q296" s="42" t="s">
        <v>9323</v>
      </c>
      <c r="R296" s="42">
        <v>14.4</v>
      </c>
      <c r="S296" s="42">
        <v>2.2999999999999998</v>
      </c>
      <c r="T296" s="42">
        <v>50</v>
      </c>
      <c r="U296" s="42">
        <v>13.9</v>
      </c>
      <c r="V296" s="42">
        <v>40</v>
      </c>
      <c r="W296" s="42" t="s">
        <v>9324</v>
      </c>
      <c r="X296" s="42">
        <v>37.299999999999997</v>
      </c>
      <c r="Y296" s="42">
        <v>52.2</v>
      </c>
      <c r="Z296" s="42">
        <v>10</v>
      </c>
      <c r="AA296" s="42">
        <v>1.3</v>
      </c>
      <c r="AB296" s="42" t="s">
        <v>9325</v>
      </c>
      <c r="AC296" s="42">
        <v>5</v>
      </c>
      <c r="AD296" s="42" t="s">
        <v>9326</v>
      </c>
      <c r="AE296" s="42">
        <v>25.3</v>
      </c>
      <c r="AF296" s="42" t="s">
        <v>8728</v>
      </c>
      <c r="AG296" s="42">
        <v>69</v>
      </c>
      <c r="AH296" s="42">
        <v>103.9</v>
      </c>
      <c r="AI296" s="42">
        <v>161.1</v>
      </c>
      <c r="AJ296" s="42">
        <v>414.96</v>
      </c>
      <c r="AK296" s="42" t="s">
        <v>76</v>
      </c>
      <c r="AL296" s="42" t="s">
        <v>76</v>
      </c>
      <c r="AM296" s="42" t="s">
        <v>76</v>
      </c>
      <c r="AN296" s="42">
        <v>6.2</v>
      </c>
    </row>
    <row r="297" spans="2:40" x14ac:dyDescent="0.25">
      <c r="B297" s="42" t="s">
        <v>408</v>
      </c>
      <c r="C297" s="15">
        <v>466920</v>
      </c>
      <c r="D297" s="15" t="s">
        <v>9137</v>
      </c>
      <c r="E297" s="15">
        <v>2018</v>
      </c>
      <c r="F297" s="41">
        <v>43191</v>
      </c>
      <c r="G297" s="42">
        <v>1011</v>
      </c>
      <c r="H297" s="42">
        <v>1014.5</v>
      </c>
      <c r="I297" s="42">
        <v>1023.2</v>
      </c>
      <c r="J297" s="42" t="s">
        <v>9327</v>
      </c>
      <c r="K297" s="42">
        <v>1003.4</v>
      </c>
      <c r="L297" s="42" t="s">
        <v>9328</v>
      </c>
      <c r="M297" s="42">
        <v>23.5</v>
      </c>
      <c r="N297" s="42">
        <v>34.299999999999997</v>
      </c>
      <c r="O297" s="42" t="s">
        <v>9329</v>
      </c>
      <c r="P297" s="42">
        <v>13.6</v>
      </c>
      <c r="Q297" s="42" t="s">
        <v>9330</v>
      </c>
      <c r="R297" s="42">
        <v>16.600000000000001</v>
      </c>
      <c r="S297" s="42">
        <v>2.2000000000000002</v>
      </c>
      <c r="T297" s="42">
        <v>50</v>
      </c>
      <c r="U297" s="42">
        <v>15</v>
      </c>
      <c r="V297" s="42">
        <v>50</v>
      </c>
      <c r="W297" s="42" t="s">
        <v>9331</v>
      </c>
      <c r="X297" s="42">
        <v>59.6</v>
      </c>
      <c r="Y297" s="42">
        <v>52.1</v>
      </c>
      <c r="Z297" s="42">
        <v>9</v>
      </c>
      <c r="AA297" s="42">
        <v>4.5</v>
      </c>
      <c r="AB297" s="42" t="s">
        <v>9332</v>
      </c>
      <c r="AC297" s="42">
        <v>12.7</v>
      </c>
      <c r="AD297" s="42" t="s">
        <v>9333</v>
      </c>
      <c r="AE297" s="42">
        <v>17.100000000000001</v>
      </c>
      <c r="AF297" s="42" t="s">
        <v>7492</v>
      </c>
      <c r="AG297" s="42">
        <v>66</v>
      </c>
      <c r="AH297" s="42">
        <v>101.2</v>
      </c>
      <c r="AI297" s="42">
        <v>115.8</v>
      </c>
      <c r="AJ297" s="42">
        <v>393.13</v>
      </c>
      <c r="AK297" s="42" t="s">
        <v>76</v>
      </c>
      <c r="AL297" s="42" t="s">
        <v>76</v>
      </c>
      <c r="AM297" s="42" t="s">
        <v>76</v>
      </c>
      <c r="AN297" s="42">
        <v>7.5</v>
      </c>
    </row>
    <row r="298" spans="2:40" x14ac:dyDescent="0.25">
      <c r="B298" s="42" t="s">
        <v>408</v>
      </c>
      <c r="C298" s="15">
        <v>466920</v>
      </c>
      <c r="D298" s="15" t="s">
        <v>9137</v>
      </c>
      <c r="E298" s="15">
        <v>2018</v>
      </c>
      <c r="F298" s="41">
        <v>43221</v>
      </c>
      <c r="G298" s="42">
        <v>1007.4</v>
      </c>
      <c r="H298" s="42">
        <v>1010.8</v>
      </c>
      <c r="I298" s="42">
        <v>1016.1</v>
      </c>
      <c r="J298" s="42" t="s">
        <v>9334</v>
      </c>
      <c r="K298" s="42">
        <v>1001.8</v>
      </c>
      <c r="L298" s="42" t="s">
        <v>9335</v>
      </c>
      <c r="M298" s="42">
        <v>28.2</v>
      </c>
      <c r="N298" s="42">
        <v>38.200000000000003</v>
      </c>
      <c r="O298" s="42" t="s">
        <v>9336</v>
      </c>
      <c r="P298" s="42">
        <v>20</v>
      </c>
      <c r="Q298" s="42" t="s">
        <v>9337</v>
      </c>
      <c r="R298" s="42">
        <v>20.7</v>
      </c>
      <c r="S298" s="42">
        <v>2</v>
      </c>
      <c r="T298" s="42">
        <v>190</v>
      </c>
      <c r="U298" s="42">
        <v>14.4</v>
      </c>
      <c r="V298" s="42">
        <v>80</v>
      </c>
      <c r="W298" s="42" t="s">
        <v>9338</v>
      </c>
      <c r="X298" s="42">
        <v>42</v>
      </c>
      <c r="Y298" s="42">
        <v>10.3</v>
      </c>
      <c r="Z298" s="42">
        <v>4</v>
      </c>
      <c r="AA298" s="42">
        <v>11.9</v>
      </c>
      <c r="AB298" s="42" t="s">
        <v>9339</v>
      </c>
      <c r="AC298" s="42">
        <v>19.399999999999999</v>
      </c>
      <c r="AD298" s="42" t="s">
        <v>9339</v>
      </c>
      <c r="AE298" s="42">
        <v>32.1</v>
      </c>
      <c r="AF298" s="42" t="s">
        <v>2151</v>
      </c>
      <c r="AG298" s="42">
        <v>64</v>
      </c>
      <c r="AH298" s="42">
        <v>136</v>
      </c>
      <c r="AI298" s="42">
        <v>137.30000000000001</v>
      </c>
      <c r="AJ298" s="42">
        <v>474.16</v>
      </c>
      <c r="AK298" s="42" t="s">
        <v>76</v>
      </c>
      <c r="AL298" s="42" t="s">
        <v>76</v>
      </c>
      <c r="AM298" s="42" t="s">
        <v>76</v>
      </c>
      <c r="AN298" s="42">
        <v>7.2</v>
      </c>
    </row>
    <row r="299" spans="2:40" x14ac:dyDescent="0.25">
      <c r="B299" s="42" t="s">
        <v>408</v>
      </c>
      <c r="C299" s="15">
        <v>466920</v>
      </c>
      <c r="D299" s="15" t="s">
        <v>9137</v>
      </c>
      <c r="E299" s="15">
        <v>2018</v>
      </c>
      <c r="F299" s="41">
        <v>43252</v>
      </c>
      <c r="G299" s="42">
        <v>1002.5</v>
      </c>
      <c r="H299" s="42">
        <v>1005.9</v>
      </c>
      <c r="I299" s="42">
        <v>1010.2</v>
      </c>
      <c r="J299" s="42" t="s">
        <v>9340</v>
      </c>
      <c r="K299" s="42">
        <v>994</v>
      </c>
      <c r="L299" s="42" t="s">
        <v>9341</v>
      </c>
      <c r="M299" s="42">
        <v>28.5</v>
      </c>
      <c r="N299" s="42">
        <v>37.799999999999997</v>
      </c>
      <c r="O299" s="42" t="s">
        <v>9342</v>
      </c>
      <c r="P299" s="42">
        <v>22.2</v>
      </c>
      <c r="Q299" s="42" t="s">
        <v>9343</v>
      </c>
      <c r="R299" s="42">
        <v>22</v>
      </c>
      <c r="S299" s="42">
        <v>2.4</v>
      </c>
      <c r="T299" s="42">
        <v>80</v>
      </c>
      <c r="U299" s="42">
        <v>14.3</v>
      </c>
      <c r="V299" s="42">
        <v>80</v>
      </c>
      <c r="W299" s="42" t="s">
        <v>9344</v>
      </c>
      <c r="X299" s="42">
        <v>119.8</v>
      </c>
      <c r="Y299" s="42">
        <v>62.8</v>
      </c>
      <c r="Z299" s="42">
        <v>13</v>
      </c>
      <c r="AA299" s="42">
        <v>18.2</v>
      </c>
      <c r="AB299" s="42" t="s">
        <v>9345</v>
      </c>
      <c r="AC299" s="42">
        <v>32</v>
      </c>
      <c r="AD299" s="42" t="s">
        <v>9346</v>
      </c>
      <c r="AE299" s="42">
        <v>32</v>
      </c>
      <c r="AF299" s="42" t="s">
        <v>9347</v>
      </c>
      <c r="AG299" s="42">
        <v>69</v>
      </c>
      <c r="AH299" s="42">
        <v>114.5</v>
      </c>
      <c r="AI299" s="42">
        <v>105.7</v>
      </c>
      <c r="AJ299" s="42">
        <v>429.92</v>
      </c>
      <c r="AK299" s="42" t="s">
        <v>76</v>
      </c>
      <c r="AL299" s="42" t="s">
        <v>76</v>
      </c>
      <c r="AM299" s="42" t="s">
        <v>76</v>
      </c>
      <c r="AN299" s="42">
        <v>8.1</v>
      </c>
    </row>
    <row r="300" spans="2:40" x14ac:dyDescent="0.25">
      <c r="B300" s="42" t="s">
        <v>408</v>
      </c>
      <c r="C300" s="15">
        <v>466920</v>
      </c>
      <c r="D300" s="15" t="s">
        <v>9137</v>
      </c>
      <c r="E300" s="15">
        <v>2018</v>
      </c>
      <c r="F300" s="41">
        <v>43282</v>
      </c>
      <c r="G300" s="42">
        <v>1000.8</v>
      </c>
      <c r="H300" s="42">
        <v>1004.3</v>
      </c>
      <c r="I300" s="42">
        <v>1005.8</v>
      </c>
      <c r="J300" s="42" t="s">
        <v>9348</v>
      </c>
      <c r="K300" s="42">
        <v>984.8</v>
      </c>
      <c r="L300" s="42" t="s">
        <v>9349</v>
      </c>
      <c r="M300" s="42">
        <v>30.3</v>
      </c>
      <c r="N300" s="42">
        <v>38.5</v>
      </c>
      <c r="O300" s="42" t="s">
        <v>9350</v>
      </c>
      <c r="P300" s="42">
        <v>24.9</v>
      </c>
      <c r="Q300" s="42" t="s">
        <v>9351</v>
      </c>
      <c r="R300" s="42">
        <v>22.7</v>
      </c>
      <c r="S300" s="42">
        <v>2.5</v>
      </c>
      <c r="T300" s="42">
        <v>80</v>
      </c>
      <c r="U300" s="42">
        <v>20.9</v>
      </c>
      <c r="V300" s="42">
        <v>310</v>
      </c>
      <c r="W300" s="42" t="s">
        <v>9352</v>
      </c>
      <c r="X300" s="42">
        <v>190.3</v>
      </c>
      <c r="Y300" s="42">
        <v>39.4</v>
      </c>
      <c r="Z300" s="42">
        <v>8</v>
      </c>
      <c r="AA300" s="42">
        <v>15</v>
      </c>
      <c r="AB300" s="42" t="s">
        <v>9353</v>
      </c>
      <c r="AC300" s="42">
        <v>20</v>
      </c>
      <c r="AD300" s="42" t="s">
        <v>9354</v>
      </c>
      <c r="AE300" s="42">
        <v>71.599999999999994</v>
      </c>
      <c r="AF300" s="42" t="s">
        <v>2167</v>
      </c>
      <c r="AG300" s="42">
        <v>65</v>
      </c>
      <c r="AH300" s="42">
        <v>146.4</v>
      </c>
      <c r="AI300" s="42">
        <v>186.1</v>
      </c>
      <c r="AJ300" s="42">
        <v>547.94000000000005</v>
      </c>
      <c r="AK300" s="42" t="s">
        <v>76</v>
      </c>
      <c r="AL300" s="42" t="s">
        <v>76</v>
      </c>
      <c r="AM300" s="42" t="s">
        <v>76</v>
      </c>
      <c r="AN300" s="42">
        <v>6.4</v>
      </c>
    </row>
    <row r="301" spans="2:40" x14ac:dyDescent="0.25">
      <c r="B301" s="42" t="s">
        <v>408</v>
      </c>
      <c r="C301" s="15">
        <v>466920</v>
      </c>
      <c r="D301" s="15" t="s">
        <v>9137</v>
      </c>
      <c r="E301" s="15">
        <v>2018</v>
      </c>
      <c r="F301" s="41">
        <v>43313</v>
      </c>
      <c r="G301" s="42">
        <v>999.2</v>
      </c>
      <c r="H301" s="42">
        <v>1002.7</v>
      </c>
      <c r="I301" s="42">
        <v>1009.7</v>
      </c>
      <c r="J301" s="42" t="s">
        <v>9355</v>
      </c>
      <c r="K301" s="42">
        <v>990.6</v>
      </c>
      <c r="L301" s="42" t="s">
        <v>9356</v>
      </c>
      <c r="M301" s="42">
        <v>29.5</v>
      </c>
      <c r="N301" s="42">
        <v>37.200000000000003</v>
      </c>
      <c r="O301" s="42" t="s">
        <v>9357</v>
      </c>
      <c r="P301" s="42">
        <v>24.3</v>
      </c>
      <c r="Q301" s="42" t="s">
        <v>9358</v>
      </c>
      <c r="R301" s="42">
        <v>23.3</v>
      </c>
      <c r="S301" s="42">
        <v>1.7</v>
      </c>
      <c r="T301" s="42">
        <v>80</v>
      </c>
      <c r="U301" s="42">
        <v>13.8</v>
      </c>
      <c r="V301" s="42">
        <v>60</v>
      </c>
      <c r="W301" s="42" t="s">
        <v>9359</v>
      </c>
      <c r="X301" s="42">
        <v>186.8</v>
      </c>
      <c r="Y301" s="42">
        <v>53.4</v>
      </c>
      <c r="Z301" s="42">
        <v>19</v>
      </c>
      <c r="AA301" s="42">
        <v>12.5</v>
      </c>
      <c r="AB301" s="42" t="s">
        <v>9360</v>
      </c>
      <c r="AC301" s="42">
        <v>35</v>
      </c>
      <c r="AD301" s="42" t="s">
        <v>9361</v>
      </c>
      <c r="AE301" s="42">
        <v>35</v>
      </c>
      <c r="AF301" s="42" t="s">
        <v>9362</v>
      </c>
      <c r="AG301" s="42">
        <v>70</v>
      </c>
      <c r="AH301" s="42">
        <v>111.9</v>
      </c>
      <c r="AI301" s="42">
        <v>128</v>
      </c>
      <c r="AJ301" s="42">
        <v>417.23</v>
      </c>
      <c r="AK301" s="42" t="s">
        <v>76</v>
      </c>
      <c r="AL301" s="42" t="s">
        <v>76</v>
      </c>
      <c r="AM301" s="42" t="s">
        <v>76</v>
      </c>
      <c r="AN301" s="42">
        <v>7.6</v>
      </c>
    </row>
    <row r="302" spans="2:40" x14ac:dyDescent="0.25">
      <c r="B302" s="42" t="s">
        <v>408</v>
      </c>
      <c r="C302" s="15">
        <v>466920</v>
      </c>
      <c r="D302" s="15" t="s">
        <v>9137</v>
      </c>
      <c r="E302" s="15">
        <v>2018</v>
      </c>
      <c r="F302" s="41">
        <v>43344</v>
      </c>
      <c r="G302" s="42">
        <v>1005.8</v>
      </c>
      <c r="H302" s="42">
        <v>1009.2</v>
      </c>
      <c r="I302" s="42">
        <v>1011.7</v>
      </c>
      <c r="J302" s="42" t="s">
        <v>9363</v>
      </c>
      <c r="K302" s="42">
        <v>998.3</v>
      </c>
      <c r="L302" s="42" t="s">
        <v>9364</v>
      </c>
      <c r="M302" s="42">
        <v>28.2</v>
      </c>
      <c r="N302" s="42">
        <v>37.799999999999997</v>
      </c>
      <c r="O302" s="42" t="s">
        <v>9365</v>
      </c>
      <c r="P302" s="42">
        <v>20.399999999999999</v>
      </c>
      <c r="Q302" s="42" t="s">
        <v>9366</v>
      </c>
      <c r="R302" s="42">
        <v>22</v>
      </c>
      <c r="S302" s="42">
        <v>2.2999999999999998</v>
      </c>
      <c r="T302" s="42">
        <v>80</v>
      </c>
      <c r="U302" s="42">
        <v>19.7</v>
      </c>
      <c r="V302" s="42">
        <v>80</v>
      </c>
      <c r="W302" s="42" t="s">
        <v>9367</v>
      </c>
      <c r="X302" s="42">
        <v>321.89999999999998</v>
      </c>
      <c r="Y302" s="42">
        <v>127.7</v>
      </c>
      <c r="Z302" s="42">
        <v>18</v>
      </c>
      <c r="AA302" s="42">
        <v>21</v>
      </c>
      <c r="AB302" s="42" t="s">
        <v>9368</v>
      </c>
      <c r="AC302" s="42">
        <v>96.5</v>
      </c>
      <c r="AD302" s="42" t="s">
        <v>9369</v>
      </c>
      <c r="AE302" s="42">
        <v>144.5</v>
      </c>
      <c r="AF302" s="42" t="s">
        <v>6272</v>
      </c>
      <c r="AG302" s="42">
        <v>70</v>
      </c>
      <c r="AH302" s="42">
        <v>104.1</v>
      </c>
      <c r="AI302" s="42">
        <v>148.1</v>
      </c>
      <c r="AJ302" s="42">
        <v>396.83</v>
      </c>
      <c r="AK302" s="42" t="s">
        <v>76</v>
      </c>
      <c r="AL302" s="42" t="s">
        <v>76</v>
      </c>
      <c r="AM302" s="42" t="s">
        <v>76</v>
      </c>
      <c r="AN302" s="42">
        <v>7.2</v>
      </c>
    </row>
    <row r="303" spans="2:40" x14ac:dyDescent="0.25">
      <c r="B303" s="42" t="s">
        <v>408</v>
      </c>
      <c r="C303" s="15">
        <v>466920</v>
      </c>
      <c r="D303" s="15" t="s">
        <v>9137</v>
      </c>
      <c r="E303" s="15">
        <v>2018</v>
      </c>
      <c r="F303" s="41">
        <v>43374</v>
      </c>
      <c r="G303" s="42">
        <v>1012.6</v>
      </c>
      <c r="H303" s="42">
        <v>1016.2</v>
      </c>
      <c r="I303" s="42">
        <v>1018.8</v>
      </c>
      <c r="J303" s="42" t="s">
        <v>9370</v>
      </c>
      <c r="K303" s="42">
        <v>1004.4</v>
      </c>
      <c r="L303" s="42" t="s">
        <v>9371</v>
      </c>
      <c r="M303" s="42">
        <v>23.3</v>
      </c>
      <c r="N303" s="42">
        <v>31.2</v>
      </c>
      <c r="O303" s="42" t="s">
        <v>9372</v>
      </c>
      <c r="P303" s="42">
        <v>16.100000000000001</v>
      </c>
      <c r="Q303" s="42" t="s">
        <v>9373</v>
      </c>
      <c r="R303" s="42">
        <v>17.600000000000001</v>
      </c>
      <c r="S303" s="42">
        <v>2.7</v>
      </c>
      <c r="T303" s="42">
        <v>90</v>
      </c>
      <c r="U303" s="42">
        <v>16.899999999999999</v>
      </c>
      <c r="V303" s="42">
        <v>90</v>
      </c>
      <c r="W303" s="42" t="s">
        <v>9374</v>
      </c>
      <c r="X303" s="42">
        <v>125.1</v>
      </c>
      <c r="Y303" s="42">
        <v>142.5</v>
      </c>
      <c r="Z303" s="42">
        <v>19</v>
      </c>
      <c r="AA303" s="42">
        <v>6.9</v>
      </c>
      <c r="AB303" s="42" t="s">
        <v>9375</v>
      </c>
      <c r="AC303" s="42">
        <v>10.5</v>
      </c>
      <c r="AD303" s="42" t="s">
        <v>9375</v>
      </c>
      <c r="AE303" s="42">
        <v>31.3</v>
      </c>
      <c r="AF303" s="42" t="s">
        <v>6908</v>
      </c>
      <c r="AG303" s="42">
        <v>71</v>
      </c>
      <c r="AH303" s="42">
        <v>77.3</v>
      </c>
      <c r="AI303" s="42">
        <v>103.8</v>
      </c>
      <c r="AJ303" s="42">
        <v>290.66000000000003</v>
      </c>
      <c r="AK303" s="42" t="s">
        <v>76</v>
      </c>
      <c r="AL303" s="42" t="s">
        <v>76</v>
      </c>
      <c r="AM303" s="42" t="s">
        <v>76</v>
      </c>
      <c r="AN303" s="42">
        <v>7.3</v>
      </c>
    </row>
    <row r="304" spans="2:40" x14ac:dyDescent="0.25">
      <c r="B304" s="42" t="s">
        <v>408</v>
      </c>
      <c r="C304" s="15">
        <v>466920</v>
      </c>
      <c r="D304" s="15" t="s">
        <v>9137</v>
      </c>
      <c r="E304" s="15">
        <v>2018</v>
      </c>
      <c r="F304" s="41">
        <v>43405</v>
      </c>
      <c r="G304" s="42">
        <v>1014.5</v>
      </c>
      <c r="H304" s="42">
        <v>1018</v>
      </c>
      <c r="I304" s="42">
        <v>1020.9</v>
      </c>
      <c r="J304" s="42" t="s">
        <v>9376</v>
      </c>
      <c r="K304" s="42">
        <v>1008.5</v>
      </c>
      <c r="L304" s="42" t="s">
        <v>9377</v>
      </c>
      <c r="M304" s="42">
        <v>22.7</v>
      </c>
      <c r="N304" s="42">
        <v>30.8</v>
      </c>
      <c r="O304" s="42" t="s">
        <v>9378</v>
      </c>
      <c r="P304" s="42">
        <v>16.8</v>
      </c>
      <c r="Q304" s="42" t="s">
        <v>9379</v>
      </c>
      <c r="R304" s="42">
        <v>17.600000000000001</v>
      </c>
      <c r="S304" s="42">
        <v>2.8</v>
      </c>
      <c r="T304" s="42">
        <v>80</v>
      </c>
      <c r="U304" s="42">
        <v>14.6</v>
      </c>
      <c r="V304" s="42">
        <v>80</v>
      </c>
      <c r="W304" s="42" t="s">
        <v>9380</v>
      </c>
      <c r="X304" s="42">
        <v>64.400000000000006</v>
      </c>
      <c r="Y304" s="42">
        <v>116</v>
      </c>
      <c r="Z304" s="42">
        <v>13</v>
      </c>
      <c r="AA304" s="42">
        <v>1.5</v>
      </c>
      <c r="AB304" s="42" t="s">
        <v>9381</v>
      </c>
      <c r="AC304" s="42">
        <v>3.7</v>
      </c>
      <c r="AD304" s="42" t="s">
        <v>9382</v>
      </c>
      <c r="AE304" s="42">
        <v>15.6</v>
      </c>
      <c r="AF304" s="42" t="s">
        <v>2199</v>
      </c>
      <c r="AG304" s="42">
        <v>74</v>
      </c>
      <c r="AH304" s="42">
        <v>57</v>
      </c>
      <c r="AI304" s="42">
        <v>91</v>
      </c>
      <c r="AJ304" s="42">
        <v>248.54</v>
      </c>
      <c r="AK304" s="42" t="s">
        <v>76</v>
      </c>
      <c r="AL304" s="42" t="s">
        <v>76</v>
      </c>
      <c r="AM304" s="42" t="s">
        <v>76</v>
      </c>
      <c r="AN304" s="42">
        <v>7.5</v>
      </c>
    </row>
    <row r="305" spans="2:40" x14ac:dyDescent="0.25">
      <c r="B305" s="42" t="s">
        <v>408</v>
      </c>
      <c r="C305" s="15">
        <v>466920</v>
      </c>
      <c r="D305" s="15" t="s">
        <v>9137</v>
      </c>
      <c r="E305" s="15">
        <v>2018</v>
      </c>
      <c r="F305" s="41">
        <v>43435</v>
      </c>
      <c r="G305" s="42">
        <v>1017.3</v>
      </c>
      <c r="H305" s="42">
        <v>1020.9</v>
      </c>
      <c r="I305" s="42">
        <v>1028.0999999999999</v>
      </c>
      <c r="J305" s="42" t="s">
        <v>9383</v>
      </c>
      <c r="K305" s="42">
        <v>1008.4</v>
      </c>
      <c r="L305" s="42" t="s">
        <v>2201</v>
      </c>
      <c r="M305" s="42">
        <v>19.5</v>
      </c>
      <c r="N305" s="42">
        <v>30.5</v>
      </c>
      <c r="O305" s="42" t="s">
        <v>9384</v>
      </c>
      <c r="P305" s="42">
        <v>12.3</v>
      </c>
      <c r="Q305" s="42" t="s">
        <v>9385</v>
      </c>
      <c r="R305" s="42">
        <v>14.6</v>
      </c>
      <c r="S305" s="42">
        <v>3</v>
      </c>
      <c r="T305" s="42">
        <v>80</v>
      </c>
      <c r="U305" s="42">
        <v>14.9</v>
      </c>
      <c r="V305" s="42">
        <v>80</v>
      </c>
      <c r="W305" s="42" t="s">
        <v>9386</v>
      </c>
      <c r="X305" s="42">
        <v>54.4</v>
      </c>
      <c r="Y305" s="42">
        <v>166</v>
      </c>
      <c r="Z305" s="42">
        <v>16</v>
      </c>
      <c r="AA305" s="42">
        <v>2</v>
      </c>
      <c r="AB305" s="42" t="s">
        <v>9387</v>
      </c>
      <c r="AC305" s="42">
        <v>5.5</v>
      </c>
      <c r="AD305" s="42" t="s">
        <v>9388</v>
      </c>
      <c r="AE305" s="42">
        <v>20</v>
      </c>
      <c r="AF305" s="42" t="s">
        <v>3337</v>
      </c>
      <c r="AG305" s="42">
        <v>75</v>
      </c>
      <c r="AH305" s="42">
        <v>46.9</v>
      </c>
      <c r="AI305" s="42">
        <v>91.1</v>
      </c>
      <c r="AJ305" s="42">
        <v>218.47</v>
      </c>
      <c r="AK305" s="42" t="s">
        <v>76</v>
      </c>
      <c r="AL305" s="42" t="s">
        <v>76</v>
      </c>
      <c r="AM305" s="42" t="s">
        <v>76</v>
      </c>
      <c r="AN305" s="42">
        <v>7.2</v>
      </c>
    </row>
    <row r="306" spans="2:40" x14ac:dyDescent="0.25">
      <c r="B306" s="42" t="s">
        <v>408</v>
      </c>
      <c r="C306" s="15">
        <v>466920</v>
      </c>
      <c r="D306" s="15" t="s">
        <v>9137</v>
      </c>
      <c r="E306" s="15">
        <v>2019</v>
      </c>
      <c r="F306" s="41">
        <v>43466</v>
      </c>
      <c r="G306" s="42">
        <v>1018.5</v>
      </c>
      <c r="H306" s="42">
        <v>1022.1</v>
      </c>
      <c r="I306" s="42">
        <v>1026.2</v>
      </c>
      <c r="J306" s="42" t="s">
        <v>9389</v>
      </c>
      <c r="K306" s="42">
        <v>1012.5</v>
      </c>
      <c r="L306" s="42" t="s">
        <v>9390</v>
      </c>
      <c r="M306" s="42">
        <v>18.5</v>
      </c>
      <c r="N306" s="42">
        <v>28.6</v>
      </c>
      <c r="O306" s="42" t="s">
        <v>9391</v>
      </c>
      <c r="P306" s="42">
        <v>11.9</v>
      </c>
      <c r="Q306" s="42" t="s">
        <v>9392</v>
      </c>
      <c r="R306" s="42">
        <v>13.8</v>
      </c>
      <c r="S306" s="42">
        <v>2.9</v>
      </c>
      <c r="T306" s="42">
        <v>80</v>
      </c>
      <c r="U306" s="42">
        <v>15.2</v>
      </c>
      <c r="V306" s="42">
        <v>70</v>
      </c>
      <c r="W306" s="42" t="s">
        <v>9393</v>
      </c>
      <c r="X306" s="42">
        <v>45</v>
      </c>
      <c r="Y306" s="42">
        <v>108.1</v>
      </c>
      <c r="Z306" s="42">
        <v>10</v>
      </c>
      <c r="AA306" s="42">
        <v>1.5</v>
      </c>
      <c r="AB306" s="42" t="s">
        <v>9394</v>
      </c>
      <c r="AC306" s="42">
        <v>2.8</v>
      </c>
      <c r="AD306" s="42" t="s">
        <v>9395</v>
      </c>
      <c r="AE306" s="42">
        <v>14</v>
      </c>
      <c r="AF306" s="42" t="s">
        <v>8799</v>
      </c>
      <c r="AG306" s="42">
        <v>74</v>
      </c>
      <c r="AH306" s="42">
        <v>56.3</v>
      </c>
      <c r="AI306" s="42">
        <v>78</v>
      </c>
      <c r="AJ306" s="42">
        <v>225.44</v>
      </c>
      <c r="AK306" s="42" t="s">
        <v>76</v>
      </c>
      <c r="AL306" s="42" t="s">
        <v>76</v>
      </c>
      <c r="AM306" s="42" t="s">
        <v>76</v>
      </c>
      <c r="AN306" s="42">
        <v>7.7</v>
      </c>
    </row>
    <row r="307" spans="2:40" x14ac:dyDescent="0.25">
      <c r="B307" s="42" t="s">
        <v>408</v>
      </c>
      <c r="C307" s="15">
        <v>466920</v>
      </c>
      <c r="D307" s="15" t="s">
        <v>9137</v>
      </c>
      <c r="E307" s="15">
        <v>2019</v>
      </c>
      <c r="F307" s="41">
        <v>43497</v>
      </c>
      <c r="G307" s="42">
        <v>1016</v>
      </c>
      <c r="H307" s="42">
        <v>1019.6</v>
      </c>
      <c r="I307" s="42">
        <v>1024</v>
      </c>
      <c r="J307" s="42" t="s">
        <v>9396</v>
      </c>
      <c r="K307" s="42">
        <v>1008.1</v>
      </c>
      <c r="L307" s="42" t="s">
        <v>9397</v>
      </c>
      <c r="M307" s="42">
        <v>18.8</v>
      </c>
      <c r="N307" s="42">
        <v>31.3</v>
      </c>
      <c r="O307" s="42" t="s">
        <v>9398</v>
      </c>
      <c r="P307" s="42">
        <v>13.7</v>
      </c>
      <c r="Q307" s="42" t="s">
        <v>9399</v>
      </c>
      <c r="R307" s="42">
        <v>14.9</v>
      </c>
      <c r="S307" s="42">
        <v>2.7</v>
      </c>
      <c r="T307" s="42">
        <v>90</v>
      </c>
      <c r="U307" s="42">
        <v>14.2</v>
      </c>
      <c r="V307" s="42">
        <v>60</v>
      </c>
      <c r="W307" s="42" t="s">
        <v>9400</v>
      </c>
      <c r="X307" s="42">
        <v>64.099999999999994</v>
      </c>
      <c r="Y307" s="42">
        <v>62.3</v>
      </c>
      <c r="Z307" s="42">
        <v>9</v>
      </c>
      <c r="AA307" s="42">
        <v>1.2</v>
      </c>
      <c r="AB307" s="42" t="s">
        <v>9401</v>
      </c>
      <c r="AC307" s="42">
        <v>5.6</v>
      </c>
      <c r="AD307" s="42" t="s">
        <v>9402</v>
      </c>
      <c r="AE307" s="42">
        <v>53.4</v>
      </c>
      <c r="AF307" s="42" t="s">
        <v>2223</v>
      </c>
      <c r="AG307" s="42">
        <v>79</v>
      </c>
      <c r="AH307" s="42">
        <v>54.7</v>
      </c>
      <c r="AI307" s="42">
        <v>55.5</v>
      </c>
      <c r="AJ307" s="42">
        <v>216.08</v>
      </c>
      <c r="AK307" s="42" t="s">
        <v>76</v>
      </c>
      <c r="AL307" s="42" t="s">
        <v>76</v>
      </c>
      <c r="AM307" s="42" t="s">
        <v>76</v>
      </c>
      <c r="AN307" s="42">
        <v>8.1999999999999993</v>
      </c>
    </row>
    <row r="308" spans="2:40" x14ac:dyDescent="0.25">
      <c r="B308" s="42" t="s">
        <v>408</v>
      </c>
      <c r="C308" s="15">
        <v>466920</v>
      </c>
      <c r="D308" s="15" t="s">
        <v>9137</v>
      </c>
      <c r="E308" s="15">
        <v>2019</v>
      </c>
      <c r="F308" s="41">
        <v>43525</v>
      </c>
      <c r="G308" s="42">
        <v>1012.9</v>
      </c>
      <c r="H308" s="42">
        <v>1016.5</v>
      </c>
      <c r="I308" s="42">
        <v>1021</v>
      </c>
      <c r="J308" s="42" t="s">
        <v>9403</v>
      </c>
      <c r="K308" s="42">
        <v>1003.7</v>
      </c>
      <c r="L308" s="42" t="s">
        <v>9404</v>
      </c>
      <c r="M308" s="42">
        <v>19.8</v>
      </c>
      <c r="N308" s="42">
        <v>32.9</v>
      </c>
      <c r="O308" s="42" t="s">
        <v>9405</v>
      </c>
      <c r="P308" s="42">
        <v>12.1</v>
      </c>
      <c r="Q308" s="42" t="s">
        <v>9406</v>
      </c>
      <c r="R308" s="42">
        <v>15</v>
      </c>
      <c r="S308" s="42">
        <v>2.6</v>
      </c>
      <c r="T308" s="42">
        <v>80</v>
      </c>
      <c r="U308" s="42">
        <v>15.9</v>
      </c>
      <c r="V308" s="42">
        <v>100</v>
      </c>
      <c r="W308" s="42" t="s">
        <v>9407</v>
      </c>
      <c r="X308" s="42">
        <v>184.2</v>
      </c>
      <c r="Y308" s="42">
        <v>163.1</v>
      </c>
      <c r="Z308" s="42">
        <v>16</v>
      </c>
      <c r="AA308" s="42">
        <v>4</v>
      </c>
      <c r="AB308" s="42" t="s">
        <v>9408</v>
      </c>
      <c r="AC308" s="42">
        <v>13</v>
      </c>
      <c r="AD308" s="42" t="s">
        <v>9409</v>
      </c>
      <c r="AE308" s="42">
        <v>43.5</v>
      </c>
      <c r="AF308" s="42" t="s">
        <v>6945</v>
      </c>
      <c r="AG308" s="42">
        <v>75</v>
      </c>
      <c r="AH308" s="42">
        <v>68.599999999999994</v>
      </c>
      <c r="AI308" s="42">
        <v>76.3</v>
      </c>
      <c r="AJ308" s="42">
        <v>267.69</v>
      </c>
      <c r="AK308" s="42" t="s">
        <v>76</v>
      </c>
      <c r="AL308" s="42" t="s">
        <v>76</v>
      </c>
      <c r="AM308" s="42" t="s">
        <v>76</v>
      </c>
      <c r="AN308" s="42">
        <v>8</v>
      </c>
    </row>
    <row r="309" spans="2:40" x14ac:dyDescent="0.25">
      <c r="B309" s="42" t="s">
        <v>408</v>
      </c>
      <c r="C309" s="15">
        <v>466920</v>
      </c>
      <c r="D309" s="15" t="s">
        <v>9137</v>
      </c>
      <c r="E309" s="15">
        <v>2019</v>
      </c>
      <c r="F309" s="41">
        <v>43556</v>
      </c>
      <c r="G309" s="42">
        <v>1009.1</v>
      </c>
      <c r="H309" s="42">
        <v>1012.6</v>
      </c>
      <c r="I309" s="42">
        <v>1020.8</v>
      </c>
      <c r="J309" s="42" t="s">
        <v>9410</v>
      </c>
      <c r="K309" s="42">
        <v>1001.1</v>
      </c>
      <c r="L309" s="42" t="s">
        <v>2724</v>
      </c>
      <c r="M309" s="42">
        <v>24.2</v>
      </c>
      <c r="N309" s="42">
        <v>35.9</v>
      </c>
      <c r="O309" s="42" t="s">
        <v>9411</v>
      </c>
      <c r="P309" s="42">
        <v>15.2</v>
      </c>
      <c r="Q309" s="42" t="s">
        <v>9412</v>
      </c>
      <c r="R309" s="42">
        <v>19.600000000000001</v>
      </c>
      <c r="S309" s="42">
        <v>2.1</v>
      </c>
      <c r="T309" s="42">
        <v>80</v>
      </c>
      <c r="U309" s="42">
        <v>14.3</v>
      </c>
      <c r="V309" s="42">
        <v>70</v>
      </c>
      <c r="W309" s="42" t="s">
        <v>9413</v>
      </c>
      <c r="X309" s="42">
        <v>115.1</v>
      </c>
      <c r="Y309" s="42">
        <v>72.2</v>
      </c>
      <c r="Z309" s="42">
        <v>13</v>
      </c>
      <c r="AA309" s="42">
        <v>8.5</v>
      </c>
      <c r="AB309" s="42" t="s">
        <v>9414</v>
      </c>
      <c r="AC309" s="42">
        <v>18.5</v>
      </c>
      <c r="AD309" s="42" t="s">
        <v>9415</v>
      </c>
      <c r="AE309" s="42">
        <v>33</v>
      </c>
      <c r="AF309" s="42" t="s">
        <v>8823</v>
      </c>
      <c r="AG309" s="42">
        <v>76</v>
      </c>
      <c r="AH309" s="42">
        <v>82</v>
      </c>
      <c r="AI309" s="42">
        <v>105</v>
      </c>
      <c r="AJ309" s="42">
        <v>340.22</v>
      </c>
      <c r="AK309" s="42" t="s">
        <v>76</v>
      </c>
      <c r="AL309" s="42" t="s">
        <v>76</v>
      </c>
      <c r="AM309" s="42" t="s">
        <v>76</v>
      </c>
      <c r="AN309" s="42">
        <v>7.6</v>
      </c>
    </row>
    <row r="310" spans="2:40" x14ac:dyDescent="0.25">
      <c r="B310" s="42" t="s">
        <v>408</v>
      </c>
      <c r="C310" s="15">
        <v>466920</v>
      </c>
      <c r="D310" s="15" t="s">
        <v>9137</v>
      </c>
      <c r="E310" s="15">
        <v>2019</v>
      </c>
      <c r="F310" s="41">
        <v>43586</v>
      </c>
      <c r="G310" s="42">
        <v>1006.9</v>
      </c>
      <c r="H310" s="42">
        <v>1010.4</v>
      </c>
      <c r="I310" s="42">
        <v>1013.8</v>
      </c>
      <c r="J310" s="42" t="s">
        <v>9416</v>
      </c>
      <c r="K310" s="42">
        <v>999.2</v>
      </c>
      <c r="L310" s="42" t="s">
        <v>9417</v>
      </c>
      <c r="M310" s="42">
        <v>25</v>
      </c>
      <c r="N310" s="42">
        <v>35.1</v>
      </c>
      <c r="O310" s="42" t="s">
        <v>9418</v>
      </c>
      <c r="P310" s="42">
        <v>17.899999999999999</v>
      </c>
      <c r="Q310" s="42" t="s">
        <v>9419</v>
      </c>
      <c r="R310" s="42">
        <v>20.3</v>
      </c>
      <c r="S310" s="42">
        <v>2.5</v>
      </c>
      <c r="T310" s="42">
        <v>80</v>
      </c>
      <c r="U310" s="42">
        <v>12.7</v>
      </c>
      <c r="V310" s="42">
        <v>60</v>
      </c>
      <c r="W310" s="42" t="s">
        <v>9420</v>
      </c>
      <c r="X310" s="42">
        <v>335.8</v>
      </c>
      <c r="Y310" s="42">
        <v>132.4</v>
      </c>
      <c r="Z310" s="42">
        <v>17</v>
      </c>
      <c r="AA310" s="42">
        <v>21.5</v>
      </c>
      <c r="AB310" s="42" t="s">
        <v>9421</v>
      </c>
      <c r="AC310" s="42">
        <v>40</v>
      </c>
      <c r="AD310" s="42" t="s">
        <v>9422</v>
      </c>
      <c r="AE310" s="42">
        <v>77.400000000000006</v>
      </c>
      <c r="AF310" s="42" t="s">
        <v>3862</v>
      </c>
      <c r="AG310" s="42">
        <v>77</v>
      </c>
      <c r="AH310" s="42">
        <v>86.8</v>
      </c>
      <c r="AI310" s="42">
        <v>80.3</v>
      </c>
      <c r="AJ310" s="42">
        <v>330.76</v>
      </c>
      <c r="AK310" s="42">
        <v>6</v>
      </c>
      <c r="AL310" s="42">
        <v>11</v>
      </c>
      <c r="AM310" s="42" t="s">
        <v>9423</v>
      </c>
      <c r="AN310" s="42">
        <v>8.5</v>
      </c>
    </row>
    <row r="311" spans="2:40" x14ac:dyDescent="0.25">
      <c r="B311" s="42" t="s">
        <v>408</v>
      </c>
      <c r="C311" s="15">
        <v>466920</v>
      </c>
      <c r="D311" s="15" t="s">
        <v>9137</v>
      </c>
      <c r="E311" s="15">
        <v>2019</v>
      </c>
      <c r="F311" s="41">
        <v>43617</v>
      </c>
      <c r="G311" s="42">
        <v>1002.7</v>
      </c>
      <c r="H311" s="42">
        <v>1006.1</v>
      </c>
      <c r="I311" s="42">
        <v>1008.3</v>
      </c>
      <c r="J311" s="42" t="s">
        <v>9424</v>
      </c>
      <c r="K311" s="42">
        <v>995.7</v>
      </c>
      <c r="L311" s="42" t="s">
        <v>9425</v>
      </c>
      <c r="M311" s="42">
        <v>28.5</v>
      </c>
      <c r="N311" s="42">
        <v>36.9</v>
      </c>
      <c r="O311" s="42" t="s">
        <v>9426</v>
      </c>
      <c r="P311" s="42">
        <v>22.3</v>
      </c>
      <c r="Q311" s="42" t="s">
        <v>9427</v>
      </c>
      <c r="R311" s="42">
        <v>23.7</v>
      </c>
      <c r="S311" s="42">
        <v>1.7</v>
      </c>
      <c r="T311" s="42">
        <v>280</v>
      </c>
      <c r="U311" s="42">
        <v>16.100000000000001</v>
      </c>
      <c r="V311" s="42">
        <v>270</v>
      </c>
      <c r="W311" s="42" t="s">
        <v>9428</v>
      </c>
      <c r="X311" s="42">
        <v>419.5</v>
      </c>
      <c r="Y311" s="42">
        <v>111.9</v>
      </c>
      <c r="Z311" s="42">
        <v>16</v>
      </c>
      <c r="AA311" s="42">
        <v>10.5</v>
      </c>
      <c r="AB311" s="42" t="s">
        <v>9429</v>
      </c>
      <c r="AC311" s="42">
        <v>23</v>
      </c>
      <c r="AD311" s="42" t="s">
        <v>9430</v>
      </c>
      <c r="AE311" s="42">
        <v>111.5</v>
      </c>
      <c r="AF311" s="42" t="s">
        <v>2254</v>
      </c>
      <c r="AG311" s="42">
        <v>77</v>
      </c>
      <c r="AH311" s="42">
        <v>106.5</v>
      </c>
      <c r="AI311" s="42">
        <v>91.4</v>
      </c>
      <c r="AJ311" s="42">
        <v>380.46</v>
      </c>
      <c r="AK311" s="42" t="s">
        <v>76</v>
      </c>
      <c r="AL311" s="42" t="s">
        <v>76</v>
      </c>
      <c r="AM311" s="42" t="s">
        <v>76</v>
      </c>
      <c r="AN311" s="42">
        <v>8.1999999999999993</v>
      </c>
    </row>
    <row r="312" spans="2:40" x14ac:dyDescent="0.25">
      <c r="B312" s="42" t="s">
        <v>408</v>
      </c>
      <c r="C312" s="15">
        <v>466920</v>
      </c>
      <c r="D312" s="15" t="s">
        <v>9137</v>
      </c>
      <c r="E312" s="15">
        <v>2019</v>
      </c>
      <c r="F312" s="41">
        <v>43647</v>
      </c>
      <c r="G312" s="42">
        <v>1001.6</v>
      </c>
      <c r="H312" s="42">
        <v>1005</v>
      </c>
      <c r="I312" s="42">
        <v>1006.8</v>
      </c>
      <c r="J312" s="42" t="s">
        <v>9431</v>
      </c>
      <c r="K312" s="42">
        <v>991.5</v>
      </c>
      <c r="L312" s="42" t="s">
        <v>9432</v>
      </c>
      <c r="M312" s="42">
        <v>30.3</v>
      </c>
      <c r="N312" s="42">
        <v>37.4</v>
      </c>
      <c r="O312" s="42" t="s">
        <v>9433</v>
      </c>
      <c r="P312" s="42">
        <v>24.8</v>
      </c>
      <c r="Q312" s="42" t="s">
        <v>9434</v>
      </c>
      <c r="R312" s="42">
        <v>24.5</v>
      </c>
      <c r="S312" s="42">
        <v>1.9</v>
      </c>
      <c r="T312" s="42">
        <v>180</v>
      </c>
      <c r="U312" s="42">
        <v>16.5</v>
      </c>
      <c r="V312" s="42">
        <v>290</v>
      </c>
      <c r="W312" s="42" t="s">
        <v>9435</v>
      </c>
      <c r="X312" s="42">
        <v>439.3</v>
      </c>
      <c r="Y312" s="42">
        <v>55.2</v>
      </c>
      <c r="Z312" s="42">
        <v>16</v>
      </c>
      <c r="AA312" s="42">
        <v>24.5</v>
      </c>
      <c r="AB312" s="42" t="s">
        <v>9436</v>
      </c>
      <c r="AC312" s="42">
        <v>98.3</v>
      </c>
      <c r="AD312" s="42" t="s">
        <v>9437</v>
      </c>
      <c r="AE312" s="42">
        <v>120.7</v>
      </c>
      <c r="AF312" s="42" t="s">
        <v>9438</v>
      </c>
      <c r="AG312" s="42">
        <v>73</v>
      </c>
      <c r="AH312" s="42">
        <v>128.69999999999999</v>
      </c>
      <c r="AI312" s="42">
        <v>145.5</v>
      </c>
      <c r="AJ312" s="42">
        <v>489.42</v>
      </c>
      <c r="AK312" s="42" t="s">
        <v>76</v>
      </c>
      <c r="AL312" s="42" t="s">
        <v>76</v>
      </c>
      <c r="AM312" s="42" t="s">
        <v>76</v>
      </c>
      <c r="AN312" s="42">
        <v>7.4</v>
      </c>
    </row>
    <row r="313" spans="2:40" x14ac:dyDescent="0.25">
      <c r="B313" s="42" t="s">
        <v>408</v>
      </c>
      <c r="C313" s="15">
        <v>466920</v>
      </c>
      <c r="D313" s="15" t="s">
        <v>9137</v>
      </c>
      <c r="E313" s="15">
        <v>2019</v>
      </c>
      <c r="F313" s="41">
        <v>43678</v>
      </c>
      <c r="G313" s="42">
        <v>999.5</v>
      </c>
      <c r="H313" s="42">
        <v>1002.9</v>
      </c>
      <c r="I313" s="42">
        <v>1008.3</v>
      </c>
      <c r="J313" s="42" t="s">
        <v>2263</v>
      </c>
      <c r="K313" s="42">
        <v>980.7</v>
      </c>
      <c r="L313" s="42" t="s">
        <v>9439</v>
      </c>
      <c r="M313" s="42">
        <v>30.5</v>
      </c>
      <c r="N313" s="42">
        <v>37.799999999999997</v>
      </c>
      <c r="O313" s="42" t="s">
        <v>9440</v>
      </c>
      <c r="P313" s="42">
        <v>25.1</v>
      </c>
      <c r="Q313" s="42" t="s">
        <v>9441</v>
      </c>
      <c r="R313" s="42">
        <v>24.4</v>
      </c>
      <c r="S313" s="42">
        <v>2.6</v>
      </c>
      <c r="T313" s="42">
        <v>100</v>
      </c>
      <c r="U313" s="42">
        <v>21.7</v>
      </c>
      <c r="V313" s="42">
        <v>270</v>
      </c>
      <c r="W313" s="42" t="s">
        <v>9442</v>
      </c>
      <c r="X313" s="42">
        <v>212.4</v>
      </c>
      <c r="Y313" s="42">
        <v>74.900000000000006</v>
      </c>
      <c r="Z313" s="42">
        <v>15</v>
      </c>
      <c r="AA313" s="42">
        <v>18</v>
      </c>
      <c r="AB313" s="42" t="s">
        <v>9443</v>
      </c>
      <c r="AC313" s="42">
        <v>68</v>
      </c>
      <c r="AD313" s="42" t="s">
        <v>9444</v>
      </c>
      <c r="AE313" s="42">
        <v>70.5</v>
      </c>
      <c r="AF313" s="42" t="s">
        <v>9445</v>
      </c>
      <c r="AG313" s="42">
        <v>72</v>
      </c>
      <c r="AH313" s="42">
        <v>148.19999999999999</v>
      </c>
      <c r="AI313" s="42">
        <v>186.8</v>
      </c>
      <c r="AJ313" s="42">
        <v>515.15</v>
      </c>
      <c r="AK313" s="42" t="s">
        <v>76</v>
      </c>
      <c r="AL313" s="42" t="s">
        <v>76</v>
      </c>
      <c r="AM313" s="42" t="s">
        <v>76</v>
      </c>
      <c r="AN313" s="42">
        <v>6.5</v>
      </c>
    </row>
    <row r="314" spans="2:40" x14ac:dyDescent="0.25">
      <c r="B314" s="42" t="s">
        <v>408</v>
      </c>
      <c r="C314" s="15">
        <v>466920</v>
      </c>
      <c r="D314" s="15" t="s">
        <v>9137</v>
      </c>
      <c r="E314" s="15">
        <v>2019</v>
      </c>
      <c r="F314" s="41">
        <v>43709</v>
      </c>
      <c r="G314" s="42">
        <v>1006</v>
      </c>
      <c r="H314" s="42">
        <v>1009.5</v>
      </c>
      <c r="I314" s="42">
        <v>1016.2</v>
      </c>
      <c r="J314" s="42" t="s">
        <v>9446</v>
      </c>
      <c r="K314" s="42">
        <v>993.1</v>
      </c>
      <c r="L314" s="42" t="s">
        <v>9447</v>
      </c>
      <c r="M314" s="42">
        <v>27.3</v>
      </c>
      <c r="N314" s="42">
        <v>36.1</v>
      </c>
      <c r="O314" s="42" t="s">
        <v>9448</v>
      </c>
      <c r="P314" s="42">
        <v>19.8</v>
      </c>
      <c r="Q314" s="42" t="s">
        <v>9449</v>
      </c>
      <c r="R314" s="42">
        <v>23</v>
      </c>
      <c r="S314" s="42">
        <v>2.5</v>
      </c>
      <c r="T314" s="42">
        <v>80</v>
      </c>
      <c r="U314" s="42">
        <v>22.4</v>
      </c>
      <c r="V314" s="42">
        <v>320</v>
      </c>
      <c r="W314" s="42" t="s">
        <v>9450</v>
      </c>
      <c r="X314" s="42">
        <v>377.1</v>
      </c>
      <c r="Y314" s="42">
        <v>166.9</v>
      </c>
      <c r="Z314" s="42">
        <v>15</v>
      </c>
      <c r="AA314" s="42">
        <v>8</v>
      </c>
      <c r="AB314" s="42" t="s">
        <v>9451</v>
      </c>
      <c r="AC314" s="42">
        <v>32.5</v>
      </c>
      <c r="AD314" s="42" t="s">
        <v>9452</v>
      </c>
      <c r="AE314" s="42">
        <v>101.5</v>
      </c>
      <c r="AF314" s="42" t="s">
        <v>9453</v>
      </c>
      <c r="AG314" s="42">
        <v>79</v>
      </c>
      <c r="AH314" s="42">
        <v>90.6</v>
      </c>
      <c r="AI314" s="42">
        <v>139.69999999999999</v>
      </c>
      <c r="AJ314" s="42">
        <v>402.71</v>
      </c>
      <c r="AK314" s="42" t="s">
        <v>76</v>
      </c>
      <c r="AL314" s="42" t="s">
        <v>76</v>
      </c>
      <c r="AM314" s="42" t="s">
        <v>76</v>
      </c>
      <c r="AN314" s="42">
        <v>7.1</v>
      </c>
    </row>
    <row r="315" spans="2:40" x14ac:dyDescent="0.25">
      <c r="B315" s="42" t="s">
        <v>408</v>
      </c>
      <c r="C315" s="15">
        <v>466920</v>
      </c>
      <c r="D315" s="15" t="s">
        <v>9137</v>
      </c>
      <c r="E315" s="15">
        <v>2019</v>
      </c>
      <c r="F315" s="41">
        <v>43739</v>
      </c>
      <c r="G315" s="42">
        <v>1011.9</v>
      </c>
      <c r="H315" s="42">
        <v>1015.5</v>
      </c>
      <c r="I315" s="42">
        <v>1019.8</v>
      </c>
      <c r="J315" s="42" t="s">
        <v>9454</v>
      </c>
      <c r="K315" s="42">
        <v>994</v>
      </c>
      <c r="L315" s="42" t="s">
        <v>2280</v>
      </c>
      <c r="M315" s="42">
        <v>25.3</v>
      </c>
      <c r="N315" s="42">
        <v>34.799999999999997</v>
      </c>
      <c r="O315" s="42" t="s">
        <v>9455</v>
      </c>
      <c r="P315" s="42">
        <v>19.899999999999999</v>
      </c>
      <c r="Q315" s="42" t="s">
        <v>9456</v>
      </c>
      <c r="R315" s="42">
        <v>19.899999999999999</v>
      </c>
      <c r="S315" s="42">
        <v>2.7</v>
      </c>
      <c r="T315" s="42">
        <v>70</v>
      </c>
      <c r="U315" s="42">
        <v>17.100000000000001</v>
      </c>
      <c r="V315" s="42">
        <v>320</v>
      </c>
      <c r="W315" s="42" t="s">
        <v>9457</v>
      </c>
      <c r="X315" s="42">
        <v>27.1</v>
      </c>
      <c r="Y315" s="42">
        <v>38.4</v>
      </c>
      <c r="Z315" s="42">
        <v>8</v>
      </c>
      <c r="AA315" s="42">
        <v>1.5</v>
      </c>
      <c r="AB315" s="42" t="s">
        <v>9458</v>
      </c>
      <c r="AC315" s="42">
        <v>6</v>
      </c>
      <c r="AD315" s="42" t="s">
        <v>9459</v>
      </c>
      <c r="AE315" s="42">
        <v>12.5</v>
      </c>
      <c r="AF315" s="42" t="s">
        <v>9460</v>
      </c>
      <c r="AG315" s="42">
        <v>74</v>
      </c>
      <c r="AH315" s="42">
        <v>107.8</v>
      </c>
      <c r="AI315" s="42">
        <v>159</v>
      </c>
      <c r="AJ315" s="42">
        <v>478.47</v>
      </c>
      <c r="AK315" s="42" t="s">
        <v>76</v>
      </c>
      <c r="AL315" s="42" t="s">
        <v>76</v>
      </c>
      <c r="AM315" s="42" t="s">
        <v>76</v>
      </c>
      <c r="AN315" s="42">
        <v>6</v>
      </c>
    </row>
    <row r="316" spans="2:40" x14ac:dyDescent="0.25">
      <c r="B316" s="42" t="s">
        <v>408</v>
      </c>
      <c r="C316" s="15">
        <v>466920</v>
      </c>
      <c r="D316" s="15" t="s">
        <v>9137</v>
      </c>
      <c r="E316" s="15">
        <v>2019</v>
      </c>
      <c r="F316" s="41">
        <v>43770</v>
      </c>
      <c r="G316" s="42">
        <v>1014.3</v>
      </c>
      <c r="H316" s="42">
        <v>1017.9</v>
      </c>
      <c r="I316" s="42">
        <v>1022.5</v>
      </c>
      <c r="J316" s="42" t="s">
        <v>9461</v>
      </c>
      <c r="K316" s="42">
        <v>1006.5</v>
      </c>
      <c r="L316" s="42" t="s">
        <v>9462</v>
      </c>
      <c r="M316" s="42">
        <v>22</v>
      </c>
      <c r="N316" s="42">
        <v>31.1</v>
      </c>
      <c r="O316" s="42" t="s">
        <v>9463</v>
      </c>
      <c r="P316" s="42">
        <v>16</v>
      </c>
      <c r="Q316" s="42" t="s">
        <v>9464</v>
      </c>
      <c r="R316" s="42">
        <v>17</v>
      </c>
      <c r="S316" s="42">
        <v>3.2</v>
      </c>
      <c r="T316" s="42">
        <v>80</v>
      </c>
      <c r="U316" s="42">
        <v>16.600000000000001</v>
      </c>
      <c r="V316" s="42">
        <v>80</v>
      </c>
      <c r="W316" s="42" t="s">
        <v>9465</v>
      </c>
      <c r="X316" s="42">
        <v>13.8</v>
      </c>
      <c r="Y316" s="42">
        <v>64.2</v>
      </c>
      <c r="Z316" s="42">
        <v>11</v>
      </c>
      <c r="AA316" s="42">
        <v>0.6</v>
      </c>
      <c r="AB316" s="42" t="s">
        <v>9466</v>
      </c>
      <c r="AC316" s="42">
        <v>1.4</v>
      </c>
      <c r="AD316" s="42" t="s">
        <v>9467</v>
      </c>
      <c r="AE316" s="42">
        <v>3.9</v>
      </c>
      <c r="AF316" s="42" t="s">
        <v>6379</v>
      </c>
      <c r="AG316" s="42">
        <v>75</v>
      </c>
      <c r="AH316" s="42">
        <v>71.900000000000006</v>
      </c>
      <c r="AI316" s="42">
        <v>102.9</v>
      </c>
      <c r="AJ316" s="42">
        <v>324.38</v>
      </c>
      <c r="AK316" s="42" t="s">
        <v>76</v>
      </c>
      <c r="AL316" s="42" t="s">
        <v>76</v>
      </c>
      <c r="AM316" s="42" t="s">
        <v>76</v>
      </c>
      <c r="AN316" s="42">
        <v>6.9</v>
      </c>
    </row>
    <row r="317" spans="2:40" x14ac:dyDescent="0.25">
      <c r="B317" s="42" t="s">
        <v>408</v>
      </c>
      <c r="C317" s="15">
        <v>466920</v>
      </c>
      <c r="D317" s="15" t="s">
        <v>9137</v>
      </c>
      <c r="E317" s="15">
        <v>2019</v>
      </c>
      <c r="F317" s="41">
        <v>43800</v>
      </c>
      <c r="G317" s="42">
        <v>1017.4</v>
      </c>
      <c r="H317" s="42">
        <v>1021</v>
      </c>
      <c r="I317" s="42">
        <v>1028</v>
      </c>
      <c r="J317" s="42" t="s">
        <v>9468</v>
      </c>
      <c r="K317" s="42">
        <v>1009.8</v>
      </c>
      <c r="L317" s="42" t="s">
        <v>9469</v>
      </c>
      <c r="M317" s="42">
        <v>19.100000000000001</v>
      </c>
      <c r="N317" s="42">
        <v>29.5</v>
      </c>
      <c r="O317" s="42" t="s">
        <v>9470</v>
      </c>
      <c r="P317" s="42">
        <v>11.6</v>
      </c>
      <c r="Q317" s="42" t="s">
        <v>9471</v>
      </c>
      <c r="R317" s="42">
        <v>14.6</v>
      </c>
      <c r="S317" s="42">
        <v>2.7</v>
      </c>
      <c r="T317" s="42">
        <v>100</v>
      </c>
      <c r="U317" s="42">
        <v>14.9</v>
      </c>
      <c r="V317" s="42">
        <v>100</v>
      </c>
      <c r="W317" s="42" t="s">
        <v>9472</v>
      </c>
      <c r="X317" s="42">
        <v>136.19999999999999</v>
      </c>
      <c r="Y317" s="42">
        <v>111.1</v>
      </c>
      <c r="Z317" s="42">
        <v>9</v>
      </c>
      <c r="AA317" s="42">
        <v>2.8</v>
      </c>
      <c r="AB317" s="42" t="s">
        <v>9473</v>
      </c>
      <c r="AC317" s="42">
        <v>6</v>
      </c>
      <c r="AD317" s="42" t="s">
        <v>9474</v>
      </c>
      <c r="AE317" s="42">
        <v>49</v>
      </c>
      <c r="AF317" s="42" t="s">
        <v>2301</v>
      </c>
      <c r="AG317" s="42">
        <v>77</v>
      </c>
      <c r="AH317" s="42">
        <v>55.2</v>
      </c>
      <c r="AI317" s="42">
        <v>80.8</v>
      </c>
      <c r="AJ317" s="42">
        <v>255.32</v>
      </c>
      <c r="AK317" s="42" t="s">
        <v>76</v>
      </c>
      <c r="AL317" s="42" t="s">
        <v>76</v>
      </c>
      <c r="AM317" s="42" t="s">
        <v>76</v>
      </c>
      <c r="AN317" s="42">
        <v>7.6</v>
      </c>
    </row>
    <row r="318" spans="2:40" x14ac:dyDescent="0.25">
      <c r="B318" s="42" t="s">
        <v>408</v>
      </c>
      <c r="C318" s="15">
        <v>466920</v>
      </c>
      <c r="D318" s="15" t="s">
        <v>9137</v>
      </c>
      <c r="E318" s="15">
        <v>2020</v>
      </c>
      <c r="F318" s="41">
        <v>43831</v>
      </c>
      <c r="G318" s="42">
        <v>1016.5</v>
      </c>
      <c r="H318" s="42">
        <v>1020.1</v>
      </c>
      <c r="I318" s="42">
        <v>1026.2</v>
      </c>
      <c r="J318" s="42" t="s">
        <v>9475</v>
      </c>
      <c r="K318" s="42">
        <v>1006.3</v>
      </c>
      <c r="L318" s="42" t="s">
        <v>9476</v>
      </c>
      <c r="M318" s="42">
        <v>17.899999999999999</v>
      </c>
      <c r="N318" s="42">
        <v>29.4</v>
      </c>
      <c r="O318" s="42" t="s">
        <v>9477</v>
      </c>
      <c r="P318" s="42">
        <v>7.1</v>
      </c>
      <c r="Q318" s="42" t="s">
        <v>9478</v>
      </c>
      <c r="R318" s="42">
        <v>13.2</v>
      </c>
      <c r="S318" s="42">
        <v>2.2999999999999998</v>
      </c>
      <c r="T318" s="42">
        <v>100</v>
      </c>
      <c r="U318" s="42">
        <v>16.5</v>
      </c>
      <c r="V318" s="42">
        <v>70</v>
      </c>
      <c r="W318" s="42" t="s">
        <v>9479</v>
      </c>
      <c r="X318" s="42">
        <v>38.6</v>
      </c>
      <c r="Y318" s="42">
        <v>48.9</v>
      </c>
      <c r="Z318" s="42">
        <v>10</v>
      </c>
      <c r="AA318" s="42">
        <v>2.5</v>
      </c>
      <c r="AB318" s="42" t="s">
        <v>9480</v>
      </c>
      <c r="AC318" s="42">
        <v>7</v>
      </c>
      <c r="AD318" s="42" t="s">
        <v>9481</v>
      </c>
      <c r="AE318" s="42">
        <v>24.5</v>
      </c>
      <c r="AF318" s="42" t="s">
        <v>4535</v>
      </c>
      <c r="AG318" s="42">
        <v>75</v>
      </c>
      <c r="AH318" s="42">
        <v>52.7</v>
      </c>
      <c r="AI318" s="42">
        <v>113.2</v>
      </c>
      <c r="AJ318" s="42">
        <v>306.89999999999998</v>
      </c>
      <c r="AK318" s="42" t="s">
        <v>76</v>
      </c>
      <c r="AL318" s="42" t="s">
        <v>76</v>
      </c>
      <c r="AM318" s="42" t="s">
        <v>76</v>
      </c>
      <c r="AN318" s="42">
        <v>7.2</v>
      </c>
    </row>
    <row r="319" spans="2:40" x14ac:dyDescent="0.25">
      <c r="B319" s="42" t="s">
        <v>408</v>
      </c>
      <c r="C319" s="15">
        <v>466920</v>
      </c>
      <c r="D319" s="15" t="s">
        <v>9137</v>
      </c>
      <c r="E319" s="15">
        <v>2020</v>
      </c>
      <c r="F319" s="41">
        <v>43862</v>
      </c>
      <c r="G319" s="42">
        <v>1018.4</v>
      </c>
      <c r="H319" s="42">
        <v>1022</v>
      </c>
      <c r="I319" s="42">
        <v>1027.4000000000001</v>
      </c>
      <c r="J319" s="42" t="s">
        <v>9482</v>
      </c>
      <c r="K319" s="42">
        <v>1008.6</v>
      </c>
      <c r="L319" s="42" t="s">
        <v>9483</v>
      </c>
      <c r="M319" s="42">
        <v>18.7</v>
      </c>
      <c r="N319" s="42">
        <v>31.6</v>
      </c>
      <c r="O319" s="42" t="s">
        <v>9484</v>
      </c>
      <c r="P319" s="42">
        <v>8.5</v>
      </c>
      <c r="Q319" s="42" t="s">
        <v>9485</v>
      </c>
      <c r="R319" s="42">
        <v>13.2</v>
      </c>
      <c r="S319" s="42">
        <v>2.2999999999999998</v>
      </c>
      <c r="T319" s="42">
        <v>100</v>
      </c>
      <c r="U319" s="42">
        <v>16.3</v>
      </c>
      <c r="V319" s="42">
        <v>110</v>
      </c>
      <c r="W319" s="42" t="s">
        <v>9486</v>
      </c>
      <c r="X319" s="42">
        <v>29.6</v>
      </c>
      <c r="Y319" s="42">
        <v>49</v>
      </c>
      <c r="Z319" s="42">
        <v>8</v>
      </c>
      <c r="AA319" s="42">
        <v>2.7</v>
      </c>
      <c r="AB319" s="42" t="s">
        <v>1467</v>
      </c>
      <c r="AC319" s="42">
        <v>3.6</v>
      </c>
      <c r="AD319" s="42" t="s">
        <v>9487</v>
      </c>
      <c r="AE319" s="42">
        <v>8.1</v>
      </c>
      <c r="AF319" s="42" t="s">
        <v>9488</v>
      </c>
      <c r="AG319" s="42">
        <v>72</v>
      </c>
      <c r="AH319" s="42">
        <v>61.8</v>
      </c>
      <c r="AI319" s="42">
        <v>126</v>
      </c>
      <c r="AJ319" s="42">
        <v>364.83</v>
      </c>
      <c r="AK319" s="42" t="s">
        <v>76</v>
      </c>
      <c r="AL319" s="42" t="s">
        <v>76</v>
      </c>
      <c r="AM319" s="42" t="s">
        <v>76</v>
      </c>
      <c r="AN319" s="42">
        <v>6.7</v>
      </c>
    </row>
    <row r="320" spans="2:40" x14ac:dyDescent="0.25">
      <c r="B320" s="42" t="s">
        <v>408</v>
      </c>
      <c r="C320" s="15">
        <v>466920</v>
      </c>
      <c r="D320" s="15" t="s">
        <v>9137</v>
      </c>
      <c r="E320" s="15">
        <v>2020</v>
      </c>
      <c r="F320" s="41">
        <v>43891</v>
      </c>
      <c r="G320" s="42">
        <v>1012.7</v>
      </c>
      <c r="H320" s="42">
        <v>1016.3</v>
      </c>
      <c r="I320" s="42">
        <v>1021</v>
      </c>
      <c r="J320" s="42" t="s">
        <v>9489</v>
      </c>
      <c r="K320" s="42">
        <v>1001.9</v>
      </c>
      <c r="L320" s="42" t="s">
        <v>9490</v>
      </c>
      <c r="M320" s="42">
        <v>20.8</v>
      </c>
      <c r="N320" s="42">
        <v>34.200000000000003</v>
      </c>
      <c r="O320" s="42" t="s">
        <v>9491</v>
      </c>
      <c r="P320" s="42">
        <v>13</v>
      </c>
      <c r="Q320" s="42" t="s">
        <v>9492</v>
      </c>
      <c r="R320" s="42">
        <v>15.8</v>
      </c>
      <c r="S320" s="42">
        <v>2.4</v>
      </c>
      <c r="T320" s="42">
        <v>100</v>
      </c>
      <c r="U320" s="42">
        <v>14.7</v>
      </c>
      <c r="V320" s="42">
        <v>120</v>
      </c>
      <c r="W320" s="42" t="s">
        <v>9493</v>
      </c>
      <c r="X320" s="42">
        <v>245.5</v>
      </c>
      <c r="Y320" s="42">
        <v>90.4</v>
      </c>
      <c r="Z320" s="42">
        <v>17</v>
      </c>
      <c r="AA320" s="42">
        <v>9</v>
      </c>
      <c r="AB320" s="42" t="s">
        <v>9494</v>
      </c>
      <c r="AC320" s="42">
        <v>23.5</v>
      </c>
      <c r="AD320" s="42" t="s">
        <v>9495</v>
      </c>
      <c r="AE320" s="42">
        <v>67</v>
      </c>
      <c r="AF320" s="42" t="s">
        <v>7034</v>
      </c>
      <c r="AG320" s="42">
        <v>75</v>
      </c>
      <c r="AH320" s="42">
        <v>65.8</v>
      </c>
      <c r="AI320" s="42">
        <v>87.1</v>
      </c>
      <c r="AJ320" s="42">
        <v>364.91</v>
      </c>
      <c r="AK320" s="42" t="s">
        <v>76</v>
      </c>
      <c r="AL320" s="42" t="s">
        <v>76</v>
      </c>
      <c r="AM320" s="42" t="s">
        <v>76</v>
      </c>
      <c r="AN320" s="42">
        <v>7.6</v>
      </c>
    </row>
    <row r="321" spans="2:40" x14ac:dyDescent="0.25">
      <c r="B321" s="42" t="s">
        <v>408</v>
      </c>
      <c r="C321" s="15">
        <v>466920</v>
      </c>
      <c r="D321" s="15" t="s">
        <v>9137</v>
      </c>
      <c r="E321" s="15">
        <v>2020</v>
      </c>
      <c r="F321" s="41">
        <v>43922</v>
      </c>
      <c r="G321" s="42">
        <v>1013.5</v>
      </c>
      <c r="H321" s="42">
        <v>1017.1</v>
      </c>
      <c r="I321" s="42">
        <v>1019.2</v>
      </c>
      <c r="J321" s="42" t="s">
        <v>9496</v>
      </c>
      <c r="K321" s="42">
        <v>1006</v>
      </c>
      <c r="L321" s="42" t="s">
        <v>9497</v>
      </c>
      <c r="M321" s="42">
        <v>20.9</v>
      </c>
      <c r="N321" s="42">
        <v>33.6</v>
      </c>
      <c r="O321" s="42" t="s">
        <v>9498</v>
      </c>
      <c r="P321" s="42">
        <v>10.3</v>
      </c>
      <c r="Q321" s="42" t="s">
        <v>9499</v>
      </c>
      <c r="R321" s="42">
        <v>15.3</v>
      </c>
      <c r="S321" s="42">
        <v>2.5</v>
      </c>
      <c r="T321" s="42">
        <v>100</v>
      </c>
      <c r="U321" s="42">
        <v>15.9</v>
      </c>
      <c r="V321" s="42">
        <v>70</v>
      </c>
      <c r="W321" s="42" t="s">
        <v>9500</v>
      </c>
      <c r="X321" s="42">
        <v>87.9</v>
      </c>
      <c r="Y321" s="42">
        <v>98.9</v>
      </c>
      <c r="Z321" s="42">
        <v>15</v>
      </c>
      <c r="AA321" s="42">
        <v>4.2</v>
      </c>
      <c r="AB321" s="42" t="s">
        <v>9501</v>
      </c>
      <c r="AC321" s="42">
        <v>6.5</v>
      </c>
      <c r="AD321" s="42" t="s">
        <v>1639</v>
      </c>
      <c r="AE321" s="42">
        <v>16.100000000000001</v>
      </c>
      <c r="AF321" s="42" t="s">
        <v>2305</v>
      </c>
      <c r="AG321" s="42">
        <v>73</v>
      </c>
      <c r="AH321" s="42">
        <v>70.3</v>
      </c>
      <c r="AI321" s="42">
        <v>93.6</v>
      </c>
      <c r="AJ321" s="42">
        <v>367.41</v>
      </c>
      <c r="AK321" s="42" t="s">
        <v>76</v>
      </c>
      <c r="AL321" s="42" t="s">
        <v>76</v>
      </c>
      <c r="AM321" s="42" t="s">
        <v>76</v>
      </c>
      <c r="AN321" s="42">
        <v>7.8</v>
      </c>
    </row>
    <row r="322" spans="2:40" x14ac:dyDescent="0.25">
      <c r="B322" s="42" t="s">
        <v>408</v>
      </c>
      <c r="C322" s="15">
        <v>466920</v>
      </c>
      <c r="D322" s="15" t="s">
        <v>9137</v>
      </c>
      <c r="E322" s="15">
        <v>2020</v>
      </c>
      <c r="F322" s="41">
        <v>43952</v>
      </c>
      <c r="G322" s="42">
        <v>1005.5</v>
      </c>
      <c r="H322" s="42">
        <v>1009</v>
      </c>
      <c r="I322" s="42">
        <v>1012</v>
      </c>
      <c r="J322" s="42" t="s">
        <v>9502</v>
      </c>
      <c r="K322" s="42">
        <v>998.3</v>
      </c>
      <c r="L322" s="42" t="s">
        <v>9503</v>
      </c>
      <c r="M322" s="42">
        <v>26.9</v>
      </c>
      <c r="N322" s="42">
        <v>36.6</v>
      </c>
      <c r="O322" s="42" t="s">
        <v>9504</v>
      </c>
      <c r="P322" s="42">
        <v>21.8</v>
      </c>
      <c r="Q322" s="42" t="s">
        <v>9505</v>
      </c>
      <c r="R322" s="42">
        <v>22.1</v>
      </c>
      <c r="S322" s="42">
        <v>1.8</v>
      </c>
      <c r="T322" s="42">
        <v>100</v>
      </c>
      <c r="U322" s="42">
        <v>13.9</v>
      </c>
      <c r="V322" s="42">
        <v>290</v>
      </c>
      <c r="W322" s="42" t="s">
        <v>9506</v>
      </c>
      <c r="X322" s="42">
        <v>405.8</v>
      </c>
      <c r="Y322" s="42">
        <v>112.5</v>
      </c>
      <c r="Z322" s="42">
        <v>15</v>
      </c>
      <c r="AA322" s="42">
        <v>9.5</v>
      </c>
      <c r="AB322" s="42" t="s">
        <v>9507</v>
      </c>
      <c r="AC322" s="42">
        <v>24</v>
      </c>
      <c r="AD322" s="42" t="s">
        <v>9508</v>
      </c>
      <c r="AE322" s="42">
        <v>120</v>
      </c>
      <c r="AF322" s="42" t="s">
        <v>8911</v>
      </c>
      <c r="AG322" s="42">
        <v>77</v>
      </c>
      <c r="AH322" s="42">
        <v>109.1</v>
      </c>
      <c r="AI322" s="42">
        <v>107.2</v>
      </c>
      <c r="AJ322" s="42">
        <v>477.51</v>
      </c>
      <c r="AK322" s="42" t="s">
        <v>76</v>
      </c>
      <c r="AL322" s="42" t="s">
        <v>76</v>
      </c>
      <c r="AM322" s="42" t="s">
        <v>76</v>
      </c>
      <c r="AN322" s="42">
        <v>7.8</v>
      </c>
    </row>
    <row r="323" spans="2:40" x14ac:dyDescent="0.25">
      <c r="B323" s="42" t="s">
        <v>408</v>
      </c>
      <c r="C323" s="15">
        <v>466920</v>
      </c>
      <c r="D323" s="15" t="s">
        <v>9137</v>
      </c>
      <c r="E323" s="15">
        <v>2020</v>
      </c>
      <c r="F323" s="41">
        <v>43983</v>
      </c>
      <c r="G323" s="42">
        <v>1004.1</v>
      </c>
      <c r="H323" s="42">
        <v>1007.6</v>
      </c>
      <c r="I323" s="42">
        <v>1010.9</v>
      </c>
      <c r="J323" s="42" t="s">
        <v>9509</v>
      </c>
      <c r="K323" s="42">
        <v>998.7</v>
      </c>
      <c r="L323" s="42" t="s">
        <v>9510</v>
      </c>
      <c r="M323" s="42">
        <v>30.5</v>
      </c>
      <c r="N323" s="42">
        <v>38.9</v>
      </c>
      <c r="O323" s="42" t="s">
        <v>9511</v>
      </c>
      <c r="P323" s="42">
        <v>24.8</v>
      </c>
      <c r="Q323" s="42" t="s">
        <v>9512</v>
      </c>
      <c r="R323" s="42">
        <v>23.3</v>
      </c>
      <c r="S323" s="42">
        <v>1.6</v>
      </c>
      <c r="T323" s="42">
        <v>280</v>
      </c>
      <c r="U323" s="42">
        <v>14.5</v>
      </c>
      <c r="V323" s="42">
        <v>70</v>
      </c>
      <c r="W323" s="42" t="s">
        <v>9513</v>
      </c>
      <c r="X323" s="42">
        <v>117.9</v>
      </c>
      <c r="Y323" s="42">
        <v>37.6</v>
      </c>
      <c r="Z323" s="42">
        <v>8</v>
      </c>
      <c r="AA323" s="42">
        <v>19.5</v>
      </c>
      <c r="AB323" s="42" t="s">
        <v>9514</v>
      </c>
      <c r="AC323" s="42">
        <v>50.5</v>
      </c>
      <c r="AD323" s="42" t="s">
        <v>9515</v>
      </c>
      <c r="AE323" s="42">
        <v>79.8</v>
      </c>
      <c r="AF323" s="42" t="s">
        <v>5796</v>
      </c>
      <c r="AG323" s="42">
        <v>68</v>
      </c>
      <c r="AH323" s="42">
        <v>139.1</v>
      </c>
      <c r="AI323" s="42">
        <v>150.6</v>
      </c>
      <c r="AJ323" s="42">
        <v>609.14</v>
      </c>
      <c r="AK323" s="42" t="s">
        <v>76</v>
      </c>
      <c r="AL323" s="42" t="s">
        <v>76</v>
      </c>
      <c r="AM323" s="42" t="s">
        <v>76</v>
      </c>
      <c r="AN323" s="42">
        <v>7.6</v>
      </c>
    </row>
    <row r="324" spans="2:40" x14ac:dyDescent="0.25">
      <c r="B324" s="42" t="s">
        <v>408</v>
      </c>
      <c r="C324" s="15">
        <v>466920</v>
      </c>
      <c r="D324" s="15" t="s">
        <v>9137</v>
      </c>
      <c r="E324" s="15">
        <v>2020</v>
      </c>
      <c r="F324" s="41">
        <v>44013</v>
      </c>
      <c r="G324" s="42">
        <v>1004</v>
      </c>
      <c r="H324" s="42">
        <v>1007.4</v>
      </c>
      <c r="I324" s="42">
        <v>1008.7</v>
      </c>
      <c r="J324" s="42" t="s">
        <v>8920</v>
      </c>
      <c r="K324" s="42">
        <v>998.2</v>
      </c>
      <c r="L324" s="42" t="s">
        <v>9516</v>
      </c>
      <c r="M324" s="42">
        <v>30.9</v>
      </c>
      <c r="N324" s="42">
        <v>39.700000000000003</v>
      </c>
      <c r="O324" s="42" t="s">
        <v>9517</v>
      </c>
      <c r="P324" s="42">
        <v>24.6</v>
      </c>
      <c r="Q324" s="42" t="s">
        <v>9518</v>
      </c>
      <c r="R324" s="42">
        <v>23.4</v>
      </c>
      <c r="S324" s="42">
        <v>1.8</v>
      </c>
      <c r="T324" s="42">
        <v>180</v>
      </c>
      <c r="U324" s="42">
        <v>14.3</v>
      </c>
      <c r="V324" s="42">
        <v>150</v>
      </c>
      <c r="W324" s="42" t="s">
        <v>9519</v>
      </c>
      <c r="X324" s="42">
        <v>133.5</v>
      </c>
      <c r="Y324" s="42">
        <v>21.1</v>
      </c>
      <c r="Z324" s="42">
        <v>9</v>
      </c>
      <c r="AA324" s="42">
        <v>12</v>
      </c>
      <c r="AB324" s="42" t="s">
        <v>9520</v>
      </c>
      <c r="AC324" s="42">
        <v>34.5</v>
      </c>
      <c r="AD324" s="42" t="s">
        <v>1667</v>
      </c>
      <c r="AE324" s="42">
        <v>57.5</v>
      </c>
      <c r="AF324" s="42" t="s">
        <v>2840</v>
      </c>
      <c r="AG324" s="42">
        <v>67</v>
      </c>
      <c r="AH324" s="42">
        <v>152.6</v>
      </c>
      <c r="AI324" s="42">
        <v>160.30000000000001</v>
      </c>
      <c r="AJ324" s="42">
        <v>626.91999999999996</v>
      </c>
      <c r="AK324" s="42" t="s">
        <v>76</v>
      </c>
      <c r="AL324" s="42" t="s">
        <v>76</v>
      </c>
      <c r="AM324" s="42" t="s">
        <v>76</v>
      </c>
      <c r="AN324" s="42">
        <v>7.3</v>
      </c>
    </row>
    <row r="325" spans="2:40" x14ac:dyDescent="0.25">
      <c r="B325" s="42" t="s">
        <v>408</v>
      </c>
      <c r="C325" s="15">
        <v>466920</v>
      </c>
      <c r="D325" s="15" t="s">
        <v>9137</v>
      </c>
      <c r="E325" s="15">
        <v>2020</v>
      </c>
      <c r="F325" s="41">
        <v>44044</v>
      </c>
      <c r="G325" s="42">
        <v>1003.3</v>
      </c>
      <c r="H325" s="42">
        <v>1006.8</v>
      </c>
      <c r="I325" s="42">
        <v>1011.9</v>
      </c>
      <c r="J325" s="42" t="s">
        <v>9521</v>
      </c>
      <c r="K325" s="42">
        <v>995.4</v>
      </c>
      <c r="L325" s="42" t="s">
        <v>9522</v>
      </c>
      <c r="M325" s="42">
        <v>30.2</v>
      </c>
      <c r="N325" s="42">
        <v>38.5</v>
      </c>
      <c r="O325" s="42" t="s">
        <v>9523</v>
      </c>
      <c r="P325" s="42">
        <v>25.1</v>
      </c>
      <c r="Q325" s="42" t="s">
        <v>9524</v>
      </c>
      <c r="R325" s="42">
        <v>23.5</v>
      </c>
      <c r="S325" s="42">
        <v>2</v>
      </c>
      <c r="T325" s="42">
        <v>80</v>
      </c>
      <c r="U325" s="42">
        <v>15.4</v>
      </c>
      <c r="V325" s="42">
        <v>140</v>
      </c>
      <c r="W325" s="42" t="s">
        <v>9525</v>
      </c>
      <c r="X325" s="42">
        <v>322.5</v>
      </c>
      <c r="Y325" s="42">
        <v>44.5</v>
      </c>
      <c r="Z325" s="42">
        <v>13</v>
      </c>
      <c r="AA325" s="42">
        <v>19</v>
      </c>
      <c r="AB325" s="42" t="s">
        <v>9526</v>
      </c>
      <c r="AC325" s="42">
        <v>59.5</v>
      </c>
      <c r="AD325" s="42" t="s">
        <v>9527</v>
      </c>
      <c r="AE325" s="42">
        <v>95.5</v>
      </c>
      <c r="AF325" s="42" t="s">
        <v>2309</v>
      </c>
      <c r="AG325" s="42">
        <v>70</v>
      </c>
      <c r="AH325" s="42">
        <v>144.1</v>
      </c>
      <c r="AI325" s="42">
        <v>193.5</v>
      </c>
      <c r="AJ325" s="42">
        <v>615.97</v>
      </c>
      <c r="AK325" s="42" t="s">
        <v>76</v>
      </c>
      <c r="AL325" s="42" t="s">
        <v>76</v>
      </c>
      <c r="AM325" s="42" t="s">
        <v>76</v>
      </c>
      <c r="AN325" s="42">
        <v>6.7</v>
      </c>
    </row>
    <row r="326" spans="2:40" x14ac:dyDescent="0.25">
      <c r="B326" s="42" t="s">
        <v>408</v>
      </c>
      <c r="C326" s="15">
        <v>466920</v>
      </c>
      <c r="D326" s="15" t="s">
        <v>9137</v>
      </c>
      <c r="E326" s="15">
        <v>2020</v>
      </c>
      <c r="F326" s="41">
        <v>44075</v>
      </c>
      <c r="G326" s="42">
        <v>1006.3</v>
      </c>
      <c r="H326" s="42">
        <v>1009.7</v>
      </c>
      <c r="I326" s="42">
        <v>1010.9</v>
      </c>
      <c r="J326" s="42" t="s">
        <v>152</v>
      </c>
      <c r="K326" s="42">
        <v>997.4</v>
      </c>
      <c r="L326" s="42" t="s">
        <v>9528</v>
      </c>
      <c r="M326" s="42">
        <v>27.8</v>
      </c>
      <c r="N326" s="42">
        <v>37.6</v>
      </c>
      <c r="O326" s="42" t="s">
        <v>9529</v>
      </c>
      <c r="P326" s="42">
        <v>20.5</v>
      </c>
      <c r="Q326" s="42" t="s">
        <v>9530</v>
      </c>
      <c r="R326" s="42">
        <v>22</v>
      </c>
      <c r="S326" s="42">
        <v>1.9</v>
      </c>
      <c r="T326" s="42">
        <v>80</v>
      </c>
      <c r="U326" s="42">
        <v>12.7</v>
      </c>
      <c r="V326" s="42">
        <v>130</v>
      </c>
      <c r="W326" s="42" t="s">
        <v>9531</v>
      </c>
      <c r="X326" s="42">
        <v>129.5</v>
      </c>
      <c r="Y326" s="42">
        <v>52.5</v>
      </c>
      <c r="Z326" s="42">
        <v>15</v>
      </c>
      <c r="AA326" s="42">
        <v>6</v>
      </c>
      <c r="AB326" s="42" t="s">
        <v>9532</v>
      </c>
      <c r="AC326" s="42">
        <v>12</v>
      </c>
      <c r="AD326" s="42" t="s">
        <v>9533</v>
      </c>
      <c r="AE326" s="42">
        <v>39.5</v>
      </c>
      <c r="AF326" s="42" t="s">
        <v>9534</v>
      </c>
      <c r="AG326" s="42">
        <v>73</v>
      </c>
      <c r="AH326" s="42">
        <v>107.9</v>
      </c>
      <c r="AI326" s="42">
        <v>133.1</v>
      </c>
      <c r="AJ326" s="42">
        <v>467.45</v>
      </c>
      <c r="AK326" s="42" t="s">
        <v>76</v>
      </c>
      <c r="AL326" s="42" t="s">
        <v>76</v>
      </c>
      <c r="AM326" s="42" t="s">
        <v>76</v>
      </c>
      <c r="AN326" s="42">
        <v>7.4</v>
      </c>
    </row>
    <row r="327" spans="2:40" x14ac:dyDescent="0.25">
      <c r="B327" s="42" t="s">
        <v>408</v>
      </c>
      <c r="C327" s="15">
        <v>466920</v>
      </c>
      <c r="D327" s="15" t="s">
        <v>9137</v>
      </c>
      <c r="E327" s="15">
        <v>2020</v>
      </c>
      <c r="F327" s="41">
        <v>44105</v>
      </c>
      <c r="G327" s="42">
        <v>1011.2</v>
      </c>
      <c r="H327" s="42">
        <v>1014.7</v>
      </c>
      <c r="I327" s="42">
        <v>1018.5</v>
      </c>
      <c r="J327" s="42" t="s">
        <v>9535</v>
      </c>
      <c r="K327" s="42">
        <v>1002.8</v>
      </c>
      <c r="L327" s="42" t="s">
        <v>9536</v>
      </c>
      <c r="M327" s="42">
        <v>24.5</v>
      </c>
      <c r="N327" s="42">
        <v>35.9</v>
      </c>
      <c r="O327" s="42" t="s">
        <v>9537</v>
      </c>
      <c r="P327" s="42">
        <v>18.7</v>
      </c>
      <c r="Q327" s="42" t="s">
        <v>9538</v>
      </c>
      <c r="R327" s="42">
        <v>20</v>
      </c>
      <c r="S327" s="42">
        <v>3.5</v>
      </c>
      <c r="T327" s="42">
        <v>80</v>
      </c>
      <c r="U327" s="42">
        <v>16.3</v>
      </c>
      <c r="V327" s="42">
        <v>80</v>
      </c>
      <c r="W327" s="42" t="s">
        <v>9539</v>
      </c>
      <c r="X327" s="42">
        <v>25.5</v>
      </c>
      <c r="Y327" s="42">
        <v>50.1</v>
      </c>
      <c r="Z327" s="42">
        <v>11</v>
      </c>
      <c r="AA327" s="42">
        <v>1</v>
      </c>
      <c r="AB327" s="42" t="s">
        <v>9540</v>
      </c>
      <c r="AC327" s="42">
        <v>3</v>
      </c>
      <c r="AD327" s="42" t="s">
        <v>9541</v>
      </c>
      <c r="AE327" s="42">
        <v>7.5</v>
      </c>
      <c r="AF327" s="42" t="s">
        <v>2311</v>
      </c>
      <c r="AG327" s="42">
        <v>77</v>
      </c>
      <c r="AH327" s="42">
        <v>71.3</v>
      </c>
      <c r="AI327" s="42">
        <v>83</v>
      </c>
      <c r="AJ327" s="42">
        <v>333.58</v>
      </c>
      <c r="AK327" s="42" t="s">
        <v>76</v>
      </c>
      <c r="AL327" s="42" t="s">
        <v>76</v>
      </c>
      <c r="AM327" s="42" t="s">
        <v>76</v>
      </c>
      <c r="AN327" s="42">
        <v>7.7</v>
      </c>
    </row>
    <row r="328" spans="2:40" x14ac:dyDescent="0.25">
      <c r="B328" s="42" t="s">
        <v>408</v>
      </c>
      <c r="C328" s="15">
        <v>466920</v>
      </c>
      <c r="D328" s="15" t="s">
        <v>9137</v>
      </c>
      <c r="E328" s="15">
        <v>2020</v>
      </c>
      <c r="F328" s="41">
        <v>44136</v>
      </c>
      <c r="G328" s="42">
        <v>1015</v>
      </c>
      <c r="H328" s="42">
        <v>1018.6</v>
      </c>
      <c r="I328" s="42">
        <v>1022.3</v>
      </c>
      <c r="J328" s="42" t="s">
        <v>9542</v>
      </c>
      <c r="K328" s="42">
        <v>1006.3</v>
      </c>
      <c r="L328" s="42" t="s">
        <v>9543</v>
      </c>
      <c r="M328" s="42">
        <v>23.3</v>
      </c>
      <c r="N328" s="42">
        <v>32.799999999999997</v>
      </c>
      <c r="O328" s="42" t="s">
        <v>9544</v>
      </c>
      <c r="P328" s="42">
        <v>17.899999999999999</v>
      </c>
      <c r="Q328" s="42" t="s">
        <v>9545</v>
      </c>
      <c r="R328" s="42">
        <v>18.600000000000001</v>
      </c>
      <c r="S328" s="42">
        <v>3.4</v>
      </c>
      <c r="T328" s="42">
        <v>80</v>
      </c>
      <c r="U328" s="42">
        <v>16.2</v>
      </c>
      <c r="V328" s="42">
        <v>130</v>
      </c>
      <c r="W328" s="42" t="s">
        <v>9546</v>
      </c>
      <c r="X328" s="42">
        <v>21.5</v>
      </c>
      <c r="Y328" s="42">
        <v>28</v>
      </c>
      <c r="Z328" s="42">
        <v>10</v>
      </c>
      <c r="AA328" s="42">
        <v>3.5</v>
      </c>
      <c r="AB328" s="42" t="s">
        <v>9547</v>
      </c>
      <c r="AC328" s="42">
        <v>5.5</v>
      </c>
      <c r="AD328" s="42" t="s">
        <v>9548</v>
      </c>
      <c r="AE328" s="42">
        <v>11</v>
      </c>
      <c r="AF328" s="42" t="s">
        <v>2312</v>
      </c>
      <c r="AG328" s="42">
        <v>76</v>
      </c>
      <c r="AH328" s="42">
        <v>64.099999999999994</v>
      </c>
      <c r="AI328" s="42">
        <v>88</v>
      </c>
      <c r="AJ328" s="42">
        <v>302.85000000000002</v>
      </c>
      <c r="AK328" s="42" t="s">
        <v>76</v>
      </c>
      <c r="AL328" s="42" t="s">
        <v>76</v>
      </c>
      <c r="AM328" s="42" t="s">
        <v>76</v>
      </c>
      <c r="AN328" s="42">
        <v>7.6</v>
      </c>
    </row>
    <row r="329" spans="2:40" x14ac:dyDescent="0.25">
      <c r="B329" s="42" t="s">
        <v>408</v>
      </c>
      <c r="C329" s="15">
        <v>466920</v>
      </c>
      <c r="D329" s="15" t="s">
        <v>9137</v>
      </c>
      <c r="E329" s="15">
        <v>2020</v>
      </c>
      <c r="F329" s="41">
        <v>44166</v>
      </c>
      <c r="G329" s="42">
        <v>1016.8</v>
      </c>
      <c r="H329" s="42">
        <v>1020.4</v>
      </c>
      <c r="I329" s="42">
        <v>1027.3</v>
      </c>
      <c r="J329" s="42" t="s">
        <v>9549</v>
      </c>
      <c r="K329" s="42">
        <v>1008.3</v>
      </c>
      <c r="L329" s="42" t="s">
        <v>9550</v>
      </c>
      <c r="M329" s="42">
        <v>18.100000000000001</v>
      </c>
      <c r="N329" s="42">
        <v>26.4</v>
      </c>
      <c r="O329" s="42" t="s">
        <v>1476</v>
      </c>
      <c r="P329" s="42">
        <v>7.6</v>
      </c>
      <c r="Q329" s="42" t="s">
        <v>9551</v>
      </c>
      <c r="R329" s="42">
        <v>16</v>
      </c>
      <c r="S329" s="42">
        <v>2.8</v>
      </c>
      <c r="T329" s="42">
        <v>80</v>
      </c>
      <c r="U329" s="42">
        <v>15</v>
      </c>
      <c r="V329" s="42">
        <v>100</v>
      </c>
      <c r="W329" s="42" t="s">
        <v>9552</v>
      </c>
      <c r="X329" s="42">
        <v>145</v>
      </c>
      <c r="Y329" s="42">
        <v>124.6</v>
      </c>
      <c r="Z329" s="42">
        <v>24</v>
      </c>
      <c r="AA329" s="42">
        <v>2</v>
      </c>
      <c r="AB329" s="42" t="s">
        <v>9553</v>
      </c>
      <c r="AC329" s="42">
        <v>6</v>
      </c>
      <c r="AD329" s="42" t="s">
        <v>9554</v>
      </c>
      <c r="AE329" s="42">
        <v>27</v>
      </c>
      <c r="AF329" s="42" t="s">
        <v>9555</v>
      </c>
      <c r="AG329" s="42">
        <v>88</v>
      </c>
      <c r="AH329" s="42">
        <v>29.8</v>
      </c>
      <c r="AI329" s="42">
        <v>16.899999999999999</v>
      </c>
      <c r="AJ329" s="42">
        <v>168.42</v>
      </c>
      <c r="AK329" s="42" t="s">
        <v>76</v>
      </c>
      <c r="AL329" s="42" t="s">
        <v>76</v>
      </c>
      <c r="AM329" s="42" t="s">
        <v>76</v>
      </c>
      <c r="AN329" s="42">
        <v>9.3000000000000007</v>
      </c>
    </row>
    <row r="330" spans="2:40" x14ac:dyDescent="0.25">
      <c r="B330" s="42" t="s">
        <v>408</v>
      </c>
      <c r="C330" s="15">
        <v>466920</v>
      </c>
      <c r="D330" s="15" t="s">
        <v>9137</v>
      </c>
      <c r="E330" s="15">
        <v>2021</v>
      </c>
      <c r="F330" s="41">
        <v>44197</v>
      </c>
      <c r="G330" s="42">
        <v>1017.4</v>
      </c>
      <c r="H330" s="42">
        <v>1021.1</v>
      </c>
      <c r="I330" s="42">
        <v>1024.7</v>
      </c>
      <c r="J330" s="42" t="s">
        <v>9556</v>
      </c>
      <c r="K330" s="42">
        <v>1006</v>
      </c>
      <c r="L330" s="42" t="s">
        <v>9557</v>
      </c>
      <c r="M330" s="42">
        <v>16</v>
      </c>
      <c r="N330" s="42">
        <v>29.8</v>
      </c>
      <c r="O330" s="42" t="s">
        <v>9558</v>
      </c>
      <c r="P330" s="42">
        <v>6.8</v>
      </c>
      <c r="Q330" s="42" t="s">
        <v>9559</v>
      </c>
      <c r="R330" s="42">
        <v>11.4</v>
      </c>
      <c r="S330" s="42">
        <v>2.2999999999999998</v>
      </c>
      <c r="T330" s="42">
        <v>100</v>
      </c>
      <c r="U330" s="42">
        <v>16.399999999999999</v>
      </c>
      <c r="V330" s="42">
        <v>130</v>
      </c>
      <c r="W330" s="42" t="s">
        <v>9560</v>
      </c>
      <c r="X330" s="42">
        <v>41</v>
      </c>
      <c r="Y330" s="42">
        <v>89</v>
      </c>
      <c r="Z330" s="42">
        <v>10</v>
      </c>
      <c r="AA330" s="42">
        <v>1.5</v>
      </c>
      <c r="AB330" s="42" t="s">
        <v>9561</v>
      </c>
      <c r="AC330" s="42">
        <v>3.5</v>
      </c>
      <c r="AD330" s="42" t="s">
        <v>9561</v>
      </c>
      <c r="AE330" s="42">
        <v>14.5</v>
      </c>
      <c r="AF330" s="42" t="s">
        <v>3437</v>
      </c>
      <c r="AG330" s="42">
        <v>75</v>
      </c>
      <c r="AH330" s="42">
        <v>48.7</v>
      </c>
      <c r="AI330" s="42">
        <v>124.5</v>
      </c>
      <c r="AJ330" s="42">
        <v>307.17</v>
      </c>
      <c r="AK330" s="42" t="s">
        <v>76</v>
      </c>
      <c r="AL330" s="42" t="s">
        <v>76</v>
      </c>
      <c r="AM330" s="42" t="s">
        <v>76</v>
      </c>
      <c r="AN330" s="42">
        <v>6.5</v>
      </c>
    </row>
    <row r="331" spans="2:40" x14ac:dyDescent="0.25">
      <c r="B331" s="42" t="s">
        <v>408</v>
      </c>
      <c r="C331" s="15">
        <v>466920</v>
      </c>
      <c r="D331" s="15" t="s">
        <v>9137</v>
      </c>
      <c r="E331" s="15">
        <v>2021</v>
      </c>
      <c r="F331" s="41">
        <v>44228</v>
      </c>
      <c r="G331" s="42">
        <v>1014.2</v>
      </c>
      <c r="H331" s="42">
        <v>1017.8</v>
      </c>
      <c r="I331" s="42">
        <v>1026.0999999999999</v>
      </c>
      <c r="J331" s="42" t="s">
        <v>9562</v>
      </c>
      <c r="K331" s="42">
        <v>1004.5</v>
      </c>
      <c r="L331" s="42" t="s">
        <v>9563</v>
      </c>
      <c r="M331" s="42">
        <v>19.100000000000001</v>
      </c>
      <c r="N331" s="42">
        <v>28.4</v>
      </c>
      <c r="O331" s="42" t="s">
        <v>9564</v>
      </c>
      <c r="P331" s="42">
        <v>11.9</v>
      </c>
      <c r="Q331" s="42" t="s">
        <v>9565</v>
      </c>
      <c r="R331" s="42">
        <v>13.9</v>
      </c>
      <c r="S331" s="42">
        <v>2.2000000000000002</v>
      </c>
      <c r="T331" s="42">
        <v>100</v>
      </c>
      <c r="U331" s="42">
        <v>13.9</v>
      </c>
      <c r="V331" s="42">
        <v>110</v>
      </c>
      <c r="W331" s="42" t="s">
        <v>9566</v>
      </c>
      <c r="X331" s="42">
        <v>46.5</v>
      </c>
      <c r="Y331" s="42">
        <v>46.8</v>
      </c>
      <c r="Z331" s="42">
        <v>7</v>
      </c>
      <c r="AA331" s="42">
        <v>3</v>
      </c>
      <c r="AB331" s="42" t="s">
        <v>9567</v>
      </c>
      <c r="AC331" s="42">
        <v>9.5</v>
      </c>
      <c r="AD331" s="42" t="s">
        <v>9568</v>
      </c>
      <c r="AE331" s="42">
        <v>23.5</v>
      </c>
      <c r="AF331" s="42" t="s">
        <v>1464</v>
      </c>
      <c r="AG331" s="42">
        <v>74</v>
      </c>
      <c r="AH331" s="42">
        <v>63</v>
      </c>
      <c r="AI331" s="42">
        <v>150.6</v>
      </c>
      <c r="AJ331" s="42">
        <v>371.69</v>
      </c>
      <c r="AK331" s="42" t="s">
        <v>76</v>
      </c>
      <c r="AL331" s="42" t="s">
        <v>76</v>
      </c>
      <c r="AM331" s="42" t="s">
        <v>76</v>
      </c>
      <c r="AN331" s="42">
        <v>5.8</v>
      </c>
    </row>
    <row r="332" spans="2:40" x14ac:dyDescent="0.25">
      <c r="B332" s="42" t="s">
        <v>408</v>
      </c>
      <c r="C332" s="15">
        <v>466920</v>
      </c>
      <c r="D332" s="15" t="s">
        <v>9137</v>
      </c>
      <c r="E332" s="15">
        <v>2021</v>
      </c>
      <c r="F332" s="41">
        <v>44256</v>
      </c>
      <c r="G332" s="42">
        <v>1013.1</v>
      </c>
      <c r="H332" s="42">
        <v>1016.7</v>
      </c>
      <c r="I332" s="42">
        <v>1023.7</v>
      </c>
      <c r="J332" s="42" t="s">
        <v>9569</v>
      </c>
      <c r="K332" s="42">
        <v>1001.8</v>
      </c>
      <c r="L332" s="42" t="s">
        <v>9570</v>
      </c>
      <c r="M332" s="42">
        <v>20.3</v>
      </c>
      <c r="N332" s="42">
        <v>30.4</v>
      </c>
      <c r="O332" s="42" t="s">
        <v>9571</v>
      </c>
      <c r="P332" s="42">
        <v>11.9</v>
      </c>
      <c r="Q332" s="42" t="s">
        <v>9572</v>
      </c>
      <c r="R332" s="42">
        <v>17</v>
      </c>
      <c r="S332" s="42">
        <v>2</v>
      </c>
      <c r="T332" s="42">
        <v>100</v>
      </c>
      <c r="U332" s="42">
        <v>19.5</v>
      </c>
      <c r="V332" s="42">
        <v>320</v>
      </c>
      <c r="W332" s="42" t="s">
        <v>9573</v>
      </c>
      <c r="X332" s="42">
        <v>77.5</v>
      </c>
      <c r="Y332" s="42">
        <v>62.1</v>
      </c>
      <c r="Z332" s="42">
        <v>8</v>
      </c>
      <c r="AA332" s="42">
        <v>4.5</v>
      </c>
      <c r="AB332" s="42" t="s">
        <v>9574</v>
      </c>
      <c r="AC332" s="42">
        <v>11.5</v>
      </c>
      <c r="AD332" s="42" t="s">
        <v>9575</v>
      </c>
      <c r="AE332" s="42">
        <v>33.5</v>
      </c>
      <c r="AF332" s="42" t="s">
        <v>7118</v>
      </c>
      <c r="AG332" s="42">
        <v>83</v>
      </c>
      <c r="AH332" s="42">
        <v>72.2</v>
      </c>
      <c r="AI332" s="42">
        <v>110.1</v>
      </c>
      <c r="AJ332" s="42">
        <v>379.77</v>
      </c>
      <c r="AK332" s="42" t="s">
        <v>76</v>
      </c>
      <c r="AL332" s="42" t="s">
        <v>76</v>
      </c>
      <c r="AM332" s="42" t="s">
        <v>76</v>
      </c>
      <c r="AN332" s="42">
        <v>7.2</v>
      </c>
    </row>
    <row r="333" spans="2:40" x14ac:dyDescent="0.25">
      <c r="B333" s="42" t="s">
        <v>408</v>
      </c>
      <c r="C333" s="15">
        <v>466920</v>
      </c>
      <c r="D333" s="15" t="s">
        <v>9137</v>
      </c>
      <c r="E333" s="15">
        <v>2021</v>
      </c>
      <c r="F333" s="41">
        <v>44287</v>
      </c>
      <c r="G333" s="42">
        <v>1011.1</v>
      </c>
      <c r="H333" s="42">
        <v>1014.6</v>
      </c>
      <c r="I333" s="42">
        <v>1018.8</v>
      </c>
      <c r="J333" s="42" t="s">
        <v>9576</v>
      </c>
      <c r="K333" s="42">
        <v>1001.5</v>
      </c>
      <c r="L333" s="42" t="s">
        <v>9577</v>
      </c>
      <c r="M333" s="42">
        <v>22.4</v>
      </c>
      <c r="N333" s="42">
        <v>30.9</v>
      </c>
      <c r="O333" s="42" t="s">
        <v>9578</v>
      </c>
      <c r="P333" s="42">
        <v>15.9</v>
      </c>
      <c r="Q333" s="42" t="s">
        <v>9579</v>
      </c>
      <c r="R333" s="42">
        <v>17.8</v>
      </c>
      <c r="S333" s="42">
        <v>2.4</v>
      </c>
      <c r="T333" s="42">
        <v>100</v>
      </c>
      <c r="U333" s="42">
        <v>18.399999999999999</v>
      </c>
      <c r="V333" s="42">
        <v>70</v>
      </c>
      <c r="W333" s="42" t="s">
        <v>9580</v>
      </c>
      <c r="X333" s="42">
        <v>60</v>
      </c>
      <c r="Y333" s="42">
        <v>36.700000000000003</v>
      </c>
      <c r="Z333" s="42">
        <v>4</v>
      </c>
      <c r="AA333" s="42">
        <v>5</v>
      </c>
      <c r="AB333" s="42" t="s">
        <v>6500</v>
      </c>
      <c r="AC333" s="42">
        <v>20.5</v>
      </c>
      <c r="AD333" s="42" t="s">
        <v>6501</v>
      </c>
      <c r="AE333" s="42">
        <v>39.5</v>
      </c>
      <c r="AF333" s="42" t="s">
        <v>6502</v>
      </c>
      <c r="AG333" s="42">
        <v>77</v>
      </c>
      <c r="AH333" s="42">
        <v>108.8</v>
      </c>
      <c r="AI333" s="42">
        <v>133.1</v>
      </c>
      <c r="AJ333" s="42">
        <v>470.78</v>
      </c>
      <c r="AK333" s="42" t="s">
        <v>76</v>
      </c>
      <c r="AL333" s="42" t="s">
        <v>76</v>
      </c>
      <c r="AM333" s="42" t="s">
        <v>76</v>
      </c>
      <c r="AN333" s="42">
        <v>7.1</v>
      </c>
    </row>
    <row r="334" spans="2:40" x14ac:dyDescent="0.25">
      <c r="B334" s="42" t="s">
        <v>408</v>
      </c>
      <c r="C334" s="15">
        <v>466920</v>
      </c>
      <c r="D334" s="15" t="s">
        <v>9137</v>
      </c>
      <c r="E334" s="15">
        <v>2021</v>
      </c>
      <c r="F334" s="41">
        <v>44317</v>
      </c>
      <c r="G334" s="42">
        <v>1006.3</v>
      </c>
      <c r="H334" s="42">
        <v>1009.8</v>
      </c>
      <c r="I334" s="42">
        <v>1014.3</v>
      </c>
      <c r="J334" s="42" t="s">
        <v>9581</v>
      </c>
      <c r="K334" s="42">
        <v>999.7</v>
      </c>
      <c r="L334" s="42" t="s">
        <v>9582</v>
      </c>
      <c r="M334" s="42">
        <v>28.2</v>
      </c>
      <c r="N334" s="42">
        <v>38.200000000000003</v>
      </c>
      <c r="O334" s="42" t="s">
        <v>9583</v>
      </c>
      <c r="P334" s="42">
        <v>19.8</v>
      </c>
      <c r="Q334" s="42" t="s">
        <v>9584</v>
      </c>
      <c r="R334" s="42">
        <v>23</v>
      </c>
      <c r="S334" s="42">
        <v>1.7</v>
      </c>
      <c r="T334" s="42">
        <v>300</v>
      </c>
      <c r="U334" s="42">
        <v>14.6</v>
      </c>
      <c r="V334" s="42">
        <v>80</v>
      </c>
      <c r="W334" s="42" t="s">
        <v>9585</v>
      </c>
      <c r="X334" s="42">
        <v>119.5</v>
      </c>
      <c r="Y334" s="42">
        <v>29.7</v>
      </c>
      <c r="Z334" s="42">
        <v>6</v>
      </c>
      <c r="AA334" s="42">
        <v>8</v>
      </c>
      <c r="AB334" s="42" t="s">
        <v>9586</v>
      </c>
      <c r="AC334" s="42">
        <v>17</v>
      </c>
      <c r="AD334" s="42" t="s">
        <v>9587</v>
      </c>
      <c r="AE334" s="42">
        <v>50.5</v>
      </c>
      <c r="AF334" s="42" t="s">
        <v>9588</v>
      </c>
      <c r="AG334" s="42">
        <v>74</v>
      </c>
      <c r="AH334" s="42">
        <v>120</v>
      </c>
      <c r="AI334" s="42">
        <v>141.30000000000001</v>
      </c>
      <c r="AJ334" s="42">
        <v>531.82000000000005</v>
      </c>
      <c r="AK334" s="42" t="s">
        <v>76</v>
      </c>
      <c r="AL334" s="42" t="s">
        <v>76</v>
      </c>
      <c r="AM334" s="42" t="s">
        <v>76</v>
      </c>
      <c r="AN334" s="42">
        <v>7.7</v>
      </c>
    </row>
    <row r="335" spans="2:40" x14ac:dyDescent="0.25">
      <c r="B335" s="42" t="s">
        <v>408</v>
      </c>
      <c r="C335" s="15">
        <v>466920</v>
      </c>
      <c r="D335" s="15" t="s">
        <v>9137</v>
      </c>
      <c r="E335" s="15">
        <v>2021</v>
      </c>
      <c r="F335" s="41">
        <v>44348</v>
      </c>
      <c r="G335" s="42">
        <v>1002.7</v>
      </c>
      <c r="H335" s="42">
        <v>1006.1</v>
      </c>
      <c r="I335" s="42">
        <v>1009</v>
      </c>
      <c r="J335" s="42" t="s">
        <v>9589</v>
      </c>
      <c r="K335" s="42">
        <v>995.8</v>
      </c>
      <c r="L335" s="42" t="s">
        <v>9590</v>
      </c>
      <c r="M335" s="42">
        <v>29.3</v>
      </c>
      <c r="N335" s="42">
        <v>37</v>
      </c>
      <c r="O335" s="42" t="s">
        <v>9591</v>
      </c>
      <c r="P335" s="42">
        <v>21.8</v>
      </c>
      <c r="Q335" s="42" t="s">
        <v>9592</v>
      </c>
      <c r="R335" s="42">
        <v>23.8</v>
      </c>
      <c r="S335" s="42">
        <v>2</v>
      </c>
      <c r="T335" s="42">
        <v>260</v>
      </c>
      <c r="U335" s="42">
        <v>17.3</v>
      </c>
      <c r="V335" s="42">
        <v>280</v>
      </c>
      <c r="W335" s="42" t="s">
        <v>9593</v>
      </c>
      <c r="X335" s="42">
        <v>316.5</v>
      </c>
      <c r="Y335" s="42">
        <v>55</v>
      </c>
      <c r="Z335" s="42">
        <v>10</v>
      </c>
      <c r="AA335" s="42">
        <v>23</v>
      </c>
      <c r="AB335" s="42" t="s">
        <v>9594</v>
      </c>
      <c r="AC335" s="42">
        <v>71.5</v>
      </c>
      <c r="AD335" s="42" t="s">
        <v>9595</v>
      </c>
      <c r="AE335" s="42">
        <v>156</v>
      </c>
      <c r="AF335" s="42" t="s">
        <v>9004</v>
      </c>
      <c r="AG335" s="42">
        <v>74</v>
      </c>
      <c r="AH335" s="42">
        <v>126</v>
      </c>
      <c r="AI335" s="42">
        <v>152.4</v>
      </c>
      <c r="AJ335" s="42">
        <v>525.95000000000005</v>
      </c>
      <c r="AK335" s="42" t="s">
        <v>76</v>
      </c>
      <c r="AL335" s="42" t="s">
        <v>76</v>
      </c>
      <c r="AM335" s="42" t="s">
        <v>76</v>
      </c>
      <c r="AN335" s="42">
        <v>7.9</v>
      </c>
    </row>
    <row r="336" spans="2:40" x14ac:dyDescent="0.25">
      <c r="B336" s="42" t="s">
        <v>408</v>
      </c>
      <c r="C336" s="15">
        <v>466920</v>
      </c>
      <c r="D336" s="15" t="s">
        <v>9137</v>
      </c>
      <c r="E336" s="15">
        <v>2021</v>
      </c>
      <c r="F336" s="41">
        <v>44378</v>
      </c>
      <c r="G336" s="42">
        <v>1001.2</v>
      </c>
      <c r="H336" s="42">
        <v>1004.6</v>
      </c>
      <c r="I336" s="42">
        <v>1010</v>
      </c>
      <c r="J336" s="42" t="s">
        <v>9596</v>
      </c>
      <c r="K336" s="42">
        <v>987.8</v>
      </c>
      <c r="L336" s="42" t="s">
        <v>9597</v>
      </c>
      <c r="M336" s="42">
        <v>30.3</v>
      </c>
      <c r="N336" s="42">
        <v>37.799999999999997</v>
      </c>
      <c r="O336" s="42" t="s">
        <v>9598</v>
      </c>
      <c r="P336" s="42">
        <v>24.9</v>
      </c>
      <c r="Q336" s="42" t="s">
        <v>9599</v>
      </c>
      <c r="R336" s="42">
        <v>24.4</v>
      </c>
      <c r="S336" s="42">
        <v>2</v>
      </c>
      <c r="T336" s="42">
        <v>170</v>
      </c>
      <c r="U336" s="42">
        <v>17.5</v>
      </c>
      <c r="V336" s="42">
        <v>300</v>
      </c>
      <c r="W336" s="42" t="s">
        <v>9600</v>
      </c>
      <c r="X336" s="42">
        <v>288</v>
      </c>
      <c r="Y336" s="42">
        <v>54.9</v>
      </c>
      <c r="Z336" s="42">
        <v>13</v>
      </c>
      <c r="AA336" s="42">
        <v>17.5</v>
      </c>
      <c r="AB336" s="42" t="s">
        <v>9601</v>
      </c>
      <c r="AC336" s="42">
        <v>45.5</v>
      </c>
      <c r="AD336" s="42" t="s">
        <v>9602</v>
      </c>
      <c r="AE336" s="42">
        <v>87.5</v>
      </c>
      <c r="AF336" s="42" t="s">
        <v>2930</v>
      </c>
      <c r="AG336" s="42">
        <v>72</v>
      </c>
      <c r="AH336" s="42">
        <v>143.9</v>
      </c>
      <c r="AI336" s="42">
        <v>217.2</v>
      </c>
      <c r="AJ336" s="42">
        <v>628.22</v>
      </c>
      <c r="AK336" s="42" t="s">
        <v>76</v>
      </c>
      <c r="AL336" s="42" t="s">
        <v>76</v>
      </c>
      <c r="AM336" s="42" t="s">
        <v>76</v>
      </c>
      <c r="AN336" s="42">
        <v>6.9</v>
      </c>
    </row>
    <row r="337" spans="2:40" x14ac:dyDescent="0.25">
      <c r="B337" s="42" t="s">
        <v>408</v>
      </c>
      <c r="C337" s="15">
        <v>466920</v>
      </c>
      <c r="D337" s="15" t="s">
        <v>9137</v>
      </c>
      <c r="E337" s="15">
        <v>2021</v>
      </c>
      <c r="F337" s="41">
        <v>44409</v>
      </c>
      <c r="G337" s="42">
        <v>1003.5</v>
      </c>
      <c r="H337" s="42">
        <v>1007</v>
      </c>
      <c r="I337" s="42">
        <v>1010.4</v>
      </c>
      <c r="J337" s="42" t="s">
        <v>9603</v>
      </c>
      <c r="K337" s="42">
        <v>991.4</v>
      </c>
      <c r="L337" s="42" t="s">
        <v>9604</v>
      </c>
      <c r="M337" s="42">
        <v>28.9</v>
      </c>
      <c r="N337" s="42">
        <v>35.1</v>
      </c>
      <c r="O337" s="42" t="s">
        <v>9605</v>
      </c>
      <c r="P337" s="42">
        <v>24.3</v>
      </c>
      <c r="Q337" s="42" t="s">
        <v>9606</v>
      </c>
      <c r="R337" s="42">
        <v>24.7</v>
      </c>
      <c r="S337" s="42">
        <v>1.5</v>
      </c>
      <c r="T337" s="42">
        <v>170</v>
      </c>
      <c r="U337" s="42">
        <v>13</v>
      </c>
      <c r="V337" s="42">
        <v>90</v>
      </c>
      <c r="W337" s="42" t="s">
        <v>9607</v>
      </c>
      <c r="X337" s="42">
        <v>409</v>
      </c>
      <c r="Y337" s="42">
        <v>54.9</v>
      </c>
      <c r="Z337" s="42">
        <v>17</v>
      </c>
      <c r="AA337" s="42">
        <v>25</v>
      </c>
      <c r="AB337" s="42" t="s">
        <v>9608</v>
      </c>
      <c r="AC337" s="42">
        <v>63.5</v>
      </c>
      <c r="AD337" s="42" t="s">
        <v>9609</v>
      </c>
      <c r="AE337" s="42">
        <v>132</v>
      </c>
      <c r="AF337" s="42" t="s">
        <v>4674</v>
      </c>
      <c r="AG337" s="42">
        <v>79</v>
      </c>
      <c r="AH337" s="42">
        <v>107.9</v>
      </c>
      <c r="AI337" s="42">
        <v>165.6</v>
      </c>
      <c r="AJ337" s="42">
        <v>516.29</v>
      </c>
      <c r="AK337" s="42" t="s">
        <v>76</v>
      </c>
      <c r="AL337" s="42" t="s">
        <v>76</v>
      </c>
      <c r="AM337" s="42" t="s">
        <v>76</v>
      </c>
      <c r="AN337" s="42">
        <v>7.2</v>
      </c>
    </row>
    <row r="338" spans="2:40" x14ac:dyDescent="0.25">
      <c r="B338" s="42" t="s">
        <v>408</v>
      </c>
      <c r="C338" s="15">
        <v>466920</v>
      </c>
      <c r="D338" s="15" t="s">
        <v>9137</v>
      </c>
      <c r="E338" s="15">
        <v>2021</v>
      </c>
      <c r="F338" s="41">
        <v>44440</v>
      </c>
      <c r="G338" s="42">
        <v>1006.1</v>
      </c>
      <c r="H338" s="42">
        <v>1009.6</v>
      </c>
      <c r="I338" s="42">
        <v>1012.5</v>
      </c>
      <c r="J338" s="42" t="s">
        <v>9610</v>
      </c>
      <c r="K338" s="42">
        <v>989.1</v>
      </c>
      <c r="L338" s="42" t="s">
        <v>9611</v>
      </c>
      <c r="M338" s="42">
        <v>29.5</v>
      </c>
      <c r="N338" s="42">
        <v>35.4</v>
      </c>
      <c r="O338" s="42" t="s">
        <v>9612</v>
      </c>
      <c r="P338" s="42">
        <v>23.7</v>
      </c>
      <c r="Q338" s="42" t="s">
        <v>9613</v>
      </c>
      <c r="R338" s="42">
        <v>23.7</v>
      </c>
      <c r="S338" s="42">
        <v>2.2000000000000002</v>
      </c>
      <c r="T338" s="42">
        <v>90</v>
      </c>
      <c r="U338" s="42">
        <v>17.600000000000001</v>
      </c>
      <c r="V338" s="42">
        <v>120</v>
      </c>
      <c r="W338" s="42" t="s">
        <v>9614</v>
      </c>
      <c r="X338" s="42">
        <v>181.5</v>
      </c>
      <c r="Y338" s="42">
        <v>21.2</v>
      </c>
      <c r="Z338" s="42">
        <v>8</v>
      </c>
      <c r="AA338" s="42">
        <v>13</v>
      </c>
      <c r="AB338" s="42" t="s">
        <v>9615</v>
      </c>
      <c r="AC338" s="42">
        <v>25</v>
      </c>
      <c r="AD338" s="42" t="s">
        <v>9616</v>
      </c>
      <c r="AE338" s="42">
        <v>87.5</v>
      </c>
      <c r="AF338" s="42" t="s">
        <v>2322</v>
      </c>
      <c r="AG338" s="42">
        <v>72</v>
      </c>
      <c r="AH338" s="42">
        <v>144.30000000000001</v>
      </c>
      <c r="AI338" s="42">
        <v>225.4</v>
      </c>
      <c r="AJ338" s="42">
        <v>576.86</v>
      </c>
      <c r="AK338" s="42" t="s">
        <v>76</v>
      </c>
      <c r="AL338" s="42" t="s">
        <v>76</v>
      </c>
      <c r="AM338" s="42" t="s">
        <v>76</v>
      </c>
      <c r="AN338" s="42">
        <v>5.0999999999999996</v>
      </c>
    </row>
    <row r="339" spans="2:40" x14ac:dyDescent="0.25">
      <c r="B339" s="42" t="s">
        <v>408</v>
      </c>
      <c r="C339" s="15">
        <v>466920</v>
      </c>
      <c r="D339" s="15" t="s">
        <v>9137</v>
      </c>
      <c r="E339" s="15">
        <v>2021</v>
      </c>
      <c r="F339" s="41">
        <v>44470</v>
      </c>
      <c r="G339" s="42">
        <v>1011</v>
      </c>
      <c r="H339" s="42">
        <v>1014.5</v>
      </c>
      <c r="I339" s="42">
        <v>1019.7</v>
      </c>
      <c r="J339" s="42" t="s">
        <v>9617</v>
      </c>
      <c r="K339" s="42">
        <v>997.3</v>
      </c>
      <c r="L339" s="42" t="s">
        <v>9026</v>
      </c>
      <c r="M339" s="42">
        <v>25.7</v>
      </c>
      <c r="N339" s="42">
        <v>33.799999999999997</v>
      </c>
      <c r="O339" s="42" t="s">
        <v>9618</v>
      </c>
      <c r="P339" s="42">
        <v>19.100000000000001</v>
      </c>
      <c r="Q339" s="42" t="s">
        <v>9619</v>
      </c>
      <c r="R339" s="42">
        <v>20.9</v>
      </c>
      <c r="S339" s="42">
        <v>2.7</v>
      </c>
      <c r="T339" s="42">
        <v>90</v>
      </c>
      <c r="U339" s="42">
        <v>18.600000000000001</v>
      </c>
      <c r="V339" s="42">
        <v>80</v>
      </c>
      <c r="W339" s="42" t="s">
        <v>9620</v>
      </c>
      <c r="X339" s="42">
        <v>245</v>
      </c>
      <c r="Y339" s="42">
        <v>103.9</v>
      </c>
      <c r="Z339" s="42">
        <v>12</v>
      </c>
      <c r="AA339" s="42">
        <v>13.5</v>
      </c>
      <c r="AB339" s="42" t="s">
        <v>9621</v>
      </c>
      <c r="AC339" s="42">
        <v>18</v>
      </c>
      <c r="AD339" s="42" t="s">
        <v>9622</v>
      </c>
      <c r="AE339" s="42">
        <v>91</v>
      </c>
      <c r="AF339" s="42" t="s">
        <v>2323</v>
      </c>
      <c r="AG339" s="42">
        <v>76</v>
      </c>
      <c r="AH339" s="42">
        <v>99.3</v>
      </c>
      <c r="AI339" s="42">
        <v>124.5</v>
      </c>
      <c r="AJ339" s="42">
        <v>388.3</v>
      </c>
      <c r="AK339" s="42" t="s">
        <v>76</v>
      </c>
      <c r="AL339" s="42" t="s">
        <v>76</v>
      </c>
      <c r="AM339" s="42" t="s">
        <v>76</v>
      </c>
      <c r="AN339" s="42">
        <v>7.1</v>
      </c>
    </row>
    <row r="340" spans="2:40" x14ac:dyDescent="0.25">
      <c r="B340" s="42" t="s">
        <v>408</v>
      </c>
      <c r="C340" s="15">
        <v>466920</v>
      </c>
      <c r="D340" s="15" t="s">
        <v>9137</v>
      </c>
      <c r="E340" s="15">
        <v>2021</v>
      </c>
      <c r="F340" s="41">
        <v>44501</v>
      </c>
      <c r="G340" s="42">
        <v>1014</v>
      </c>
      <c r="H340" s="42">
        <v>1017.6</v>
      </c>
      <c r="I340" s="42">
        <v>1021</v>
      </c>
      <c r="J340" s="42" t="s">
        <v>9623</v>
      </c>
      <c r="K340" s="42">
        <v>1005.5</v>
      </c>
      <c r="L340" s="42" t="s">
        <v>1584</v>
      </c>
      <c r="M340" s="42">
        <v>21.2</v>
      </c>
      <c r="N340" s="42">
        <v>29.7</v>
      </c>
      <c r="O340" s="42" t="s">
        <v>9624</v>
      </c>
      <c r="P340" s="42">
        <v>13.9</v>
      </c>
      <c r="Q340" s="42" t="s">
        <v>9625</v>
      </c>
      <c r="R340" s="42">
        <v>17</v>
      </c>
      <c r="S340" s="42">
        <v>2.4</v>
      </c>
      <c r="T340" s="42">
        <v>90</v>
      </c>
      <c r="U340" s="42">
        <v>14.8</v>
      </c>
      <c r="V340" s="42">
        <v>90</v>
      </c>
      <c r="W340" s="42" t="s">
        <v>9626</v>
      </c>
      <c r="X340" s="42">
        <v>70</v>
      </c>
      <c r="Y340" s="42">
        <v>73.7</v>
      </c>
      <c r="Z340" s="42">
        <v>12</v>
      </c>
      <c r="AA340" s="42">
        <v>11</v>
      </c>
      <c r="AB340" s="42" t="s">
        <v>9627</v>
      </c>
      <c r="AC340" s="42">
        <v>16</v>
      </c>
      <c r="AD340" s="42" t="s">
        <v>7176</v>
      </c>
      <c r="AE340" s="42">
        <v>23</v>
      </c>
      <c r="AF340" s="42" t="s">
        <v>7177</v>
      </c>
      <c r="AG340" s="42">
        <v>78</v>
      </c>
      <c r="AH340" s="42">
        <v>52</v>
      </c>
      <c r="AI340" s="42">
        <v>64.7</v>
      </c>
      <c r="AJ340" s="42">
        <v>241.8</v>
      </c>
      <c r="AK340" s="42" t="s">
        <v>76</v>
      </c>
      <c r="AL340" s="42" t="s">
        <v>76</v>
      </c>
      <c r="AM340" s="42" t="s">
        <v>76</v>
      </c>
      <c r="AN340" s="42">
        <v>7.9</v>
      </c>
    </row>
    <row r="341" spans="2:40" x14ac:dyDescent="0.25">
      <c r="B341" s="42" t="s">
        <v>408</v>
      </c>
      <c r="C341" s="15">
        <v>466920</v>
      </c>
      <c r="D341" s="15" t="s">
        <v>9137</v>
      </c>
      <c r="E341" s="15">
        <v>2021</v>
      </c>
      <c r="F341" s="41">
        <v>44531</v>
      </c>
      <c r="G341" s="43">
        <v>1018.5</v>
      </c>
      <c r="H341" s="43">
        <v>1022.2</v>
      </c>
      <c r="I341" s="43">
        <v>1027.7</v>
      </c>
      <c r="J341" s="42" t="s">
        <v>18775</v>
      </c>
      <c r="K341" s="43">
        <v>1008.6</v>
      </c>
      <c r="L341" s="42" t="s">
        <v>2325</v>
      </c>
      <c r="M341" s="43">
        <v>18.3</v>
      </c>
      <c r="N341" s="43">
        <v>27.2</v>
      </c>
      <c r="O341" s="42" t="s">
        <v>9628</v>
      </c>
      <c r="P341" s="43">
        <v>12.3</v>
      </c>
      <c r="Q341" s="42" t="s">
        <v>18776</v>
      </c>
      <c r="R341" s="43">
        <v>13.9</v>
      </c>
      <c r="S341" s="43">
        <v>2.2999999999999998</v>
      </c>
      <c r="T341" s="43">
        <v>90</v>
      </c>
      <c r="U341" s="43">
        <v>14.5</v>
      </c>
      <c r="V341" s="43">
        <v>30</v>
      </c>
      <c r="W341" s="42" t="s">
        <v>9629</v>
      </c>
      <c r="X341" s="43">
        <v>54</v>
      </c>
      <c r="Y341" s="43">
        <v>93.3</v>
      </c>
      <c r="Z341" s="43">
        <v>9</v>
      </c>
      <c r="AA341" s="43">
        <v>1.5</v>
      </c>
      <c r="AB341" s="42" t="s">
        <v>9630</v>
      </c>
      <c r="AC341" s="43">
        <v>6</v>
      </c>
      <c r="AD341" s="42" t="s">
        <v>9631</v>
      </c>
      <c r="AE341" s="43">
        <v>18</v>
      </c>
      <c r="AF341" s="42" t="s">
        <v>5924</v>
      </c>
      <c r="AG341" s="43">
        <v>77</v>
      </c>
      <c r="AH341" s="43">
        <v>50.7</v>
      </c>
      <c r="AI341" s="43">
        <v>83</v>
      </c>
      <c r="AJ341" s="43">
        <v>241.26</v>
      </c>
      <c r="AK341" s="42" t="s">
        <v>76</v>
      </c>
      <c r="AL341" s="42" t="s">
        <v>76</v>
      </c>
      <c r="AM341" s="42" t="s">
        <v>76</v>
      </c>
      <c r="AN341" s="43">
        <v>7.5</v>
      </c>
    </row>
    <row r="342" spans="2:40" x14ac:dyDescent="0.25">
      <c r="B342" s="42" t="s">
        <v>408</v>
      </c>
      <c r="C342" s="15">
        <v>466910</v>
      </c>
      <c r="D342" s="15" t="s">
        <v>7838</v>
      </c>
      <c r="E342" s="15">
        <v>2015</v>
      </c>
      <c r="F342" s="41">
        <v>42005</v>
      </c>
      <c r="G342" s="42">
        <v>926.7</v>
      </c>
      <c r="H342" s="42">
        <v>1543.3</v>
      </c>
      <c r="I342" s="42">
        <v>932.7</v>
      </c>
      <c r="J342" s="42" t="s">
        <v>9644</v>
      </c>
      <c r="K342" s="42">
        <v>920.9</v>
      </c>
      <c r="L342" s="42" t="s">
        <v>9645</v>
      </c>
      <c r="M342" s="42">
        <v>9.8000000000000007</v>
      </c>
      <c r="N342" s="42">
        <v>20.100000000000001</v>
      </c>
      <c r="O342" s="42" t="s">
        <v>9646</v>
      </c>
      <c r="P342" s="42">
        <v>2.6</v>
      </c>
      <c r="Q342" s="42" t="s">
        <v>9647</v>
      </c>
      <c r="R342" s="42">
        <v>7.7</v>
      </c>
      <c r="S342" s="42">
        <v>2.9</v>
      </c>
      <c r="T342" s="42">
        <v>190</v>
      </c>
      <c r="U342" s="42">
        <v>20</v>
      </c>
      <c r="V342" s="42">
        <v>180</v>
      </c>
      <c r="W342" s="42" t="s">
        <v>9648</v>
      </c>
      <c r="X342" s="42">
        <v>136</v>
      </c>
      <c r="Y342" s="42">
        <v>175.7</v>
      </c>
      <c r="Z342" s="42">
        <v>13</v>
      </c>
      <c r="AA342" s="42">
        <v>2</v>
      </c>
      <c r="AB342" s="42" t="s">
        <v>9649</v>
      </c>
      <c r="AC342" s="42">
        <v>6.5</v>
      </c>
      <c r="AD342" s="42" t="s">
        <v>9650</v>
      </c>
      <c r="AE342" s="42">
        <v>31</v>
      </c>
      <c r="AF342" s="42" t="s">
        <v>2338</v>
      </c>
      <c r="AG342" s="42">
        <v>87</v>
      </c>
      <c r="AH342" s="42">
        <v>30</v>
      </c>
      <c r="AI342" s="42">
        <v>72.099999999999994</v>
      </c>
      <c r="AJ342" s="42">
        <v>210.8</v>
      </c>
      <c r="AK342" s="42">
        <v>3</v>
      </c>
      <c r="AL342" s="42">
        <v>6</v>
      </c>
      <c r="AM342" s="42" t="s">
        <v>2976</v>
      </c>
      <c r="AN342" s="42">
        <v>7.1</v>
      </c>
    </row>
    <row r="343" spans="2:40" x14ac:dyDescent="0.25">
      <c r="B343" s="42" t="s">
        <v>408</v>
      </c>
      <c r="C343" s="15">
        <v>466910</v>
      </c>
      <c r="D343" s="15" t="s">
        <v>7838</v>
      </c>
      <c r="E343" s="15">
        <v>2015</v>
      </c>
      <c r="F343" s="41">
        <v>42036</v>
      </c>
      <c r="G343" s="42">
        <v>925.3</v>
      </c>
      <c r="H343" s="42">
        <v>1533.9</v>
      </c>
      <c r="I343" s="42">
        <v>932.3</v>
      </c>
      <c r="J343" s="42" t="s">
        <v>9651</v>
      </c>
      <c r="K343" s="42">
        <v>919.8</v>
      </c>
      <c r="L343" s="42" t="s">
        <v>7192</v>
      </c>
      <c r="M343" s="42">
        <v>11.3</v>
      </c>
      <c r="N343" s="42">
        <v>21.6</v>
      </c>
      <c r="O343" s="42" t="s">
        <v>9652</v>
      </c>
      <c r="P343" s="42">
        <v>2.5</v>
      </c>
      <c r="Q343" s="42" t="s">
        <v>9653</v>
      </c>
      <c r="R343" s="42">
        <v>9.8000000000000007</v>
      </c>
      <c r="S343" s="42">
        <v>2.7</v>
      </c>
      <c r="T343" s="42">
        <v>350</v>
      </c>
      <c r="U343" s="42">
        <v>17.3</v>
      </c>
      <c r="V343" s="42">
        <v>160</v>
      </c>
      <c r="W343" s="42" t="s">
        <v>9654</v>
      </c>
      <c r="X343" s="42">
        <v>112.7</v>
      </c>
      <c r="Y343" s="42">
        <v>250.4</v>
      </c>
      <c r="Z343" s="42">
        <v>18</v>
      </c>
      <c r="AA343" s="42">
        <v>2</v>
      </c>
      <c r="AB343" s="42" t="s">
        <v>9655</v>
      </c>
      <c r="AC343" s="42">
        <v>6.5</v>
      </c>
      <c r="AD343" s="42" t="s">
        <v>9656</v>
      </c>
      <c r="AE343" s="42">
        <v>23</v>
      </c>
      <c r="AF343" s="42" t="s">
        <v>2346</v>
      </c>
      <c r="AG343" s="42">
        <v>91</v>
      </c>
      <c r="AH343" s="42">
        <v>28.9</v>
      </c>
      <c r="AI343" s="42">
        <v>71</v>
      </c>
      <c r="AJ343" s="42">
        <v>244.31</v>
      </c>
      <c r="AK343" s="42" t="s">
        <v>76</v>
      </c>
      <c r="AL343" s="42" t="s">
        <v>76</v>
      </c>
      <c r="AM343" s="42" t="s">
        <v>76</v>
      </c>
      <c r="AN343" s="42">
        <v>7.9</v>
      </c>
    </row>
    <row r="344" spans="2:40" x14ac:dyDescent="0.25">
      <c r="B344" s="42" t="s">
        <v>408</v>
      </c>
      <c r="C344" s="15">
        <v>466910</v>
      </c>
      <c r="D344" s="15" t="s">
        <v>7838</v>
      </c>
      <c r="E344" s="15">
        <v>2015</v>
      </c>
      <c r="F344" s="41">
        <v>42064</v>
      </c>
      <c r="G344" s="42">
        <v>924.8</v>
      </c>
      <c r="H344" s="42">
        <v>1535.2</v>
      </c>
      <c r="I344" s="42">
        <v>932.9</v>
      </c>
      <c r="J344" s="42" t="s">
        <v>9657</v>
      </c>
      <c r="K344" s="42">
        <v>918</v>
      </c>
      <c r="L344" s="42" t="s">
        <v>9658</v>
      </c>
      <c r="M344" s="42">
        <v>13.5</v>
      </c>
      <c r="N344" s="42">
        <v>25.5</v>
      </c>
      <c r="O344" s="42" t="s">
        <v>9659</v>
      </c>
      <c r="P344" s="42">
        <v>5.3</v>
      </c>
      <c r="Q344" s="42" t="s">
        <v>9660</v>
      </c>
      <c r="R344" s="42">
        <v>12</v>
      </c>
      <c r="S344" s="42">
        <v>2.7</v>
      </c>
      <c r="T344" s="42">
        <v>190</v>
      </c>
      <c r="U344" s="42">
        <v>24.5</v>
      </c>
      <c r="V344" s="42">
        <v>140</v>
      </c>
      <c r="W344" s="42" t="s">
        <v>9661</v>
      </c>
      <c r="X344" s="42">
        <v>305.7</v>
      </c>
      <c r="Y344" s="42">
        <v>248.6</v>
      </c>
      <c r="Z344" s="42">
        <v>14</v>
      </c>
      <c r="AA344" s="42">
        <v>9.5</v>
      </c>
      <c r="AB344" s="42" t="s">
        <v>9662</v>
      </c>
      <c r="AC344" s="42">
        <v>16</v>
      </c>
      <c r="AD344" s="42" t="s">
        <v>9663</v>
      </c>
      <c r="AE344" s="42">
        <v>63.5</v>
      </c>
      <c r="AF344" s="42" t="s">
        <v>2992</v>
      </c>
      <c r="AG344" s="42">
        <v>92</v>
      </c>
      <c r="AH344" s="42">
        <v>41.4</v>
      </c>
      <c r="AI344" s="42">
        <v>83.7</v>
      </c>
      <c r="AJ344" s="42">
        <v>269.55</v>
      </c>
      <c r="AK344" s="42" t="s">
        <v>76</v>
      </c>
      <c r="AL344" s="42" t="s">
        <v>76</v>
      </c>
      <c r="AM344" s="42" t="s">
        <v>76</v>
      </c>
      <c r="AN344" s="42">
        <v>7.3</v>
      </c>
    </row>
    <row r="345" spans="2:40" x14ac:dyDescent="0.25">
      <c r="B345" s="42" t="s">
        <v>408</v>
      </c>
      <c r="C345" s="15">
        <v>466910</v>
      </c>
      <c r="D345" s="15" t="s">
        <v>7838</v>
      </c>
      <c r="E345" s="15">
        <v>2015</v>
      </c>
      <c r="F345" s="41">
        <v>42095</v>
      </c>
      <c r="G345" s="42">
        <v>922.2</v>
      </c>
      <c r="H345" s="42">
        <v>1518.7</v>
      </c>
      <c r="I345" s="42">
        <v>927.7</v>
      </c>
      <c r="J345" s="42" t="s">
        <v>9664</v>
      </c>
      <c r="K345" s="42">
        <v>913.8</v>
      </c>
      <c r="L345" s="42" t="s">
        <v>9665</v>
      </c>
      <c r="M345" s="42">
        <v>16.8</v>
      </c>
      <c r="N345" s="42">
        <v>27.7</v>
      </c>
      <c r="O345" s="42" t="s">
        <v>9666</v>
      </c>
      <c r="P345" s="42">
        <v>7</v>
      </c>
      <c r="Q345" s="42" t="s">
        <v>9667</v>
      </c>
      <c r="R345" s="42">
        <v>14.1</v>
      </c>
      <c r="S345" s="42">
        <v>2.4</v>
      </c>
      <c r="T345" s="42">
        <v>90</v>
      </c>
      <c r="U345" s="42">
        <v>17.899999999999999</v>
      </c>
      <c r="V345" s="42">
        <v>340</v>
      </c>
      <c r="W345" s="42" t="s">
        <v>9668</v>
      </c>
      <c r="X345" s="42">
        <v>119.8</v>
      </c>
      <c r="Y345" s="42">
        <v>152.1</v>
      </c>
      <c r="Z345" s="42">
        <v>13</v>
      </c>
      <c r="AA345" s="42">
        <v>6.5</v>
      </c>
      <c r="AB345" s="42" t="s">
        <v>9669</v>
      </c>
      <c r="AC345" s="42">
        <v>10.8</v>
      </c>
      <c r="AD345" s="42" t="s">
        <v>9670</v>
      </c>
      <c r="AE345" s="42">
        <v>20.5</v>
      </c>
      <c r="AF345" s="42" t="s">
        <v>9671</v>
      </c>
      <c r="AG345" s="42">
        <v>85</v>
      </c>
      <c r="AH345" s="42">
        <v>60.8</v>
      </c>
      <c r="AI345" s="42">
        <v>124.1</v>
      </c>
      <c r="AJ345" s="42">
        <v>451.89</v>
      </c>
      <c r="AK345" s="42" t="s">
        <v>76</v>
      </c>
      <c r="AL345" s="42" t="s">
        <v>76</v>
      </c>
      <c r="AM345" s="42" t="s">
        <v>76</v>
      </c>
      <c r="AN345" s="42">
        <v>6.9</v>
      </c>
    </row>
    <row r="346" spans="2:40" x14ac:dyDescent="0.25">
      <c r="B346" s="42" t="s">
        <v>408</v>
      </c>
      <c r="C346" s="15">
        <v>466910</v>
      </c>
      <c r="D346" s="15" t="s">
        <v>7838</v>
      </c>
      <c r="E346" s="15">
        <v>2015</v>
      </c>
      <c r="F346" s="41">
        <v>42125</v>
      </c>
      <c r="G346" s="42">
        <v>918.6</v>
      </c>
      <c r="H346" s="42">
        <v>1494.3</v>
      </c>
      <c r="I346" s="42">
        <v>923</v>
      </c>
      <c r="J346" s="42" t="s">
        <v>9672</v>
      </c>
      <c r="K346" s="42">
        <v>913.5</v>
      </c>
      <c r="L346" s="42" t="s">
        <v>9673</v>
      </c>
      <c r="M346" s="42">
        <v>20.399999999999999</v>
      </c>
      <c r="N346" s="42">
        <v>28.1</v>
      </c>
      <c r="O346" s="42" t="s">
        <v>9674</v>
      </c>
      <c r="P346" s="42">
        <v>12.1</v>
      </c>
      <c r="Q346" s="42" t="s">
        <v>9675</v>
      </c>
      <c r="R346" s="42">
        <v>18.7</v>
      </c>
      <c r="S346" s="42">
        <v>2.1</v>
      </c>
      <c r="T346" s="42">
        <v>160</v>
      </c>
      <c r="U346" s="42">
        <v>16.600000000000001</v>
      </c>
      <c r="V346" s="42">
        <v>360</v>
      </c>
      <c r="W346" s="42" t="s">
        <v>9676</v>
      </c>
      <c r="X346" s="42">
        <v>372.1</v>
      </c>
      <c r="Y346" s="42">
        <v>196.7</v>
      </c>
      <c r="Z346" s="42">
        <v>19</v>
      </c>
      <c r="AA346" s="42">
        <v>12</v>
      </c>
      <c r="AB346" s="42" t="s">
        <v>9677</v>
      </c>
      <c r="AC346" s="42">
        <v>37</v>
      </c>
      <c r="AD346" s="42" t="s">
        <v>9678</v>
      </c>
      <c r="AE346" s="42">
        <v>100.7</v>
      </c>
      <c r="AF346" s="42" t="s">
        <v>5977</v>
      </c>
      <c r="AG346" s="42">
        <v>90</v>
      </c>
      <c r="AH346" s="42">
        <v>46</v>
      </c>
      <c r="AI346" s="42">
        <v>59.7</v>
      </c>
      <c r="AJ346" s="42">
        <v>307.74</v>
      </c>
      <c r="AK346" s="42" t="s">
        <v>76</v>
      </c>
      <c r="AL346" s="42" t="s">
        <v>76</v>
      </c>
      <c r="AM346" s="42" t="s">
        <v>76</v>
      </c>
      <c r="AN346" s="42">
        <v>8.4</v>
      </c>
    </row>
    <row r="347" spans="2:40" x14ac:dyDescent="0.25">
      <c r="B347" s="42" t="s">
        <v>408</v>
      </c>
      <c r="C347" s="15">
        <v>466910</v>
      </c>
      <c r="D347" s="15" t="s">
        <v>7838</v>
      </c>
      <c r="E347" s="15">
        <v>2015</v>
      </c>
      <c r="F347" s="41">
        <v>42156</v>
      </c>
      <c r="G347" s="42">
        <v>917.9</v>
      </c>
      <c r="H347" s="42">
        <v>1495.2</v>
      </c>
      <c r="I347" s="42">
        <v>921.3</v>
      </c>
      <c r="J347" s="42" t="s">
        <v>4737</v>
      </c>
      <c r="K347" s="42">
        <v>913.4</v>
      </c>
      <c r="L347" s="42" t="s">
        <v>9679</v>
      </c>
      <c r="M347" s="42">
        <v>23.7</v>
      </c>
      <c r="N347" s="42">
        <v>28.8</v>
      </c>
      <c r="O347" s="42" t="s">
        <v>9680</v>
      </c>
      <c r="P347" s="42">
        <v>20.5</v>
      </c>
      <c r="Q347" s="42" t="s">
        <v>9681</v>
      </c>
      <c r="R347" s="42">
        <v>21.7</v>
      </c>
      <c r="S347" s="42">
        <v>1.8</v>
      </c>
      <c r="T347" s="42">
        <v>160</v>
      </c>
      <c r="U347" s="42">
        <v>17.7</v>
      </c>
      <c r="V347" s="42">
        <v>350</v>
      </c>
      <c r="W347" s="42" t="s">
        <v>9682</v>
      </c>
      <c r="X347" s="42">
        <v>43.8</v>
      </c>
      <c r="Y347" s="42">
        <v>27</v>
      </c>
      <c r="Z347" s="42">
        <v>8</v>
      </c>
      <c r="AA347" s="42">
        <v>7</v>
      </c>
      <c r="AB347" s="42" t="s">
        <v>9683</v>
      </c>
      <c r="AC347" s="42">
        <v>17</v>
      </c>
      <c r="AD347" s="42" t="s">
        <v>9684</v>
      </c>
      <c r="AE347" s="42">
        <v>18</v>
      </c>
      <c r="AF347" s="42" t="s">
        <v>3014</v>
      </c>
      <c r="AG347" s="42">
        <v>89</v>
      </c>
      <c r="AH347" s="42">
        <v>74.400000000000006</v>
      </c>
      <c r="AI347" s="42">
        <v>125.9</v>
      </c>
      <c r="AJ347" s="42">
        <v>441.11</v>
      </c>
      <c r="AK347" s="42" t="s">
        <v>76</v>
      </c>
      <c r="AL347" s="42" t="s">
        <v>76</v>
      </c>
      <c r="AM347" s="42" t="s">
        <v>76</v>
      </c>
      <c r="AN347" s="42">
        <v>7.2</v>
      </c>
    </row>
    <row r="348" spans="2:40" x14ac:dyDescent="0.25">
      <c r="B348" s="42" t="s">
        <v>408</v>
      </c>
      <c r="C348" s="15">
        <v>466910</v>
      </c>
      <c r="D348" s="15" t="s">
        <v>7838</v>
      </c>
      <c r="E348" s="15">
        <v>2015</v>
      </c>
      <c r="F348" s="41">
        <v>42186</v>
      </c>
      <c r="G348" s="42">
        <v>914.9</v>
      </c>
      <c r="H348" s="42">
        <v>1466.3</v>
      </c>
      <c r="I348" s="42">
        <v>922.8</v>
      </c>
      <c r="J348" s="42" t="s">
        <v>9685</v>
      </c>
      <c r="K348" s="42">
        <v>901.1</v>
      </c>
      <c r="L348" s="42" t="s">
        <v>9686</v>
      </c>
      <c r="M348" s="42">
        <v>23.6</v>
      </c>
      <c r="N348" s="42">
        <v>29.2</v>
      </c>
      <c r="O348" s="42" t="s">
        <v>9687</v>
      </c>
      <c r="P348" s="42">
        <v>19.5</v>
      </c>
      <c r="Q348" s="42" t="s">
        <v>9688</v>
      </c>
      <c r="R348" s="42">
        <v>21.6</v>
      </c>
      <c r="S348" s="42">
        <v>2.5</v>
      </c>
      <c r="T348" s="42">
        <v>350</v>
      </c>
      <c r="U348" s="42">
        <v>31</v>
      </c>
      <c r="V348" s="42">
        <v>350</v>
      </c>
      <c r="W348" s="42" t="s">
        <v>9689</v>
      </c>
      <c r="X348" s="42">
        <v>366.5</v>
      </c>
      <c r="Y348" s="42">
        <v>58.5</v>
      </c>
      <c r="Z348" s="42">
        <v>9</v>
      </c>
      <c r="AA348" s="42">
        <v>13.5</v>
      </c>
      <c r="AB348" s="42" t="s">
        <v>9690</v>
      </c>
      <c r="AC348" s="42">
        <v>43</v>
      </c>
      <c r="AD348" s="42" t="s">
        <v>9691</v>
      </c>
      <c r="AE348" s="42">
        <v>223</v>
      </c>
      <c r="AF348" s="42" t="s">
        <v>2386</v>
      </c>
      <c r="AG348" s="42">
        <v>88</v>
      </c>
      <c r="AH348" s="42">
        <v>86</v>
      </c>
      <c r="AI348" s="42">
        <v>165.7</v>
      </c>
      <c r="AJ348" s="42">
        <v>536.95000000000005</v>
      </c>
      <c r="AK348" s="42" t="s">
        <v>76</v>
      </c>
      <c r="AL348" s="42" t="s">
        <v>76</v>
      </c>
      <c r="AM348" s="42" t="s">
        <v>76</v>
      </c>
      <c r="AN348" s="42">
        <v>6.5</v>
      </c>
    </row>
    <row r="349" spans="2:40" x14ac:dyDescent="0.25">
      <c r="B349" s="42" t="s">
        <v>408</v>
      </c>
      <c r="C349" s="15">
        <v>466910</v>
      </c>
      <c r="D349" s="15" t="s">
        <v>7838</v>
      </c>
      <c r="E349" s="15">
        <v>2015</v>
      </c>
      <c r="F349" s="41">
        <v>42217</v>
      </c>
      <c r="G349" s="42">
        <v>915.5</v>
      </c>
      <c r="H349" s="42">
        <v>1470</v>
      </c>
      <c r="I349" s="42">
        <v>922.9</v>
      </c>
      <c r="J349" s="42" t="s">
        <v>9692</v>
      </c>
      <c r="K349" s="42">
        <v>886</v>
      </c>
      <c r="L349" s="42" t="s">
        <v>9693</v>
      </c>
      <c r="M349" s="42">
        <v>22.6</v>
      </c>
      <c r="N349" s="42">
        <v>28.9</v>
      </c>
      <c r="O349" s="42" t="s">
        <v>9694</v>
      </c>
      <c r="P349" s="42">
        <v>18.8</v>
      </c>
      <c r="Q349" s="42" t="s">
        <v>9695</v>
      </c>
      <c r="R349" s="42">
        <v>21.2</v>
      </c>
      <c r="S349" s="42">
        <v>2.8</v>
      </c>
      <c r="T349" s="42">
        <v>350</v>
      </c>
      <c r="U349" s="42">
        <v>49.4</v>
      </c>
      <c r="V349" s="42">
        <v>170</v>
      </c>
      <c r="W349" s="42" t="s">
        <v>9696</v>
      </c>
      <c r="X349" s="42">
        <v>576.9</v>
      </c>
      <c r="Y349" s="42">
        <v>207.6</v>
      </c>
      <c r="Z349" s="42">
        <v>20</v>
      </c>
      <c r="AA349" s="42">
        <v>12</v>
      </c>
      <c r="AB349" s="42" t="s">
        <v>9697</v>
      </c>
      <c r="AC349" s="42">
        <v>37.5</v>
      </c>
      <c r="AD349" s="42" t="s">
        <v>9698</v>
      </c>
      <c r="AE349" s="42">
        <v>265.5</v>
      </c>
      <c r="AF349" s="42" t="s">
        <v>1883</v>
      </c>
      <c r="AG349" s="42">
        <v>93</v>
      </c>
      <c r="AH349" s="42">
        <v>46.5</v>
      </c>
      <c r="AI349" s="42">
        <v>71</v>
      </c>
      <c r="AJ349" s="42">
        <v>308.8</v>
      </c>
      <c r="AK349" s="42" t="s">
        <v>76</v>
      </c>
      <c r="AL349" s="42" t="s">
        <v>76</v>
      </c>
      <c r="AM349" s="42" t="s">
        <v>76</v>
      </c>
      <c r="AN349" s="42">
        <v>8.3000000000000007</v>
      </c>
    </row>
    <row r="350" spans="2:40" x14ac:dyDescent="0.25">
      <c r="B350" s="42" t="s">
        <v>408</v>
      </c>
      <c r="C350" s="15">
        <v>466910</v>
      </c>
      <c r="D350" s="15" t="s">
        <v>7838</v>
      </c>
      <c r="E350" s="15">
        <v>2015</v>
      </c>
      <c r="F350" s="41">
        <v>42248</v>
      </c>
      <c r="G350" s="42">
        <v>919.4</v>
      </c>
      <c r="H350" s="42">
        <v>1503.3</v>
      </c>
      <c r="I350" s="42">
        <v>925</v>
      </c>
      <c r="J350" s="42" t="s">
        <v>9699</v>
      </c>
      <c r="K350" s="42">
        <v>897.3</v>
      </c>
      <c r="L350" s="42" t="s">
        <v>9700</v>
      </c>
      <c r="M350" s="42">
        <v>21.3</v>
      </c>
      <c r="N350" s="42">
        <v>29.2</v>
      </c>
      <c r="O350" s="42" t="s">
        <v>9701</v>
      </c>
      <c r="P350" s="42">
        <v>17</v>
      </c>
      <c r="Q350" s="42" t="s">
        <v>9702</v>
      </c>
      <c r="R350" s="42">
        <v>19.2</v>
      </c>
      <c r="S350" s="42">
        <v>2.7</v>
      </c>
      <c r="T350" s="42">
        <v>350</v>
      </c>
      <c r="U350" s="42">
        <v>54.5</v>
      </c>
      <c r="V350" s="42">
        <v>340</v>
      </c>
      <c r="W350" s="42" t="s">
        <v>8513</v>
      </c>
      <c r="X350" s="42">
        <v>728.6</v>
      </c>
      <c r="Y350" s="42">
        <v>137.5</v>
      </c>
      <c r="Z350" s="42">
        <v>14</v>
      </c>
      <c r="AA350" s="42">
        <v>15</v>
      </c>
      <c r="AB350" s="42" t="s">
        <v>9703</v>
      </c>
      <c r="AC350" s="42">
        <v>57.5</v>
      </c>
      <c r="AD350" s="42" t="s">
        <v>9704</v>
      </c>
      <c r="AE350" s="42">
        <v>391</v>
      </c>
      <c r="AF350" s="42" t="s">
        <v>1892</v>
      </c>
      <c r="AG350" s="42">
        <v>89</v>
      </c>
      <c r="AH350" s="42">
        <v>57</v>
      </c>
      <c r="AI350" s="42">
        <v>119</v>
      </c>
      <c r="AJ350" s="42">
        <v>401.45</v>
      </c>
      <c r="AK350" s="42" t="s">
        <v>76</v>
      </c>
      <c r="AL350" s="42" t="s">
        <v>76</v>
      </c>
      <c r="AM350" s="42" t="s">
        <v>76</v>
      </c>
      <c r="AN350" s="42">
        <v>7</v>
      </c>
    </row>
    <row r="351" spans="2:40" x14ac:dyDescent="0.25">
      <c r="B351" s="42" t="s">
        <v>408</v>
      </c>
      <c r="C351" s="15">
        <v>466910</v>
      </c>
      <c r="D351" s="15" t="s">
        <v>7838</v>
      </c>
      <c r="E351" s="15">
        <v>2015</v>
      </c>
      <c r="F351" s="41">
        <v>42278</v>
      </c>
      <c r="G351" s="42">
        <v>923.1</v>
      </c>
      <c r="H351" s="42">
        <v>1532.8</v>
      </c>
      <c r="I351" s="42">
        <v>931.1</v>
      </c>
      <c r="J351" s="42" t="s">
        <v>9705</v>
      </c>
      <c r="K351" s="42">
        <v>914.5</v>
      </c>
      <c r="L351" s="42" t="s">
        <v>9706</v>
      </c>
      <c r="M351" s="42">
        <v>18.7</v>
      </c>
      <c r="N351" s="42">
        <v>28.5</v>
      </c>
      <c r="O351" s="42" t="s">
        <v>9707</v>
      </c>
      <c r="P351" s="42">
        <v>13.8</v>
      </c>
      <c r="Q351" s="42" t="s">
        <v>9708</v>
      </c>
      <c r="R351" s="42">
        <v>17.7</v>
      </c>
      <c r="S351" s="42">
        <v>2.9</v>
      </c>
      <c r="T351" s="42">
        <v>180</v>
      </c>
      <c r="U351" s="42">
        <v>23.3</v>
      </c>
      <c r="V351" s="42">
        <v>120</v>
      </c>
      <c r="W351" s="42" t="s">
        <v>9709</v>
      </c>
      <c r="X351" s="42">
        <v>285</v>
      </c>
      <c r="Y351" s="42">
        <v>248.2</v>
      </c>
      <c r="Z351" s="42">
        <v>18</v>
      </c>
      <c r="AA351" s="42">
        <v>12.6</v>
      </c>
      <c r="AB351" s="42" t="s">
        <v>9710</v>
      </c>
      <c r="AC351" s="42">
        <v>19</v>
      </c>
      <c r="AD351" s="42" t="s">
        <v>9710</v>
      </c>
      <c r="AE351" s="42">
        <v>46.6</v>
      </c>
      <c r="AF351" s="42" t="s">
        <v>9711</v>
      </c>
      <c r="AG351" s="42">
        <v>94</v>
      </c>
      <c r="AH351" s="42">
        <v>39</v>
      </c>
      <c r="AI351" s="42">
        <v>61.2</v>
      </c>
      <c r="AJ351" s="42">
        <v>248.3</v>
      </c>
      <c r="AK351" s="42" t="s">
        <v>76</v>
      </c>
      <c r="AL351" s="42" t="s">
        <v>76</v>
      </c>
      <c r="AM351" s="42" t="s">
        <v>76</v>
      </c>
      <c r="AN351" s="42">
        <v>8</v>
      </c>
    </row>
    <row r="352" spans="2:40" x14ac:dyDescent="0.25">
      <c r="B352" s="42" t="s">
        <v>408</v>
      </c>
      <c r="C352" s="15">
        <v>466910</v>
      </c>
      <c r="D352" s="15" t="s">
        <v>7838</v>
      </c>
      <c r="E352" s="15">
        <v>2015</v>
      </c>
      <c r="F352" s="41">
        <v>42309</v>
      </c>
      <c r="G352" s="42">
        <v>925.6</v>
      </c>
      <c r="H352" s="42">
        <v>1551.1</v>
      </c>
      <c r="I352" s="42">
        <v>930.5</v>
      </c>
      <c r="J352" s="42" t="s">
        <v>9712</v>
      </c>
      <c r="K352" s="42">
        <v>921.6</v>
      </c>
      <c r="L352" s="42" t="s">
        <v>9713</v>
      </c>
      <c r="M352" s="42">
        <v>17.100000000000001</v>
      </c>
      <c r="N352" s="42">
        <v>26.4</v>
      </c>
      <c r="O352" s="42" t="s">
        <v>9714</v>
      </c>
      <c r="P352" s="42">
        <v>5.8</v>
      </c>
      <c r="Q352" s="42" t="s">
        <v>9715</v>
      </c>
      <c r="R352" s="42">
        <v>16.2</v>
      </c>
      <c r="S352" s="42">
        <v>2.9</v>
      </c>
      <c r="T352" s="42">
        <v>190</v>
      </c>
      <c r="U352" s="42">
        <v>21.1</v>
      </c>
      <c r="V352" s="42">
        <v>360</v>
      </c>
      <c r="W352" s="42" t="s">
        <v>9716</v>
      </c>
      <c r="X352" s="42">
        <v>207.3</v>
      </c>
      <c r="Y352" s="42">
        <v>306.2</v>
      </c>
      <c r="Z352" s="42">
        <v>21</v>
      </c>
      <c r="AA352" s="42">
        <v>3</v>
      </c>
      <c r="AB352" s="42" t="s">
        <v>9717</v>
      </c>
      <c r="AC352" s="42">
        <v>8</v>
      </c>
      <c r="AD352" s="42" t="s">
        <v>9718</v>
      </c>
      <c r="AE352" s="42">
        <v>36.5</v>
      </c>
      <c r="AF352" s="42" t="s">
        <v>9719</v>
      </c>
      <c r="AG352" s="42">
        <v>95</v>
      </c>
      <c r="AH352" s="42">
        <v>30.8</v>
      </c>
      <c r="AI352" s="42">
        <v>61.2</v>
      </c>
      <c r="AJ352" s="42">
        <v>213.82</v>
      </c>
      <c r="AK352" s="42" t="s">
        <v>76</v>
      </c>
      <c r="AL352" s="42" t="s">
        <v>76</v>
      </c>
      <c r="AM352" s="42" t="s">
        <v>76</v>
      </c>
      <c r="AN352" s="42">
        <v>7.6</v>
      </c>
    </row>
    <row r="353" spans="2:40" x14ac:dyDescent="0.25">
      <c r="B353" s="42" t="s">
        <v>408</v>
      </c>
      <c r="C353" s="15">
        <v>466910</v>
      </c>
      <c r="D353" s="15" t="s">
        <v>7838</v>
      </c>
      <c r="E353" s="15">
        <v>2015</v>
      </c>
      <c r="F353" s="41">
        <v>42339</v>
      </c>
      <c r="G353" s="42">
        <v>926.8</v>
      </c>
      <c r="H353" s="42">
        <v>1550.6</v>
      </c>
      <c r="I353" s="42">
        <v>933.7</v>
      </c>
      <c r="J353" s="42" t="s">
        <v>9720</v>
      </c>
      <c r="K353" s="42">
        <v>917.7</v>
      </c>
      <c r="L353" s="42" t="s">
        <v>9721</v>
      </c>
      <c r="M353" s="42">
        <v>12.3</v>
      </c>
      <c r="N353" s="42">
        <v>23.7</v>
      </c>
      <c r="O353" s="42" t="s">
        <v>9722</v>
      </c>
      <c r="P353" s="42">
        <v>2.5</v>
      </c>
      <c r="Q353" s="42" t="s">
        <v>9723</v>
      </c>
      <c r="R353" s="42">
        <v>11.8</v>
      </c>
      <c r="S353" s="42">
        <v>3.1</v>
      </c>
      <c r="T353" s="42">
        <v>360</v>
      </c>
      <c r="U353" s="42">
        <v>23.9</v>
      </c>
      <c r="V353" s="42">
        <v>340</v>
      </c>
      <c r="W353" s="42" t="s">
        <v>9724</v>
      </c>
      <c r="X353" s="42">
        <v>245.7</v>
      </c>
      <c r="Y353" s="42">
        <v>377.4</v>
      </c>
      <c r="Z353" s="42">
        <v>26</v>
      </c>
      <c r="AA353" s="42">
        <v>4.5</v>
      </c>
      <c r="AB353" s="42" t="s">
        <v>9725</v>
      </c>
      <c r="AC353" s="42">
        <v>17</v>
      </c>
      <c r="AD353" s="42" t="s">
        <v>9726</v>
      </c>
      <c r="AE353" s="42">
        <v>34.5</v>
      </c>
      <c r="AF353" s="42" t="s">
        <v>4787</v>
      </c>
      <c r="AG353" s="42">
        <v>97</v>
      </c>
      <c r="AH353" s="42">
        <v>15.6</v>
      </c>
      <c r="AI353" s="42">
        <v>21.1</v>
      </c>
      <c r="AJ353" s="42">
        <v>111.67</v>
      </c>
      <c r="AK353" s="42" t="s">
        <v>76</v>
      </c>
      <c r="AL353" s="42" t="s">
        <v>76</v>
      </c>
      <c r="AM353" s="42" t="s">
        <v>76</v>
      </c>
      <c r="AN353" s="42">
        <v>9</v>
      </c>
    </row>
    <row r="354" spans="2:40" x14ac:dyDescent="0.25">
      <c r="B354" s="42" t="s">
        <v>408</v>
      </c>
      <c r="C354" s="15">
        <v>466910</v>
      </c>
      <c r="D354" s="15" t="s">
        <v>7838</v>
      </c>
      <c r="E354" s="15">
        <v>2016</v>
      </c>
      <c r="F354" s="41">
        <v>42370</v>
      </c>
      <c r="G354" s="42">
        <v>926.2</v>
      </c>
      <c r="H354" s="42">
        <v>1539</v>
      </c>
      <c r="I354" s="42">
        <v>935.8</v>
      </c>
      <c r="J354" s="42" t="s">
        <v>9727</v>
      </c>
      <c r="K354" s="42">
        <v>914.5</v>
      </c>
      <c r="L354" s="42" t="s">
        <v>6026</v>
      </c>
      <c r="M354" s="42">
        <v>10.3</v>
      </c>
      <c r="N354" s="42">
        <v>20.9</v>
      </c>
      <c r="O354" s="42" t="s">
        <v>9728</v>
      </c>
      <c r="P354" s="42">
        <v>-3.7</v>
      </c>
      <c r="Q354" s="42" t="s">
        <v>9729</v>
      </c>
      <c r="R354" s="42">
        <v>10</v>
      </c>
      <c r="S354" s="42">
        <v>3.4</v>
      </c>
      <c r="T354" s="42">
        <v>350</v>
      </c>
      <c r="U354" s="42">
        <v>22.9</v>
      </c>
      <c r="V354" s="42">
        <v>330</v>
      </c>
      <c r="W354" s="42" t="s">
        <v>9730</v>
      </c>
      <c r="X354" s="42">
        <v>477.2</v>
      </c>
      <c r="Y354" s="42">
        <v>461.3</v>
      </c>
      <c r="Z354" s="42">
        <v>27</v>
      </c>
      <c r="AA354" s="42">
        <v>6</v>
      </c>
      <c r="AB354" s="42" t="s">
        <v>9731</v>
      </c>
      <c r="AC354" s="42">
        <v>14.5</v>
      </c>
      <c r="AD354" s="42" t="s">
        <v>9732</v>
      </c>
      <c r="AE354" s="42">
        <v>100.9</v>
      </c>
      <c r="AF354" s="42" t="s">
        <v>1926</v>
      </c>
      <c r="AG354" s="42">
        <v>98</v>
      </c>
      <c r="AH354" s="42">
        <v>13.7</v>
      </c>
      <c r="AI354" s="42">
        <v>13.8</v>
      </c>
      <c r="AJ354" s="42">
        <v>104.25</v>
      </c>
      <c r="AK354" s="42" t="s">
        <v>76</v>
      </c>
      <c r="AL354" s="42" t="s">
        <v>76</v>
      </c>
      <c r="AM354" s="42" t="s">
        <v>76</v>
      </c>
      <c r="AN354" s="42">
        <v>9.1999999999999993</v>
      </c>
    </row>
    <row r="355" spans="2:40" x14ac:dyDescent="0.25">
      <c r="B355" s="42" t="s">
        <v>408</v>
      </c>
      <c r="C355" s="15">
        <v>466910</v>
      </c>
      <c r="D355" s="15" t="s">
        <v>7838</v>
      </c>
      <c r="E355" s="15">
        <v>2016</v>
      </c>
      <c r="F355" s="41">
        <v>42401</v>
      </c>
      <c r="G355" s="42">
        <v>927.2</v>
      </c>
      <c r="H355" s="42">
        <v>1547.3</v>
      </c>
      <c r="I355" s="42">
        <v>935.3</v>
      </c>
      <c r="J355" s="42" t="s">
        <v>9733</v>
      </c>
      <c r="K355" s="42">
        <v>919.1</v>
      </c>
      <c r="L355" s="42" t="s">
        <v>9734</v>
      </c>
      <c r="M355" s="42">
        <v>9.6999999999999993</v>
      </c>
      <c r="N355" s="42">
        <v>24.9</v>
      </c>
      <c r="O355" s="42" t="s">
        <v>7943</v>
      </c>
      <c r="P355" s="42">
        <v>0.4</v>
      </c>
      <c r="Q355" s="42" t="s">
        <v>9735</v>
      </c>
      <c r="R355" s="42">
        <v>7.7</v>
      </c>
      <c r="S355" s="42">
        <v>3.5</v>
      </c>
      <c r="T355" s="42">
        <v>350</v>
      </c>
      <c r="U355" s="42">
        <v>22.5</v>
      </c>
      <c r="V355" s="42">
        <v>360</v>
      </c>
      <c r="W355" s="42" t="s">
        <v>9736</v>
      </c>
      <c r="X355" s="42">
        <v>315.8</v>
      </c>
      <c r="Y355" s="42">
        <v>342.1</v>
      </c>
      <c r="Z355" s="42">
        <v>17</v>
      </c>
      <c r="AA355" s="42">
        <v>2.6</v>
      </c>
      <c r="AB355" s="42" t="s">
        <v>9737</v>
      </c>
      <c r="AC355" s="42">
        <v>7</v>
      </c>
      <c r="AD355" s="42" t="s">
        <v>9738</v>
      </c>
      <c r="AE355" s="42">
        <v>47</v>
      </c>
      <c r="AF355" s="42" t="s">
        <v>7948</v>
      </c>
      <c r="AG355" s="42">
        <v>90</v>
      </c>
      <c r="AH355" s="42">
        <v>24.9</v>
      </c>
      <c r="AI355" s="42">
        <v>59.6</v>
      </c>
      <c r="AJ355" s="42">
        <v>182.1</v>
      </c>
      <c r="AK355" s="42" t="s">
        <v>76</v>
      </c>
      <c r="AL355" s="42" t="s">
        <v>76</v>
      </c>
      <c r="AM355" s="42" t="s">
        <v>76</v>
      </c>
      <c r="AN355" s="42">
        <v>7.5</v>
      </c>
    </row>
    <row r="356" spans="2:40" x14ac:dyDescent="0.25">
      <c r="B356" s="42" t="s">
        <v>408</v>
      </c>
      <c r="C356" s="15">
        <v>466910</v>
      </c>
      <c r="D356" s="15" t="s">
        <v>7838</v>
      </c>
      <c r="E356" s="15">
        <v>2016</v>
      </c>
      <c r="F356" s="41">
        <v>42430</v>
      </c>
      <c r="G356" s="42">
        <v>924.1</v>
      </c>
      <c r="H356" s="42">
        <v>1525.1</v>
      </c>
      <c r="I356" s="42">
        <v>931.8</v>
      </c>
      <c r="J356" s="42" t="s">
        <v>3560</v>
      </c>
      <c r="K356" s="42">
        <v>917.4</v>
      </c>
      <c r="L356" s="42" t="s">
        <v>9739</v>
      </c>
      <c r="M356" s="42">
        <v>12</v>
      </c>
      <c r="N356" s="42">
        <v>22.5</v>
      </c>
      <c r="O356" s="42" t="s">
        <v>9740</v>
      </c>
      <c r="P356" s="42">
        <v>2.2999999999999998</v>
      </c>
      <c r="Q356" s="42" t="s">
        <v>9741</v>
      </c>
      <c r="R356" s="42">
        <v>10.199999999999999</v>
      </c>
      <c r="S356" s="42">
        <v>2.6</v>
      </c>
      <c r="T356" s="42">
        <v>350</v>
      </c>
      <c r="U356" s="42">
        <v>19</v>
      </c>
      <c r="V356" s="42">
        <v>350</v>
      </c>
      <c r="W356" s="42" t="s">
        <v>9742</v>
      </c>
      <c r="X356" s="42">
        <v>365.5</v>
      </c>
      <c r="Y356" s="42">
        <v>305.10000000000002</v>
      </c>
      <c r="Z356" s="42">
        <v>20</v>
      </c>
      <c r="AA356" s="42">
        <v>4.5999999999999996</v>
      </c>
      <c r="AB356" s="42" t="s">
        <v>9743</v>
      </c>
      <c r="AC356" s="42">
        <v>11.5</v>
      </c>
      <c r="AD356" s="42" t="s">
        <v>9744</v>
      </c>
      <c r="AE356" s="42">
        <v>58.7</v>
      </c>
      <c r="AF356" s="42" t="s">
        <v>1942</v>
      </c>
      <c r="AG356" s="42">
        <v>90</v>
      </c>
      <c r="AH356" s="42">
        <v>38.200000000000003</v>
      </c>
      <c r="AI356" s="42">
        <v>89.5</v>
      </c>
      <c r="AJ356" s="42">
        <v>277.91000000000003</v>
      </c>
      <c r="AK356" s="42" t="s">
        <v>76</v>
      </c>
      <c r="AL356" s="42" t="s">
        <v>76</v>
      </c>
      <c r="AM356" s="42" t="s">
        <v>76</v>
      </c>
      <c r="AN356" s="42">
        <v>7.6</v>
      </c>
    </row>
    <row r="357" spans="2:40" x14ac:dyDescent="0.25">
      <c r="B357" s="42" t="s">
        <v>408</v>
      </c>
      <c r="C357" s="15">
        <v>466910</v>
      </c>
      <c r="D357" s="15" t="s">
        <v>7838</v>
      </c>
      <c r="E357" s="15">
        <v>2016</v>
      </c>
      <c r="F357" s="41">
        <v>42461</v>
      </c>
      <c r="G357" s="42">
        <v>920.5</v>
      </c>
      <c r="H357" s="42">
        <v>1508.2</v>
      </c>
      <c r="I357" s="42">
        <v>927.3</v>
      </c>
      <c r="J357" s="42" t="s">
        <v>1943</v>
      </c>
      <c r="K357" s="42">
        <v>911.8</v>
      </c>
      <c r="L357" s="42" t="s">
        <v>9745</v>
      </c>
      <c r="M357" s="42">
        <v>18.600000000000001</v>
      </c>
      <c r="N357" s="42">
        <v>28.2</v>
      </c>
      <c r="O357" s="42" t="s">
        <v>9746</v>
      </c>
      <c r="P357" s="42">
        <v>11.1</v>
      </c>
      <c r="Q357" s="42" t="s">
        <v>9747</v>
      </c>
      <c r="R357" s="42">
        <v>17</v>
      </c>
      <c r="S357" s="42">
        <v>2.1</v>
      </c>
      <c r="T357" s="42">
        <v>180</v>
      </c>
      <c r="U357" s="42">
        <v>18.7</v>
      </c>
      <c r="V357" s="42">
        <v>360</v>
      </c>
      <c r="W357" s="42" t="s">
        <v>9748</v>
      </c>
      <c r="X357" s="42">
        <v>280.39999999999998</v>
      </c>
      <c r="Y357" s="42">
        <v>136.19999999999999</v>
      </c>
      <c r="Z357" s="42">
        <v>14</v>
      </c>
      <c r="AA357" s="42">
        <v>15.5</v>
      </c>
      <c r="AB357" s="42" t="s">
        <v>9749</v>
      </c>
      <c r="AC357" s="42">
        <v>37.5</v>
      </c>
      <c r="AD357" s="42" t="s">
        <v>9750</v>
      </c>
      <c r="AE357" s="42">
        <v>76.5</v>
      </c>
      <c r="AF357" s="42" t="s">
        <v>6680</v>
      </c>
      <c r="AG357" s="42">
        <v>91</v>
      </c>
      <c r="AH357" s="42">
        <v>47.4</v>
      </c>
      <c r="AI357" s="42">
        <v>73.599999999999994</v>
      </c>
      <c r="AJ357" s="42">
        <v>331.35</v>
      </c>
      <c r="AK357" s="42" t="s">
        <v>76</v>
      </c>
      <c r="AL357" s="42" t="s">
        <v>76</v>
      </c>
      <c r="AM357" s="42" t="s">
        <v>76</v>
      </c>
      <c r="AN357" s="42">
        <v>8.1</v>
      </c>
    </row>
    <row r="358" spans="2:40" x14ac:dyDescent="0.25">
      <c r="B358" s="42" t="s">
        <v>408</v>
      </c>
      <c r="C358" s="15">
        <v>466910</v>
      </c>
      <c r="D358" s="15" t="s">
        <v>7838</v>
      </c>
      <c r="E358" s="15">
        <v>2016</v>
      </c>
      <c r="F358" s="41">
        <v>42491</v>
      </c>
      <c r="G358" s="42">
        <v>919.8</v>
      </c>
      <c r="H358" s="42">
        <v>1506</v>
      </c>
      <c r="I358" s="42">
        <v>925.2</v>
      </c>
      <c r="J358" s="42" t="s">
        <v>9751</v>
      </c>
      <c r="K358" s="42">
        <v>915.2</v>
      </c>
      <c r="L358" s="42" t="s">
        <v>9752</v>
      </c>
      <c r="M358" s="42">
        <v>20.7</v>
      </c>
      <c r="N358" s="42">
        <v>28.8</v>
      </c>
      <c r="O358" s="42" t="s">
        <v>9753</v>
      </c>
      <c r="P358" s="42">
        <v>9.9</v>
      </c>
      <c r="Q358" s="42" t="s">
        <v>9754</v>
      </c>
      <c r="R358" s="42">
        <v>19.399999999999999</v>
      </c>
      <c r="S358" s="42">
        <v>1.8</v>
      </c>
      <c r="T358" s="42">
        <v>350</v>
      </c>
      <c r="U358" s="42">
        <v>22.1</v>
      </c>
      <c r="V358" s="42">
        <v>190</v>
      </c>
      <c r="W358" s="42" t="s">
        <v>9755</v>
      </c>
      <c r="X358" s="42">
        <v>190</v>
      </c>
      <c r="Y358" s="42">
        <v>123.1</v>
      </c>
      <c r="Z358" s="42">
        <v>14</v>
      </c>
      <c r="AA358" s="42">
        <v>8.5</v>
      </c>
      <c r="AB358" s="42" t="s">
        <v>9756</v>
      </c>
      <c r="AC358" s="42">
        <v>18</v>
      </c>
      <c r="AD358" s="42" t="s">
        <v>9757</v>
      </c>
      <c r="AE358" s="42">
        <v>46</v>
      </c>
      <c r="AF358" s="42" t="s">
        <v>3582</v>
      </c>
      <c r="AG358" s="42">
        <v>93</v>
      </c>
      <c r="AH358" s="42">
        <v>47.3</v>
      </c>
      <c r="AI358" s="42">
        <v>69.099999999999994</v>
      </c>
      <c r="AJ358" s="42">
        <v>356.99</v>
      </c>
      <c r="AK358" s="42" t="s">
        <v>76</v>
      </c>
      <c r="AL358" s="42" t="s">
        <v>76</v>
      </c>
      <c r="AM358" s="42" t="s">
        <v>76</v>
      </c>
      <c r="AN358" s="42">
        <v>8.4</v>
      </c>
    </row>
    <row r="359" spans="2:40" x14ac:dyDescent="0.25">
      <c r="B359" s="42" t="s">
        <v>408</v>
      </c>
      <c r="C359" s="15">
        <v>466910</v>
      </c>
      <c r="D359" s="15" t="s">
        <v>7838</v>
      </c>
      <c r="E359" s="15">
        <v>2016</v>
      </c>
      <c r="F359" s="41">
        <v>42522</v>
      </c>
      <c r="G359" s="42">
        <v>918.5</v>
      </c>
      <c r="H359" s="42">
        <v>1500</v>
      </c>
      <c r="I359" s="42">
        <v>924.9</v>
      </c>
      <c r="J359" s="42" t="s">
        <v>9758</v>
      </c>
      <c r="K359" s="42">
        <v>912.9</v>
      </c>
      <c r="L359" s="42" t="s">
        <v>9759</v>
      </c>
      <c r="M359" s="42">
        <v>23.1</v>
      </c>
      <c r="N359" s="42">
        <v>30.1</v>
      </c>
      <c r="O359" s="42" t="s">
        <v>9760</v>
      </c>
      <c r="P359" s="42">
        <v>19</v>
      </c>
      <c r="Q359" s="42" t="s">
        <v>9761</v>
      </c>
      <c r="R359" s="42">
        <v>21.3</v>
      </c>
      <c r="S359" s="42">
        <v>1.8</v>
      </c>
      <c r="T359" s="42">
        <v>350</v>
      </c>
      <c r="U359" s="42">
        <v>19.8</v>
      </c>
      <c r="V359" s="42">
        <v>150</v>
      </c>
      <c r="W359" s="42" t="s">
        <v>9762</v>
      </c>
      <c r="X359" s="42">
        <v>397.7</v>
      </c>
      <c r="Y359" s="42">
        <v>92.4</v>
      </c>
      <c r="Z359" s="42">
        <v>14</v>
      </c>
      <c r="AA359" s="42">
        <v>13.5</v>
      </c>
      <c r="AB359" s="42" t="s">
        <v>9763</v>
      </c>
      <c r="AC359" s="42">
        <v>41</v>
      </c>
      <c r="AD359" s="42" t="s">
        <v>9764</v>
      </c>
      <c r="AE359" s="42">
        <v>94.4</v>
      </c>
      <c r="AF359" s="42" t="s">
        <v>9765</v>
      </c>
      <c r="AG359" s="42">
        <v>90</v>
      </c>
      <c r="AH359" s="42">
        <v>57.5</v>
      </c>
      <c r="AI359" s="42">
        <v>97.1</v>
      </c>
      <c r="AJ359" s="42">
        <v>374.06</v>
      </c>
      <c r="AK359" s="42" t="s">
        <v>76</v>
      </c>
      <c r="AL359" s="42" t="s">
        <v>76</v>
      </c>
      <c r="AM359" s="42" t="s">
        <v>76</v>
      </c>
      <c r="AN359" s="42">
        <v>7.7</v>
      </c>
    </row>
    <row r="360" spans="2:40" x14ac:dyDescent="0.25">
      <c r="B360" s="42" t="s">
        <v>408</v>
      </c>
      <c r="C360" s="15">
        <v>466910</v>
      </c>
      <c r="D360" s="15" t="s">
        <v>7838</v>
      </c>
      <c r="E360" s="15">
        <v>2016</v>
      </c>
      <c r="F360" s="41">
        <v>42552</v>
      </c>
      <c r="G360" s="42">
        <v>917.8</v>
      </c>
      <c r="H360" s="42">
        <v>1494.4</v>
      </c>
      <c r="I360" s="42">
        <v>922.4</v>
      </c>
      <c r="J360" s="42" t="s">
        <v>9766</v>
      </c>
      <c r="K360" s="42">
        <v>904</v>
      </c>
      <c r="L360" s="42" t="s">
        <v>9767</v>
      </c>
      <c r="M360" s="42">
        <v>23.9</v>
      </c>
      <c r="N360" s="42">
        <v>29.9</v>
      </c>
      <c r="O360" s="42" t="s">
        <v>9768</v>
      </c>
      <c r="P360" s="42">
        <v>20.100000000000001</v>
      </c>
      <c r="Q360" s="42" t="s">
        <v>9769</v>
      </c>
      <c r="R360" s="42">
        <v>21.5</v>
      </c>
      <c r="S360" s="42">
        <v>2.2000000000000002</v>
      </c>
      <c r="T360" s="42">
        <v>350</v>
      </c>
      <c r="U360" s="42">
        <v>28.4</v>
      </c>
      <c r="V360" s="42">
        <v>150</v>
      </c>
      <c r="W360" s="42" t="s">
        <v>9770</v>
      </c>
      <c r="X360" s="42">
        <v>211.1</v>
      </c>
      <c r="Y360" s="42">
        <v>86.8</v>
      </c>
      <c r="Z360" s="42">
        <v>12</v>
      </c>
      <c r="AA360" s="42">
        <v>10</v>
      </c>
      <c r="AB360" s="42" t="s">
        <v>9771</v>
      </c>
      <c r="AC360" s="42">
        <v>32</v>
      </c>
      <c r="AD360" s="42" t="s">
        <v>9772</v>
      </c>
      <c r="AE360" s="42">
        <v>87</v>
      </c>
      <c r="AF360" s="42" t="s">
        <v>1974</v>
      </c>
      <c r="AG360" s="42">
        <v>87</v>
      </c>
      <c r="AH360" s="42">
        <v>83.3</v>
      </c>
      <c r="AI360" s="42">
        <v>160.4</v>
      </c>
      <c r="AJ360" s="42">
        <v>494.64</v>
      </c>
      <c r="AK360" s="42" t="s">
        <v>76</v>
      </c>
      <c r="AL360" s="42" t="s">
        <v>76</v>
      </c>
      <c r="AM360" s="42" t="s">
        <v>76</v>
      </c>
      <c r="AN360" s="42">
        <v>6</v>
      </c>
    </row>
    <row r="361" spans="2:40" x14ac:dyDescent="0.25">
      <c r="B361" s="42" t="s">
        <v>408</v>
      </c>
      <c r="C361" s="15">
        <v>466910</v>
      </c>
      <c r="D361" s="15" t="s">
        <v>7838</v>
      </c>
      <c r="E361" s="15">
        <v>2016</v>
      </c>
      <c r="F361" s="41">
        <v>42583</v>
      </c>
      <c r="G361" s="42">
        <v>914.8</v>
      </c>
      <c r="H361" s="42">
        <v>1464.5</v>
      </c>
      <c r="I361" s="42">
        <v>920.8</v>
      </c>
      <c r="J361" s="42" t="s">
        <v>9773</v>
      </c>
      <c r="K361" s="42">
        <v>910.9</v>
      </c>
      <c r="L361" s="42" t="s">
        <v>9774</v>
      </c>
      <c r="M361" s="42">
        <v>23.2</v>
      </c>
      <c r="N361" s="42">
        <v>29.6</v>
      </c>
      <c r="O361" s="42" t="s">
        <v>9775</v>
      </c>
      <c r="P361" s="42">
        <v>17.5</v>
      </c>
      <c r="Q361" s="42" t="s">
        <v>9776</v>
      </c>
      <c r="R361" s="42">
        <v>20.5</v>
      </c>
      <c r="S361" s="42">
        <v>2.6</v>
      </c>
      <c r="T361" s="42">
        <v>350</v>
      </c>
      <c r="U361" s="42">
        <v>29</v>
      </c>
      <c r="V361" s="42">
        <v>190</v>
      </c>
      <c r="W361" s="42" t="s">
        <v>9777</v>
      </c>
      <c r="X361" s="42">
        <v>100.6</v>
      </c>
      <c r="Y361" s="42">
        <v>45.1</v>
      </c>
      <c r="Z361" s="42">
        <v>10</v>
      </c>
      <c r="AA361" s="42">
        <v>5.5</v>
      </c>
      <c r="AB361" s="42" t="s">
        <v>9778</v>
      </c>
      <c r="AC361" s="42">
        <v>13.5</v>
      </c>
      <c r="AD361" s="42" t="s">
        <v>9779</v>
      </c>
      <c r="AE361" s="42">
        <v>27.5</v>
      </c>
      <c r="AF361" s="42" t="s">
        <v>7992</v>
      </c>
      <c r="AG361" s="42">
        <v>85</v>
      </c>
      <c r="AH361" s="42">
        <v>72.8</v>
      </c>
      <c r="AI361" s="42">
        <v>154.19999999999999</v>
      </c>
      <c r="AJ361" s="42">
        <v>507.07</v>
      </c>
      <c r="AK361" s="42" t="s">
        <v>76</v>
      </c>
      <c r="AL361" s="42" t="s">
        <v>76</v>
      </c>
      <c r="AM361" s="42" t="s">
        <v>76</v>
      </c>
      <c r="AN361" s="42">
        <v>6.4</v>
      </c>
    </row>
    <row r="362" spans="2:40" x14ac:dyDescent="0.25">
      <c r="B362" s="42" t="s">
        <v>408</v>
      </c>
      <c r="C362" s="15">
        <v>466910</v>
      </c>
      <c r="D362" s="15" t="s">
        <v>7838</v>
      </c>
      <c r="E362" s="15">
        <v>2016</v>
      </c>
      <c r="F362" s="41">
        <v>42614</v>
      </c>
      <c r="G362" s="42">
        <v>916.8</v>
      </c>
      <c r="H362" s="42">
        <v>1480.2</v>
      </c>
      <c r="I362" s="42">
        <v>925.3</v>
      </c>
      <c r="J362" s="42" t="s">
        <v>9780</v>
      </c>
      <c r="K362" s="42">
        <v>890.4</v>
      </c>
      <c r="L362" s="42" t="s">
        <v>9781</v>
      </c>
      <c r="M362" s="42">
        <v>21.6</v>
      </c>
      <c r="N362" s="42">
        <v>29.4</v>
      </c>
      <c r="O362" s="42" t="s">
        <v>9782</v>
      </c>
      <c r="P362" s="42">
        <v>17.600000000000001</v>
      </c>
      <c r="Q362" s="42" t="s">
        <v>9783</v>
      </c>
      <c r="R362" s="42">
        <v>20.2</v>
      </c>
      <c r="S362" s="42">
        <v>3.5</v>
      </c>
      <c r="T362" s="42">
        <v>190</v>
      </c>
      <c r="U362" s="42">
        <v>46.8</v>
      </c>
      <c r="V362" s="42">
        <v>170</v>
      </c>
      <c r="W362" s="42" t="s">
        <v>9784</v>
      </c>
      <c r="X362" s="42">
        <v>1027.7</v>
      </c>
      <c r="Y362" s="42">
        <v>286.2</v>
      </c>
      <c r="Z362" s="42">
        <v>26</v>
      </c>
      <c r="AA362" s="42">
        <v>16</v>
      </c>
      <c r="AB362" s="42" t="s">
        <v>9785</v>
      </c>
      <c r="AC362" s="42">
        <v>48.5</v>
      </c>
      <c r="AD362" s="42" t="s">
        <v>9786</v>
      </c>
      <c r="AE362" s="42">
        <v>243.5</v>
      </c>
      <c r="AF362" s="42" t="s">
        <v>1989</v>
      </c>
      <c r="AG362" s="42">
        <v>92</v>
      </c>
      <c r="AH362" s="42">
        <v>33.4</v>
      </c>
      <c r="AI362" s="42">
        <v>56.6</v>
      </c>
      <c r="AJ362" s="42">
        <v>257.89</v>
      </c>
      <c r="AK362" s="42" t="s">
        <v>76</v>
      </c>
      <c r="AL362" s="42" t="s">
        <v>76</v>
      </c>
      <c r="AM362" s="42" t="s">
        <v>76</v>
      </c>
      <c r="AN362" s="42">
        <v>8.5</v>
      </c>
    </row>
    <row r="363" spans="2:40" x14ac:dyDescent="0.25">
      <c r="B363" s="42" t="s">
        <v>408</v>
      </c>
      <c r="C363" s="15">
        <v>466910</v>
      </c>
      <c r="D363" s="15" t="s">
        <v>7838</v>
      </c>
      <c r="E363" s="15">
        <v>2016</v>
      </c>
      <c r="F363" s="41">
        <v>42644</v>
      </c>
      <c r="G363" s="42">
        <v>921.2</v>
      </c>
      <c r="H363" s="42">
        <v>1519.3</v>
      </c>
      <c r="I363" s="42">
        <v>931.4</v>
      </c>
      <c r="J363" s="42" t="s">
        <v>9787</v>
      </c>
      <c r="K363" s="42">
        <v>912.3</v>
      </c>
      <c r="L363" s="42" t="s">
        <v>9788</v>
      </c>
      <c r="M363" s="42">
        <v>20.7</v>
      </c>
      <c r="N363" s="42">
        <v>28.8</v>
      </c>
      <c r="O363" s="42" t="s">
        <v>9789</v>
      </c>
      <c r="P363" s="42">
        <v>14.7</v>
      </c>
      <c r="Q363" s="42" t="s">
        <v>9790</v>
      </c>
      <c r="R363" s="42">
        <v>19.600000000000001</v>
      </c>
      <c r="S363" s="42">
        <v>3.4</v>
      </c>
      <c r="T363" s="42">
        <v>190</v>
      </c>
      <c r="U363" s="42">
        <v>28.2</v>
      </c>
      <c r="V363" s="42">
        <v>180</v>
      </c>
      <c r="W363" s="42" t="s">
        <v>9791</v>
      </c>
      <c r="X363" s="42">
        <v>667.9</v>
      </c>
      <c r="Y363" s="42">
        <v>361.1</v>
      </c>
      <c r="Z363" s="42">
        <v>23</v>
      </c>
      <c r="AA363" s="42">
        <v>11</v>
      </c>
      <c r="AB363" s="42" t="s">
        <v>9792</v>
      </c>
      <c r="AC363" s="42">
        <v>38.5</v>
      </c>
      <c r="AD363" s="42" t="s">
        <v>9793</v>
      </c>
      <c r="AE363" s="42">
        <v>122</v>
      </c>
      <c r="AF363" s="42" t="s">
        <v>8009</v>
      </c>
      <c r="AG363" s="42">
        <v>94</v>
      </c>
      <c r="AH363" s="42">
        <v>38.200000000000003</v>
      </c>
      <c r="AI363" s="42">
        <v>68.2</v>
      </c>
      <c r="AJ363" s="42">
        <v>253.76</v>
      </c>
      <c r="AK363" s="42" t="s">
        <v>76</v>
      </c>
      <c r="AL363" s="42" t="s">
        <v>76</v>
      </c>
      <c r="AM363" s="42" t="s">
        <v>76</v>
      </c>
      <c r="AN363" s="42">
        <v>7.9</v>
      </c>
    </row>
    <row r="364" spans="2:40" x14ac:dyDescent="0.25">
      <c r="B364" s="42" t="s">
        <v>408</v>
      </c>
      <c r="C364" s="15">
        <v>466910</v>
      </c>
      <c r="D364" s="15" t="s">
        <v>7838</v>
      </c>
      <c r="E364" s="15">
        <v>2016</v>
      </c>
      <c r="F364" s="41">
        <v>42675</v>
      </c>
      <c r="G364" s="42">
        <v>925.3</v>
      </c>
      <c r="H364" s="42">
        <v>1546.2</v>
      </c>
      <c r="I364" s="42">
        <v>931.2</v>
      </c>
      <c r="J364" s="42" t="s">
        <v>9794</v>
      </c>
      <c r="K364" s="42">
        <v>920</v>
      </c>
      <c r="L364" s="42" t="s">
        <v>9795</v>
      </c>
      <c r="M364" s="42">
        <v>16.3</v>
      </c>
      <c r="N364" s="42">
        <v>26.2</v>
      </c>
      <c r="O364" s="42" t="s">
        <v>9796</v>
      </c>
      <c r="P364" s="42">
        <v>11.1</v>
      </c>
      <c r="Q364" s="42" t="s">
        <v>6101</v>
      </c>
      <c r="R364" s="42">
        <v>14.9</v>
      </c>
      <c r="S364" s="42">
        <v>2.8</v>
      </c>
      <c r="T364" s="42">
        <v>350</v>
      </c>
      <c r="U364" s="42">
        <v>19.8</v>
      </c>
      <c r="V364" s="42">
        <v>350</v>
      </c>
      <c r="W364" s="42" t="s">
        <v>9797</v>
      </c>
      <c r="X364" s="42">
        <v>521.70000000000005</v>
      </c>
      <c r="Y364" s="42">
        <v>328.4</v>
      </c>
      <c r="Z364" s="42">
        <v>20</v>
      </c>
      <c r="AA364" s="42">
        <v>6.4</v>
      </c>
      <c r="AB364" s="42" t="s">
        <v>9798</v>
      </c>
      <c r="AC364" s="42">
        <v>11.3</v>
      </c>
      <c r="AD364" s="42" t="s">
        <v>9799</v>
      </c>
      <c r="AE364" s="42">
        <v>81.8</v>
      </c>
      <c r="AF364" s="42" t="s">
        <v>2005</v>
      </c>
      <c r="AG364" s="42">
        <v>92</v>
      </c>
      <c r="AH364" s="42">
        <v>27.4</v>
      </c>
      <c r="AI364" s="42">
        <v>60.5</v>
      </c>
      <c r="AJ364" s="42">
        <v>199.47</v>
      </c>
      <c r="AK364" s="42" t="s">
        <v>76</v>
      </c>
      <c r="AL364" s="42" t="s">
        <v>76</v>
      </c>
      <c r="AM364" s="42" t="s">
        <v>76</v>
      </c>
      <c r="AN364" s="42">
        <v>8</v>
      </c>
    </row>
    <row r="365" spans="2:40" x14ac:dyDescent="0.25">
      <c r="B365" s="42" t="s">
        <v>408</v>
      </c>
      <c r="C365" s="15">
        <v>466910</v>
      </c>
      <c r="D365" s="15" t="s">
        <v>7838</v>
      </c>
      <c r="E365" s="15">
        <v>2016</v>
      </c>
      <c r="F365" s="41">
        <v>42705</v>
      </c>
      <c r="G365" s="42">
        <v>926.6</v>
      </c>
      <c r="H365" s="42">
        <v>1550.9</v>
      </c>
      <c r="I365" s="42">
        <v>932.5</v>
      </c>
      <c r="J365" s="42" t="s">
        <v>9800</v>
      </c>
      <c r="K365" s="42">
        <v>920.5</v>
      </c>
      <c r="L365" s="42" t="s">
        <v>9801</v>
      </c>
      <c r="M365" s="42">
        <v>13.4</v>
      </c>
      <c r="N365" s="42">
        <v>25.4</v>
      </c>
      <c r="O365" s="42" t="s">
        <v>9802</v>
      </c>
      <c r="P365" s="42">
        <v>5.5</v>
      </c>
      <c r="Q365" s="42" t="s">
        <v>9803</v>
      </c>
      <c r="R365" s="42">
        <v>12.1</v>
      </c>
      <c r="S365" s="42">
        <v>3.4</v>
      </c>
      <c r="T365" s="42">
        <v>190</v>
      </c>
      <c r="U365" s="42">
        <v>21.4</v>
      </c>
      <c r="V365" s="42">
        <v>130</v>
      </c>
      <c r="W365" s="42" t="s">
        <v>9804</v>
      </c>
      <c r="X365" s="42">
        <v>200.9</v>
      </c>
      <c r="Y365" s="42">
        <v>318.2</v>
      </c>
      <c r="Z365" s="42">
        <v>19</v>
      </c>
      <c r="AA365" s="42">
        <v>2.5</v>
      </c>
      <c r="AB365" s="42" t="s">
        <v>9805</v>
      </c>
      <c r="AC365" s="42">
        <v>5</v>
      </c>
      <c r="AD365" s="42" t="s">
        <v>9806</v>
      </c>
      <c r="AE365" s="42">
        <v>41</v>
      </c>
      <c r="AF365" s="42" t="s">
        <v>4873</v>
      </c>
      <c r="AG365" s="42">
        <v>92</v>
      </c>
      <c r="AH365" s="42">
        <v>17.899999999999999</v>
      </c>
      <c r="AI365" s="42">
        <v>65.099999999999994</v>
      </c>
      <c r="AJ365" s="42">
        <v>174.53</v>
      </c>
      <c r="AK365" s="42" t="s">
        <v>76</v>
      </c>
      <c r="AL365" s="42" t="s">
        <v>76</v>
      </c>
      <c r="AM365" s="42" t="s">
        <v>76</v>
      </c>
      <c r="AN365" s="42">
        <v>7.3</v>
      </c>
    </row>
    <row r="366" spans="2:40" x14ac:dyDescent="0.25">
      <c r="B366" s="42" t="s">
        <v>408</v>
      </c>
      <c r="C366" s="15">
        <v>466910</v>
      </c>
      <c r="D366" s="15" t="s">
        <v>7838</v>
      </c>
      <c r="E366" s="15">
        <v>2017</v>
      </c>
      <c r="F366" s="41">
        <v>42736</v>
      </c>
      <c r="G366" s="42">
        <v>926.5</v>
      </c>
      <c r="H366" s="42">
        <v>1546</v>
      </c>
      <c r="I366" s="42">
        <v>933.6</v>
      </c>
      <c r="J366" s="42" t="s">
        <v>9807</v>
      </c>
      <c r="K366" s="42">
        <v>918.8</v>
      </c>
      <c r="L366" s="42" t="s">
        <v>9808</v>
      </c>
      <c r="M366" s="42">
        <v>11.6</v>
      </c>
      <c r="N366" s="42">
        <v>22.5</v>
      </c>
      <c r="O366" s="42" t="s">
        <v>9809</v>
      </c>
      <c r="P366" s="42">
        <v>3.8</v>
      </c>
      <c r="Q366" s="42" t="s">
        <v>9810</v>
      </c>
      <c r="R366" s="42">
        <v>10.6</v>
      </c>
      <c r="S366" s="42">
        <v>2.6</v>
      </c>
      <c r="T366" s="42">
        <v>170</v>
      </c>
      <c r="U366" s="42">
        <v>18.600000000000001</v>
      </c>
      <c r="V366" s="42">
        <v>130</v>
      </c>
      <c r="W366" s="42" t="s">
        <v>9811</v>
      </c>
      <c r="X366" s="42">
        <v>179.5</v>
      </c>
      <c r="Y366" s="42">
        <v>336.2</v>
      </c>
      <c r="Z366" s="42">
        <v>23</v>
      </c>
      <c r="AA366" s="42">
        <v>1.7</v>
      </c>
      <c r="AB366" s="42" t="s">
        <v>9812</v>
      </c>
      <c r="AC366" s="42">
        <v>6.3</v>
      </c>
      <c r="AD366" s="42" t="s">
        <v>9813</v>
      </c>
      <c r="AE366" s="42">
        <v>30.9</v>
      </c>
      <c r="AF366" s="42" t="s">
        <v>6120</v>
      </c>
      <c r="AG366" s="42">
        <v>94</v>
      </c>
      <c r="AH366" s="42">
        <v>21.8</v>
      </c>
      <c r="AI366" s="42">
        <v>52.7</v>
      </c>
      <c r="AJ366" s="42">
        <v>188.33</v>
      </c>
      <c r="AK366" s="42" t="s">
        <v>76</v>
      </c>
      <c r="AL366" s="42" t="s">
        <v>76</v>
      </c>
      <c r="AM366" s="42" t="s">
        <v>76</v>
      </c>
      <c r="AN366" s="42">
        <v>7.9</v>
      </c>
    </row>
    <row r="367" spans="2:40" x14ac:dyDescent="0.25">
      <c r="B367" s="42" t="s">
        <v>408</v>
      </c>
      <c r="C367" s="15">
        <v>466910</v>
      </c>
      <c r="D367" s="15" t="s">
        <v>7838</v>
      </c>
      <c r="E367" s="15">
        <v>2017</v>
      </c>
      <c r="F367" s="41">
        <v>42767</v>
      </c>
      <c r="G367" s="42">
        <v>926.4</v>
      </c>
      <c r="H367" s="42">
        <v>1542</v>
      </c>
      <c r="I367" s="42">
        <v>935.5</v>
      </c>
      <c r="J367" s="42" t="s">
        <v>9814</v>
      </c>
      <c r="K367" s="42">
        <v>919.4</v>
      </c>
      <c r="L367" s="42" t="s">
        <v>9815</v>
      </c>
      <c r="M367" s="42">
        <v>10.4</v>
      </c>
      <c r="N367" s="42">
        <v>21.5</v>
      </c>
      <c r="O367" s="42" t="s">
        <v>9816</v>
      </c>
      <c r="P367" s="42">
        <v>1.5</v>
      </c>
      <c r="Q367" s="42" t="s">
        <v>9817</v>
      </c>
      <c r="R367" s="42">
        <v>8.9</v>
      </c>
      <c r="S367" s="42">
        <v>3.1</v>
      </c>
      <c r="T367" s="42">
        <v>350</v>
      </c>
      <c r="U367" s="42">
        <v>21.4</v>
      </c>
      <c r="V367" s="42">
        <v>150</v>
      </c>
      <c r="W367" s="42" t="s">
        <v>9818</v>
      </c>
      <c r="X367" s="42">
        <v>223</v>
      </c>
      <c r="Y367" s="42">
        <v>229</v>
      </c>
      <c r="Z367" s="42">
        <v>16</v>
      </c>
      <c r="AA367" s="42">
        <v>2.9</v>
      </c>
      <c r="AB367" s="42" t="s">
        <v>9819</v>
      </c>
      <c r="AC367" s="42">
        <v>7.8</v>
      </c>
      <c r="AD367" s="42" t="s">
        <v>9820</v>
      </c>
      <c r="AE367" s="42">
        <v>45.9</v>
      </c>
      <c r="AF367" s="42" t="s">
        <v>2029</v>
      </c>
      <c r="AG367" s="42">
        <v>91</v>
      </c>
      <c r="AH367" s="42">
        <v>22.9</v>
      </c>
      <c r="AI367" s="42">
        <v>53.5</v>
      </c>
      <c r="AJ367" s="42">
        <v>199.94</v>
      </c>
      <c r="AK367" s="42" t="s">
        <v>76</v>
      </c>
      <c r="AL367" s="42" t="s">
        <v>76</v>
      </c>
      <c r="AM367" s="42" t="s">
        <v>76</v>
      </c>
      <c r="AN367" s="42">
        <v>7.9</v>
      </c>
    </row>
    <row r="368" spans="2:40" x14ac:dyDescent="0.25">
      <c r="B368" s="42" t="s">
        <v>408</v>
      </c>
      <c r="C368" s="15">
        <v>466910</v>
      </c>
      <c r="D368" s="15" t="s">
        <v>7838</v>
      </c>
      <c r="E368" s="15">
        <v>2017</v>
      </c>
      <c r="F368" s="41">
        <v>42795</v>
      </c>
      <c r="G368" s="42">
        <v>923.4</v>
      </c>
      <c r="H368" s="42">
        <v>1520</v>
      </c>
      <c r="I368" s="42">
        <v>930.8</v>
      </c>
      <c r="J368" s="42" t="s">
        <v>9821</v>
      </c>
      <c r="K368" s="42">
        <v>916.7</v>
      </c>
      <c r="L368" s="42" t="s">
        <v>9822</v>
      </c>
      <c r="M368" s="42">
        <v>12.4</v>
      </c>
      <c r="N368" s="42">
        <v>23.8</v>
      </c>
      <c r="O368" s="42" t="s">
        <v>9823</v>
      </c>
      <c r="P368" s="42">
        <v>4.5999999999999996</v>
      </c>
      <c r="Q368" s="42" t="s">
        <v>9824</v>
      </c>
      <c r="R368" s="42">
        <v>10.7</v>
      </c>
      <c r="S368" s="42">
        <v>2.6</v>
      </c>
      <c r="T368" s="42">
        <v>350</v>
      </c>
      <c r="U368" s="42">
        <v>19</v>
      </c>
      <c r="V368" s="42">
        <v>360</v>
      </c>
      <c r="W368" s="42" t="s">
        <v>9825</v>
      </c>
      <c r="X368" s="42">
        <v>209.7</v>
      </c>
      <c r="Y368" s="42">
        <v>251.7</v>
      </c>
      <c r="Z368" s="42">
        <v>21</v>
      </c>
      <c r="AA368" s="42">
        <v>4</v>
      </c>
      <c r="AB368" s="42" t="s">
        <v>9826</v>
      </c>
      <c r="AC368" s="42">
        <v>11</v>
      </c>
      <c r="AD368" s="42" t="s">
        <v>9827</v>
      </c>
      <c r="AE368" s="42">
        <v>47.8</v>
      </c>
      <c r="AF368" s="42" t="s">
        <v>2037</v>
      </c>
      <c r="AG368" s="42">
        <v>91</v>
      </c>
      <c r="AH368" s="42">
        <v>29.3</v>
      </c>
      <c r="AI368" s="42">
        <v>61.5</v>
      </c>
      <c r="AJ368" s="42">
        <v>266.8</v>
      </c>
      <c r="AK368" s="42" t="s">
        <v>76</v>
      </c>
      <c r="AL368" s="42" t="s">
        <v>76</v>
      </c>
      <c r="AM368" s="42" t="s">
        <v>76</v>
      </c>
      <c r="AN368" s="42">
        <v>8.1</v>
      </c>
    </row>
    <row r="369" spans="2:40" x14ac:dyDescent="0.25">
      <c r="B369" s="42" t="s">
        <v>408</v>
      </c>
      <c r="C369" s="15">
        <v>466910</v>
      </c>
      <c r="D369" s="15" t="s">
        <v>7838</v>
      </c>
      <c r="E369" s="15">
        <v>2017</v>
      </c>
      <c r="F369" s="41">
        <v>42826</v>
      </c>
      <c r="G369" s="42">
        <v>921.3</v>
      </c>
      <c r="H369" s="42">
        <v>1509.7</v>
      </c>
      <c r="I369" s="42">
        <v>929.4</v>
      </c>
      <c r="J369" s="42" t="s">
        <v>9828</v>
      </c>
      <c r="K369" s="42">
        <v>913.6</v>
      </c>
      <c r="L369" s="42" t="s">
        <v>4898</v>
      </c>
      <c r="M369" s="42">
        <v>16.5</v>
      </c>
      <c r="N369" s="42">
        <v>26.5</v>
      </c>
      <c r="O369" s="42" t="s">
        <v>9829</v>
      </c>
      <c r="P369" s="42">
        <v>6.6</v>
      </c>
      <c r="Q369" s="42" t="s">
        <v>9830</v>
      </c>
      <c r="R369" s="42">
        <v>13.7</v>
      </c>
      <c r="S369" s="42">
        <v>2.2999999999999998</v>
      </c>
      <c r="T369" s="42">
        <v>350</v>
      </c>
      <c r="U369" s="42">
        <v>22.4</v>
      </c>
      <c r="V369" s="42">
        <v>350</v>
      </c>
      <c r="W369" s="42" t="s">
        <v>9831</v>
      </c>
      <c r="X369" s="42">
        <v>150.6</v>
      </c>
      <c r="Y369" s="42">
        <v>136.5</v>
      </c>
      <c r="Z369" s="42">
        <v>15</v>
      </c>
      <c r="AA369" s="42">
        <v>4</v>
      </c>
      <c r="AB369" s="42" t="s">
        <v>9832</v>
      </c>
      <c r="AC369" s="42">
        <v>8.5</v>
      </c>
      <c r="AD369" s="42" t="s">
        <v>9833</v>
      </c>
      <c r="AE369" s="42">
        <v>27</v>
      </c>
      <c r="AF369" s="42" t="s">
        <v>2544</v>
      </c>
      <c r="AG369" s="42">
        <v>85</v>
      </c>
      <c r="AH369" s="42">
        <v>50.4</v>
      </c>
      <c r="AI369" s="42">
        <v>103.4</v>
      </c>
      <c r="AJ369" s="42">
        <v>369.18</v>
      </c>
      <c r="AK369" s="42" t="s">
        <v>76</v>
      </c>
      <c r="AL369" s="42" t="s">
        <v>76</v>
      </c>
      <c r="AM369" s="42" t="s">
        <v>76</v>
      </c>
      <c r="AN369" s="42">
        <v>6.8</v>
      </c>
    </row>
    <row r="370" spans="2:40" x14ac:dyDescent="0.25">
      <c r="B370" s="42" t="s">
        <v>408</v>
      </c>
      <c r="C370" s="15">
        <v>466910</v>
      </c>
      <c r="D370" s="15" t="s">
        <v>7838</v>
      </c>
      <c r="E370" s="15">
        <v>2017</v>
      </c>
      <c r="F370" s="41">
        <v>42856</v>
      </c>
      <c r="G370" s="42">
        <v>919.8</v>
      </c>
      <c r="H370" s="42">
        <v>1502.9</v>
      </c>
      <c r="I370" s="42">
        <v>925.5</v>
      </c>
      <c r="J370" s="42" t="s">
        <v>9834</v>
      </c>
      <c r="K370" s="42">
        <v>913.6</v>
      </c>
      <c r="L370" s="42" t="s">
        <v>9835</v>
      </c>
      <c r="M370" s="42">
        <v>19.399999999999999</v>
      </c>
      <c r="N370" s="42">
        <v>27.1</v>
      </c>
      <c r="O370" s="42" t="s">
        <v>9836</v>
      </c>
      <c r="P370" s="42">
        <v>14.2</v>
      </c>
      <c r="Q370" s="42" t="s">
        <v>9837</v>
      </c>
      <c r="R370" s="42">
        <v>17.7</v>
      </c>
      <c r="S370" s="42">
        <v>2.2000000000000002</v>
      </c>
      <c r="T370" s="42">
        <v>170</v>
      </c>
      <c r="U370" s="42">
        <v>15.5</v>
      </c>
      <c r="V370" s="42">
        <v>360</v>
      </c>
      <c r="W370" s="42" t="s">
        <v>9838</v>
      </c>
      <c r="X370" s="42">
        <v>181.5</v>
      </c>
      <c r="Y370" s="42">
        <v>144.1</v>
      </c>
      <c r="Z370" s="42">
        <v>16</v>
      </c>
      <c r="AA370" s="42">
        <v>9.5</v>
      </c>
      <c r="AB370" s="42" t="s">
        <v>9839</v>
      </c>
      <c r="AC370" s="42">
        <v>19.5</v>
      </c>
      <c r="AD370" s="42" t="s">
        <v>9840</v>
      </c>
      <c r="AE370" s="42">
        <v>46</v>
      </c>
      <c r="AF370" s="42" t="s">
        <v>2053</v>
      </c>
      <c r="AG370" s="42">
        <v>90</v>
      </c>
      <c r="AH370" s="42">
        <v>43.7</v>
      </c>
      <c r="AI370" s="42">
        <v>48.8</v>
      </c>
      <c r="AJ370" s="42">
        <v>313.67</v>
      </c>
      <c r="AK370" s="42" t="s">
        <v>76</v>
      </c>
      <c r="AL370" s="42" t="s">
        <v>76</v>
      </c>
      <c r="AM370" s="42" t="s">
        <v>76</v>
      </c>
      <c r="AN370" s="42">
        <v>8.6</v>
      </c>
    </row>
    <row r="371" spans="2:40" x14ac:dyDescent="0.25">
      <c r="B371" s="42" t="s">
        <v>408</v>
      </c>
      <c r="C371" s="15">
        <v>466910</v>
      </c>
      <c r="D371" s="15" t="s">
        <v>7838</v>
      </c>
      <c r="E371" s="15">
        <v>2017</v>
      </c>
      <c r="F371" s="41">
        <v>42887</v>
      </c>
      <c r="G371" s="42">
        <v>917.6</v>
      </c>
      <c r="H371" s="42">
        <v>1489</v>
      </c>
      <c r="I371" s="42">
        <v>922.1</v>
      </c>
      <c r="J371" s="42" t="s">
        <v>9841</v>
      </c>
      <c r="K371" s="42">
        <v>909.2</v>
      </c>
      <c r="L371" s="42" t="s">
        <v>9842</v>
      </c>
      <c r="M371" s="42">
        <v>22.3</v>
      </c>
      <c r="N371" s="42">
        <v>28.7</v>
      </c>
      <c r="O371" s="42" t="s">
        <v>9843</v>
      </c>
      <c r="P371" s="42">
        <v>17.899999999999999</v>
      </c>
      <c r="Q371" s="42" t="s">
        <v>9844</v>
      </c>
      <c r="R371" s="42">
        <v>20.5</v>
      </c>
      <c r="S371" s="42">
        <v>1.9</v>
      </c>
      <c r="T371" s="42">
        <v>350</v>
      </c>
      <c r="U371" s="42">
        <v>18.7</v>
      </c>
      <c r="V371" s="42">
        <v>300</v>
      </c>
      <c r="W371" s="42" t="s">
        <v>9845</v>
      </c>
      <c r="X371" s="42">
        <v>1009.1</v>
      </c>
      <c r="Y371" s="42">
        <v>182.5</v>
      </c>
      <c r="Z371" s="42">
        <v>16</v>
      </c>
      <c r="AA371" s="42">
        <v>22</v>
      </c>
      <c r="AB371" s="42" t="s">
        <v>9846</v>
      </c>
      <c r="AC371" s="42">
        <v>104</v>
      </c>
      <c r="AD371" s="42" t="s">
        <v>9846</v>
      </c>
      <c r="AE371" s="42">
        <v>367</v>
      </c>
      <c r="AF371" s="42" t="s">
        <v>8071</v>
      </c>
      <c r="AG371" s="42">
        <v>90</v>
      </c>
      <c r="AH371" s="42">
        <v>47</v>
      </c>
      <c r="AI371" s="42">
        <v>71.3</v>
      </c>
      <c r="AJ371" s="42">
        <v>308.2</v>
      </c>
      <c r="AK371" s="42" t="s">
        <v>76</v>
      </c>
      <c r="AL371" s="42" t="s">
        <v>76</v>
      </c>
      <c r="AM371" s="42" t="s">
        <v>76</v>
      </c>
      <c r="AN371" s="42">
        <v>8.1999999999999993</v>
      </c>
    </row>
    <row r="372" spans="2:40" x14ac:dyDescent="0.25">
      <c r="B372" s="42" t="s">
        <v>408</v>
      </c>
      <c r="C372" s="15">
        <v>466910</v>
      </c>
      <c r="D372" s="15" t="s">
        <v>7838</v>
      </c>
      <c r="E372" s="15">
        <v>2017</v>
      </c>
      <c r="F372" s="41">
        <v>42917</v>
      </c>
      <c r="G372" s="42">
        <v>918.3</v>
      </c>
      <c r="H372" s="42">
        <v>1499</v>
      </c>
      <c r="I372" s="42">
        <v>923.9</v>
      </c>
      <c r="J372" s="42" t="s">
        <v>9847</v>
      </c>
      <c r="K372" s="42">
        <v>891.8</v>
      </c>
      <c r="L372" s="42" t="s">
        <v>9848</v>
      </c>
      <c r="M372" s="42">
        <v>23.6</v>
      </c>
      <c r="N372" s="42">
        <v>30.7</v>
      </c>
      <c r="O372" s="42" t="s">
        <v>9849</v>
      </c>
      <c r="P372" s="42">
        <v>19.100000000000001</v>
      </c>
      <c r="Q372" s="42" t="s">
        <v>9850</v>
      </c>
      <c r="R372" s="42">
        <v>20.9</v>
      </c>
      <c r="S372" s="42">
        <v>2.2000000000000002</v>
      </c>
      <c r="T372" s="42">
        <v>350</v>
      </c>
      <c r="U372" s="42">
        <v>38.9</v>
      </c>
      <c r="V372" s="42">
        <v>120</v>
      </c>
      <c r="W372" s="42" t="s">
        <v>9851</v>
      </c>
      <c r="X372" s="42">
        <v>160</v>
      </c>
      <c r="Y372" s="42">
        <v>61.4</v>
      </c>
      <c r="Z372" s="42">
        <v>11</v>
      </c>
      <c r="AA372" s="42">
        <v>7</v>
      </c>
      <c r="AB372" s="42" t="s">
        <v>2566</v>
      </c>
      <c r="AC372" s="42">
        <v>27.5</v>
      </c>
      <c r="AD372" s="42" t="s">
        <v>9852</v>
      </c>
      <c r="AE372" s="42">
        <v>95.5</v>
      </c>
      <c r="AF372" s="42" t="s">
        <v>2069</v>
      </c>
      <c r="AG372" s="42">
        <v>85</v>
      </c>
      <c r="AH372" s="42">
        <v>86</v>
      </c>
      <c r="AI372" s="42">
        <v>158.80000000000001</v>
      </c>
      <c r="AJ372" s="42">
        <v>520.20000000000005</v>
      </c>
      <c r="AK372" s="42" t="s">
        <v>76</v>
      </c>
      <c r="AL372" s="42" t="s">
        <v>76</v>
      </c>
      <c r="AM372" s="42" t="s">
        <v>76</v>
      </c>
      <c r="AN372" s="42">
        <v>6.3</v>
      </c>
    </row>
    <row r="373" spans="2:40" x14ac:dyDescent="0.25">
      <c r="B373" s="42" t="s">
        <v>408</v>
      </c>
      <c r="C373" s="15">
        <v>466910</v>
      </c>
      <c r="D373" s="15" t="s">
        <v>7838</v>
      </c>
      <c r="E373" s="15">
        <v>2017</v>
      </c>
      <c r="F373" s="41">
        <v>42948</v>
      </c>
      <c r="G373" s="42">
        <v>917.5</v>
      </c>
      <c r="H373" s="42">
        <v>1492.3</v>
      </c>
      <c r="I373" s="42">
        <v>923.4</v>
      </c>
      <c r="J373" s="42" t="s">
        <v>9853</v>
      </c>
      <c r="K373" s="42">
        <v>909.1</v>
      </c>
      <c r="L373" s="42" t="s">
        <v>9854</v>
      </c>
      <c r="M373" s="42">
        <v>24</v>
      </c>
      <c r="N373" s="42">
        <v>30.7</v>
      </c>
      <c r="O373" s="42" t="s">
        <v>9855</v>
      </c>
      <c r="P373" s="42">
        <v>20</v>
      </c>
      <c r="Q373" s="42" t="s">
        <v>9856</v>
      </c>
      <c r="R373" s="42">
        <v>21.1</v>
      </c>
      <c r="S373" s="42">
        <v>2.2999999999999998</v>
      </c>
      <c r="T373" s="42">
        <v>190</v>
      </c>
      <c r="U373" s="42">
        <v>23.5</v>
      </c>
      <c r="V373" s="42">
        <v>190</v>
      </c>
      <c r="W373" s="42" t="s">
        <v>9857</v>
      </c>
      <c r="X373" s="42">
        <v>34.799999999999997</v>
      </c>
      <c r="Y373" s="42">
        <v>25.6</v>
      </c>
      <c r="Z373" s="42">
        <v>7</v>
      </c>
      <c r="AA373" s="42">
        <v>5.5</v>
      </c>
      <c r="AB373" s="42" t="s">
        <v>9858</v>
      </c>
      <c r="AC373" s="42">
        <v>6</v>
      </c>
      <c r="AD373" s="42" t="s">
        <v>9859</v>
      </c>
      <c r="AE373" s="42">
        <v>13</v>
      </c>
      <c r="AF373" s="42" t="s">
        <v>2077</v>
      </c>
      <c r="AG373" s="42">
        <v>84</v>
      </c>
      <c r="AH373" s="42">
        <v>85.3</v>
      </c>
      <c r="AI373" s="42">
        <v>153.69999999999999</v>
      </c>
      <c r="AJ373" s="42">
        <v>464.63</v>
      </c>
      <c r="AK373" s="42" t="s">
        <v>76</v>
      </c>
      <c r="AL373" s="42" t="s">
        <v>76</v>
      </c>
      <c r="AM373" s="42" t="s">
        <v>76</v>
      </c>
      <c r="AN373" s="42">
        <v>5.8</v>
      </c>
    </row>
    <row r="374" spans="2:40" x14ac:dyDescent="0.25">
      <c r="B374" s="42" t="s">
        <v>408</v>
      </c>
      <c r="C374" s="15">
        <v>466910</v>
      </c>
      <c r="D374" s="15" t="s">
        <v>7838</v>
      </c>
      <c r="E374" s="15">
        <v>2017</v>
      </c>
      <c r="F374" s="41">
        <v>42979</v>
      </c>
      <c r="G374" s="42">
        <v>919.6</v>
      </c>
      <c r="H374" s="42">
        <v>1509.5</v>
      </c>
      <c r="I374" s="42">
        <v>925.7</v>
      </c>
      <c r="J374" s="42" t="s">
        <v>9860</v>
      </c>
      <c r="K374" s="42">
        <v>914.4</v>
      </c>
      <c r="L374" s="42" t="s">
        <v>3699</v>
      </c>
      <c r="M374" s="42">
        <v>22.8</v>
      </c>
      <c r="N374" s="42">
        <v>30.5</v>
      </c>
      <c r="O374" s="42" t="s">
        <v>9861</v>
      </c>
      <c r="P374" s="42">
        <v>17</v>
      </c>
      <c r="Q374" s="42" t="s">
        <v>9862</v>
      </c>
      <c r="R374" s="42">
        <v>20.3</v>
      </c>
      <c r="S374" s="42">
        <v>2.5</v>
      </c>
      <c r="T374" s="42">
        <v>360</v>
      </c>
      <c r="U374" s="42">
        <v>20.100000000000001</v>
      </c>
      <c r="V374" s="42">
        <v>180</v>
      </c>
      <c r="W374" s="42" t="s">
        <v>9863</v>
      </c>
      <c r="X374" s="42">
        <v>307.5</v>
      </c>
      <c r="Y374" s="42">
        <v>100</v>
      </c>
      <c r="Z374" s="42">
        <v>9</v>
      </c>
      <c r="AA374" s="42">
        <v>15.5</v>
      </c>
      <c r="AB374" s="42" t="s">
        <v>9864</v>
      </c>
      <c r="AC374" s="42">
        <v>28</v>
      </c>
      <c r="AD374" s="42" t="s">
        <v>9865</v>
      </c>
      <c r="AE374" s="42">
        <v>76</v>
      </c>
      <c r="AF374" s="42" t="s">
        <v>9866</v>
      </c>
      <c r="AG374" s="42">
        <v>86</v>
      </c>
      <c r="AH374" s="42">
        <v>59.4</v>
      </c>
      <c r="AI374" s="42">
        <v>135</v>
      </c>
      <c r="AJ374" s="42">
        <v>353.29</v>
      </c>
      <c r="AK374" s="42" t="s">
        <v>76</v>
      </c>
      <c r="AL374" s="42" t="s">
        <v>76</v>
      </c>
      <c r="AM374" s="42" t="s">
        <v>76</v>
      </c>
      <c r="AN374" s="42">
        <v>6</v>
      </c>
    </row>
    <row r="375" spans="2:40" x14ac:dyDescent="0.25">
      <c r="B375" s="42" t="s">
        <v>408</v>
      </c>
      <c r="C375" s="15">
        <v>466910</v>
      </c>
      <c r="D375" s="15" t="s">
        <v>7838</v>
      </c>
      <c r="E375" s="15">
        <v>2017</v>
      </c>
      <c r="F375" s="41">
        <v>43009</v>
      </c>
      <c r="G375" s="42">
        <v>922.1</v>
      </c>
      <c r="H375" s="42">
        <v>1523.6</v>
      </c>
      <c r="I375" s="42">
        <v>931.1</v>
      </c>
      <c r="J375" s="42" t="s">
        <v>9867</v>
      </c>
      <c r="K375" s="42">
        <v>913.7</v>
      </c>
      <c r="L375" s="42" t="s">
        <v>9868</v>
      </c>
      <c r="M375" s="42">
        <v>18.899999999999999</v>
      </c>
      <c r="N375" s="42">
        <v>28.2</v>
      </c>
      <c r="O375" s="42" t="s">
        <v>9869</v>
      </c>
      <c r="P375" s="42">
        <v>11.6</v>
      </c>
      <c r="Q375" s="42" t="s">
        <v>9870</v>
      </c>
      <c r="R375" s="42">
        <v>17.8</v>
      </c>
      <c r="S375" s="42">
        <v>3.9</v>
      </c>
      <c r="T375" s="42">
        <v>190</v>
      </c>
      <c r="U375" s="42">
        <v>24.6</v>
      </c>
      <c r="V375" s="42">
        <v>340</v>
      </c>
      <c r="W375" s="42" t="s">
        <v>9871</v>
      </c>
      <c r="X375" s="42">
        <v>1607.3</v>
      </c>
      <c r="Y375" s="42">
        <v>404</v>
      </c>
      <c r="Z375" s="42">
        <v>27</v>
      </c>
      <c r="AA375" s="42">
        <v>24.5</v>
      </c>
      <c r="AB375" s="42" t="s">
        <v>9872</v>
      </c>
      <c r="AC375" s="42">
        <v>63</v>
      </c>
      <c r="AD375" s="42" t="s">
        <v>9873</v>
      </c>
      <c r="AE375" s="42">
        <v>372</v>
      </c>
      <c r="AF375" s="42" t="s">
        <v>5560</v>
      </c>
      <c r="AG375" s="42">
        <v>94</v>
      </c>
      <c r="AH375" s="42">
        <v>24.3</v>
      </c>
      <c r="AI375" s="42">
        <v>36.200000000000003</v>
      </c>
      <c r="AJ375" s="42">
        <v>140.33000000000001</v>
      </c>
      <c r="AK375" s="42" t="s">
        <v>76</v>
      </c>
      <c r="AL375" s="42" t="s">
        <v>76</v>
      </c>
      <c r="AM375" s="42" t="s">
        <v>76</v>
      </c>
      <c r="AN375" s="42">
        <v>8.6999999999999993</v>
      </c>
    </row>
    <row r="376" spans="2:40" x14ac:dyDescent="0.25">
      <c r="B376" s="42" t="s">
        <v>408</v>
      </c>
      <c r="C376" s="15">
        <v>466910</v>
      </c>
      <c r="D376" s="15" t="s">
        <v>7838</v>
      </c>
      <c r="E376" s="15">
        <v>2017</v>
      </c>
      <c r="F376" s="41">
        <v>43040</v>
      </c>
      <c r="G376" s="42">
        <v>924.5</v>
      </c>
      <c r="H376" s="42">
        <v>1539.6</v>
      </c>
      <c r="I376" s="42">
        <v>930.9</v>
      </c>
      <c r="J376" s="42" t="s">
        <v>9874</v>
      </c>
      <c r="K376" s="42">
        <v>917.7</v>
      </c>
      <c r="L376" s="42" t="s">
        <v>9875</v>
      </c>
      <c r="M376" s="42">
        <v>16.399999999999999</v>
      </c>
      <c r="N376" s="42">
        <v>26.6</v>
      </c>
      <c r="O376" s="42" t="s">
        <v>9876</v>
      </c>
      <c r="P376" s="42">
        <v>9.1</v>
      </c>
      <c r="Q376" s="42" t="s">
        <v>9877</v>
      </c>
      <c r="R376" s="42">
        <v>15.7</v>
      </c>
      <c r="S376" s="42">
        <v>3.3</v>
      </c>
      <c r="T376" s="42">
        <v>190</v>
      </c>
      <c r="U376" s="42">
        <v>20.399999999999999</v>
      </c>
      <c r="V376" s="42">
        <v>120</v>
      </c>
      <c r="W376" s="42" t="s">
        <v>9878</v>
      </c>
      <c r="X376" s="42">
        <v>720.6</v>
      </c>
      <c r="Y376" s="42">
        <v>501.9</v>
      </c>
      <c r="Z376" s="42">
        <v>27</v>
      </c>
      <c r="AA376" s="42">
        <v>11.5</v>
      </c>
      <c r="AB376" s="42" t="s">
        <v>9879</v>
      </c>
      <c r="AC376" s="42">
        <v>29</v>
      </c>
      <c r="AD376" s="42" t="s">
        <v>9880</v>
      </c>
      <c r="AE376" s="42">
        <v>64</v>
      </c>
      <c r="AF376" s="42" t="s">
        <v>9300</v>
      </c>
      <c r="AG376" s="42">
        <v>96</v>
      </c>
      <c r="AH376" s="42">
        <v>21.1</v>
      </c>
      <c r="AI376" s="42">
        <v>43.8</v>
      </c>
      <c r="AJ376" s="42">
        <v>145.35</v>
      </c>
      <c r="AK376" s="42" t="s">
        <v>76</v>
      </c>
      <c r="AL376" s="42" t="s">
        <v>76</v>
      </c>
      <c r="AM376" s="42" t="s">
        <v>76</v>
      </c>
      <c r="AN376" s="42">
        <v>8.8000000000000007</v>
      </c>
    </row>
    <row r="377" spans="2:40" x14ac:dyDescent="0.25">
      <c r="B377" s="42" t="s">
        <v>408</v>
      </c>
      <c r="C377" s="15">
        <v>466910</v>
      </c>
      <c r="D377" s="15" t="s">
        <v>7838</v>
      </c>
      <c r="E377" s="15">
        <v>2017</v>
      </c>
      <c r="F377" s="41">
        <v>43070</v>
      </c>
      <c r="G377" s="42">
        <v>926.6</v>
      </c>
      <c r="H377" s="42">
        <v>1545.2</v>
      </c>
      <c r="I377" s="42">
        <v>934.2</v>
      </c>
      <c r="J377" s="42" t="s">
        <v>9881</v>
      </c>
      <c r="K377" s="42">
        <v>920.8</v>
      </c>
      <c r="L377" s="42" t="s">
        <v>9882</v>
      </c>
      <c r="M377" s="42">
        <v>11</v>
      </c>
      <c r="N377" s="42">
        <v>19.899999999999999</v>
      </c>
      <c r="O377" s="42" t="s">
        <v>9883</v>
      </c>
      <c r="P377" s="42">
        <v>5.4</v>
      </c>
      <c r="Q377" s="42" t="s">
        <v>9884</v>
      </c>
      <c r="R377" s="42">
        <v>10.1</v>
      </c>
      <c r="S377" s="42">
        <v>3.6</v>
      </c>
      <c r="T377" s="42">
        <v>170</v>
      </c>
      <c r="U377" s="42">
        <v>23.8</v>
      </c>
      <c r="V377" s="42">
        <v>30</v>
      </c>
      <c r="W377" s="42" t="s">
        <v>9885</v>
      </c>
      <c r="X377" s="42">
        <v>591.5</v>
      </c>
      <c r="Y377" s="42">
        <v>400</v>
      </c>
      <c r="Z377" s="42">
        <v>25</v>
      </c>
      <c r="AA377" s="42">
        <v>2.5</v>
      </c>
      <c r="AB377" s="42" t="s">
        <v>9886</v>
      </c>
      <c r="AC377" s="42">
        <v>6</v>
      </c>
      <c r="AD377" s="42" t="s">
        <v>9887</v>
      </c>
      <c r="AE377" s="42">
        <v>69</v>
      </c>
      <c r="AF377" s="42" t="s">
        <v>2605</v>
      </c>
      <c r="AG377" s="42">
        <v>95</v>
      </c>
      <c r="AH377" s="42">
        <v>18.899999999999999</v>
      </c>
      <c r="AI377" s="42">
        <v>30</v>
      </c>
      <c r="AJ377" s="42">
        <v>111.54</v>
      </c>
      <c r="AK377" s="42">
        <v>3</v>
      </c>
      <c r="AL377" s="42">
        <v>6</v>
      </c>
      <c r="AM377" s="42" t="s">
        <v>2110</v>
      </c>
      <c r="AN377" s="42">
        <v>8.6</v>
      </c>
    </row>
    <row r="378" spans="2:40" x14ac:dyDescent="0.25">
      <c r="B378" s="42" t="s">
        <v>408</v>
      </c>
      <c r="C378" s="15">
        <v>466910</v>
      </c>
      <c r="D378" s="15" t="s">
        <v>7838</v>
      </c>
      <c r="E378" s="15">
        <v>2018</v>
      </c>
      <c r="F378" s="41">
        <v>43101</v>
      </c>
      <c r="G378" s="42">
        <v>924.5</v>
      </c>
      <c r="H378" s="42">
        <v>1524.8</v>
      </c>
      <c r="I378" s="42">
        <v>933.2</v>
      </c>
      <c r="J378" s="42" t="s">
        <v>9888</v>
      </c>
      <c r="K378" s="42">
        <v>918.5</v>
      </c>
      <c r="L378" s="42" t="s">
        <v>9889</v>
      </c>
      <c r="M378" s="42">
        <v>10.6</v>
      </c>
      <c r="N378" s="42">
        <v>20.7</v>
      </c>
      <c r="O378" s="42" t="s">
        <v>9890</v>
      </c>
      <c r="P378" s="42">
        <v>1.8</v>
      </c>
      <c r="Q378" s="42" t="s">
        <v>9891</v>
      </c>
      <c r="R378" s="42">
        <v>9.5</v>
      </c>
      <c r="S378" s="42">
        <v>3.5</v>
      </c>
      <c r="T378" s="42">
        <v>190</v>
      </c>
      <c r="U378" s="42">
        <v>19.100000000000001</v>
      </c>
      <c r="V378" s="42">
        <v>350</v>
      </c>
      <c r="W378" s="42" t="s">
        <v>9892</v>
      </c>
      <c r="X378" s="42">
        <v>564.20000000000005</v>
      </c>
      <c r="Y378" s="42">
        <v>379.5</v>
      </c>
      <c r="Z378" s="42">
        <v>24</v>
      </c>
      <c r="AA378" s="42">
        <v>6</v>
      </c>
      <c r="AB378" s="42" t="s">
        <v>9893</v>
      </c>
      <c r="AC378" s="42">
        <v>18.5</v>
      </c>
      <c r="AD378" s="42" t="s">
        <v>9894</v>
      </c>
      <c r="AE378" s="42">
        <v>117</v>
      </c>
      <c r="AF378" s="42" t="s">
        <v>6838</v>
      </c>
      <c r="AG378" s="42">
        <v>93</v>
      </c>
      <c r="AH378" s="42">
        <v>24.1</v>
      </c>
      <c r="AI378" s="42">
        <v>48.1</v>
      </c>
      <c r="AJ378" s="42">
        <v>172.25</v>
      </c>
      <c r="AK378" s="42" t="s">
        <v>76</v>
      </c>
      <c r="AL378" s="42" t="s">
        <v>76</v>
      </c>
      <c r="AM378" s="42" t="s">
        <v>76</v>
      </c>
      <c r="AN378" s="42">
        <v>8.1</v>
      </c>
    </row>
    <row r="379" spans="2:40" x14ac:dyDescent="0.25">
      <c r="B379" s="42" t="s">
        <v>408</v>
      </c>
      <c r="C379" s="15">
        <v>466910</v>
      </c>
      <c r="D379" s="15" t="s">
        <v>7838</v>
      </c>
      <c r="E379" s="15">
        <v>2018</v>
      </c>
      <c r="F379" s="41">
        <v>43132</v>
      </c>
      <c r="G379" s="42">
        <v>925.2</v>
      </c>
      <c r="H379" s="42">
        <v>1529.1</v>
      </c>
      <c r="I379" s="42">
        <v>932.2</v>
      </c>
      <c r="J379" s="42" t="s">
        <v>9895</v>
      </c>
      <c r="K379" s="42">
        <v>918.9</v>
      </c>
      <c r="L379" s="42" t="s">
        <v>9896</v>
      </c>
      <c r="M379" s="42">
        <v>9.8000000000000007</v>
      </c>
      <c r="N379" s="42">
        <v>23.4</v>
      </c>
      <c r="O379" s="42" t="s">
        <v>9897</v>
      </c>
      <c r="P379" s="42">
        <v>0.2</v>
      </c>
      <c r="Q379" s="42" t="s">
        <v>9898</v>
      </c>
      <c r="R379" s="42">
        <v>8.3000000000000007</v>
      </c>
      <c r="S379" s="42">
        <v>2.9</v>
      </c>
      <c r="T379" s="42">
        <v>190</v>
      </c>
      <c r="U379" s="42">
        <v>20.399999999999999</v>
      </c>
      <c r="V379" s="42">
        <v>160</v>
      </c>
      <c r="W379" s="42" t="s">
        <v>9899</v>
      </c>
      <c r="X379" s="42">
        <v>347.7</v>
      </c>
      <c r="Y379" s="42">
        <v>312.2</v>
      </c>
      <c r="Z379" s="42">
        <v>18</v>
      </c>
      <c r="AA379" s="42">
        <v>3.5</v>
      </c>
      <c r="AB379" s="42" t="s">
        <v>9900</v>
      </c>
      <c r="AC379" s="42">
        <v>9.8000000000000007</v>
      </c>
      <c r="AD379" s="42" t="s">
        <v>9901</v>
      </c>
      <c r="AE379" s="42">
        <v>70.5</v>
      </c>
      <c r="AF379" s="42" t="s">
        <v>9319</v>
      </c>
      <c r="AG379" s="42">
        <v>91</v>
      </c>
      <c r="AH379" s="42">
        <v>19</v>
      </c>
      <c r="AI379" s="42">
        <v>53.4</v>
      </c>
      <c r="AJ379" s="42">
        <v>165.66</v>
      </c>
      <c r="AK379" s="42">
        <v>4</v>
      </c>
      <c r="AL379" s="42">
        <v>9</v>
      </c>
      <c r="AM379" s="42" t="s">
        <v>2128</v>
      </c>
      <c r="AN379" s="42">
        <v>7.6</v>
      </c>
    </row>
    <row r="380" spans="2:40" x14ac:dyDescent="0.25">
      <c r="B380" s="42" t="s">
        <v>408</v>
      </c>
      <c r="C380" s="15">
        <v>466910</v>
      </c>
      <c r="D380" s="15" t="s">
        <v>7838</v>
      </c>
      <c r="E380" s="15">
        <v>2018</v>
      </c>
      <c r="F380" s="41">
        <v>43160</v>
      </c>
      <c r="G380" s="42">
        <v>923.1</v>
      </c>
      <c r="H380" s="42">
        <v>1521</v>
      </c>
      <c r="I380" s="42">
        <v>928.6</v>
      </c>
      <c r="J380" s="42" t="s">
        <v>9902</v>
      </c>
      <c r="K380" s="42">
        <v>917.1</v>
      </c>
      <c r="L380" s="42" t="s">
        <v>9903</v>
      </c>
      <c r="M380" s="42">
        <v>13.9</v>
      </c>
      <c r="N380" s="42">
        <v>26.2</v>
      </c>
      <c r="O380" s="42" t="s">
        <v>9904</v>
      </c>
      <c r="P380" s="42">
        <v>4</v>
      </c>
      <c r="Q380" s="42" t="s">
        <v>9905</v>
      </c>
      <c r="R380" s="42">
        <v>11.4</v>
      </c>
      <c r="S380" s="42">
        <v>2.9</v>
      </c>
      <c r="T380" s="42">
        <v>360</v>
      </c>
      <c r="U380" s="42">
        <v>21.1</v>
      </c>
      <c r="V380" s="42">
        <v>160</v>
      </c>
      <c r="W380" s="42" t="s">
        <v>9906</v>
      </c>
      <c r="X380" s="42">
        <v>104</v>
      </c>
      <c r="Y380" s="42">
        <v>138</v>
      </c>
      <c r="Z380" s="42">
        <v>14</v>
      </c>
      <c r="AA380" s="42">
        <v>10</v>
      </c>
      <c r="AB380" s="42" t="s">
        <v>9907</v>
      </c>
      <c r="AC380" s="42">
        <v>20</v>
      </c>
      <c r="AD380" s="42" t="s">
        <v>9908</v>
      </c>
      <c r="AE380" s="42">
        <v>34</v>
      </c>
      <c r="AF380" s="42" t="s">
        <v>8728</v>
      </c>
      <c r="AG380" s="42">
        <v>86</v>
      </c>
      <c r="AH380" s="42">
        <v>47.8</v>
      </c>
      <c r="AI380" s="42">
        <v>124.4</v>
      </c>
      <c r="AJ380" s="42">
        <v>370.31</v>
      </c>
      <c r="AK380" s="42" t="s">
        <v>76</v>
      </c>
      <c r="AL380" s="42" t="s">
        <v>76</v>
      </c>
      <c r="AM380" s="42" t="s">
        <v>76</v>
      </c>
      <c r="AN380" s="42">
        <v>5.6</v>
      </c>
    </row>
    <row r="381" spans="2:40" x14ac:dyDescent="0.25">
      <c r="B381" s="42" t="s">
        <v>408</v>
      </c>
      <c r="C381" s="15">
        <v>466910</v>
      </c>
      <c r="D381" s="15" t="s">
        <v>7838</v>
      </c>
      <c r="E381" s="15">
        <v>2018</v>
      </c>
      <c r="F381" s="41">
        <v>43191</v>
      </c>
      <c r="G381" s="42">
        <v>922.1</v>
      </c>
      <c r="H381" s="42">
        <v>1517.8</v>
      </c>
      <c r="I381" s="42">
        <v>930.2</v>
      </c>
      <c r="J381" s="42" t="s">
        <v>9909</v>
      </c>
      <c r="K381" s="42">
        <v>916.7</v>
      </c>
      <c r="L381" s="42" t="s">
        <v>9910</v>
      </c>
      <c r="M381" s="42">
        <v>16.8</v>
      </c>
      <c r="N381" s="42">
        <v>27.1</v>
      </c>
      <c r="O381" s="42" t="s">
        <v>9911</v>
      </c>
      <c r="P381" s="42">
        <v>6.1</v>
      </c>
      <c r="Q381" s="42" t="s">
        <v>9912</v>
      </c>
      <c r="R381" s="42">
        <v>14.4</v>
      </c>
      <c r="S381" s="42">
        <v>2</v>
      </c>
      <c r="T381" s="42">
        <v>190</v>
      </c>
      <c r="U381" s="42">
        <v>17.7</v>
      </c>
      <c r="V381" s="42">
        <v>350</v>
      </c>
      <c r="W381" s="42" t="s">
        <v>9913</v>
      </c>
      <c r="X381" s="42">
        <v>129.80000000000001</v>
      </c>
      <c r="Y381" s="42">
        <v>91.3</v>
      </c>
      <c r="Z381" s="42">
        <v>10</v>
      </c>
      <c r="AA381" s="42">
        <v>5.5</v>
      </c>
      <c r="AB381" s="42" t="s">
        <v>9914</v>
      </c>
      <c r="AC381" s="42">
        <v>15.5</v>
      </c>
      <c r="AD381" s="42" t="s">
        <v>9915</v>
      </c>
      <c r="AE381" s="42">
        <v>49</v>
      </c>
      <c r="AF381" s="42" t="s">
        <v>6863</v>
      </c>
      <c r="AG381" s="42">
        <v>87</v>
      </c>
      <c r="AH381" s="42">
        <v>51.5</v>
      </c>
      <c r="AI381" s="42">
        <v>106.7</v>
      </c>
      <c r="AJ381" s="42">
        <v>370.92</v>
      </c>
      <c r="AK381" s="42" t="s">
        <v>76</v>
      </c>
      <c r="AL381" s="42" t="s">
        <v>76</v>
      </c>
      <c r="AM381" s="42" t="s">
        <v>76</v>
      </c>
      <c r="AN381" s="42">
        <v>7</v>
      </c>
    </row>
    <row r="382" spans="2:40" x14ac:dyDescent="0.25">
      <c r="B382" s="42" t="s">
        <v>408</v>
      </c>
      <c r="C382" s="15">
        <v>466910</v>
      </c>
      <c r="D382" s="15" t="s">
        <v>7838</v>
      </c>
      <c r="E382" s="15">
        <v>2018</v>
      </c>
      <c r="F382" s="41">
        <v>43221</v>
      </c>
      <c r="G382" s="42">
        <v>920.2</v>
      </c>
      <c r="H382" s="42">
        <v>1511.7</v>
      </c>
      <c r="I382" s="42">
        <v>926</v>
      </c>
      <c r="J382" s="42" t="s">
        <v>9916</v>
      </c>
      <c r="K382" s="42">
        <v>915.2</v>
      </c>
      <c r="L382" s="42" t="s">
        <v>9917</v>
      </c>
      <c r="M382" s="42">
        <v>21.3</v>
      </c>
      <c r="N382" s="42">
        <v>29.9</v>
      </c>
      <c r="O382" s="42" t="s">
        <v>9918</v>
      </c>
      <c r="P382" s="42">
        <v>12.4</v>
      </c>
      <c r="Q382" s="42" t="s">
        <v>9919</v>
      </c>
      <c r="R382" s="42">
        <v>18.899999999999999</v>
      </c>
      <c r="S382" s="42">
        <v>1.9</v>
      </c>
      <c r="T382" s="42">
        <v>180</v>
      </c>
      <c r="U382" s="42">
        <v>15.6</v>
      </c>
      <c r="V382" s="42">
        <v>20</v>
      </c>
      <c r="W382" s="42" t="s">
        <v>9920</v>
      </c>
      <c r="X382" s="42">
        <v>37</v>
      </c>
      <c r="Y382" s="42">
        <v>22.7</v>
      </c>
      <c r="Z382" s="42">
        <v>5</v>
      </c>
      <c r="AA382" s="42">
        <v>10</v>
      </c>
      <c r="AB382" s="42" t="s">
        <v>9921</v>
      </c>
      <c r="AC382" s="42">
        <v>14.5</v>
      </c>
      <c r="AD382" s="42" t="s">
        <v>9922</v>
      </c>
      <c r="AE382" s="42">
        <v>29.5</v>
      </c>
      <c r="AF382" s="42" t="s">
        <v>2151</v>
      </c>
      <c r="AG382" s="42">
        <v>87</v>
      </c>
      <c r="AH382" s="42">
        <v>77.099999999999994</v>
      </c>
      <c r="AI382" s="42">
        <v>146</v>
      </c>
      <c r="AJ382" s="42">
        <v>467.43</v>
      </c>
      <c r="AK382" s="42" t="s">
        <v>76</v>
      </c>
      <c r="AL382" s="42" t="s">
        <v>76</v>
      </c>
      <c r="AM382" s="42" t="s">
        <v>76</v>
      </c>
      <c r="AN382" s="42">
        <v>6.5</v>
      </c>
    </row>
    <row r="383" spans="2:40" x14ac:dyDescent="0.25">
      <c r="B383" s="42" t="s">
        <v>408</v>
      </c>
      <c r="C383" s="15">
        <v>466910</v>
      </c>
      <c r="D383" s="15" t="s">
        <v>7838</v>
      </c>
      <c r="E383" s="15">
        <v>2018</v>
      </c>
      <c r="F383" s="41">
        <v>43252</v>
      </c>
      <c r="G383" s="42">
        <v>916.1</v>
      </c>
      <c r="H383" s="42">
        <v>1474</v>
      </c>
      <c r="I383" s="42">
        <v>922.4</v>
      </c>
      <c r="J383" s="42" t="s">
        <v>9923</v>
      </c>
      <c r="K383" s="42">
        <v>907.5</v>
      </c>
      <c r="L383" s="42" t="s">
        <v>9924</v>
      </c>
      <c r="M383" s="42">
        <v>21.9</v>
      </c>
      <c r="N383" s="42">
        <v>28.3</v>
      </c>
      <c r="O383" s="42" t="s">
        <v>9925</v>
      </c>
      <c r="P383" s="42">
        <v>15.3</v>
      </c>
      <c r="Q383" s="42" t="s">
        <v>9926</v>
      </c>
      <c r="R383" s="42">
        <v>19.8</v>
      </c>
      <c r="S383" s="42">
        <v>2.2000000000000002</v>
      </c>
      <c r="T383" s="42">
        <v>180</v>
      </c>
      <c r="U383" s="42">
        <v>20.100000000000001</v>
      </c>
      <c r="V383" s="42">
        <v>350</v>
      </c>
      <c r="W383" s="42" t="s">
        <v>9927</v>
      </c>
      <c r="X383" s="42">
        <v>152.19999999999999</v>
      </c>
      <c r="Y383" s="42">
        <v>126.9</v>
      </c>
      <c r="Z383" s="42">
        <v>15</v>
      </c>
      <c r="AA383" s="42">
        <v>7.5</v>
      </c>
      <c r="AB383" s="42" t="s">
        <v>9928</v>
      </c>
      <c r="AC383" s="42">
        <v>11.5</v>
      </c>
      <c r="AD383" s="42" t="s">
        <v>9929</v>
      </c>
      <c r="AE383" s="42">
        <v>73</v>
      </c>
      <c r="AF383" s="42" t="s">
        <v>3777</v>
      </c>
      <c r="AG383" s="42">
        <v>89</v>
      </c>
      <c r="AH383" s="42">
        <v>69.3</v>
      </c>
      <c r="AI383" s="42">
        <v>94</v>
      </c>
      <c r="AJ383" s="42">
        <v>374.03</v>
      </c>
      <c r="AK383" s="42" t="s">
        <v>76</v>
      </c>
      <c r="AL383" s="42" t="s">
        <v>76</v>
      </c>
      <c r="AM383" s="42" t="s">
        <v>76</v>
      </c>
      <c r="AN383" s="42">
        <v>7.8</v>
      </c>
    </row>
    <row r="384" spans="2:40" x14ac:dyDescent="0.25">
      <c r="B384" s="42" t="s">
        <v>408</v>
      </c>
      <c r="C384" s="15">
        <v>466910</v>
      </c>
      <c r="D384" s="15" t="s">
        <v>7838</v>
      </c>
      <c r="E384" s="15">
        <v>2018</v>
      </c>
      <c r="F384" s="41">
        <v>43282</v>
      </c>
      <c r="G384" s="42">
        <v>914.9</v>
      </c>
      <c r="H384" s="42">
        <v>1465.3</v>
      </c>
      <c r="I384" s="42">
        <v>919.3</v>
      </c>
      <c r="J384" s="42" t="s">
        <v>9930</v>
      </c>
      <c r="K384" s="42">
        <v>896.2</v>
      </c>
      <c r="L384" s="42" t="s">
        <v>9931</v>
      </c>
      <c r="M384" s="42">
        <v>23.1</v>
      </c>
      <c r="N384" s="42">
        <v>29.4</v>
      </c>
      <c r="O384" s="42" t="s">
        <v>9932</v>
      </c>
      <c r="P384" s="42">
        <v>19.3</v>
      </c>
      <c r="Q384" s="42" t="s">
        <v>9933</v>
      </c>
      <c r="R384" s="42">
        <v>20.8</v>
      </c>
      <c r="S384" s="42">
        <v>3</v>
      </c>
      <c r="T384" s="42">
        <v>180</v>
      </c>
      <c r="U384" s="42">
        <v>35.1</v>
      </c>
      <c r="V384" s="42">
        <v>340</v>
      </c>
      <c r="W384" s="42" t="s">
        <v>9934</v>
      </c>
      <c r="X384" s="42">
        <v>312</v>
      </c>
      <c r="Y384" s="42">
        <v>72.7</v>
      </c>
      <c r="Z384" s="42">
        <v>9</v>
      </c>
      <c r="AA384" s="42">
        <v>14</v>
      </c>
      <c r="AB384" s="42" t="s">
        <v>9935</v>
      </c>
      <c r="AC384" s="42">
        <v>47</v>
      </c>
      <c r="AD384" s="42" t="s">
        <v>8750</v>
      </c>
      <c r="AE384" s="42">
        <v>162</v>
      </c>
      <c r="AF384" s="42" t="s">
        <v>2167</v>
      </c>
      <c r="AG384" s="42">
        <v>87</v>
      </c>
      <c r="AH384" s="42">
        <v>83.5</v>
      </c>
      <c r="AI384" s="42">
        <v>139.6</v>
      </c>
      <c r="AJ384" s="42">
        <v>438.51</v>
      </c>
      <c r="AK384" s="42" t="s">
        <v>76</v>
      </c>
      <c r="AL384" s="42" t="s">
        <v>76</v>
      </c>
      <c r="AM384" s="42" t="s">
        <v>76</v>
      </c>
      <c r="AN384" s="42">
        <v>6.3</v>
      </c>
    </row>
    <row r="385" spans="2:40" x14ac:dyDescent="0.25">
      <c r="B385" s="42" t="s">
        <v>408</v>
      </c>
      <c r="C385" s="15">
        <v>466910</v>
      </c>
      <c r="D385" s="15" t="s">
        <v>7838</v>
      </c>
      <c r="E385" s="15">
        <v>2018</v>
      </c>
      <c r="F385" s="41">
        <v>43313</v>
      </c>
      <c r="G385" s="42">
        <v>913.4</v>
      </c>
      <c r="H385" s="42">
        <v>1450.9</v>
      </c>
      <c r="I385" s="42">
        <v>922.5</v>
      </c>
      <c r="J385" s="42" t="s">
        <v>9936</v>
      </c>
      <c r="K385" s="42">
        <v>905.8</v>
      </c>
      <c r="L385" s="42" t="s">
        <v>9937</v>
      </c>
      <c r="M385" s="42">
        <v>22.7</v>
      </c>
      <c r="N385" s="42">
        <v>28.3</v>
      </c>
      <c r="O385" s="42" t="s">
        <v>9938</v>
      </c>
      <c r="P385" s="42">
        <v>18.7</v>
      </c>
      <c r="Q385" s="42" t="s">
        <v>9939</v>
      </c>
      <c r="R385" s="42">
        <v>21.2</v>
      </c>
      <c r="S385" s="42">
        <v>2.2000000000000002</v>
      </c>
      <c r="T385" s="42">
        <v>350</v>
      </c>
      <c r="U385" s="42">
        <v>17.2</v>
      </c>
      <c r="V385" s="42">
        <v>340</v>
      </c>
      <c r="W385" s="42" t="s">
        <v>9940</v>
      </c>
      <c r="X385" s="42">
        <v>288.2</v>
      </c>
      <c r="Y385" s="42">
        <v>91</v>
      </c>
      <c r="Z385" s="42">
        <v>19</v>
      </c>
      <c r="AA385" s="42">
        <v>15</v>
      </c>
      <c r="AB385" s="42" t="s">
        <v>9941</v>
      </c>
      <c r="AC385" s="42">
        <v>43</v>
      </c>
      <c r="AD385" s="42" t="s">
        <v>9942</v>
      </c>
      <c r="AE385" s="42">
        <v>57.5</v>
      </c>
      <c r="AF385" s="42" t="s">
        <v>3306</v>
      </c>
      <c r="AG385" s="42">
        <v>91</v>
      </c>
      <c r="AH385" s="42">
        <v>62.3</v>
      </c>
      <c r="AI385" s="42">
        <v>97</v>
      </c>
      <c r="AJ385" s="42">
        <v>347.42</v>
      </c>
      <c r="AK385" s="42" t="s">
        <v>76</v>
      </c>
      <c r="AL385" s="42" t="s">
        <v>76</v>
      </c>
      <c r="AM385" s="42" t="s">
        <v>76</v>
      </c>
      <c r="AN385" s="42">
        <v>7.2</v>
      </c>
    </row>
    <row r="386" spans="2:40" x14ac:dyDescent="0.25">
      <c r="B386" s="42" t="s">
        <v>408</v>
      </c>
      <c r="C386" s="15">
        <v>466910</v>
      </c>
      <c r="D386" s="15" t="s">
        <v>7838</v>
      </c>
      <c r="E386" s="15">
        <v>2018</v>
      </c>
      <c r="F386" s="41">
        <v>43344</v>
      </c>
      <c r="G386" s="42">
        <v>918.9</v>
      </c>
      <c r="H386" s="42">
        <v>1499.6</v>
      </c>
      <c r="I386" s="42">
        <v>925.1</v>
      </c>
      <c r="J386" s="42" t="s">
        <v>9943</v>
      </c>
      <c r="K386" s="42">
        <v>913.1</v>
      </c>
      <c r="L386" s="42" t="s">
        <v>9944</v>
      </c>
      <c r="M386" s="42">
        <v>21.6</v>
      </c>
      <c r="N386" s="42">
        <v>29.8</v>
      </c>
      <c r="O386" s="42" t="s">
        <v>9945</v>
      </c>
      <c r="P386" s="42">
        <v>15.7</v>
      </c>
      <c r="Q386" s="42" t="s">
        <v>9946</v>
      </c>
      <c r="R386" s="42">
        <v>19.8</v>
      </c>
      <c r="S386" s="42">
        <v>3.3</v>
      </c>
      <c r="T386" s="42">
        <v>180</v>
      </c>
      <c r="U386" s="42">
        <v>28.2</v>
      </c>
      <c r="V386" s="42">
        <v>180</v>
      </c>
      <c r="W386" s="42" t="s">
        <v>9947</v>
      </c>
      <c r="X386" s="42">
        <v>1076.5</v>
      </c>
      <c r="Y386" s="42">
        <v>225.9</v>
      </c>
      <c r="Z386" s="42">
        <v>16</v>
      </c>
      <c r="AA386" s="42">
        <v>26.5</v>
      </c>
      <c r="AB386" s="42" t="s">
        <v>9948</v>
      </c>
      <c r="AC386" s="42">
        <v>86.5</v>
      </c>
      <c r="AD386" s="42" t="s">
        <v>9949</v>
      </c>
      <c r="AE386" s="42">
        <v>334</v>
      </c>
      <c r="AF386" s="42" t="s">
        <v>8770</v>
      </c>
      <c r="AG386" s="42">
        <v>90</v>
      </c>
      <c r="AH386" s="42">
        <v>63.5</v>
      </c>
      <c r="AI386" s="42">
        <v>101.9</v>
      </c>
      <c r="AJ386" s="42">
        <v>309.58</v>
      </c>
      <c r="AK386" s="42" t="s">
        <v>76</v>
      </c>
      <c r="AL386" s="42" t="s">
        <v>76</v>
      </c>
      <c r="AM386" s="42" t="s">
        <v>76</v>
      </c>
      <c r="AN386" s="42">
        <v>6</v>
      </c>
    </row>
    <row r="387" spans="2:40" x14ac:dyDescent="0.25">
      <c r="B387" s="42" t="s">
        <v>408</v>
      </c>
      <c r="C387" s="15">
        <v>466910</v>
      </c>
      <c r="D387" s="15" t="s">
        <v>7838</v>
      </c>
      <c r="E387" s="15">
        <v>2018</v>
      </c>
      <c r="F387" s="41">
        <v>43374</v>
      </c>
      <c r="G387" s="42">
        <v>923.6</v>
      </c>
      <c r="H387" s="42">
        <v>1531.8</v>
      </c>
      <c r="I387" s="42">
        <v>928.8</v>
      </c>
      <c r="J387" s="42" t="s">
        <v>9950</v>
      </c>
      <c r="K387" s="42">
        <v>915.3</v>
      </c>
      <c r="L387" s="42" t="s">
        <v>9951</v>
      </c>
      <c r="M387" s="42">
        <v>16.7</v>
      </c>
      <c r="N387" s="42">
        <v>24.3</v>
      </c>
      <c r="O387" s="42" t="s">
        <v>9952</v>
      </c>
      <c r="P387" s="42">
        <v>11.3</v>
      </c>
      <c r="Q387" s="42" t="s">
        <v>9953</v>
      </c>
      <c r="R387" s="42">
        <v>15.2</v>
      </c>
      <c r="S387" s="42">
        <v>2.9</v>
      </c>
      <c r="T387" s="42">
        <v>360</v>
      </c>
      <c r="U387" s="42">
        <v>23.8</v>
      </c>
      <c r="V387" s="42">
        <v>350</v>
      </c>
      <c r="W387" s="42" t="s">
        <v>9954</v>
      </c>
      <c r="X387" s="42">
        <v>465.7</v>
      </c>
      <c r="Y387" s="42">
        <v>351.7</v>
      </c>
      <c r="Z387" s="42">
        <v>24</v>
      </c>
      <c r="AA387" s="42">
        <v>3.5</v>
      </c>
      <c r="AB387" s="42" t="s">
        <v>9955</v>
      </c>
      <c r="AC387" s="42">
        <v>16.5</v>
      </c>
      <c r="AD387" s="42" t="s">
        <v>2188</v>
      </c>
      <c r="AE387" s="42">
        <v>98</v>
      </c>
      <c r="AF387" s="42" t="s">
        <v>7538</v>
      </c>
      <c r="AG387" s="42">
        <v>92</v>
      </c>
      <c r="AH387" s="42">
        <v>37.9</v>
      </c>
      <c r="AI387" s="42">
        <v>79.900000000000006</v>
      </c>
      <c r="AJ387" s="42">
        <v>244.37</v>
      </c>
      <c r="AK387" s="42" t="s">
        <v>76</v>
      </c>
      <c r="AL387" s="42" t="s">
        <v>76</v>
      </c>
      <c r="AM387" s="42" t="s">
        <v>76</v>
      </c>
      <c r="AN387" s="42">
        <v>5.5</v>
      </c>
    </row>
    <row r="388" spans="2:40" x14ac:dyDescent="0.25">
      <c r="B388" s="42" t="s">
        <v>408</v>
      </c>
      <c r="C388" s="15">
        <v>466910</v>
      </c>
      <c r="D388" s="15" t="s">
        <v>7838</v>
      </c>
      <c r="E388" s="15">
        <v>2018</v>
      </c>
      <c r="F388" s="41">
        <v>43405</v>
      </c>
      <c r="G388" s="42">
        <v>925.2</v>
      </c>
      <c r="H388" s="42">
        <v>1545.7</v>
      </c>
      <c r="I388" s="42">
        <v>930.1</v>
      </c>
      <c r="J388" s="42" t="s">
        <v>9956</v>
      </c>
      <c r="K388" s="42">
        <v>920.7</v>
      </c>
      <c r="L388" s="42" t="s">
        <v>9377</v>
      </c>
      <c r="M388" s="42">
        <v>16.3</v>
      </c>
      <c r="N388" s="42">
        <v>27.5</v>
      </c>
      <c r="O388" s="42" t="s">
        <v>9957</v>
      </c>
      <c r="P388" s="42">
        <v>11.1</v>
      </c>
      <c r="Q388" s="42" t="s">
        <v>9958</v>
      </c>
      <c r="R388" s="42">
        <v>15.4</v>
      </c>
      <c r="S388" s="42">
        <v>2.7</v>
      </c>
      <c r="T388" s="42">
        <v>180</v>
      </c>
      <c r="U388" s="42">
        <v>21.5</v>
      </c>
      <c r="V388" s="42">
        <v>170</v>
      </c>
      <c r="W388" s="42" t="s">
        <v>9959</v>
      </c>
      <c r="X388" s="42">
        <v>361.8</v>
      </c>
      <c r="Y388" s="42">
        <v>342.5</v>
      </c>
      <c r="Z388" s="42">
        <v>24</v>
      </c>
      <c r="AA388" s="42">
        <v>2.5</v>
      </c>
      <c r="AB388" s="42" t="s">
        <v>9960</v>
      </c>
      <c r="AC388" s="42">
        <v>8</v>
      </c>
      <c r="AD388" s="42" t="s">
        <v>9961</v>
      </c>
      <c r="AE388" s="42">
        <v>80.5</v>
      </c>
      <c r="AF388" s="42" t="s">
        <v>2199</v>
      </c>
      <c r="AG388" s="42">
        <v>95</v>
      </c>
      <c r="AH388" s="42">
        <v>30.1</v>
      </c>
      <c r="AI388" s="42">
        <v>59.9</v>
      </c>
      <c r="AJ388" s="42">
        <v>183.5</v>
      </c>
      <c r="AK388" s="42" t="s">
        <v>76</v>
      </c>
      <c r="AL388" s="42" t="s">
        <v>76</v>
      </c>
      <c r="AM388" s="42" t="s">
        <v>76</v>
      </c>
      <c r="AN388" s="42">
        <v>6.5</v>
      </c>
    </row>
    <row r="389" spans="2:40" x14ac:dyDescent="0.25">
      <c r="B389" s="42" t="s">
        <v>408</v>
      </c>
      <c r="C389" s="15">
        <v>466910</v>
      </c>
      <c r="D389" s="15" t="s">
        <v>7838</v>
      </c>
      <c r="E389" s="15">
        <v>2018</v>
      </c>
      <c r="F389" s="41">
        <v>43435</v>
      </c>
      <c r="G389" s="42">
        <v>926.8</v>
      </c>
      <c r="H389" s="42">
        <v>1553.1</v>
      </c>
      <c r="I389" s="42">
        <v>934.4</v>
      </c>
      <c r="J389" s="42" t="s">
        <v>9962</v>
      </c>
      <c r="K389" s="42">
        <v>919.2</v>
      </c>
      <c r="L389" s="42" t="s">
        <v>9963</v>
      </c>
      <c r="M389" s="42">
        <v>13.5</v>
      </c>
      <c r="N389" s="42">
        <v>24.2</v>
      </c>
      <c r="O389" s="42" t="s">
        <v>9964</v>
      </c>
      <c r="P389" s="42">
        <v>5.6</v>
      </c>
      <c r="Q389" s="42" t="s">
        <v>9965</v>
      </c>
      <c r="R389" s="42">
        <v>12</v>
      </c>
      <c r="S389" s="42">
        <v>2.7</v>
      </c>
      <c r="T389" s="42">
        <v>190</v>
      </c>
      <c r="U389" s="42">
        <v>19.5</v>
      </c>
      <c r="V389" s="42">
        <v>130</v>
      </c>
      <c r="W389" s="42" t="s">
        <v>9966</v>
      </c>
      <c r="X389" s="42">
        <v>620.1</v>
      </c>
      <c r="Y389" s="42">
        <v>423.4</v>
      </c>
      <c r="Z389" s="42">
        <v>23</v>
      </c>
      <c r="AA389" s="42">
        <v>3</v>
      </c>
      <c r="AB389" s="42" t="s">
        <v>9967</v>
      </c>
      <c r="AC389" s="42">
        <v>11</v>
      </c>
      <c r="AD389" s="42" t="s">
        <v>9968</v>
      </c>
      <c r="AE389" s="42">
        <v>76</v>
      </c>
      <c r="AF389" s="42" t="s">
        <v>2207</v>
      </c>
      <c r="AG389" s="42">
        <v>92</v>
      </c>
      <c r="AH389" s="42">
        <v>29.1</v>
      </c>
      <c r="AI389" s="42">
        <v>71.900000000000006</v>
      </c>
      <c r="AJ389" s="42">
        <v>179.2</v>
      </c>
      <c r="AK389" s="42" t="s">
        <v>76</v>
      </c>
      <c r="AL389" s="42" t="s">
        <v>76</v>
      </c>
      <c r="AM389" s="42" t="s">
        <v>76</v>
      </c>
      <c r="AN389" s="42">
        <v>5.3</v>
      </c>
    </row>
    <row r="390" spans="2:40" x14ac:dyDescent="0.25">
      <c r="B390" s="42" t="s">
        <v>408</v>
      </c>
      <c r="C390" s="15">
        <v>466910</v>
      </c>
      <c r="D390" s="15" t="s">
        <v>7838</v>
      </c>
      <c r="E390" s="15">
        <v>2019</v>
      </c>
      <c r="F390" s="41">
        <v>43466</v>
      </c>
      <c r="G390" s="42">
        <v>927.5</v>
      </c>
      <c r="H390" s="42">
        <v>1556.8</v>
      </c>
      <c r="I390" s="42">
        <v>934.1</v>
      </c>
      <c r="J390" s="42" t="s">
        <v>9969</v>
      </c>
      <c r="K390" s="42">
        <v>923.4</v>
      </c>
      <c r="L390" s="42" t="s">
        <v>9970</v>
      </c>
      <c r="M390" s="42">
        <v>12.3</v>
      </c>
      <c r="N390" s="42">
        <v>21.8</v>
      </c>
      <c r="O390" s="42" t="s">
        <v>9971</v>
      </c>
      <c r="P390" s="42">
        <v>5.5</v>
      </c>
      <c r="Q390" s="42" t="s">
        <v>9972</v>
      </c>
      <c r="R390" s="42">
        <v>11</v>
      </c>
      <c r="S390" s="42">
        <v>2.5</v>
      </c>
      <c r="T390" s="42">
        <v>180</v>
      </c>
      <c r="U390" s="42">
        <v>21.6</v>
      </c>
      <c r="V390" s="42">
        <v>150</v>
      </c>
      <c r="W390" s="42" t="s">
        <v>9973</v>
      </c>
      <c r="X390" s="42">
        <v>301.10000000000002</v>
      </c>
      <c r="Y390" s="42">
        <v>288.2</v>
      </c>
      <c r="Z390" s="42">
        <v>20</v>
      </c>
      <c r="AA390" s="42">
        <v>2</v>
      </c>
      <c r="AB390" s="42" t="s">
        <v>9974</v>
      </c>
      <c r="AC390" s="42">
        <v>5.5</v>
      </c>
      <c r="AD390" s="42" t="s">
        <v>9975</v>
      </c>
      <c r="AE390" s="42">
        <v>58.5</v>
      </c>
      <c r="AF390" s="42" t="s">
        <v>8799</v>
      </c>
      <c r="AG390" s="42">
        <v>93</v>
      </c>
      <c r="AH390" s="42">
        <v>27.6</v>
      </c>
      <c r="AI390" s="42">
        <v>61.7</v>
      </c>
      <c r="AJ390" s="42">
        <v>201.22</v>
      </c>
      <c r="AK390" s="42" t="s">
        <v>76</v>
      </c>
      <c r="AL390" s="42" t="s">
        <v>76</v>
      </c>
      <c r="AM390" s="42" t="s">
        <v>76</v>
      </c>
      <c r="AN390" s="42">
        <v>5.2</v>
      </c>
    </row>
    <row r="391" spans="2:40" x14ac:dyDescent="0.25">
      <c r="B391" s="42" t="s">
        <v>408</v>
      </c>
      <c r="C391" s="15">
        <v>466910</v>
      </c>
      <c r="D391" s="15" t="s">
        <v>7838</v>
      </c>
      <c r="E391" s="15">
        <v>2019</v>
      </c>
      <c r="F391" s="41">
        <v>43497</v>
      </c>
      <c r="G391" s="42">
        <v>925.4</v>
      </c>
      <c r="H391" s="42">
        <v>1540.2</v>
      </c>
      <c r="I391" s="42">
        <v>931.7</v>
      </c>
      <c r="J391" s="42" t="s">
        <v>9976</v>
      </c>
      <c r="K391" s="42">
        <v>919.6</v>
      </c>
      <c r="L391" s="42" t="s">
        <v>9977</v>
      </c>
      <c r="M391" s="42">
        <v>13.5</v>
      </c>
      <c r="N391" s="42">
        <v>23.1</v>
      </c>
      <c r="O391" s="42" t="s">
        <v>9978</v>
      </c>
      <c r="P391" s="42">
        <v>7</v>
      </c>
      <c r="Q391" s="42" t="s">
        <v>9979</v>
      </c>
      <c r="R391" s="42">
        <v>12.6</v>
      </c>
      <c r="S391" s="42">
        <v>2.5</v>
      </c>
      <c r="T391" s="42">
        <v>90</v>
      </c>
      <c r="U391" s="42">
        <v>17.2</v>
      </c>
      <c r="V391" s="42">
        <v>60</v>
      </c>
      <c r="W391" s="42" t="s">
        <v>9980</v>
      </c>
      <c r="X391" s="42">
        <v>103.7</v>
      </c>
      <c r="Y391" s="42">
        <v>182.8</v>
      </c>
      <c r="Z391" s="42">
        <v>19</v>
      </c>
      <c r="AA391" s="42">
        <v>2</v>
      </c>
      <c r="AB391" s="42" t="s">
        <v>9981</v>
      </c>
      <c r="AC391" s="42">
        <v>7.5</v>
      </c>
      <c r="AD391" s="42" t="s">
        <v>9982</v>
      </c>
      <c r="AE391" s="42">
        <v>59</v>
      </c>
      <c r="AF391" s="42" t="s">
        <v>2223</v>
      </c>
      <c r="AG391" s="42">
        <v>95</v>
      </c>
      <c r="AH391" s="42">
        <v>25.9</v>
      </c>
      <c r="AI391" s="42">
        <v>54.7</v>
      </c>
      <c r="AJ391" s="42">
        <v>223.62</v>
      </c>
      <c r="AK391" s="42" t="s">
        <v>76</v>
      </c>
      <c r="AL391" s="42" t="s">
        <v>76</v>
      </c>
      <c r="AM391" s="42" t="s">
        <v>76</v>
      </c>
      <c r="AN391" s="42">
        <v>3.9</v>
      </c>
    </row>
    <row r="392" spans="2:40" x14ac:dyDescent="0.25">
      <c r="B392" s="42" t="s">
        <v>408</v>
      </c>
      <c r="C392" s="15">
        <v>466910</v>
      </c>
      <c r="D392" s="15" t="s">
        <v>7838</v>
      </c>
      <c r="E392" s="15">
        <v>2019</v>
      </c>
      <c r="F392" s="41">
        <v>43525</v>
      </c>
      <c r="G392" s="42">
        <v>922.9</v>
      </c>
      <c r="H392" s="42">
        <v>1518.3</v>
      </c>
      <c r="I392" s="42">
        <v>928.9</v>
      </c>
      <c r="J392" s="42" t="s">
        <v>9983</v>
      </c>
      <c r="K392" s="42">
        <v>916.4</v>
      </c>
      <c r="L392" s="42" t="s">
        <v>9984</v>
      </c>
      <c r="M392" s="42">
        <v>13.8</v>
      </c>
      <c r="N392" s="42">
        <v>25.6</v>
      </c>
      <c r="O392" s="42" t="s">
        <v>9985</v>
      </c>
      <c r="P392" s="42">
        <v>5.8</v>
      </c>
      <c r="Q392" s="42" t="s">
        <v>9986</v>
      </c>
      <c r="R392" s="42">
        <v>12.4</v>
      </c>
      <c r="S392" s="42">
        <v>2.7</v>
      </c>
      <c r="T392" s="42">
        <v>180</v>
      </c>
      <c r="U392" s="42">
        <v>21.8</v>
      </c>
      <c r="V392" s="42">
        <v>350</v>
      </c>
      <c r="W392" s="42" t="s">
        <v>9987</v>
      </c>
      <c r="X392" s="42">
        <v>263.8</v>
      </c>
      <c r="Y392" s="42">
        <v>253.6</v>
      </c>
      <c r="Z392" s="42">
        <v>19</v>
      </c>
      <c r="AA392" s="42">
        <v>4.5</v>
      </c>
      <c r="AB392" s="42" t="s">
        <v>9988</v>
      </c>
      <c r="AC392" s="42">
        <v>13</v>
      </c>
      <c r="AD392" s="42" t="s">
        <v>9989</v>
      </c>
      <c r="AE392" s="42">
        <v>40</v>
      </c>
      <c r="AF392" s="42" t="s">
        <v>6945</v>
      </c>
      <c r="AG392" s="42">
        <v>92</v>
      </c>
      <c r="AH392" s="42">
        <v>39.700000000000003</v>
      </c>
      <c r="AI392" s="42">
        <v>69.099999999999994</v>
      </c>
      <c r="AJ392" s="42">
        <v>265.38</v>
      </c>
      <c r="AK392" s="42" t="s">
        <v>76</v>
      </c>
      <c r="AL392" s="42" t="s">
        <v>76</v>
      </c>
      <c r="AM392" s="42" t="s">
        <v>76</v>
      </c>
      <c r="AN392" s="42">
        <v>7.9</v>
      </c>
    </row>
    <row r="393" spans="2:40" x14ac:dyDescent="0.25">
      <c r="B393" s="42" t="s">
        <v>408</v>
      </c>
      <c r="C393" s="15">
        <v>466910</v>
      </c>
      <c r="D393" s="15" t="s">
        <v>7838</v>
      </c>
      <c r="E393" s="15">
        <v>2019</v>
      </c>
      <c r="F393" s="41">
        <v>43556</v>
      </c>
      <c r="G393" s="42">
        <v>920.8</v>
      </c>
      <c r="H393" s="42">
        <v>1509.1</v>
      </c>
      <c r="I393" s="42">
        <v>929</v>
      </c>
      <c r="J393" s="42" t="s">
        <v>9990</v>
      </c>
      <c r="K393" s="42">
        <v>914.9</v>
      </c>
      <c r="L393" s="42" t="s">
        <v>9991</v>
      </c>
      <c r="M393" s="42">
        <v>18.100000000000001</v>
      </c>
      <c r="N393" s="42">
        <v>27.3</v>
      </c>
      <c r="O393" s="42" t="s">
        <v>9992</v>
      </c>
      <c r="P393" s="42">
        <v>9.4</v>
      </c>
      <c r="Q393" s="42" t="s">
        <v>9993</v>
      </c>
      <c r="R393" s="42">
        <v>16.5</v>
      </c>
      <c r="S393" s="42">
        <v>2.4</v>
      </c>
      <c r="T393" s="42">
        <v>360</v>
      </c>
      <c r="U393" s="42">
        <v>17.2</v>
      </c>
      <c r="V393" s="42">
        <v>160</v>
      </c>
      <c r="W393" s="42" t="s">
        <v>9994</v>
      </c>
      <c r="X393" s="42">
        <v>154.9</v>
      </c>
      <c r="Y393" s="42">
        <v>147.80000000000001</v>
      </c>
      <c r="Z393" s="42">
        <v>20</v>
      </c>
      <c r="AA393" s="42">
        <v>7</v>
      </c>
      <c r="AB393" s="42" t="s">
        <v>9995</v>
      </c>
      <c r="AC393" s="42">
        <v>18.5</v>
      </c>
      <c r="AD393" s="42" t="s">
        <v>9996</v>
      </c>
      <c r="AE393" s="42">
        <v>33.5</v>
      </c>
      <c r="AF393" s="42" t="s">
        <v>8823</v>
      </c>
      <c r="AG393" s="42">
        <v>91</v>
      </c>
      <c r="AH393" s="42">
        <v>47.9</v>
      </c>
      <c r="AI393" s="42">
        <v>89.6</v>
      </c>
      <c r="AJ393" s="42">
        <v>343.85</v>
      </c>
      <c r="AK393" s="42" t="s">
        <v>76</v>
      </c>
      <c r="AL393" s="42" t="s">
        <v>76</v>
      </c>
      <c r="AM393" s="42" t="s">
        <v>76</v>
      </c>
      <c r="AN393" s="42">
        <v>6.7</v>
      </c>
    </row>
    <row r="394" spans="2:40" x14ac:dyDescent="0.25">
      <c r="B394" s="42" t="s">
        <v>408</v>
      </c>
      <c r="C394" s="15">
        <v>466910</v>
      </c>
      <c r="D394" s="15" t="s">
        <v>7838</v>
      </c>
      <c r="E394" s="15">
        <v>2019</v>
      </c>
      <c r="F394" s="41">
        <v>43586</v>
      </c>
      <c r="G394" s="42">
        <v>919.1</v>
      </c>
      <c r="H394" s="42">
        <v>1495.4</v>
      </c>
      <c r="I394" s="42">
        <v>924.2</v>
      </c>
      <c r="J394" s="42" t="s">
        <v>9997</v>
      </c>
      <c r="K394" s="42">
        <v>913.2</v>
      </c>
      <c r="L394" s="42" t="s">
        <v>9998</v>
      </c>
      <c r="M394" s="42">
        <v>18.8</v>
      </c>
      <c r="N394" s="42">
        <v>26.9</v>
      </c>
      <c r="O394" s="42" t="s">
        <v>9999</v>
      </c>
      <c r="P394" s="42">
        <v>12.1</v>
      </c>
      <c r="Q394" s="42" t="s">
        <v>10000</v>
      </c>
      <c r="R394" s="42">
        <v>17</v>
      </c>
      <c r="S394" s="42">
        <v>2.2999999999999998</v>
      </c>
      <c r="T394" s="42">
        <v>170</v>
      </c>
      <c r="U394" s="42">
        <v>21.6</v>
      </c>
      <c r="V394" s="42">
        <v>10</v>
      </c>
      <c r="W394" s="42" t="s">
        <v>10001</v>
      </c>
      <c r="X394" s="42">
        <v>518.29999999999995</v>
      </c>
      <c r="Y394" s="42">
        <v>192.9</v>
      </c>
      <c r="Z394" s="42">
        <v>17</v>
      </c>
      <c r="AA394" s="42">
        <v>17.5</v>
      </c>
      <c r="AB394" s="42" t="s">
        <v>10002</v>
      </c>
      <c r="AC394" s="42">
        <v>77.5</v>
      </c>
      <c r="AD394" s="42" t="s">
        <v>10003</v>
      </c>
      <c r="AE394" s="42">
        <v>215.5</v>
      </c>
      <c r="AF394" s="42" t="s">
        <v>3862</v>
      </c>
      <c r="AG394" s="42">
        <v>90</v>
      </c>
      <c r="AH394" s="42">
        <v>42.9</v>
      </c>
      <c r="AI394" s="42">
        <v>65</v>
      </c>
      <c r="AJ394" s="42">
        <v>334.75</v>
      </c>
      <c r="AK394" s="42" t="s">
        <v>76</v>
      </c>
      <c r="AL394" s="42" t="s">
        <v>76</v>
      </c>
      <c r="AM394" s="42" t="s">
        <v>76</v>
      </c>
      <c r="AN394" s="42">
        <v>8.5</v>
      </c>
    </row>
    <row r="395" spans="2:40" x14ac:dyDescent="0.25">
      <c r="B395" s="42" t="s">
        <v>408</v>
      </c>
      <c r="C395" s="15">
        <v>466910</v>
      </c>
      <c r="D395" s="15" t="s">
        <v>7838</v>
      </c>
      <c r="E395" s="15">
        <v>2019</v>
      </c>
      <c r="F395" s="41">
        <v>43617</v>
      </c>
      <c r="G395" s="42">
        <v>916.5</v>
      </c>
      <c r="H395" s="42">
        <v>1478.5</v>
      </c>
      <c r="I395" s="42">
        <v>922.1</v>
      </c>
      <c r="J395" s="42" t="s">
        <v>10004</v>
      </c>
      <c r="K395" s="42">
        <v>909.2</v>
      </c>
      <c r="L395" s="42" t="s">
        <v>10005</v>
      </c>
      <c r="M395" s="42">
        <v>22.2</v>
      </c>
      <c r="N395" s="42">
        <v>28.8</v>
      </c>
      <c r="O395" s="42" t="s">
        <v>10006</v>
      </c>
      <c r="P395" s="42">
        <v>15</v>
      </c>
      <c r="Q395" s="42" t="s">
        <v>10007</v>
      </c>
      <c r="R395" s="42">
        <v>20.399999999999999</v>
      </c>
      <c r="S395" s="42">
        <v>2</v>
      </c>
      <c r="T395" s="42">
        <v>360</v>
      </c>
      <c r="U395" s="42">
        <v>16.3</v>
      </c>
      <c r="V395" s="42">
        <v>120</v>
      </c>
      <c r="W395" s="42" t="s">
        <v>10008</v>
      </c>
      <c r="X395" s="42">
        <v>542.9</v>
      </c>
      <c r="Y395" s="42">
        <v>149.30000000000001</v>
      </c>
      <c r="Z395" s="42">
        <v>15</v>
      </c>
      <c r="AA395" s="42">
        <v>15.5</v>
      </c>
      <c r="AB395" s="42" t="s">
        <v>10009</v>
      </c>
      <c r="AC395" s="42">
        <v>50.5</v>
      </c>
      <c r="AD395" s="42" t="s">
        <v>10010</v>
      </c>
      <c r="AE395" s="42">
        <v>121.5</v>
      </c>
      <c r="AF395" s="42" t="s">
        <v>6968</v>
      </c>
      <c r="AG395" s="42">
        <v>90</v>
      </c>
      <c r="AH395" s="42">
        <v>55.9</v>
      </c>
      <c r="AI395" s="42">
        <v>80.3</v>
      </c>
      <c r="AJ395" s="42">
        <v>353.23</v>
      </c>
      <c r="AK395" s="42" t="s">
        <v>76</v>
      </c>
      <c r="AL395" s="42" t="s">
        <v>76</v>
      </c>
      <c r="AM395" s="42" t="s">
        <v>76</v>
      </c>
      <c r="AN395" s="42">
        <v>7.9</v>
      </c>
    </row>
    <row r="396" spans="2:40" x14ac:dyDescent="0.25">
      <c r="B396" s="42" t="s">
        <v>408</v>
      </c>
      <c r="C396" s="15">
        <v>466910</v>
      </c>
      <c r="D396" s="15" t="s">
        <v>7838</v>
      </c>
      <c r="E396" s="15">
        <v>2019</v>
      </c>
      <c r="F396" s="41">
        <v>43647</v>
      </c>
      <c r="G396" s="42">
        <v>916</v>
      </c>
      <c r="H396" s="42">
        <v>1476.5</v>
      </c>
      <c r="I396" s="42">
        <v>920.5</v>
      </c>
      <c r="J396" s="42" t="s">
        <v>10011</v>
      </c>
      <c r="K396" s="42">
        <v>905.9</v>
      </c>
      <c r="L396" s="42" t="s">
        <v>10012</v>
      </c>
      <c r="M396" s="42">
        <v>23.5</v>
      </c>
      <c r="N396" s="42">
        <v>29.2</v>
      </c>
      <c r="O396" s="42" t="s">
        <v>10013</v>
      </c>
      <c r="P396" s="42">
        <v>19.3</v>
      </c>
      <c r="Q396" s="42" t="s">
        <v>10014</v>
      </c>
      <c r="R396" s="42">
        <v>21.7</v>
      </c>
      <c r="S396" s="42">
        <v>2.2999999999999998</v>
      </c>
      <c r="T396" s="42">
        <v>360</v>
      </c>
      <c r="U396" s="42">
        <v>23.4</v>
      </c>
      <c r="V396" s="42">
        <v>160</v>
      </c>
      <c r="W396" s="42" t="s">
        <v>10015</v>
      </c>
      <c r="X396" s="42">
        <v>315.2</v>
      </c>
      <c r="Y396" s="42">
        <v>78</v>
      </c>
      <c r="Z396" s="42">
        <v>16</v>
      </c>
      <c r="AA396" s="42">
        <v>14.5</v>
      </c>
      <c r="AB396" s="42" t="s">
        <v>10016</v>
      </c>
      <c r="AC396" s="42">
        <v>51</v>
      </c>
      <c r="AD396" s="42" t="s">
        <v>10017</v>
      </c>
      <c r="AE396" s="42">
        <v>76</v>
      </c>
      <c r="AF396" s="42" t="s">
        <v>5718</v>
      </c>
      <c r="AG396" s="42">
        <v>90</v>
      </c>
      <c r="AH396" s="42">
        <v>77.599999999999994</v>
      </c>
      <c r="AI396" s="42">
        <v>115.9</v>
      </c>
      <c r="AJ396" s="42">
        <v>478.21</v>
      </c>
      <c r="AK396" s="42" t="s">
        <v>76</v>
      </c>
      <c r="AL396" s="42" t="s">
        <v>76</v>
      </c>
      <c r="AM396" s="42" t="s">
        <v>76</v>
      </c>
      <c r="AN396" s="42">
        <v>7</v>
      </c>
    </row>
    <row r="397" spans="2:40" x14ac:dyDescent="0.25">
      <c r="B397" s="42" t="s">
        <v>408</v>
      </c>
      <c r="C397" s="15">
        <v>466910</v>
      </c>
      <c r="D397" s="15" t="s">
        <v>7838</v>
      </c>
      <c r="E397" s="15">
        <v>2019</v>
      </c>
      <c r="F397" s="41">
        <v>43678</v>
      </c>
      <c r="G397" s="42">
        <v>913.9</v>
      </c>
      <c r="H397" s="42">
        <v>1456.6</v>
      </c>
      <c r="I397" s="42">
        <v>922</v>
      </c>
      <c r="J397" s="42" t="s">
        <v>10018</v>
      </c>
      <c r="K397" s="42">
        <v>897</v>
      </c>
      <c r="L397" s="42" t="s">
        <v>10019</v>
      </c>
      <c r="M397" s="42">
        <v>23.3</v>
      </c>
      <c r="N397" s="42">
        <v>29.4</v>
      </c>
      <c r="O397" s="42" t="s">
        <v>10020</v>
      </c>
      <c r="P397" s="42">
        <v>19.8</v>
      </c>
      <c r="Q397" s="42" t="s">
        <v>10021</v>
      </c>
      <c r="R397" s="42">
        <v>21.8</v>
      </c>
      <c r="S397" s="42">
        <v>3</v>
      </c>
      <c r="T397" s="42">
        <v>180</v>
      </c>
      <c r="U397" s="42">
        <v>28</v>
      </c>
      <c r="V397" s="42">
        <v>360</v>
      </c>
      <c r="W397" s="42" t="s">
        <v>10022</v>
      </c>
      <c r="X397" s="42">
        <v>379.6</v>
      </c>
      <c r="Y397" s="42">
        <v>117.7</v>
      </c>
      <c r="Z397" s="42">
        <v>18</v>
      </c>
      <c r="AA397" s="42">
        <v>15.5</v>
      </c>
      <c r="AB397" s="42" t="s">
        <v>10023</v>
      </c>
      <c r="AC397" s="42">
        <v>42</v>
      </c>
      <c r="AD397" s="42" t="s">
        <v>10024</v>
      </c>
      <c r="AE397" s="42">
        <v>88.5</v>
      </c>
      <c r="AF397" s="42" t="s">
        <v>2270</v>
      </c>
      <c r="AG397" s="42">
        <v>92</v>
      </c>
      <c r="AH397" s="42">
        <v>71.900000000000006</v>
      </c>
      <c r="AI397" s="42">
        <v>117.6</v>
      </c>
      <c r="AJ397" s="42">
        <v>461.37</v>
      </c>
      <c r="AK397" s="42" t="s">
        <v>76</v>
      </c>
      <c r="AL397" s="42" t="s">
        <v>76</v>
      </c>
      <c r="AM397" s="42" t="s">
        <v>76</v>
      </c>
      <c r="AN397" s="42">
        <v>6.7</v>
      </c>
    </row>
    <row r="398" spans="2:40" x14ac:dyDescent="0.25">
      <c r="B398" s="42" t="s">
        <v>408</v>
      </c>
      <c r="C398" s="15">
        <v>466910</v>
      </c>
      <c r="D398" s="15" t="s">
        <v>7838</v>
      </c>
      <c r="E398" s="15">
        <v>2019</v>
      </c>
      <c r="F398" s="41">
        <v>43709</v>
      </c>
      <c r="G398" s="42">
        <v>918.9</v>
      </c>
      <c r="H398" s="42">
        <v>1497.8</v>
      </c>
      <c r="I398" s="42">
        <v>927.4</v>
      </c>
      <c r="J398" s="42" t="s">
        <v>10025</v>
      </c>
      <c r="K398" s="42">
        <v>902.9</v>
      </c>
      <c r="L398" s="42" t="s">
        <v>10026</v>
      </c>
      <c r="M398" s="42">
        <v>20.7</v>
      </c>
      <c r="N398" s="42">
        <v>27.9</v>
      </c>
      <c r="O398" s="42" t="s">
        <v>10027</v>
      </c>
      <c r="P398" s="42">
        <v>16.100000000000001</v>
      </c>
      <c r="Q398" s="42" t="s">
        <v>10028</v>
      </c>
      <c r="R398" s="42">
        <v>19.7</v>
      </c>
      <c r="S398" s="42">
        <v>3.6</v>
      </c>
      <c r="T398" s="42">
        <v>190</v>
      </c>
      <c r="U398" s="42">
        <v>34.200000000000003</v>
      </c>
      <c r="V398" s="42">
        <v>350</v>
      </c>
      <c r="W398" s="42" t="s">
        <v>10029</v>
      </c>
      <c r="X398" s="42">
        <v>1333.8</v>
      </c>
      <c r="Y398" s="42">
        <v>268.8</v>
      </c>
      <c r="Z398" s="42">
        <v>20</v>
      </c>
      <c r="AA398" s="42">
        <v>16</v>
      </c>
      <c r="AB398" s="42" t="s">
        <v>10030</v>
      </c>
      <c r="AC398" s="42">
        <v>41</v>
      </c>
      <c r="AD398" s="42" t="s">
        <v>10031</v>
      </c>
      <c r="AE398" s="42">
        <v>245</v>
      </c>
      <c r="AF398" s="42" t="s">
        <v>3405</v>
      </c>
      <c r="AG398" s="42">
        <v>94</v>
      </c>
      <c r="AH398" s="42">
        <v>38.299999999999997</v>
      </c>
      <c r="AI398" s="42">
        <v>86.4</v>
      </c>
      <c r="AJ398" s="42">
        <v>290.61</v>
      </c>
      <c r="AK398" s="42" t="s">
        <v>76</v>
      </c>
      <c r="AL398" s="42" t="s">
        <v>76</v>
      </c>
      <c r="AM398" s="42" t="s">
        <v>76</v>
      </c>
      <c r="AN398" s="42">
        <v>7.2</v>
      </c>
    </row>
    <row r="399" spans="2:40" x14ac:dyDescent="0.25">
      <c r="B399" s="42" t="s">
        <v>408</v>
      </c>
      <c r="C399" s="15">
        <v>466910</v>
      </c>
      <c r="D399" s="15" t="s">
        <v>7838</v>
      </c>
      <c r="E399" s="15">
        <v>2019</v>
      </c>
      <c r="F399" s="41">
        <v>43739</v>
      </c>
      <c r="G399" s="42">
        <v>923.5</v>
      </c>
      <c r="H399" s="42">
        <v>1535.6</v>
      </c>
      <c r="I399" s="42">
        <v>930.4</v>
      </c>
      <c r="J399" s="42" t="s">
        <v>10032</v>
      </c>
      <c r="K399" s="42">
        <v>903.6</v>
      </c>
      <c r="L399" s="42" t="s">
        <v>6369</v>
      </c>
      <c r="M399" s="42">
        <v>18.3</v>
      </c>
      <c r="N399" s="42">
        <v>27.3</v>
      </c>
      <c r="O399" s="42" t="s">
        <v>10033</v>
      </c>
      <c r="P399" s="42">
        <v>14.2</v>
      </c>
      <c r="Q399" s="42" t="s">
        <v>10034</v>
      </c>
      <c r="R399" s="42">
        <v>16.600000000000001</v>
      </c>
      <c r="S399" s="42">
        <v>2.5</v>
      </c>
      <c r="T399" s="42">
        <v>350</v>
      </c>
      <c r="U399" s="42">
        <v>31.8</v>
      </c>
      <c r="V399" s="42">
        <v>360</v>
      </c>
      <c r="W399" s="42" t="s">
        <v>10035</v>
      </c>
      <c r="X399" s="42">
        <v>232.4</v>
      </c>
      <c r="Y399" s="42">
        <v>166</v>
      </c>
      <c r="Z399" s="42">
        <v>17</v>
      </c>
      <c r="AA399" s="42">
        <v>4.5</v>
      </c>
      <c r="AB399" s="42" t="s">
        <v>10036</v>
      </c>
      <c r="AC399" s="42">
        <v>18</v>
      </c>
      <c r="AD399" s="42" t="s">
        <v>10037</v>
      </c>
      <c r="AE399" s="42">
        <v>66</v>
      </c>
      <c r="AF399" s="42" t="s">
        <v>9460</v>
      </c>
      <c r="AG399" s="42">
        <v>90</v>
      </c>
      <c r="AH399" s="42">
        <v>53.5</v>
      </c>
      <c r="AI399" s="42">
        <v>97.3</v>
      </c>
      <c r="AJ399" s="42">
        <v>280.19</v>
      </c>
      <c r="AK399" s="42" t="s">
        <v>76</v>
      </c>
      <c r="AL399" s="42" t="s">
        <v>76</v>
      </c>
      <c r="AM399" s="42" t="s">
        <v>76</v>
      </c>
      <c r="AN399" s="42">
        <v>6.4</v>
      </c>
    </row>
    <row r="400" spans="2:40" x14ac:dyDescent="0.25">
      <c r="B400" s="42" t="s">
        <v>408</v>
      </c>
      <c r="C400" s="15">
        <v>466910</v>
      </c>
      <c r="D400" s="15" t="s">
        <v>7838</v>
      </c>
      <c r="E400" s="15">
        <v>2019</v>
      </c>
      <c r="F400" s="41">
        <v>43770</v>
      </c>
      <c r="G400" s="42">
        <v>924.6</v>
      </c>
      <c r="H400" s="42">
        <v>1537</v>
      </c>
      <c r="I400" s="42">
        <v>930.6</v>
      </c>
      <c r="J400" s="42" t="s">
        <v>10038</v>
      </c>
      <c r="K400" s="42">
        <v>918.2</v>
      </c>
      <c r="L400" s="42" t="s">
        <v>10039</v>
      </c>
      <c r="M400" s="42">
        <v>15.2</v>
      </c>
      <c r="N400" s="42">
        <v>23.7</v>
      </c>
      <c r="O400" s="42" t="s">
        <v>10040</v>
      </c>
      <c r="P400" s="42">
        <v>9.5</v>
      </c>
      <c r="Q400" s="42" t="s">
        <v>10041</v>
      </c>
      <c r="R400" s="42">
        <v>14</v>
      </c>
      <c r="S400" s="42">
        <v>3.1</v>
      </c>
      <c r="T400" s="42">
        <v>350</v>
      </c>
      <c r="U400" s="42">
        <v>19</v>
      </c>
      <c r="V400" s="42">
        <v>150</v>
      </c>
      <c r="W400" s="42" t="s">
        <v>10042</v>
      </c>
      <c r="X400" s="42">
        <v>436.6</v>
      </c>
      <c r="Y400" s="42">
        <v>333.5</v>
      </c>
      <c r="Z400" s="42">
        <v>23</v>
      </c>
      <c r="AA400" s="42">
        <v>3</v>
      </c>
      <c r="AB400" s="42" t="s">
        <v>10043</v>
      </c>
      <c r="AC400" s="42">
        <v>6</v>
      </c>
      <c r="AD400" s="42" t="s">
        <v>10044</v>
      </c>
      <c r="AE400" s="42">
        <v>55.5</v>
      </c>
      <c r="AF400" s="42" t="s">
        <v>2294</v>
      </c>
      <c r="AG400" s="42">
        <v>93</v>
      </c>
      <c r="AH400" s="42">
        <v>24.3</v>
      </c>
      <c r="AI400" s="42">
        <v>65.5</v>
      </c>
      <c r="AJ400" s="42">
        <v>176.95</v>
      </c>
      <c r="AK400" s="42" t="s">
        <v>76</v>
      </c>
      <c r="AL400" s="42" t="s">
        <v>76</v>
      </c>
      <c r="AM400" s="42" t="s">
        <v>76</v>
      </c>
      <c r="AN400" s="42">
        <v>6.9</v>
      </c>
    </row>
    <row r="401" spans="2:40" x14ac:dyDescent="0.25">
      <c r="B401" s="42" t="s">
        <v>408</v>
      </c>
      <c r="C401" s="15">
        <v>466910</v>
      </c>
      <c r="D401" s="15" t="s">
        <v>7838</v>
      </c>
      <c r="E401" s="15">
        <v>2019</v>
      </c>
      <c r="F401" s="41">
        <v>43800</v>
      </c>
      <c r="G401" s="42">
        <v>926.4</v>
      </c>
      <c r="H401" s="42">
        <v>1548.2</v>
      </c>
      <c r="I401" s="42">
        <v>934.9</v>
      </c>
      <c r="J401" s="42" t="s">
        <v>8870</v>
      </c>
      <c r="K401" s="42">
        <v>920.5</v>
      </c>
      <c r="L401" s="42" t="s">
        <v>10045</v>
      </c>
      <c r="M401" s="42">
        <v>12.8</v>
      </c>
      <c r="N401" s="42">
        <v>22.6</v>
      </c>
      <c r="O401" s="42" t="s">
        <v>10046</v>
      </c>
      <c r="P401" s="42">
        <v>6.4</v>
      </c>
      <c r="Q401" s="42" t="s">
        <v>10047</v>
      </c>
      <c r="R401" s="42">
        <v>11.6</v>
      </c>
      <c r="S401" s="42">
        <v>2.8</v>
      </c>
      <c r="T401" s="42">
        <v>160</v>
      </c>
      <c r="U401" s="42">
        <v>23.7</v>
      </c>
      <c r="V401" s="42">
        <v>350</v>
      </c>
      <c r="W401" s="42" t="s">
        <v>10048</v>
      </c>
      <c r="X401" s="42">
        <v>469</v>
      </c>
      <c r="Y401" s="42">
        <v>278.3</v>
      </c>
      <c r="Z401" s="42">
        <v>20</v>
      </c>
      <c r="AA401" s="42">
        <v>5</v>
      </c>
      <c r="AB401" s="42" t="s">
        <v>10049</v>
      </c>
      <c r="AC401" s="42">
        <v>13.5</v>
      </c>
      <c r="AD401" s="42" t="s">
        <v>10050</v>
      </c>
      <c r="AE401" s="42">
        <v>141</v>
      </c>
      <c r="AF401" s="42" t="s">
        <v>2301</v>
      </c>
      <c r="AG401" s="42">
        <v>93</v>
      </c>
      <c r="AH401" s="42">
        <v>18.899999999999999</v>
      </c>
      <c r="AI401" s="42">
        <v>47.5</v>
      </c>
      <c r="AJ401" s="42">
        <v>146.27000000000001</v>
      </c>
      <c r="AK401" s="42" t="s">
        <v>76</v>
      </c>
      <c r="AL401" s="42" t="s">
        <v>76</v>
      </c>
      <c r="AM401" s="42" t="s">
        <v>76</v>
      </c>
      <c r="AN401" s="42">
        <v>7.2</v>
      </c>
    </row>
    <row r="402" spans="2:40" x14ac:dyDescent="0.25">
      <c r="B402" s="42" t="s">
        <v>408</v>
      </c>
      <c r="C402" s="15">
        <v>466910</v>
      </c>
      <c r="D402" s="15" t="s">
        <v>7838</v>
      </c>
      <c r="E402" s="15">
        <v>2020</v>
      </c>
      <c r="F402" s="41">
        <v>43831</v>
      </c>
      <c r="G402" s="42">
        <v>925.1</v>
      </c>
      <c r="H402" s="42">
        <v>1533.7</v>
      </c>
      <c r="I402" s="42">
        <v>933.5</v>
      </c>
      <c r="J402" s="42" t="s">
        <v>7013</v>
      </c>
      <c r="K402" s="42">
        <v>916.1</v>
      </c>
      <c r="L402" s="42" t="s">
        <v>10051</v>
      </c>
      <c r="M402" s="42">
        <v>11.7</v>
      </c>
      <c r="N402" s="42">
        <v>22.1</v>
      </c>
      <c r="O402" s="42" t="s">
        <v>10052</v>
      </c>
      <c r="P402" s="42">
        <v>2.6</v>
      </c>
      <c r="Q402" s="42" t="s">
        <v>10053</v>
      </c>
      <c r="R402" s="42">
        <v>10.3</v>
      </c>
      <c r="S402" s="42">
        <v>3</v>
      </c>
      <c r="T402" s="42">
        <v>360</v>
      </c>
      <c r="U402" s="42">
        <v>19.3</v>
      </c>
      <c r="V402" s="42">
        <v>360</v>
      </c>
      <c r="W402" s="42" t="s">
        <v>10054</v>
      </c>
      <c r="X402" s="42">
        <v>149.1</v>
      </c>
      <c r="Y402" s="42">
        <v>222.7</v>
      </c>
      <c r="Z402" s="42">
        <v>16</v>
      </c>
      <c r="AA402" s="42">
        <v>3.5</v>
      </c>
      <c r="AB402" s="42" t="s">
        <v>10055</v>
      </c>
      <c r="AC402" s="42">
        <v>8.5</v>
      </c>
      <c r="AD402" s="42" t="s">
        <v>10056</v>
      </c>
      <c r="AE402" s="42">
        <v>54.5</v>
      </c>
      <c r="AF402" s="42" t="s">
        <v>4535</v>
      </c>
      <c r="AG402" s="42">
        <v>92</v>
      </c>
      <c r="AH402" s="42">
        <v>27.5</v>
      </c>
      <c r="AI402" s="42">
        <v>93.9</v>
      </c>
      <c r="AJ402" s="42">
        <v>216.62</v>
      </c>
      <c r="AK402" s="42" t="s">
        <v>76</v>
      </c>
      <c r="AL402" s="42" t="s">
        <v>76</v>
      </c>
      <c r="AM402" s="42" t="s">
        <v>76</v>
      </c>
      <c r="AN402" s="42">
        <v>5.3</v>
      </c>
    </row>
    <row r="403" spans="2:40" x14ac:dyDescent="0.25">
      <c r="B403" s="42" t="s">
        <v>408</v>
      </c>
      <c r="C403" s="15">
        <v>466910</v>
      </c>
      <c r="D403" s="15" t="s">
        <v>7838</v>
      </c>
      <c r="E403" s="15">
        <v>2020</v>
      </c>
      <c r="F403" s="41">
        <v>43862</v>
      </c>
      <c r="G403" s="42">
        <v>927.1</v>
      </c>
      <c r="H403" s="42">
        <v>1552.9</v>
      </c>
      <c r="I403" s="42">
        <v>933.5</v>
      </c>
      <c r="J403" s="42" t="s">
        <v>10057</v>
      </c>
      <c r="K403" s="42">
        <v>920.4</v>
      </c>
      <c r="L403" s="42" t="s">
        <v>10058</v>
      </c>
      <c r="M403" s="42">
        <v>12.4</v>
      </c>
      <c r="N403" s="42">
        <v>22.7</v>
      </c>
      <c r="O403" s="42" t="s">
        <v>10059</v>
      </c>
      <c r="P403" s="42">
        <v>2.5</v>
      </c>
      <c r="Q403" s="42" t="s">
        <v>10060</v>
      </c>
      <c r="R403" s="42">
        <v>10.7</v>
      </c>
      <c r="S403" s="42">
        <v>2.5</v>
      </c>
      <c r="T403" s="42">
        <v>360</v>
      </c>
      <c r="U403" s="42">
        <v>18.3</v>
      </c>
      <c r="V403" s="42">
        <v>120</v>
      </c>
      <c r="W403" s="42" t="s">
        <v>10061</v>
      </c>
      <c r="X403" s="42">
        <v>160</v>
      </c>
      <c r="Y403" s="42">
        <v>216.2</v>
      </c>
      <c r="Z403" s="42">
        <v>14</v>
      </c>
      <c r="AA403" s="42">
        <v>3</v>
      </c>
      <c r="AB403" s="42" t="s">
        <v>10062</v>
      </c>
      <c r="AC403" s="42">
        <v>9</v>
      </c>
      <c r="AD403" s="42" t="s">
        <v>10063</v>
      </c>
      <c r="AE403" s="42">
        <v>40.1</v>
      </c>
      <c r="AF403" s="42" t="s">
        <v>7026</v>
      </c>
      <c r="AG403" s="42">
        <v>90</v>
      </c>
      <c r="AH403" s="42">
        <v>29.3</v>
      </c>
      <c r="AI403" s="42">
        <v>93.8</v>
      </c>
      <c r="AJ403" s="42">
        <v>235.19</v>
      </c>
      <c r="AK403" s="42" t="s">
        <v>76</v>
      </c>
      <c r="AL403" s="42" t="s">
        <v>76</v>
      </c>
      <c r="AM403" s="42" t="s">
        <v>76</v>
      </c>
      <c r="AN403" s="42">
        <v>6</v>
      </c>
    </row>
    <row r="404" spans="2:40" x14ac:dyDescent="0.25">
      <c r="B404" s="42" t="s">
        <v>408</v>
      </c>
      <c r="C404" s="15">
        <v>466910</v>
      </c>
      <c r="D404" s="15" t="s">
        <v>7838</v>
      </c>
      <c r="E404" s="15">
        <v>2020</v>
      </c>
      <c r="F404" s="41">
        <v>43891</v>
      </c>
      <c r="G404" s="42">
        <v>922.6</v>
      </c>
      <c r="H404" s="42">
        <v>1518</v>
      </c>
      <c r="I404" s="42">
        <v>928.3</v>
      </c>
      <c r="J404" s="42" t="s">
        <v>9489</v>
      </c>
      <c r="K404" s="42">
        <v>913.5</v>
      </c>
      <c r="L404" s="42" t="s">
        <v>10064</v>
      </c>
      <c r="M404" s="42">
        <v>14.6</v>
      </c>
      <c r="N404" s="42">
        <v>26.5</v>
      </c>
      <c r="O404" s="42" t="s">
        <v>10065</v>
      </c>
      <c r="P404" s="42">
        <v>7.2</v>
      </c>
      <c r="Q404" s="42" t="s">
        <v>10066</v>
      </c>
      <c r="R404" s="42">
        <v>13</v>
      </c>
      <c r="S404" s="42">
        <v>2.5</v>
      </c>
      <c r="T404" s="42">
        <v>360</v>
      </c>
      <c r="U404" s="42">
        <v>20.3</v>
      </c>
      <c r="V404" s="42">
        <v>190</v>
      </c>
      <c r="W404" s="42" t="s">
        <v>10067</v>
      </c>
      <c r="X404" s="42">
        <v>266</v>
      </c>
      <c r="Y404" s="42">
        <v>212.6</v>
      </c>
      <c r="Z404" s="42">
        <v>22</v>
      </c>
      <c r="AA404" s="42">
        <v>15</v>
      </c>
      <c r="AB404" s="42" t="s">
        <v>10068</v>
      </c>
      <c r="AC404" s="42">
        <v>29.5</v>
      </c>
      <c r="AD404" s="42" t="s">
        <v>10069</v>
      </c>
      <c r="AE404" s="42">
        <v>85.3</v>
      </c>
      <c r="AF404" s="42" t="s">
        <v>6408</v>
      </c>
      <c r="AG404" s="42">
        <v>91</v>
      </c>
      <c r="AH404" s="42">
        <v>47.7</v>
      </c>
      <c r="AI404" s="42">
        <v>79.7</v>
      </c>
      <c r="AJ404" s="42">
        <v>263.3</v>
      </c>
      <c r="AK404" s="42" t="s">
        <v>76</v>
      </c>
      <c r="AL404" s="42" t="s">
        <v>76</v>
      </c>
      <c r="AM404" s="42" t="s">
        <v>76</v>
      </c>
      <c r="AN404" s="42">
        <v>7.8</v>
      </c>
    </row>
    <row r="405" spans="2:40" x14ac:dyDescent="0.25">
      <c r="B405" s="42" t="s">
        <v>408</v>
      </c>
      <c r="C405" s="15">
        <v>466910</v>
      </c>
      <c r="D405" s="15" t="s">
        <v>7838</v>
      </c>
      <c r="E405" s="15">
        <v>2020</v>
      </c>
      <c r="F405" s="41">
        <v>43922</v>
      </c>
      <c r="G405" s="42">
        <v>923.4</v>
      </c>
      <c r="H405" s="42">
        <v>1524.4</v>
      </c>
      <c r="I405" s="42">
        <v>927.4</v>
      </c>
      <c r="J405" s="42" t="s">
        <v>10070</v>
      </c>
      <c r="K405" s="42">
        <v>918.5</v>
      </c>
      <c r="L405" s="42" t="s">
        <v>10071</v>
      </c>
      <c r="M405" s="42">
        <v>14.5</v>
      </c>
      <c r="N405" s="42">
        <v>24.9</v>
      </c>
      <c r="O405" s="42" t="s">
        <v>10072</v>
      </c>
      <c r="P405" s="42">
        <v>6.1</v>
      </c>
      <c r="Q405" s="42" t="s">
        <v>1640</v>
      </c>
      <c r="R405" s="42">
        <v>12.3</v>
      </c>
      <c r="S405" s="42">
        <v>2.7</v>
      </c>
      <c r="T405" s="42">
        <v>360</v>
      </c>
      <c r="U405" s="42">
        <v>20.3</v>
      </c>
      <c r="V405" s="42">
        <v>160</v>
      </c>
      <c r="W405" s="42" t="s">
        <v>10073</v>
      </c>
      <c r="X405" s="42">
        <v>134.80000000000001</v>
      </c>
      <c r="Y405" s="42">
        <v>185</v>
      </c>
      <c r="Z405" s="42">
        <v>19</v>
      </c>
      <c r="AA405" s="42">
        <v>3</v>
      </c>
      <c r="AB405" s="42" t="s">
        <v>10074</v>
      </c>
      <c r="AC405" s="42">
        <v>6</v>
      </c>
      <c r="AD405" s="42" t="s">
        <v>10075</v>
      </c>
      <c r="AE405" s="42">
        <v>25.2</v>
      </c>
      <c r="AF405" s="42" t="s">
        <v>8903</v>
      </c>
      <c r="AG405" s="42">
        <v>88</v>
      </c>
      <c r="AH405" s="42">
        <v>41.5</v>
      </c>
      <c r="AI405" s="42">
        <v>82.5</v>
      </c>
      <c r="AJ405" s="42">
        <v>267.95999999999998</v>
      </c>
      <c r="AK405" s="42" t="s">
        <v>76</v>
      </c>
      <c r="AL405" s="42" t="s">
        <v>76</v>
      </c>
      <c r="AM405" s="42" t="s">
        <v>76</v>
      </c>
      <c r="AN405" s="42">
        <v>8</v>
      </c>
    </row>
    <row r="406" spans="2:40" x14ac:dyDescent="0.25">
      <c r="B406" s="42" t="s">
        <v>408</v>
      </c>
      <c r="C406" s="15">
        <v>466910</v>
      </c>
      <c r="D406" s="15" t="s">
        <v>7838</v>
      </c>
      <c r="E406" s="15">
        <v>2020</v>
      </c>
      <c r="F406" s="41">
        <v>43952</v>
      </c>
      <c r="G406" s="42">
        <v>918.3</v>
      </c>
      <c r="H406" s="42">
        <v>1493.3</v>
      </c>
      <c r="I406" s="42">
        <v>923.5</v>
      </c>
      <c r="J406" s="42" t="s">
        <v>10076</v>
      </c>
      <c r="K406" s="42">
        <v>911.7</v>
      </c>
      <c r="L406" s="42" t="s">
        <v>10077</v>
      </c>
      <c r="M406" s="42">
        <v>21.2</v>
      </c>
      <c r="N406" s="42">
        <v>28.3</v>
      </c>
      <c r="O406" s="42" t="s">
        <v>10078</v>
      </c>
      <c r="P406" s="42">
        <v>16.3</v>
      </c>
      <c r="Q406" s="42" t="s">
        <v>10079</v>
      </c>
      <c r="R406" s="42">
        <v>19</v>
      </c>
      <c r="S406" s="42">
        <v>1.8</v>
      </c>
      <c r="T406" s="42">
        <v>360</v>
      </c>
      <c r="U406" s="42">
        <v>16.2</v>
      </c>
      <c r="V406" s="42">
        <v>10</v>
      </c>
      <c r="W406" s="42" t="s">
        <v>10080</v>
      </c>
      <c r="X406" s="42">
        <v>428.4</v>
      </c>
      <c r="Y406" s="42">
        <v>137.69999999999999</v>
      </c>
      <c r="Z406" s="42">
        <v>16</v>
      </c>
      <c r="AA406" s="42">
        <v>17</v>
      </c>
      <c r="AB406" s="42" t="s">
        <v>10081</v>
      </c>
      <c r="AC406" s="42">
        <v>53</v>
      </c>
      <c r="AD406" s="42" t="s">
        <v>10082</v>
      </c>
      <c r="AE406" s="42">
        <v>81.7</v>
      </c>
      <c r="AF406" s="42" t="s">
        <v>2306</v>
      </c>
      <c r="AG406" s="42">
        <v>88</v>
      </c>
      <c r="AH406" s="42">
        <v>50</v>
      </c>
      <c r="AI406" s="42">
        <v>70.599999999999994</v>
      </c>
      <c r="AJ406" s="42">
        <v>281.2</v>
      </c>
      <c r="AK406" s="42" t="s">
        <v>76</v>
      </c>
      <c r="AL406" s="42" t="s">
        <v>76</v>
      </c>
      <c r="AM406" s="42" t="s">
        <v>76</v>
      </c>
      <c r="AN406" s="42">
        <v>8.1</v>
      </c>
    </row>
    <row r="407" spans="2:40" x14ac:dyDescent="0.25">
      <c r="B407" s="42" t="s">
        <v>408</v>
      </c>
      <c r="C407" s="15">
        <v>466910</v>
      </c>
      <c r="D407" s="15" t="s">
        <v>7838</v>
      </c>
      <c r="E407" s="15">
        <v>2020</v>
      </c>
      <c r="F407" s="41">
        <v>43983</v>
      </c>
      <c r="G407" s="42">
        <v>918</v>
      </c>
      <c r="H407" s="42">
        <v>1496.4</v>
      </c>
      <c r="I407" s="42">
        <v>923.5</v>
      </c>
      <c r="J407" s="42" t="s">
        <v>10083</v>
      </c>
      <c r="K407" s="42">
        <v>913.8</v>
      </c>
      <c r="L407" s="42" t="s">
        <v>10084</v>
      </c>
      <c r="M407" s="42">
        <v>23.7</v>
      </c>
      <c r="N407" s="42">
        <v>29.7</v>
      </c>
      <c r="O407" s="42" t="s">
        <v>10085</v>
      </c>
      <c r="P407" s="42">
        <v>19.2</v>
      </c>
      <c r="Q407" s="42" t="s">
        <v>10086</v>
      </c>
      <c r="R407" s="42">
        <v>20.9</v>
      </c>
      <c r="S407" s="42">
        <v>1.8</v>
      </c>
      <c r="T407" s="42">
        <v>150</v>
      </c>
      <c r="U407" s="42">
        <v>13.5</v>
      </c>
      <c r="V407" s="42">
        <v>210</v>
      </c>
      <c r="W407" s="42" t="s">
        <v>10087</v>
      </c>
      <c r="X407" s="42">
        <v>111.5</v>
      </c>
      <c r="Y407" s="42">
        <v>49.3</v>
      </c>
      <c r="Z407" s="42">
        <v>8</v>
      </c>
      <c r="AA407" s="42">
        <v>10</v>
      </c>
      <c r="AB407" s="42" t="s">
        <v>10088</v>
      </c>
      <c r="AC407" s="42">
        <v>21</v>
      </c>
      <c r="AD407" s="42" t="s">
        <v>10089</v>
      </c>
      <c r="AE407" s="42">
        <v>46.5</v>
      </c>
      <c r="AF407" s="42" t="s">
        <v>2307</v>
      </c>
      <c r="AG407" s="42">
        <v>85</v>
      </c>
      <c r="AH407" s="42">
        <v>85</v>
      </c>
      <c r="AI407" s="42">
        <v>134.9</v>
      </c>
      <c r="AJ407" s="42">
        <v>403.32</v>
      </c>
      <c r="AK407" s="42" t="s">
        <v>76</v>
      </c>
      <c r="AL407" s="42" t="s">
        <v>76</v>
      </c>
      <c r="AM407" s="42" t="s">
        <v>76</v>
      </c>
      <c r="AN407" s="42">
        <v>7.1</v>
      </c>
    </row>
    <row r="408" spans="2:40" x14ac:dyDescent="0.25">
      <c r="B408" s="42" t="s">
        <v>408</v>
      </c>
      <c r="C408" s="15">
        <v>466910</v>
      </c>
      <c r="D408" s="15" t="s">
        <v>7838</v>
      </c>
      <c r="E408" s="15">
        <v>2020</v>
      </c>
      <c r="F408" s="41">
        <v>44013</v>
      </c>
      <c r="G408" s="42">
        <v>918.1</v>
      </c>
      <c r="H408" s="42">
        <v>1498.3</v>
      </c>
      <c r="I408" s="42">
        <v>922.4</v>
      </c>
      <c r="J408" s="42" t="s">
        <v>10090</v>
      </c>
      <c r="K408" s="42">
        <v>913.4</v>
      </c>
      <c r="L408" s="42" t="s">
        <v>10091</v>
      </c>
      <c r="M408" s="42">
        <v>24.3</v>
      </c>
      <c r="N408" s="42">
        <v>30.9</v>
      </c>
      <c r="O408" s="42" t="s">
        <v>10092</v>
      </c>
      <c r="P408" s="42">
        <v>20</v>
      </c>
      <c r="Q408" s="42" t="s">
        <v>10093</v>
      </c>
      <c r="R408" s="42">
        <v>21.2</v>
      </c>
      <c r="S408" s="42">
        <v>2</v>
      </c>
      <c r="T408" s="42">
        <v>160</v>
      </c>
      <c r="U408" s="42">
        <v>21.3</v>
      </c>
      <c r="V408" s="42">
        <v>150</v>
      </c>
      <c r="W408" s="42" t="s">
        <v>10094</v>
      </c>
      <c r="X408" s="42">
        <v>140.5</v>
      </c>
      <c r="Y408" s="42">
        <v>20</v>
      </c>
      <c r="Z408" s="42">
        <v>7</v>
      </c>
      <c r="AA408" s="42">
        <v>13.5</v>
      </c>
      <c r="AB408" s="42" t="s">
        <v>10095</v>
      </c>
      <c r="AC408" s="42">
        <v>31</v>
      </c>
      <c r="AD408" s="42" t="s">
        <v>10096</v>
      </c>
      <c r="AE408" s="42">
        <v>75.5</v>
      </c>
      <c r="AF408" s="42" t="s">
        <v>2840</v>
      </c>
      <c r="AG408" s="42">
        <v>83</v>
      </c>
      <c r="AH408" s="42">
        <v>91.2</v>
      </c>
      <c r="AI408" s="42">
        <v>150.1</v>
      </c>
      <c r="AJ408" s="42">
        <v>441.72</v>
      </c>
      <c r="AK408" s="42" t="s">
        <v>76</v>
      </c>
      <c r="AL408" s="42" t="s">
        <v>76</v>
      </c>
      <c r="AM408" s="42" t="s">
        <v>76</v>
      </c>
      <c r="AN408" s="42">
        <v>7</v>
      </c>
    </row>
    <row r="409" spans="2:40" x14ac:dyDescent="0.25">
      <c r="B409" s="42" t="s">
        <v>408</v>
      </c>
      <c r="C409" s="15">
        <v>466910</v>
      </c>
      <c r="D409" s="15" t="s">
        <v>7838</v>
      </c>
      <c r="E409" s="15">
        <v>2020</v>
      </c>
      <c r="F409" s="41">
        <v>44044</v>
      </c>
      <c r="G409" s="42">
        <v>917.2</v>
      </c>
      <c r="H409" s="42">
        <v>1488.1</v>
      </c>
      <c r="I409" s="42">
        <v>925</v>
      </c>
      <c r="J409" s="42" t="s">
        <v>10097</v>
      </c>
      <c r="K409" s="42">
        <v>910.7</v>
      </c>
      <c r="L409" s="42" t="s">
        <v>10098</v>
      </c>
      <c r="M409" s="42">
        <v>23.4</v>
      </c>
      <c r="N409" s="42">
        <v>29.3</v>
      </c>
      <c r="O409" s="42" t="s">
        <v>10099</v>
      </c>
      <c r="P409" s="42">
        <v>20.3</v>
      </c>
      <c r="Q409" s="42" t="s">
        <v>10100</v>
      </c>
      <c r="R409" s="42">
        <v>20.8</v>
      </c>
      <c r="S409" s="42">
        <v>2.6</v>
      </c>
      <c r="T409" s="42">
        <v>350</v>
      </c>
      <c r="U409" s="42">
        <v>19.7</v>
      </c>
      <c r="V409" s="42">
        <v>190</v>
      </c>
      <c r="W409" s="42" t="s">
        <v>10101</v>
      </c>
      <c r="X409" s="42">
        <v>537.5</v>
      </c>
      <c r="Y409" s="42">
        <v>72</v>
      </c>
      <c r="Z409" s="42">
        <v>13</v>
      </c>
      <c r="AA409" s="42">
        <v>19.5</v>
      </c>
      <c r="AB409" s="42" t="s">
        <v>10102</v>
      </c>
      <c r="AC409" s="42">
        <v>78.5</v>
      </c>
      <c r="AD409" s="42" t="s">
        <v>10103</v>
      </c>
      <c r="AE409" s="42">
        <v>189</v>
      </c>
      <c r="AF409" s="42" t="s">
        <v>10104</v>
      </c>
      <c r="AG409" s="42">
        <v>86</v>
      </c>
      <c r="AH409" s="42">
        <v>80.8</v>
      </c>
      <c r="AI409" s="42">
        <v>149.5</v>
      </c>
      <c r="AJ409" s="42">
        <v>427.11</v>
      </c>
      <c r="AK409" s="42" t="s">
        <v>76</v>
      </c>
      <c r="AL409" s="42" t="s">
        <v>76</v>
      </c>
      <c r="AM409" s="42" t="s">
        <v>76</v>
      </c>
      <c r="AN409" s="42">
        <v>6.5</v>
      </c>
    </row>
    <row r="410" spans="2:40" x14ac:dyDescent="0.25">
      <c r="B410" s="42" t="s">
        <v>408</v>
      </c>
      <c r="C410" s="15">
        <v>466910</v>
      </c>
      <c r="D410" s="15" t="s">
        <v>7838</v>
      </c>
      <c r="E410" s="15">
        <v>2020</v>
      </c>
      <c r="F410" s="41">
        <v>44075</v>
      </c>
      <c r="G410" s="42">
        <v>919.2</v>
      </c>
      <c r="H410" s="42">
        <v>1502</v>
      </c>
      <c r="I410" s="42">
        <v>924</v>
      </c>
      <c r="J410" s="42" t="s">
        <v>10105</v>
      </c>
      <c r="K410" s="42">
        <v>910.7</v>
      </c>
      <c r="L410" s="42" t="s">
        <v>10106</v>
      </c>
      <c r="M410" s="42">
        <v>21.2</v>
      </c>
      <c r="N410" s="42">
        <v>28.2</v>
      </c>
      <c r="O410" s="42" t="s">
        <v>10107</v>
      </c>
      <c r="P410" s="42">
        <v>15.2</v>
      </c>
      <c r="Q410" s="42" t="s">
        <v>10108</v>
      </c>
      <c r="R410" s="42">
        <v>19.100000000000001</v>
      </c>
      <c r="S410" s="42">
        <v>2.2000000000000002</v>
      </c>
      <c r="T410" s="42">
        <v>360</v>
      </c>
      <c r="U410" s="42">
        <v>20</v>
      </c>
      <c r="V410" s="42">
        <v>340</v>
      </c>
      <c r="W410" s="42" t="s">
        <v>10109</v>
      </c>
      <c r="X410" s="42">
        <v>450</v>
      </c>
      <c r="Y410" s="42">
        <v>136.80000000000001</v>
      </c>
      <c r="Z410" s="42">
        <v>17</v>
      </c>
      <c r="AA410" s="42">
        <v>20</v>
      </c>
      <c r="AB410" s="42" t="s">
        <v>10110</v>
      </c>
      <c r="AC410" s="42">
        <v>59.5</v>
      </c>
      <c r="AD410" s="42" t="s">
        <v>10111</v>
      </c>
      <c r="AE410" s="42">
        <v>163</v>
      </c>
      <c r="AF410" s="42" t="s">
        <v>8350</v>
      </c>
      <c r="AG410" s="42">
        <v>88</v>
      </c>
      <c r="AH410" s="42">
        <v>57.7</v>
      </c>
      <c r="AI410" s="42">
        <v>94.4</v>
      </c>
      <c r="AJ410" s="42">
        <v>299.13</v>
      </c>
      <c r="AK410" s="42" t="s">
        <v>76</v>
      </c>
      <c r="AL410" s="42" t="s">
        <v>76</v>
      </c>
      <c r="AM410" s="42" t="s">
        <v>76</v>
      </c>
      <c r="AN410" s="42">
        <v>7.9</v>
      </c>
    </row>
    <row r="411" spans="2:40" x14ac:dyDescent="0.25">
      <c r="B411" s="42" t="s">
        <v>408</v>
      </c>
      <c r="C411" s="15">
        <v>466910</v>
      </c>
      <c r="D411" s="15" t="s">
        <v>7838</v>
      </c>
      <c r="E411" s="15">
        <v>2020</v>
      </c>
      <c r="F411" s="41">
        <v>44105</v>
      </c>
      <c r="G411" s="42">
        <v>922.7</v>
      </c>
      <c r="H411" s="42">
        <v>1526.7</v>
      </c>
      <c r="I411" s="42">
        <v>928.5</v>
      </c>
      <c r="J411" s="42" t="s">
        <v>10112</v>
      </c>
      <c r="K411" s="42">
        <v>916.3</v>
      </c>
      <c r="L411" s="42" t="s">
        <v>10113</v>
      </c>
      <c r="M411" s="42">
        <v>17.899999999999999</v>
      </c>
      <c r="N411" s="42">
        <v>27.6</v>
      </c>
      <c r="O411" s="42" t="s">
        <v>10114</v>
      </c>
      <c r="P411" s="42">
        <v>12.4</v>
      </c>
      <c r="Q411" s="42" t="s">
        <v>10115</v>
      </c>
      <c r="R411" s="42">
        <v>16.600000000000001</v>
      </c>
      <c r="S411" s="42">
        <v>3.3</v>
      </c>
      <c r="T411" s="42">
        <v>160</v>
      </c>
      <c r="U411" s="42">
        <v>21.8</v>
      </c>
      <c r="V411" s="42">
        <v>180</v>
      </c>
      <c r="W411" s="42" t="s">
        <v>10116</v>
      </c>
      <c r="X411" s="42">
        <v>995</v>
      </c>
      <c r="Y411" s="42">
        <v>385.2</v>
      </c>
      <c r="Z411" s="42">
        <v>23</v>
      </c>
      <c r="AA411" s="42">
        <v>4</v>
      </c>
      <c r="AB411" s="42" t="s">
        <v>10117</v>
      </c>
      <c r="AC411" s="42">
        <v>14.5</v>
      </c>
      <c r="AD411" s="42" t="s">
        <v>10118</v>
      </c>
      <c r="AE411" s="42">
        <v>162.5</v>
      </c>
      <c r="AF411" s="42" t="s">
        <v>3988</v>
      </c>
      <c r="AG411" s="42">
        <v>92</v>
      </c>
      <c r="AH411" s="42">
        <v>23.6</v>
      </c>
      <c r="AI411" s="42">
        <v>42.9</v>
      </c>
      <c r="AJ411" s="42">
        <v>161.12</v>
      </c>
      <c r="AK411" s="42" t="s">
        <v>76</v>
      </c>
      <c r="AL411" s="42" t="s">
        <v>76</v>
      </c>
      <c r="AM411" s="42" t="s">
        <v>76</v>
      </c>
      <c r="AN411" s="42">
        <v>8.6</v>
      </c>
    </row>
    <row r="412" spans="2:40" x14ac:dyDescent="0.25">
      <c r="B412" s="42" t="s">
        <v>408</v>
      </c>
      <c r="C412" s="15">
        <v>466910</v>
      </c>
      <c r="D412" s="15" t="s">
        <v>7838</v>
      </c>
      <c r="E412" s="15">
        <v>2020</v>
      </c>
      <c r="F412" s="41">
        <v>44136</v>
      </c>
      <c r="G412" s="42">
        <v>925.6</v>
      </c>
      <c r="H412" s="42">
        <v>1550</v>
      </c>
      <c r="I412" s="42">
        <v>930.7</v>
      </c>
      <c r="J412" s="42" t="s">
        <v>10119</v>
      </c>
      <c r="K412" s="42">
        <v>919</v>
      </c>
      <c r="L412" s="42" t="s">
        <v>10120</v>
      </c>
      <c r="M412" s="42">
        <v>16.5</v>
      </c>
      <c r="N412" s="42">
        <v>24.8</v>
      </c>
      <c r="O412" s="42" t="s">
        <v>169</v>
      </c>
      <c r="P412" s="42">
        <v>11.2</v>
      </c>
      <c r="Q412" s="42" t="s">
        <v>10121</v>
      </c>
      <c r="R412" s="42">
        <v>15.5</v>
      </c>
      <c r="S412" s="42">
        <v>3.2</v>
      </c>
      <c r="T412" s="42">
        <v>180</v>
      </c>
      <c r="U412" s="42">
        <v>21.8</v>
      </c>
      <c r="V412" s="42">
        <v>170</v>
      </c>
      <c r="W412" s="42" t="s">
        <v>10122</v>
      </c>
      <c r="X412" s="42">
        <v>592</v>
      </c>
      <c r="Y412" s="42">
        <v>335.4</v>
      </c>
      <c r="Z412" s="42">
        <v>23</v>
      </c>
      <c r="AA412" s="42">
        <v>3.5</v>
      </c>
      <c r="AB412" s="42" t="s">
        <v>10123</v>
      </c>
      <c r="AC412" s="42">
        <v>9.5</v>
      </c>
      <c r="AD412" s="42" t="s">
        <v>10124</v>
      </c>
      <c r="AE412" s="42">
        <v>91.5</v>
      </c>
      <c r="AF412" s="42" t="s">
        <v>10125</v>
      </c>
      <c r="AG412" s="42">
        <v>94</v>
      </c>
      <c r="AH412" s="42">
        <v>12.9</v>
      </c>
      <c r="AI412" s="42">
        <v>31.5</v>
      </c>
      <c r="AJ412" s="42">
        <v>121.23</v>
      </c>
      <c r="AK412" s="42" t="s">
        <v>76</v>
      </c>
      <c r="AL412" s="42" t="s">
        <v>76</v>
      </c>
      <c r="AM412" s="42" t="s">
        <v>76</v>
      </c>
      <c r="AN412" s="42">
        <v>8.5</v>
      </c>
    </row>
    <row r="413" spans="2:40" x14ac:dyDescent="0.25">
      <c r="B413" s="42" t="s">
        <v>408</v>
      </c>
      <c r="C413" s="15">
        <v>466910</v>
      </c>
      <c r="D413" s="15" t="s">
        <v>7838</v>
      </c>
      <c r="E413" s="15">
        <v>2020</v>
      </c>
      <c r="F413" s="41">
        <v>44166</v>
      </c>
      <c r="G413" s="42">
        <v>925.6</v>
      </c>
      <c r="H413" s="42">
        <v>1539.9</v>
      </c>
      <c r="I413" s="42">
        <v>931.2</v>
      </c>
      <c r="J413" s="42" t="s">
        <v>10126</v>
      </c>
      <c r="K413" s="42">
        <v>919.3</v>
      </c>
      <c r="L413" s="42" t="s">
        <v>10127</v>
      </c>
      <c r="M413" s="42">
        <v>12.3</v>
      </c>
      <c r="N413" s="42">
        <v>20.3</v>
      </c>
      <c r="O413" s="42" t="s">
        <v>10128</v>
      </c>
      <c r="P413" s="42">
        <v>-0.7</v>
      </c>
      <c r="Q413" s="42" t="s">
        <v>10129</v>
      </c>
      <c r="R413" s="42">
        <v>12</v>
      </c>
      <c r="S413" s="42">
        <v>3</v>
      </c>
      <c r="T413" s="42">
        <v>340</v>
      </c>
      <c r="U413" s="42">
        <v>21.9</v>
      </c>
      <c r="V413" s="42">
        <v>320</v>
      </c>
      <c r="W413" s="42" t="s">
        <v>10130</v>
      </c>
      <c r="X413" s="42">
        <v>1088.5</v>
      </c>
      <c r="Y413" s="42">
        <v>493.3</v>
      </c>
      <c r="Z413" s="42">
        <v>28</v>
      </c>
      <c r="AA413" s="42">
        <v>4</v>
      </c>
      <c r="AB413" s="42" t="s">
        <v>10131</v>
      </c>
      <c r="AC413" s="42">
        <v>10</v>
      </c>
      <c r="AD413" s="42" t="s">
        <v>10132</v>
      </c>
      <c r="AE413" s="42">
        <v>112.5</v>
      </c>
      <c r="AF413" s="42" t="s">
        <v>2879</v>
      </c>
      <c r="AG413" s="42">
        <v>98</v>
      </c>
      <c r="AH413" s="42">
        <v>7</v>
      </c>
      <c r="AI413" s="42">
        <v>10</v>
      </c>
      <c r="AJ413" s="42">
        <v>84.39</v>
      </c>
      <c r="AK413" s="42" t="s">
        <v>76</v>
      </c>
      <c r="AL413" s="42" t="s">
        <v>76</v>
      </c>
      <c r="AM413" s="42" t="s">
        <v>76</v>
      </c>
      <c r="AN413" s="42">
        <v>9.5</v>
      </c>
    </row>
    <row r="414" spans="2:40" x14ac:dyDescent="0.25">
      <c r="B414" s="42" t="s">
        <v>408</v>
      </c>
      <c r="C414" s="15">
        <v>466910</v>
      </c>
      <c r="D414" s="15" t="s">
        <v>7838</v>
      </c>
      <c r="E414" s="15">
        <v>2021</v>
      </c>
      <c r="F414" s="41">
        <v>44197</v>
      </c>
      <c r="G414" s="42">
        <v>925.4</v>
      </c>
      <c r="H414" s="42">
        <v>1533.6</v>
      </c>
      <c r="I414" s="42">
        <v>931.3</v>
      </c>
      <c r="J414" s="42" t="s">
        <v>1715</v>
      </c>
      <c r="K414" s="42">
        <v>917.3</v>
      </c>
      <c r="L414" s="42" t="s">
        <v>10133</v>
      </c>
      <c r="M414" s="42">
        <v>9</v>
      </c>
      <c r="N414" s="42">
        <v>22.7</v>
      </c>
      <c r="O414" s="42" t="s">
        <v>10134</v>
      </c>
      <c r="P414" s="42">
        <v>-0.4</v>
      </c>
      <c r="Q414" s="42" t="s">
        <v>1712</v>
      </c>
      <c r="R414" s="42">
        <v>8.1</v>
      </c>
      <c r="S414" s="42">
        <v>3.1</v>
      </c>
      <c r="T414" s="42">
        <v>180</v>
      </c>
      <c r="U414" s="42">
        <v>19</v>
      </c>
      <c r="V414" s="42">
        <v>350</v>
      </c>
      <c r="W414" s="42" t="s">
        <v>10135</v>
      </c>
      <c r="X414" s="42">
        <v>292</v>
      </c>
      <c r="Y414" s="42">
        <v>280.8</v>
      </c>
      <c r="Z414" s="42">
        <v>19</v>
      </c>
      <c r="AA414" s="42">
        <v>3</v>
      </c>
      <c r="AB414" s="42" t="s">
        <v>10136</v>
      </c>
      <c r="AC414" s="42">
        <v>4.5</v>
      </c>
      <c r="AD414" s="42" t="s">
        <v>1710</v>
      </c>
      <c r="AE414" s="42">
        <v>57.5</v>
      </c>
      <c r="AF414" s="42" t="s">
        <v>7737</v>
      </c>
      <c r="AG414" s="42">
        <v>95</v>
      </c>
      <c r="AH414" s="42">
        <v>15.2</v>
      </c>
      <c r="AI414" s="42">
        <v>70.8</v>
      </c>
      <c r="AJ414" s="42">
        <v>228.06</v>
      </c>
      <c r="AK414" s="42" t="s">
        <v>76</v>
      </c>
      <c r="AL414" s="42" t="s">
        <v>76</v>
      </c>
      <c r="AM414" s="42" t="s">
        <v>76</v>
      </c>
      <c r="AN414" s="42">
        <v>7.1</v>
      </c>
    </row>
    <row r="415" spans="2:40" x14ac:dyDescent="0.25">
      <c r="B415" s="42" t="s">
        <v>408</v>
      </c>
      <c r="C415" s="15">
        <v>466910</v>
      </c>
      <c r="D415" s="15" t="s">
        <v>7838</v>
      </c>
      <c r="E415" s="15">
        <v>2021</v>
      </c>
      <c r="F415" s="41">
        <v>44228</v>
      </c>
      <c r="G415" s="42">
        <v>923.6</v>
      </c>
      <c r="H415" s="42">
        <v>1526.3</v>
      </c>
      <c r="I415" s="42">
        <v>932.1</v>
      </c>
      <c r="J415" s="42" t="s">
        <v>4010</v>
      </c>
      <c r="K415" s="42">
        <v>915.4</v>
      </c>
      <c r="L415" s="42" t="s">
        <v>10137</v>
      </c>
      <c r="M415" s="42">
        <v>12.6</v>
      </c>
      <c r="N415" s="42">
        <v>21.5</v>
      </c>
      <c r="O415" s="42" t="s">
        <v>10138</v>
      </c>
      <c r="P415" s="42">
        <v>4.5</v>
      </c>
      <c r="Q415" s="42" t="s">
        <v>10139</v>
      </c>
      <c r="R415" s="42">
        <v>10.7</v>
      </c>
      <c r="S415" s="42">
        <v>3</v>
      </c>
      <c r="T415" s="42">
        <v>360</v>
      </c>
      <c r="U415" s="42">
        <v>19.899999999999999</v>
      </c>
      <c r="V415" s="42">
        <v>150</v>
      </c>
      <c r="W415" s="42" t="s">
        <v>10140</v>
      </c>
      <c r="X415" s="42">
        <v>245.5</v>
      </c>
      <c r="Y415" s="42">
        <v>171.6</v>
      </c>
      <c r="Z415" s="42">
        <v>13</v>
      </c>
      <c r="AA415" s="42">
        <v>3.5</v>
      </c>
      <c r="AB415" s="42" t="s">
        <v>10141</v>
      </c>
      <c r="AC415" s="42">
        <v>8.5</v>
      </c>
      <c r="AD415" s="42" t="s">
        <v>9568</v>
      </c>
      <c r="AE415" s="42">
        <v>79</v>
      </c>
      <c r="AF415" s="42" t="s">
        <v>10142</v>
      </c>
      <c r="AG415" s="42">
        <v>89</v>
      </c>
      <c r="AH415" s="42">
        <v>40.700000000000003</v>
      </c>
      <c r="AI415" s="42">
        <v>110.4</v>
      </c>
      <c r="AJ415" s="42">
        <v>332.9</v>
      </c>
      <c r="AK415" s="42" t="s">
        <v>76</v>
      </c>
      <c r="AL415" s="42" t="s">
        <v>76</v>
      </c>
      <c r="AM415" s="42" t="s">
        <v>76</v>
      </c>
      <c r="AN415" s="42">
        <v>6</v>
      </c>
    </row>
    <row r="416" spans="2:40" x14ac:dyDescent="0.25">
      <c r="B416" s="42" t="s">
        <v>408</v>
      </c>
      <c r="C416" s="15">
        <v>466910</v>
      </c>
      <c r="D416" s="15" t="s">
        <v>7838</v>
      </c>
      <c r="E416" s="15">
        <v>2021</v>
      </c>
      <c r="F416" s="41">
        <v>44256</v>
      </c>
      <c r="G416" s="42">
        <v>923.1</v>
      </c>
      <c r="H416" s="42">
        <v>1525.4</v>
      </c>
      <c r="I416" s="42">
        <v>930.1</v>
      </c>
      <c r="J416" s="42" t="s">
        <v>10143</v>
      </c>
      <c r="K416" s="42">
        <v>913.8</v>
      </c>
      <c r="L416" s="42" t="s">
        <v>10144</v>
      </c>
      <c r="M416" s="42">
        <v>14.4</v>
      </c>
      <c r="N416" s="42">
        <v>23.5</v>
      </c>
      <c r="O416" s="42" t="s">
        <v>10145</v>
      </c>
      <c r="P416" s="42">
        <v>5.6</v>
      </c>
      <c r="Q416" s="42" t="s">
        <v>10146</v>
      </c>
      <c r="R416" s="42">
        <v>13.7</v>
      </c>
      <c r="S416" s="42">
        <v>2.6</v>
      </c>
      <c r="T416" s="42">
        <v>360</v>
      </c>
      <c r="U416" s="42">
        <v>19.399999999999999</v>
      </c>
      <c r="V416" s="42">
        <v>160</v>
      </c>
      <c r="W416" s="42" t="s">
        <v>10147</v>
      </c>
      <c r="X416" s="42">
        <v>153.5</v>
      </c>
      <c r="Y416" s="42">
        <v>182.1</v>
      </c>
      <c r="Z416" s="42">
        <v>18</v>
      </c>
      <c r="AA416" s="42">
        <v>3.5</v>
      </c>
      <c r="AB416" s="42" t="s">
        <v>10148</v>
      </c>
      <c r="AC416" s="42">
        <v>8</v>
      </c>
      <c r="AD416" s="42" t="s">
        <v>10148</v>
      </c>
      <c r="AE416" s="42">
        <v>30.5</v>
      </c>
      <c r="AF416" s="42" t="s">
        <v>7118</v>
      </c>
      <c r="AG416" s="42">
        <v>96</v>
      </c>
      <c r="AH416" s="42">
        <v>42.6</v>
      </c>
      <c r="AI416" s="42">
        <v>81.7</v>
      </c>
      <c r="AJ416" s="42">
        <v>338.44</v>
      </c>
      <c r="AK416" s="42" t="s">
        <v>76</v>
      </c>
      <c r="AL416" s="42" t="s">
        <v>76</v>
      </c>
      <c r="AM416" s="42" t="s">
        <v>76</v>
      </c>
      <c r="AN416" s="42">
        <v>7.3</v>
      </c>
    </row>
    <row r="417" spans="2:40" x14ac:dyDescent="0.25">
      <c r="B417" s="42" t="s">
        <v>408</v>
      </c>
      <c r="C417" s="15">
        <v>466910</v>
      </c>
      <c r="D417" s="15" t="s">
        <v>7838</v>
      </c>
      <c r="E417" s="15">
        <v>2021</v>
      </c>
      <c r="F417" s="41">
        <v>44287</v>
      </c>
      <c r="G417" s="42">
        <v>921.6</v>
      </c>
      <c r="H417" s="42">
        <v>1515.6</v>
      </c>
      <c r="I417" s="42">
        <v>927.3</v>
      </c>
      <c r="J417" s="42" t="s">
        <v>10149</v>
      </c>
      <c r="K417" s="42">
        <v>914.6</v>
      </c>
      <c r="L417" s="42" t="s">
        <v>10150</v>
      </c>
      <c r="M417" s="42">
        <v>15.7</v>
      </c>
      <c r="N417" s="42">
        <v>24.8</v>
      </c>
      <c r="O417" s="42" t="s">
        <v>10151</v>
      </c>
      <c r="P417" s="42">
        <v>7.6</v>
      </c>
      <c r="Q417" s="42" t="s">
        <v>10152</v>
      </c>
      <c r="R417" s="42">
        <v>14.6</v>
      </c>
      <c r="S417" s="42">
        <v>2.7</v>
      </c>
      <c r="T417" s="42">
        <v>180</v>
      </c>
      <c r="U417" s="42">
        <v>19.2</v>
      </c>
      <c r="V417" s="42">
        <v>140</v>
      </c>
      <c r="W417" s="42" t="s">
        <v>1743</v>
      </c>
      <c r="X417" s="42">
        <v>74</v>
      </c>
      <c r="Y417" s="42">
        <v>133.6</v>
      </c>
      <c r="Z417" s="42">
        <v>14</v>
      </c>
      <c r="AA417" s="42">
        <v>1.5</v>
      </c>
      <c r="AB417" s="42" t="s">
        <v>10153</v>
      </c>
      <c r="AC417" s="42">
        <v>5</v>
      </c>
      <c r="AD417" s="42" t="s">
        <v>10154</v>
      </c>
      <c r="AE417" s="42">
        <v>21</v>
      </c>
      <c r="AF417" s="42" t="s">
        <v>7126</v>
      </c>
      <c r="AG417" s="42">
        <v>94</v>
      </c>
      <c r="AH417" s="42">
        <v>64.7</v>
      </c>
      <c r="AI417" s="42">
        <v>104.8</v>
      </c>
      <c r="AJ417" s="42">
        <v>455.89</v>
      </c>
      <c r="AK417" s="42" t="s">
        <v>76</v>
      </c>
      <c r="AL417" s="42" t="s">
        <v>76</v>
      </c>
      <c r="AM417" s="42" t="s">
        <v>76</v>
      </c>
      <c r="AN417" s="42">
        <v>7.4</v>
      </c>
    </row>
    <row r="418" spans="2:40" x14ac:dyDescent="0.25">
      <c r="B418" s="42" t="s">
        <v>408</v>
      </c>
      <c r="C418" s="15">
        <v>466910</v>
      </c>
      <c r="D418" s="15" t="s">
        <v>7838</v>
      </c>
      <c r="E418" s="15">
        <v>2021</v>
      </c>
      <c r="F418" s="41">
        <v>44317</v>
      </c>
      <c r="G418" s="42">
        <v>919.2</v>
      </c>
      <c r="H418" s="42">
        <v>1506.8</v>
      </c>
      <c r="I418" s="42">
        <v>924.4</v>
      </c>
      <c r="J418" s="42" t="s">
        <v>10155</v>
      </c>
      <c r="K418" s="42">
        <v>912.7</v>
      </c>
      <c r="L418" s="42" t="s">
        <v>10156</v>
      </c>
      <c r="M418" s="42">
        <v>21.6</v>
      </c>
      <c r="N418" s="42">
        <v>29</v>
      </c>
      <c r="O418" s="42" t="s">
        <v>10157</v>
      </c>
      <c r="P418" s="42">
        <v>12.9</v>
      </c>
      <c r="Q418" s="42" t="s">
        <v>10158</v>
      </c>
      <c r="R418" s="42">
        <v>20.2</v>
      </c>
      <c r="S418" s="42">
        <v>2.1</v>
      </c>
      <c r="T418" s="42">
        <v>360</v>
      </c>
      <c r="U418" s="42">
        <v>15.4</v>
      </c>
      <c r="V418" s="42">
        <v>190</v>
      </c>
      <c r="W418" s="42" t="s">
        <v>10159</v>
      </c>
      <c r="X418" s="42">
        <v>223</v>
      </c>
      <c r="Y418" s="42">
        <v>57.4</v>
      </c>
      <c r="Z418" s="42">
        <v>6</v>
      </c>
      <c r="AA418" s="42">
        <v>12.5</v>
      </c>
      <c r="AB418" s="42" t="s">
        <v>10160</v>
      </c>
      <c r="AC418" s="42">
        <v>39.5</v>
      </c>
      <c r="AD418" s="42" t="s">
        <v>10161</v>
      </c>
      <c r="AE418" s="42">
        <v>75.5</v>
      </c>
      <c r="AF418" s="42" t="s">
        <v>9588</v>
      </c>
      <c r="AG418" s="42">
        <v>92</v>
      </c>
      <c r="AH418" s="42">
        <v>72.099999999999994</v>
      </c>
      <c r="AI418" s="42">
        <v>101.5</v>
      </c>
      <c r="AJ418" s="42">
        <v>460.8</v>
      </c>
      <c r="AK418" s="42" t="s">
        <v>76</v>
      </c>
      <c r="AL418" s="42" t="s">
        <v>76</v>
      </c>
      <c r="AM418" s="42" t="s">
        <v>76</v>
      </c>
      <c r="AN418" s="42">
        <v>7.6</v>
      </c>
    </row>
    <row r="419" spans="2:40" x14ac:dyDescent="0.25">
      <c r="B419" s="42" t="s">
        <v>408</v>
      </c>
      <c r="C419" s="15">
        <v>466910</v>
      </c>
      <c r="D419" s="15" t="s">
        <v>7838</v>
      </c>
      <c r="E419" s="15">
        <v>2021</v>
      </c>
      <c r="F419" s="41">
        <v>44348</v>
      </c>
      <c r="G419" s="42">
        <v>916.1</v>
      </c>
      <c r="H419" s="42">
        <v>1480</v>
      </c>
      <c r="I419" s="42">
        <v>921.6</v>
      </c>
      <c r="J419" s="42" t="s">
        <v>10162</v>
      </c>
      <c r="K419" s="42">
        <v>910.8</v>
      </c>
      <c r="L419" s="42" t="s">
        <v>6511</v>
      </c>
      <c r="M419" s="42">
        <v>22.7</v>
      </c>
      <c r="N419" s="42">
        <v>29.2</v>
      </c>
      <c r="O419" s="42" t="s">
        <v>10163</v>
      </c>
      <c r="P419" s="42">
        <v>17.3</v>
      </c>
      <c r="Q419" s="42" t="s">
        <v>10164</v>
      </c>
      <c r="R419" s="42">
        <v>21.4</v>
      </c>
      <c r="S419" s="42">
        <v>2.1</v>
      </c>
      <c r="T419" s="42">
        <v>180</v>
      </c>
      <c r="U419" s="42">
        <v>17</v>
      </c>
      <c r="V419" s="42">
        <v>140</v>
      </c>
      <c r="W419" s="42" t="s">
        <v>10165</v>
      </c>
      <c r="X419" s="42">
        <v>225</v>
      </c>
      <c r="Y419" s="42">
        <v>83.6</v>
      </c>
      <c r="Z419" s="42">
        <v>12</v>
      </c>
      <c r="AA419" s="42">
        <v>20.5</v>
      </c>
      <c r="AB419" s="42" t="s">
        <v>10166</v>
      </c>
      <c r="AC419" s="42">
        <v>52.5</v>
      </c>
      <c r="AD419" s="42" t="s">
        <v>10167</v>
      </c>
      <c r="AE419" s="42">
        <v>71</v>
      </c>
      <c r="AF419" s="42" t="s">
        <v>9004</v>
      </c>
      <c r="AG419" s="42">
        <v>93</v>
      </c>
      <c r="AH419" s="42">
        <v>69.3</v>
      </c>
      <c r="AI419" s="42">
        <v>91.2</v>
      </c>
      <c r="AJ419" s="42">
        <v>411.9</v>
      </c>
      <c r="AK419" s="42" t="s">
        <v>76</v>
      </c>
      <c r="AL419" s="42" t="s">
        <v>76</v>
      </c>
      <c r="AM419" s="42" t="s">
        <v>76</v>
      </c>
      <c r="AN419" s="42">
        <v>8.1999999999999993</v>
      </c>
    </row>
    <row r="420" spans="2:40" x14ac:dyDescent="0.25">
      <c r="B420" s="42" t="s">
        <v>408</v>
      </c>
      <c r="C420" s="15">
        <v>466910</v>
      </c>
      <c r="D420" s="15" t="s">
        <v>7838</v>
      </c>
      <c r="E420" s="15">
        <v>2021</v>
      </c>
      <c r="F420" s="41">
        <v>44378</v>
      </c>
      <c r="G420" s="42">
        <v>914.9</v>
      </c>
      <c r="H420" s="42">
        <v>1469.2</v>
      </c>
      <c r="I420" s="42">
        <v>923</v>
      </c>
      <c r="J420" s="42" t="s">
        <v>10168</v>
      </c>
      <c r="K420" s="42">
        <v>900</v>
      </c>
      <c r="L420" s="42" t="s">
        <v>10169</v>
      </c>
      <c r="M420" s="42">
        <v>23.2</v>
      </c>
      <c r="N420" s="42">
        <v>30.1</v>
      </c>
      <c r="O420" s="42" t="s">
        <v>10170</v>
      </c>
      <c r="P420" s="42">
        <v>19.399999999999999</v>
      </c>
      <c r="Q420" s="42" t="s">
        <v>10171</v>
      </c>
      <c r="R420" s="42">
        <v>22.1</v>
      </c>
      <c r="S420" s="42">
        <v>3</v>
      </c>
      <c r="T420" s="42">
        <v>360</v>
      </c>
      <c r="U420" s="42">
        <v>26.6</v>
      </c>
      <c r="V420" s="42">
        <v>360</v>
      </c>
      <c r="W420" s="42" t="s">
        <v>10172</v>
      </c>
      <c r="X420" s="42">
        <v>564</v>
      </c>
      <c r="Y420" s="42">
        <v>73.3</v>
      </c>
      <c r="Z420" s="42">
        <v>12</v>
      </c>
      <c r="AA420" s="42">
        <v>16</v>
      </c>
      <c r="AB420" s="42" t="s">
        <v>10173</v>
      </c>
      <c r="AC420" s="42">
        <v>62</v>
      </c>
      <c r="AD420" s="42" t="s">
        <v>10174</v>
      </c>
      <c r="AE420" s="42">
        <v>188.5</v>
      </c>
      <c r="AF420" s="42" t="s">
        <v>2930</v>
      </c>
      <c r="AG420" s="42">
        <v>94</v>
      </c>
      <c r="AH420" s="42">
        <v>80.599999999999994</v>
      </c>
      <c r="AI420" s="42">
        <v>131.80000000000001</v>
      </c>
      <c r="AJ420" s="42">
        <v>499.45</v>
      </c>
      <c r="AK420" s="42" t="s">
        <v>76</v>
      </c>
      <c r="AL420" s="42" t="s">
        <v>76</v>
      </c>
      <c r="AM420" s="42" t="s">
        <v>76</v>
      </c>
      <c r="AN420" s="42">
        <v>7</v>
      </c>
    </row>
    <row r="421" spans="2:40" x14ac:dyDescent="0.25">
      <c r="B421" s="42" t="s">
        <v>408</v>
      </c>
      <c r="C421" s="15">
        <v>466910</v>
      </c>
      <c r="D421" s="15" t="s">
        <v>7838</v>
      </c>
      <c r="E421" s="15">
        <v>2021</v>
      </c>
      <c r="F421" s="41">
        <v>44409</v>
      </c>
      <c r="G421" s="42">
        <v>916.9</v>
      </c>
      <c r="H421" s="42">
        <v>1487.8</v>
      </c>
      <c r="I421" s="42">
        <v>923.4</v>
      </c>
      <c r="J421" s="42" t="s">
        <v>10175</v>
      </c>
      <c r="K421" s="42">
        <v>905.4</v>
      </c>
      <c r="L421" s="42" t="s">
        <v>10176</v>
      </c>
      <c r="M421" s="42">
        <v>22.7</v>
      </c>
      <c r="N421" s="42">
        <v>28.3</v>
      </c>
      <c r="O421" s="42" t="s">
        <v>10177</v>
      </c>
      <c r="P421" s="42">
        <v>19.2</v>
      </c>
      <c r="Q421" s="42" t="s">
        <v>10178</v>
      </c>
      <c r="R421" s="42">
        <v>21.9</v>
      </c>
      <c r="S421" s="42">
        <v>2.2000000000000002</v>
      </c>
      <c r="T421" s="42">
        <v>360</v>
      </c>
      <c r="U421" s="42">
        <v>16.8</v>
      </c>
      <c r="V421" s="42">
        <v>350</v>
      </c>
      <c r="W421" s="42" t="s">
        <v>10179</v>
      </c>
      <c r="X421" s="42">
        <v>234.5</v>
      </c>
      <c r="Y421" s="42">
        <v>68.8</v>
      </c>
      <c r="Z421" s="42">
        <v>11</v>
      </c>
      <c r="AA421" s="42">
        <v>10</v>
      </c>
      <c r="AB421" s="42" t="s">
        <v>10180</v>
      </c>
      <c r="AC421" s="42">
        <v>23.5</v>
      </c>
      <c r="AD421" s="42" t="s">
        <v>10181</v>
      </c>
      <c r="AE421" s="42">
        <v>123.5</v>
      </c>
      <c r="AF421" s="42" t="s">
        <v>4674</v>
      </c>
      <c r="AG421" s="42">
        <v>95</v>
      </c>
      <c r="AH421" s="42">
        <v>68</v>
      </c>
      <c r="AI421" s="42">
        <v>105.8</v>
      </c>
      <c r="AJ421" s="42">
        <v>433.46</v>
      </c>
      <c r="AK421" s="42" t="s">
        <v>76</v>
      </c>
      <c r="AL421" s="42" t="s">
        <v>76</v>
      </c>
      <c r="AM421" s="42" t="s">
        <v>76</v>
      </c>
      <c r="AN421" s="42">
        <v>7.2</v>
      </c>
    </row>
    <row r="422" spans="2:40" x14ac:dyDescent="0.25">
      <c r="B422" s="42" t="s">
        <v>408</v>
      </c>
      <c r="C422" s="15">
        <v>466910</v>
      </c>
      <c r="D422" s="15" t="s">
        <v>7838</v>
      </c>
      <c r="E422" s="15">
        <v>2021</v>
      </c>
      <c r="F422" s="41">
        <v>44440</v>
      </c>
      <c r="G422" s="42">
        <v>919.2</v>
      </c>
      <c r="H422" s="42">
        <v>1508.6</v>
      </c>
      <c r="I422" s="42">
        <v>925.3</v>
      </c>
      <c r="J422" s="42" t="s">
        <v>10182</v>
      </c>
      <c r="K422" s="42">
        <v>901.3</v>
      </c>
      <c r="L422" s="42" t="s">
        <v>10183</v>
      </c>
      <c r="M422" s="42">
        <v>22.5</v>
      </c>
      <c r="N422" s="42">
        <v>29.6</v>
      </c>
      <c r="O422" s="42" t="s">
        <v>10184</v>
      </c>
      <c r="P422" s="42">
        <v>16.899999999999999</v>
      </c>
      <c r="Q422" s="42" t="s">
        <v>10185</v>
      </c>
      <c r="R422" s="42">
        <v>21.3</v>
      </c>
      <c r="S422" s="42">
        <v>2.6</v>
      </c>
      <c r="T422" s="42">
        <v>190</v>
      </c>
      <c r="U422" s="42">
        <v>27.9</v>
      </c>
      <c r="V422" s="42">
        <v>360</v>
      </c>
      <c r="W422" s="42" t="s">
        <v>10186</v>
      </c>
      <c r="X422" s="42">
        <v>281.5</v>
      </c>
      <c r="Y422" s="42">
        <v>43.7</v>
      </c>
      <c r="Z422" s="42">
        <v>10</v>
      </c>
      <c r="AA422" s="42">
        <v>11.5</v>
      </c>
      <c r="AB422" s="42" t="s">
        <v>10187</v>
      </c>
      <c r="AC422" s="42">
        <v>50</v>
      </c>
      <c r="AD422" s="42" t="s">
        <v>10188</v>
      </c>
      <c r="AE422" s="42">
        <v>198.5</v>
      </c>
      <c r="AF422" s="42" t="s">
        <v>2322</v>
      </c>
      <c r="AG422" s="42">
        <v>94</v>
      </c>
      <c r="AH422" s="42">
        <v>75.599999999999994</v>
      </c>
      <c r="AI422" s="42">
        <v>128.1</v>
      </c>
      <c r="AJ422" s="42">
        <v>452.52</v>
      </c>
      <c r="AK422" s="42" t="s">
        <v>76</v>
      </c>
      <c r="AL422" s="42" t="s">
        <v>76</v>
      </c>
      <c r="AM422" s="42" t="s">
        <v>76</v>
      </c>
      <c r="AN422" s="42">
        <v>5.5</v>
      </c>
    </row>
    <row r="423" spans="2:40" x14ac:dyDescent="0.25">
      <c r="B423" s="42" t="s">
        <v>408</v>
      </c>
      <c r="C423" s="15">
        <v>466910</v>
      </c>
      <c r="D423" s="15" t="s">
        <v>7838</v>
      </c>
      <c r="E423" s="15">
        <v>2021</v>
      </c>
      <c r="F423" s="41">
        <v>44470</v>
      </c>
      <c r="G423" s="42">
        <v>922.4</v>
      </c>
      <c r="H423" s="42">
        <v>1529.8</v>
      </c>
      <c r="I423" s="42">
        <v>929.1</v>
      </c>
      <c r="J423" s="42" t="s">
        <v>10189</v>
      </c>
      <c r="K423" s="42">
        <v>910.7</v>
      </c>
      <c r="L423" s="42" t="s">
        <v>10190</v>
      </c>
      <c r="M423" s="42">
        <v>18.7</v>
      </c>
      <c r="N423" s="42">
        <v>26</v>
      </c>
      <c r="O423" s="42" t="s">
        <v>10191</v>
      </c>
      <c r="P423" s="42">
        <v>13.1</v>
      </c>
      <c r="Q423" s="42" t="s">
        <v>10192</v>
      </c>
      <c r="R423" s="42">
        <v>18.3</v>
      </c>
      <c r="S423" s="42">
        <v>3.7</v>
      </c>
      <c r="T423" s="42">
        <v>180</v>
      </c>
      <c r="U423" s="42">
        <v>33.700000000000003</v>
      </c>
      <c r="V423" s="42">
        <v>170</v>
      </c>
      <c r="W423" s="42" t="s">
        <v>10193</v>
      </c>
      <c r="X423" s="42">
        <v>770</v>
      </c>
      <c r="Y423" s="42">
        <v>247.8</v>
      </c>
      <c r="Z423" s="42">
        <v>23</v>
      </c>
      <c r="AA423" s="42">
        <v>14.5</v>
      </c>
      <c r="AB423" s="42" t="s">
        <v>10194</v>
      </c>
      <c r="AC423" s="42">
        <v>36.5</v>
      </c>
      <c r="AD423" s="42" t="s">
        <v>10195</v>
      </c>
      <c r="AE423" s="42">
        <v>184.5</v>
      </c>
      <c r="AF423" s="42" t="s">
        <v>2323</v>
      </c>
      <c r="AG423" s="42">
        <v>98</v>
      </c>
      <c r="AH423" s="42">
        <v>34.1</v>
      </c>
      <c r="AI423" s="42">
        <v>56.3</v>
      </c>
      <c r="AJ423" s="42">
        <v>291.33</v>
      </c>
      <c r="AK423" s="42">
        <v>6</v>
      </c>
      <c r="AL423" s="42">
        <v>10</v>
      </c>
      <c r="AM423" s="42" t="s">
        <v>1592</v>
      </c>
      <c r="AN423" s="42">
        <v>8</v>
      </c>
    </row>
    <row r="424" spans="2:40" x14ac:dyDescent="0.25">
      <c r="B424" s="42" t="s">
        <v>408</v>
      </c>
      <c r="C424" s="15">
        <v>466910</v>
      </c>
      <c r="D424" s="15" t="s">
        <v>7838</v>
      </c>
      <c r="E424" s="15">
        <v>2021</v>
      </c>
      <c r="F424" s="41">
        <v>44501</v>
      </c>
      <c r="G424" s="42">
        <v>924</v>
      </c>
      <c r="H424" s="42">
        <v>1534</v>
      </c>
      <c r="I424" s="42">
        <v>929.9</v>
      </c>
      <c r="J424" s="42" t="s">
        <v>1801</v>
      </c>
      <c r="K424" s="42">
        <v>918.1</v>
      </c>
      <c r="L424" s="42" t="s">
        <v>10196</v>
      </c>
      <c r="M424" s="42">
        <v>14.4</v>
      </c>
      <c r="N424" s="42">
        <v>23.6</v>
      </c>
      <c r="O424" s="42" t="s">
        <v>10197</v>
      </c>
      <c r="P424" s="42">
        <v>6.9</v>
      </c>
      <c r="Q424" s="42" t="s">
        <v>10198</v>
      </c>
      <c r="R424" s="42">
        <v>14</v>
      </c>
      <c r="S424" s="42">
        <v>3.2</v>
      </c>
      <c r="T424" s="42">
        <v>160</v>
      </c>
      <c r="U424" s="42">
        <v>19.600000000000001</v>
      </c>
      <c r="V424" s="42">
        <v>140</v>
      </c>
      <c r="W424" s="42" t="s">
        <v>10199</v>
      </c>
      <c r="X424" s="42">
        <v>292</v>
      </c>
      <c r="Y424" s="42">
        <v>248.6</v>
      </c>
      <c r="Z424" s="42">
        <v>22</v>
      </c>
      <c r="AA424" s="42">
        <v>8</v>
      </c>
      <c r="AB424" s="42" t="s">
        <v>10200</v>
      </c>
      <c r="AC424" s="42">
        <v>16</v>
      </c>
      <c r="AD424" s="42" t="s">
        <v>10201</v>
      </c>
      <c r="AE424" s="42">
        <v>51.5</v>
      </c>
      <c r="AF424" s="42" t="s">
        <v>10202</v>
      </c>
      <c r="AG424" s="42">
        <v>98</v>
      </c>
      <c r="AH424" s="42">
        <v>22.9</v>
      </c>
      <c r="AI424" s="42">
        <v>48.3</v>
      </c>
      <c r="AJ424" s="42">
        <v>206.25</v>
      </c>
      <c r="AK424" s="42" t="s">
        <v>76</v>
      </c>
      <c r="AL424" s="42" t="s">
        <v>76</v>
      </c>
      <c r="AM424" s="42" t="s">
        <v>76</v>
      </c>
      <c r="AN424" s="42">
        <v>8.1</v>
      </c>
    </row>
    <row r="425" spans="2:40" x14ac:dyDescent="0.25">
      <c r="B425" s="42" t="s">
        <v>408</v>
      </c>
      <c r="C425" s="15">
        <v>466910</v>
      </c>
      <c r="D425" s="15" t="s">
        <v>7838</v>
      </c>
      <c r="E425" s="15">
        <v>2021</v>
      </c>
      <c r="F425" s="41">
        <v>44531</v>
      </c>
      <c r="G425" s="43">
        <v>927.1</v>
      </c>
      <c r="H425" s="43">
        <v>1554.7</v>
      </c>
      <c r="I425" s="43">
        <v>934.2</v>
      </c>
      <c r="J425" s="42" t="s">
        <v>18777</v>
      </c>
      <c r="K425" s="43">
        <v>918.7</v>
      </c>
      <c r="L425" s="42" t="s">
        <v>10203</v>
      </c>
      <c r="M425" s="43">
        <v>11.5</v>
      </c>
      <c r="N425" s="43">
        <v>20.2</v>
      </c>
      <c r="O425" s="42" t="s">
        <v>10204</v>
      </c>
      <c r="P425" s="43">
        <v>5.8</v>
      </c>
      <c r="Q425" s="42" t="s">
        <v>10205</v>
      </c>
      <c r="R425" s="43">
        <v>11.1</v>
      </c>
      <c r="S425" s="43">
        <v>3</v>
      </c>
      <c r="T425" s="43">
        <v>180</v>
      </c>
      <c r="U425" s="43">
        <v>20.399999999999999</v>
      </c>
      <c r="V425" s="43">
        <v>340</v>
      </c>
      <c r="W425" s="42" t="s">
        <v>10206</v>
      </c>
      <c r="X425" s="43">
        <v>467.5</v>
      </c>
      <c r="Y425" s="43">
        <v>330.9</v>
      </c>
      <c r="Z425" s="43">
        <v>25</v>
      </c>
      <c r="AA425" s="43">
        <v>7.5</v>
      </c>
      <c r="AB425" s="42" t="s">
        <v>10207</v>
      </c>
      <c r="AC425" s="43">
        <v>14</v>
      </c>
      <c r="AD425" s="42" t="s">
        <v>10208</v>
      </c>
      <c r="AE425" s="43">
        <v>67</v>
      </c>
      <c r="AF425" s="42" t="s">
        <v>5924</v>
      </c>
      <c r="AG425" s="43">
        <v>98</v>
      </c>
      <c r="AH425" s="43">
        <v>15.8</v>
      </c>
      <c r="AI425" s="43">
        <v>45.1</v>
      </c>
      <c r="AJ425" s="43">
        <v>189.49</v>
      </c>
      <c r="AK425" s="42" t="s">
        <v>76</v>
      </c>
      <c r="AL425" s="42" t="s">
        <v>76</v>
      </c>
      <c r="AM425" s="42" t="s">
        <v>76</v>
      </c>
      <c r="AN425" s="43">
        <v>8.1</v>
      </c>
    </row>
    <row r="426" spans="2:40" x14ac:dyDescent="0.25">
      <c r="B426" s="42" t="s">
        <v>408</v>
      </c>
      <c r="C426" s="15">
        <v>466930</v>
      </c>
      <c r="D426" s="15" t="s">
        <v>7845</v>
      </c>
      <c r="E426" s="15">
        <v>2015</v>
      </c>
      <c r="F426" s="41">
        <v>42005</v>
      </c>
      <c r="G426" s="42">
        <v>951.4</v>
      </c>
      <c r="H426" s="42">
        <v>1023.3</v>
      </c>
      <c r="I426" s="42">
        <v>957.7</v>
      </c>
      <c r="J426" s="42" t="s">
        <v>10209</v>
      </c>
      <c r="K426" s="42">
        <v>944.9</v>
      </c>
      <c r="L426" s="42" t="s">
        <v>10210</v>
      </c>
      <c r="M426" s="42">
        <v>11.6</v>
      </c>
      <c r="N426" s="42">
        <v>21.1</v>
      </c>
      <c r="O426" s="42" t="s">
        <v>10211</v>
      </c>
      <c r="P426" s="42">
        <v>5.5</v>
      </c>
      <c r="Q426" s="42" t="s">
        <v>10212</v>
      </c>
      <c r="R426" s="42">
        <v>8.4</v>
      </c>
      <c r="S426" s="42">
        <v>2.7</v>
      </c>
      <c r="T426" s="42">
        <v>30</v>
      </c>
      <c r="U426" s="42">
        <v>16.8</v>
      </c>
      <c r="V426" s="42">
        <v>20</v>
      </c>
      <c r="W426" s="42" t="s">
        <v>10213</v>
      </c>
      <c r="X426" s="42">
        <v>116</v>
      </c>
      <c r="Y426" s="42">
        <v>147.1</v>
      </c>
      <c r="Z426" s="42">
        <v>12</v>
      </c>
      <c r="AA426" s="42">
        <v>2</v>
      </c>
      <c r="AB426" s="42" t="s">
        <v>10214</v>
      </c>
      <c r="AC426" s="42">
        <v>6.5</v>
      </c>
      <c r="AD426" s="42" t="s">
        <v>10215</v>
      </c>
      <c r="AE426" s="42">
        <v>39.5</v>
      </c>
      <c r="AF426" s="42" t="s">
        <v>2338</v>
      </c>
      <c r="AG426" s="42">
        <v>81</v>
      </c>
      <c r="AH426" s="42">
        <v>36.1</v>
      </c>
      <c r="AI426" s="42">
        <v>114.7</v>
      </c>
      <c r="AJ426" s="42">
        <v>323.13</v>
      </c>
      <c r="AK426" s="42" t="s">
        <v>76</v>
      </c>
      <c r="AL426" s="42" t="s">
        <v>76</v>
      </c>
      <c r="AM426" s="42" t="s">
        <v>76</v>
      </c>
      <c r="AN426" s="42">
        <v>6.9</v>
      </c>
    </row>
    <row r="427" spans="2:40" x14ac:dyDescent="0.25">
      <c r="B427" s="42" t="s">
        <v>408</v>
      </c>
      <c r="C427" s="15">
        <v>466930</v>
      </c>
      <c r="D427" s="15" t="s">
        <v>7845</v>
      </c>
      <c r="E427" s="15">
        <v>2015</v>
      </c>
      <c r="F427" s="41">
        <v>42036</v>
      </c>
      <c r="G427" s="42">
        <v>949.8</v>
      </c>
      <c r="H427" s="42">
        <v>1021.3</v>
      </c>
      <c r="I427" s="42">
        <v>957.2</v>
      </c>
      <c r="J427" s="42" t="s">
        <v>10216</v>
      </c>
      <c r="K427" s="42">
        <v>943.8</v>
      </c>
      <c r="L427" s="42" t="s">
        <v>10217</v>
      </c>
      <c r="M427" s="42">
        <v>13</v>
      </c>
      <c r="N427" s="42">
        <v>23.1</v>
      </c>
      <c r="O427" s="42" t="s">
        <v>10218</v>
      </c>
      <c r="P427" s="42">
        <v>4.3</v>
      </c>
      <c r="Q427" s="42" t="s">
        <v>10219</v>
      </c>
      <c r="R427" s="42">
        <v>10.3</v>
      </c>
      <c r="S427" s="42">
        <v>2.1</v>
      </c>
      <c r="T427" s="42">
        <v>30</v>
      </c>
      <c r="U427" s="42">
        <v>16.100000000000001</v>
      </c>
      <c r="V427" s="42">
        <v>360</v>
      </c>
      <c r="W427" s="42" t="s">
        <v>10220</v>
      </c>
      <c r="X427" s="42">
        <v>90.5</v>
      </c>
      <c r="Y427" s="42">
        <v>137.80000000000001</v>
      </c>
      <c r="Z427" s="42">
        <v>15</v>
      </c>
      <c r="AA427" s="42">
        <v>1.5</v>
      </c>
      <c r="AB427" s="42" t="s">
        <v>10221</v>
      </c>
      <c r="AC427" s="42">
        <v>5.5</v>
      </c>
      <c r="AD427" s="42" t="s">
        <v>10222</v>
      </c>
      <c r="AE427" s="42">
        <v>21</v>
      </c>
      <c r="AF427" s="42" t="s">
        <v>7860</v>
      </c>
      <c r="AG427" s="42">
        <v>85</v>
      </c>
      <c r="AH427" s="42">
        <v>34</v>
      </c>
      <c r="AI427" s="42">
        <v>99</v>
      </c>
      <c r="AJ427" s="42">
        <v>324.67</v>
      </c>
      <c r="AK427" s="42" t="s">
        <v>76</v>
      </c>
      <c r="AL427" s="42" t="s">
        <v>76</v>
      </c>
      <c r="AM427" s="42" t="s">
        <v>76</v>
      </c>
      <c r="AN427" s="42">
        <v>7.6</v>
      </c>
    </row>
    <row r="428" spans="2:40" x14ac:dyDescent="0.25">
      <c r="B428" s="42" t="s">
        <v>408</v>
      </c>
      <c r="C428" s="15">
        <v>466930</v>
      </c>
      <c r="D428" s="15" t="s">
        <v>7845</v>
      </c>
      <c r="E428" s="15">
        <v>2015</v>
      </c>
      <c r="F428" s="41">
        <v>42064</v>
      </c>
      <c r="G428" s="42">
        <v>949</v>
      </c>
      <c r="H428" s="42">
        <v>1019.8</v>
      </c>
      <c r="I428" s="42">
        <v>957.1</v>
      </c>
      <c r="J428" s="42" t="s">
        <v>10223</v>
      </c>
      <c r="K428" s="42">
        <v>941.4</v>
      </c>
      <c r="L428" s="42" t="s">
        <v>10224</v>
      </c>
      <c r="M428" s="42">
        <v>15</v>
      </c>
      <c r="N428" s="42">
        <v>28.9</v>
      </c>
      <c r="O428" s="42" t="s">
        <v>10225</v>
      </c>
      <c r="P428" s="42">
        <v>6.8</v>
      </c>
      <c r="Q428" s="42" t="s">
        <v>10226</v>
      </c>
      <c r="R428" s="42">
        <v>12.7</v>
      </c>
      <c r="S428" s="42">
        <v>2.4</v>
      </c>
      <c r="T428" s="42">
        <v>20</v>
      </c>
      <c r="U428" s="42">
        <v>19.8</v>
      </c>
      <c r="V428" s="42">
        <v>360</v>
      </c>
      <c r="W428" s="42" t="s">
        <v>10227</v>
      </c>
      <c r="X428" s="42">
        <v>247.2</v>
      </c>
      <c r="Y428" s="42">
        <v>180.7</v>
      </c>
      <c r="Z428" s="42">
        <v>13</v>
      </c>
      <c r="AA428" s="42">
        <v>6</v>
      </c>
      <c r="AB428" s="42" t="s">
        <v>10228</v>
      </c>
      <c r="AC428" s="42">
        <v>12</v>
      </c>
      <c r="AD428" s="42" t="s">
        <v>10229</v>
      </c>
      <c r="AE428" s="42">
        <v>49.7</v>
      </c>
      <c r="AF428" s="42" t="s">
        <v>2992</v>
      </c>
      <c r="AG428" s="42">
        <v>87</v>
      </c>
      <c r="AH428" s="42">
        <v>42.6</v>
      </c>
      <c r="AI428" s="42">
        <v>100.4</v>
      </c>
      <c r="AJ428" s="42">
        <v>334.12</v>
      </c>
      <c r="AK428" s="42" t="s">
        <v>76</v>
      </c>
      <c r="AL428" s="42" t="s">
        <v>76</v>
      </c>
      <c r="AM428" s="42" t="s">
        <v>76</v>
      </c>
      <c r="AN428" s="42">
        <v>8.1</v>
      </c>
    </row>
    <row r="429" spans="2:40" x14ac:dyDescent="0.25">
      <c r="B429" s="42" t="s">
        <v>408</v>
      </c>
      <c r="C429" s="15">
        <v>466930</v>
      </c>
      <c r="D429" s="15" t="s">
        <v>7845</v>
      </c>
      <c r="E429" s="15">
        <v>2015</v>
      </c>
      <c r="F429" s="41">
        <v>42095</v>
      </c>
      <c r="G429" s="42">
        <v>945.9</v>
      </c>
      <c r="H429" s="42">
        <v>1015.6</v>
      </c>
      <c r="I429" s="42">
        <v>952.2</v>
      </c>
      <c r="J429" s="42" t="s">
        <v>10230</v>
      </c>
      <c r="K429" s="42">
        <v>937.3</v>
      </c>
      <c r="L429" s="42" t="s">
        <v>10231</v>
      </c>
      <c r="M429" s="42">
        <v>18.5</v>
      </c>
      <c r="N429" s="42">
        <v>30.1</v>
      </c>
      <c r="O429" s="42" t="s">
        <v>10232</v>
      </c>
      <c r="P429" s="42">
        <v>9.6</v>
      </c>
      <c r="Q429" s="42" t="s">
        <v>10233</v>
      </c>
      <c r="R429" s="42">
        <v>14.8</v>
      </c>
      <c r="S429" s="42">
        <v>1.8</v>
      </c>
      <c r="T429" s="42">
        <v>20</v>
      </c>
      <c r="U429" s="42">
        <v>19.8</v>
      </c>
      <c r="V429" s="42">
        <v>20</v>
      </c>
      <c r="W429" s="42" t="s">
        <v>10234</v>
      </c>
      <c r="X429" s="42">
        <v>96.5</v>
      </c>
      <c r="Y429" s="42">
        <v>96.7</v>
      </c>
      <c r="Z429" s="42">
        <v>11</v>
      </c>
      <c r="AA429" s="42">
        <v>4.5</v>
      </c>
      <c r="AB429" s="42" t="s">
        <v>10235</v>
      </c>
      <c r="AC429" s="42">
        <v>8</v>
      </c>
      <c r="AD429" s="42" t="s">
        <v>10236</v>
      </c>
      <c r="AE429" s="42">
        <v>20</v>
      </c>
      <c r="AF429" s="42" t="s">
        <v>9671</v>
      </c>
      <c r="AG429" s="42">
        <v>80</v>
      </c>
      <c r="AH429" s="42">
        <v>60.6</v>
      </c>
      <c r="AI429" s="42">
        <v>139</v>
      </c>
      <c r="AJ429" s="42">
        <v>479.19</v>
      </c>
      <c r="AK429" s="42" t="s">
        <v>76</v>
      </c>
      <c r="AL429" s="42" t="s">
        <v>76</v>
      </c>
      <c r="AM429" s="42" t="s">
        <v>76</v>
      </c>
      <c r="AN429" s="42">
        <v>7.1</v>
      </c>
    </row>
    <row r="430" spans="2:40" x14ac:dyDescent="0.25">
      <c r="B430" s="42" t="s">
        <v>408</v>
      </c>
      <c r="C430" s="15">
        <v>466930</v>
      </c>
      <c r="D430" s="15" t="s">
        <v>7845</v>
      </c>
      <c r="E430" s="15">
        <v>2015</v>
      </c>
      <c r="F430" s="41">
        <v>42125</v>
      </c>
      <c r="G430" s="42">
        <v>942</v>
      </c>
      <c r="H430" s="42">
        <v>1010.6</v>
      </c>
      <c r="I430" s="42">
        <v>946.6</v>
      </c>
      <c r="J430" s="42" t="s">
        <v>10237</v>
      </c>
      <c r="K430" s="42">
        <v>936.5</v>
      </c>
      <c r="L430" s="42" t="s">
        <v>10238</v>
      </c>
      <c r="M430" s="42">
        <v>22.1</v>
      </c>
      <c r="N430" s="42">
        <v>30</v>
      </c>
      <c r="O430" s="42" t="s">
        <v>10239</v>
      </c>
      <c r="P430" s="42">
        <v>14.7</v>
      </c>
      <c r="Q430" s="42" t="s">
        <v>10240</v>
      </c>
      <c r="R430" s="42">
        <v>19.100000000000001</v>
      </c>
      <c r="S430" s="42">
        <v>1.2</v>
      </c>
      <c r="T430" s="42">
        <v>330</v>
      </c>
      <c r="U430" s="42">
        <v>17.3</v>
      </c>
      <c r="V430" s="42">
        <v>30</v>
      </c>
      <c r="W430" s="42" t="s">
        <v>10241</v>
      </c>
      <c r="X430" s="42">
        <v>301.3</v>
      </c>
      <c r="Y430" s="42">
        <v>119.1</v>
      </c>
      <c r="Z430" s="42">
        <v>17</v>
      </c>
      <c r="AA430" s="42">
        <v>8</v>
      </c>
      <c r="AB430" s="42" t="s">
        <v>10242</v>
      </c>
      <c r="AC430" s="42">
        <v>32.1</v>
      </c>
      <c r="AD430" s="42" t="s">
        <v>10243</v>
      </c>
      <c r="AE430" s="42">
        <v>65</v>
      </c>
      <c r="AF430" s="42" t="s">
        <v>1857</v>
      </c>
      <c r="AG430" s="42">
        <v>84</v>
      </c>
      <c r="AH430" s="42">
        <v>50</v>
      </c>
      <c r="AI430" s="42">
        <v>84.9</v>
      </c>
      <c r="AJ430" s="42">
        <v>380.52</v>
      </c>
      <c r="AK430" s="42" t="s">
        <v>76</v>
      </c>
      <c r="AL430" s="42" t="s">
        <v>76</v>
      </c>
      <c r="AM430" s="42" t="s">
        <v>76</v>
      </c>
      <c r="AN430" s="42">
        <v>8.5</v>
      </c>
    </row>
    <row r="431" spans="2:40" x14ac:dyDescent="0.25">
      <c r="B431" s="42" t="s">
        <v>408</v>
      </c>
      <c r="C431" s="15">
        <v>466930</v>
      </c>
      <c r="D431" s="15" t="s">
        <v>7845</v>
      </c>
      <c r="E431" s="15">
        <v>2015</v>
      </c>
      <c r="F431" s="41">
        <v>42156</v>
      </c>
      <c r="G431" s="42">
        <v>941.2</v>
      </c>
      <c r="H431" s="42">
        <v>1009</v>
      </c>
      <c r="I431" s="42">
        <v>944.6</v>
      </c>
      <c r="J431" s="42" t="s">
        <v>10244</v>
      </c>
      <c r="K431" s="42">
        <v>936.5</v>
      </c>
      <c r="L431" s="42" t="s">
        <v>10245</v>
      </c>
      <c r="M431" s="42">
        <v>25.2</v>
      </c>
      <c r="N431" s="42">
        <v>30.5</v>
      </c>
      <c r="O431" s="42" t="s">
        <v>10246</v>
      </c>
      <c r="P431" s="42">
        <v>21.3</v>
      </c>
      <c r="Q431" s="42" t="s">
        <v>10247</v>
      </c>
      <c r="R431" s="42">
        <v>21.5</v>
      </c>
      <c r="S431" s="42">
        <v>0.9</v>
      </c>
      <c r="T431" s="42">
        <v>330</v>
      </c>
      <c r="U431" s="42">
        <v>11.8</v>
      </c>
      <c r="V431" s="42">
        <v>250</v>
      </c>
      <c r="W431" s="42" t="s">
        <v>10248</v>
      </c>
      <c r="X431" s="42">
        <v>42.4</v>
      </c>
      <c r="Y431" s="42">
        <v>17.100000000000001</v>
      </c>
      <c r="Z431" s="42">
        <v>8</v>
      </c>
      <c r="AA431" s="42">
        <v>5.5</v>
      </c>
      <c r="AB431" s="42" t="s">
        <v>10249</v>
      </c>
      <c r="AC431" s="42">
        <v>10.8</v>
      </c>
      <c r="AD431" s="42" t="s">
        <v>10250</v>
      </c>
      <c r="AE431" s="42">
        <v>13.4</v>
      </c>
      <c r="AF431" s="42" t="s">
        <v>3014</v>
      </c>
      <c r="AG431" s="42">
        <v>80</v>
      </c>
      <c r="AH431" s="42">
        <v>73</v>
      </c>
      <c r="AI431" s="42">
        <v>167.7</v>
      </c>
      <c r="AJ431" s="42">
        <v>558.63</v>
      </c>
      <c r="AK431" s="42" t="s">
        <v>76</v>
      </c>
      <c r="AL431" s="42" t="s">
        <v>76</v>
      </c>
      <c r="AM431" s="42" t="s">
        <v>76</v>
      </c>
      <c r="AN431" s="42">
        <v>6.9</v>
      </c>
    </row>
    <row r="432" spans="2:40" x14ac:dyDescent="0.25">
      <c r="B432" s="42" t="s">
        <v>408</v>
      </c>
      <c r="C432" s="15">
        <v>466930</v>
      </c>
      <c r="D432" s="15" t="s">
        <v>7845</v>
      </c>
      <c r="E432" s="15">
        <v>2015</v>
      </c>
      <c r="F432" s="41">
        <v>42186</v>
      </c>
      <c r="G432" s="42">
        <v>938.2</v>
      </c>
      <c r="H432" s="42">
        <v>1005.8</v>
      </c>
      <c r="I432" s="42">
        <v>946.4</v>
      </c>
      <c r="J432" s="42" t="s">
        <v>10251</v>
      </c>
      <c r="K432" s="42">
        <v>925.4</v>
      </c>
      <c r="L432" s="42" t="s">
        <v>10252</v>
      </c>
      <c r="M432" s="42">
        <v>25.2</v>
      </c>
      <c r="N432" s="42">
        <v>31.9</v>
      </c>
      <c r="O432" s="42" t="s">
        <v>10253</v>
      </c>
      <c r="P432" s="42">
        <v>20.3</v>
      </c>
      <c r="Q432" s="42" t="s">
        <v>10254</v>
      </c>
      <c r="R432" s="42">
        <v>21.2</v>
      </c>
      <c r="S432" s="42">
        <v>1</v>
      </c>
      <c r="T432" s="42">
        <v>40</v>
      </c>
      <c r="U432" s="42">
        <v>21.4</v>
      </c>
      <c r="V432" s="42">
        <v>300</v>
      </c>
      <c r="W432" s="42" t="s">
        <v>10255</v>
      </c>
      <c r="X432" s="42">
        <v>463.2</v>
      </c>
      <c r="Y432" s="42">
        <v>44.4</v>
      </c>
      <c r="Z432" s="42">
        <v>10</v>
      </c>
      <c r="AA432" s="42">
        <v>10</v>
      </c>
      <c r="AB432" s="42" t="s">
        <v>10256</v>
      </c>
      <c r="AC432" s="42">
        <v>37.5</v>
      </c>
      <c r="AD432" s="42" t="s">
        <v>10257</v>
      </c>
      <c r="AE432" s="42">
        <v>363.2</v>
      </c>
      <c r="AF432" s="42" t="s">
        <v>2386</v>
      </c>
      <c r="AG432" s="42">
        <v>79</v>
      </c>
      <c r="AH432" s="42">
        <v>74.5</v>
      </c>
      <c r="AI432" s="42">
        <v>200</v>
      </c>
      <c r="AJ432" s="42">
        <v>603.04999999999995</v>
      </c>
      <c r="AK432" s="42" t="s">
        <v>76</v>
      </c>
      <c r="AL432" s="42" t="s">
        <v>76</v>
      </c>
      <c r="AM432" s="42" t="s">
        <v>76</v>
      </c>
      <c r="AN432" s="42">
        <v>6.1</v>
      </c>
    </row>
    <row r="433" spans="2:40" x14ac:dyDescent="0.25">
      <c r="B433" s="42" t="s">
        <v>408</v>
      </c>
      <c r="C433" s="15">
        <v>466930</v>
      </c>
      <c r="D433" s="15" t="s">
        <v>7845</v>
      </c>
      <c r="E433" s="15">
        <v>2015</v>
      </c>
      <c r="F433" s="41">
        <v>42217</v>
      </c>
      <c r="G433" s="42">
        <v>939</v>
      </c>
      <c r="H433" s="42">
        <v>1006.9</v>
      </c>
      <c r="I433" s="42">
        <v>946.5</v>
      </c>
      <c r="J433" s="42" t="s">
        <v>10258</v>
      </c>
      <c r="K433" s="42">
        <v>911.5</v>
      </c>
      <c r="L433" s="42" t="s">
        <v>10259</v>
      </c>
      <c r="M433" s="42">
        <v>24.1</v>
      </c>
      <c r="N433" s="42">
        <v>31.9</v>
      </c>
      <c r="O433" s="42" t="s">
        <v>10260</v>
      </c>
      <c r="P433" s="42">
        <v>19.5</v>
      </c>
      <c r="Q433" s="42" t="s">
        <v>10261</v>
      </c>
      <c r="R433" s="42">
        <v>21.3</v>
      </c>
      <c r="S433" s="42">
        <v>1.3</v>
      </c>
      <c r="T433" s="42">
        <v>200</v>
      </c>
      <c r="U433" s="42">
        <v>38.799999999999997</v>
      </c>
      <c r="V433" s="42">
        <v>110</v>
      </c>
      <c r="W433" s="42" t="s">
        <v>10262</v>
      </c>
      <c r="X433" s="42">
        <v>729.4</v>
      </c>
      <c r="Y433" s="42">
        <v>150.30000000000001</v>
      </c>
      <c r="Z433" s="42">
        <v>21</v>
      </c>
      <c r="AA433" s="42">
        <v>13</v>
      </c>
      <c r="AB433" s="42" t="s">
        <v>10263</v>
      </c>
      <c r="AC433" s="42">
        <v>61.5</v>
      </c>
      <c r="AD433" s="42" t="s">
        <v>10264</v>
      </c>
      <c r="AE433" s="42">
        <v>451.5</v>
      </c>
      <c r="AF433" s="42" t="s">
        <v>1883</v>
      </c>
      <c r="AG433" s="42">
        <v>85</v>
      </c>
      <c r="AH433" s="42">
        <v>48.6</v>
      </c>
      <c r="AI433" s="42">
        <v>106.9</v>
      </c>
      <c r="AJ433" s="42">
        <v>407.35</v>
      </c>
      <c r="AK433" s="42" t="s">
        <v>76</v>
      </c>
      <c r="AL433" s="42" t="s">
        <v>76</v>
      </c>
      <c r="AM433" s="42" t="s">
        <v>76</v>
      </c>
      <c r="AN433" s="42">
        <v>7.7</v>
      </c>
    </row>
    <row r="434" spans="2:40" x14ac:dyDescent="0.25">
      <c r="B434" s="42" t="s">
        <v>408</v>
      </c>
      <c r="C434" s="15">
        <v>466930</v>
      </c>
      <c r="D434" s="15" t="s">
        <v>7845</v>
      </c>
      <c r="E434" s="15">
        <v>2015</v>
      </c>
      <c r="F434" s="41">
        <v>42248</v>
      </c>
      <c r="G434" s="42">
        <v>942.9</v>
      </c>
      <c r="H434" s="42">
        <v>1011.4</v>
      </c>
      <c r="I434" s="42">
        <v>948.9</v>
      </c>
      <c r="J434" s="42" t="s">
        <v>10265</v>
      </c>
      <c r="K434" s="42">
        <v>919.1</v>
      </c>
      <c r="L434" s="42" t="s">
        <v>10266</v>
      </c>
      <c r="M434" s="42">
        <v>22.9</v>
      </c>
      <c r="N434" s="42">
        <v>30.5</v>
      </c>
      <c r="O434" s="42" t="s">
        <v>7906</v>
      </c>
      <c r="P434" s="42">
        <v>18.2</v>
      </c>
      <c r="Q434" s="42" t="s">
        <v>10267</v>
      </c>
      <c r="R434" s="42">
        <v>19.399999999999999</v>
      </c>
      <c r="S434" s="42">
        <v>1.7</v>
      </c>
      <c r="T434" s="42">
        <v>20</v>
      </c>
      <c r="U434" s="42">
        <v>32.5</v>
      </c>
      <c r="V434" s="42">
        <v>300</v>
      </c>
      <c r="W434" s="42" t="s">
        <v>10268</v>
      </c>
      <c r="X434" s="42">
        <v>607.29999999999995</v>
      </c>
      <c r="Y434" s="42">
        <v>104.5</v>
      </c>
      <c r="Z434" s="42">
        <v>13</v>
      </c>
      <c r="AA434" s="42">
        <v>16.5</v>
      </c>
      <c r="AB434" s="42" t="s">
        <v>10269</v>
      </c>
      <c r="AC434" s="42">
        <v>67</v>
      </c>
      <c r="AD434" s="42" t="s">
        <v>2398</v>
      </c>
      <c r="AE434" s="42">
        <v>361.6</v>
      </c>
      <c r="AF434" s="42" t="s">
        <v>1892</v>
      </c>
      <c r="AG434" s="42">
        <v>81</v>
      </c>
      <c r="AH434" s="42">
        <v>60.3</v>
      </c>
      <c r="AI434" s="42">
        <v>157.80000000000001</v>
      </c>
      <c r="AJ434" s="42">
        <v>480.5</v>
      </c>
      <c r="AK434" s="42" t="s">
        <v>76</v>
      </c>
      <c r="AL434" s="42" t="s">
        <v>76</v>
      </c>
      <c r="AM434" s="42" t="s">
        <v>76</v>
      </c>
      <c r="AN434" s="42">
        <v>6.5</v>
      </c>
    </row>
    <row r="435" spans="2:40" x14ac:dyDescent="0.25">
      <c r="B435" s="42" t="s">
        <v>408</v>
      </c>
      <c r="C435" s="15">
        <v>466930</v>
      </c>
      <c r="D435" s="15" t="s">
        <v>7845</v>
      </c>
      <c r="E435" s="15">
        <v>2015</v>
      </c>
      <c r="F435" s="41">
        <v>42278</v>
      </c>
      <c r="G435" s="42">
        <v>946.9</v>
      </c>
      <c r="H435" s="42">
        <v>1016.2</v>
      </c>
      <c r="I435" s="42">
        <v>955.2</v>
      </c>
      <c r="J435" s="42" t="s">
        <v>7912</v>
      </c>
      <c r="K435" s="42">
        <v>938.2</v>
      </c>
      <c r="L435" s="42" t="s">
        <v>10270</v>
      </c>
      <c r="M435" s="42">
        <v>20.399999999999999</v>
      </c>
      <c r="N435" s="42">
        <v>29.4</v>
      </c>
      <c r="O435" s="42" t="s">
        <v>10271</v>
      </c>
      <c r="P435" s="42">
        <v>15.3</v>
      </c>
      <c r="Q435" s="42" t="s">
        <v>10272</v>
      </c>
      <c r="R435" s="42">
        <v>17.8</v>
      </c>
      <c r="S435" s="42">
        <v>2.4</v>
      </c>
      <c r="T435" s="42">
        <v>30</v>
      </c>
      <c r="U435" s="42">
        <v>21.8</v>
      </c>
      <c r="V435" s="42">
        <v>30</v>
      </c>
      <c r="W435" s="42" t="s">
        <v>10273</v>
      </c>
      <c r="X435" s="42">
        <v>252.4</v>
      </c>
      <c r="Y435" s="42">
        <v>198.3</v>
      </c>
      <c r="Z435" s="42">
        <v>19</v>
      </c>
      <c r="AA435" s="42">
        <v>5.5</v>
      </c>
      <c r="AB435" s="42" t="s">
        <v>10274</v>
      </c>
      <c r="AC435" s="42">
        <v>14.5</v>
      </c>
      <c r="AD435" s="42" t="s">
        <v>10275</v>
      </c>
      <c r="AE435" s="42">
        <v>52.2</v>
      </c>
      <c r="AF435" s="42" t="s">
        <v>1901</v>
      </c>
      <c r="AG435" s="42">
        <v>85</v>
      </c>
      <c r="AH435" s="42">
        <v>43.5</v>
      </c>
      <c r="AI435" s="42">
        <v>101</v>
      </c>
      <c r="AJ435" s="42">
        <v>333.33</v>
      </c>
      <c r="AK435" s="42" t="s">
        <v>76</v>
      </c>
      <c r="AL435" s="42" t="s">
        <v>76</v>
      </c>
      <c r="AM435" s="42" t="s">
        <v>76</v>
      </c>
      <c r="AN435" s="42">
        <v>7.4</v>
      </c>
    </row>
    <row r="436" spans="2:40" x14ac:dyDescent="0.25">
      <c r="B436" s="42" t="s">
        <v>408</v>
      </c>
      <c r="C436" s="15">
        <v>466930</v>
      </c>
      <c r="D436" s="15" t="s">
        <v>7845</v>
      </c>
      <c r="E436" s="15">
        <v>2015</v>
      </c>
      <c r="F436" s="41">
        <v>42309</v>
      </c>
      <c r="G436" s="42">
        <v>949.5</v>
      </c>
      <c r="H436" s="42">
        <v>1019.5</v>
      </c>
      <c r="I436" s="42">
        <v>955.6</v>
      </c>
      <c r="J436" s="42" t="s">
        <v>2408</v>
      </c>
      <c r="K436" s="42">
        <v>945.3</v>
      </c>
      <c r="L436" s="42" t="s">
        <v>10276</v>
      </c>
      <c r="M436" s="42">
        <v>18.8</v>
      </c>
      <c r="N436" s="42">
        <v>27.8</v>
      </c>
      <c r="O436" s="42" t="s">
        <v>10277</v>
      </c>
      <c r="P436" s="42">
        <v>7.1</v>
      </c>
      <c r="Q436" s="42" t="s">
        <v>9715</v>
      </c>
      <c r="R436" s="42">
        <v>16.399999999999999</v>
      </c>
      <c r="S436" s="42">
        <v>2.6</v>
      </c>
      <c r="T436" s="42">
        <v>20</v>
      </c>
      <c r="U436" s="42">
        <v>18.399999999999999</v>
      </c>
      <c r="V436" s="42">
        <v>360</v>
      </c>
      <c r="W436" s="42" t="s">
        <v>10278</v>
      </c>
      <c r="X436" s="42">
        <v>191.8</v>
      </c>
      <c r="Y436" s="42">
        <v>212.1</v>
      </c>
      <c r="Z436" s="42">
        <v>19</v>
      </c>
      <c r="AA436" s="42">
        <v>4</v>
      </c>
      <c r="AB436" s="42" t="s">
        <v>10279</v>
      </c>
      <c r="AC436" s="42">
        <v>9</v>
      </c>
      <c r="AD436" s="42" t="s">
        <v>10280</v>
      </c>
      <c r="AE436" s="42">
        <v>43.7</v>
      </c>
      <c r="AF436" s="42" t="s">
        <v>10281</v>
      </c>
      <c r="AG436" s="42">
        <v>86</v>
      </c>
      <c r="AH436" s="42">
        <v>33.299999999999997</v>
      </c>
      <c r="AI436" s="42">
        <v>110.4</v>
      </c>
      <c r="AJ436" s="42">
        <v>315.27999999999997</v>
      </c>
      <c r="AK436" s="42" t="s">
        <v>76</v>
      </c>
      <c r="AL436" s="42" t="s">
        <v>76</v>
      </c>
      <c r="AM436" s="42" t="s">
        <v>76</v>
      </c>
      <c r="AN436" s="42">
        <v>7.4</v>
      </c>
    </row>
    <row r="437" spans="2:40" x14ac:dyDescent="0.25">
      <c r="B437" s="42" t="s">
        <v>408</v>
      </c>
      <c r="C437" s="15">
        <v>466930</v>
      </c>
      <c r="D437" s="15" t="s">
        <v>7845</v>
      </c>
      <c r="E437" s="15">
        <v>2015</v>
      </c>
      <c r="F437" s="41">
        <v>42339</v>
      </c>
      <c r="G437" s="42">
        <v>951.4</v>
      </c>
      <c r="H437" s="42">
        <v>1022.6</v>
      </c>
      <c r="I437" s="42">
        <v>958.8</v>
      </c>
      <c r="J437" s="42" t="s">
        <v>10282</v>
      </c>
      <c r="K437" s="42">
        <v>941.8</v>
      </c>
      <c r="L437" s="42" t="s">
        <v>9721</v>
      </c>
      <c r="M437" s="42">
        <v>14.2</v>
      </c>
      <c r="N437" s="42">
        <v>25.6</v>
      </c>
      <c r="O437" s="42" t="s">
        <v>10283</v>
      </c>
      <c r="P437" s="42">
        <v>4.8</v>
      </c>
      <c r="Q437" s="42" t="s">
        <v>10284</v>
      </c>
      <c r="R437" s="42">
        <v>12.2</v>
      </c>
      <c r="S437" s="42">
        <v>3.4</v>
      </c>
      <c r="T437" s="42">
        <v>30</v>
      </c>
      <c r="U437" s="42">
        <v>18.600000000000001</v>
      </c>
      <c r="V437" s="42">
        <v>10</v>
      </c>
      <c r="W437" s="42" t="s">
        <v>10285</v>
      </c>
      <c r="X437" s="42">
        <v>189</v>
      </c>
      <c r="Y437" s="42">
        <v>280.5</v>
      </c>
      <c r="Z437" s="42">
        <v>25</v>
      </c>
      <c r="AA437" s="42">
        <v>2.5</v>
      </c>
      <c r="AB437" s="42" t="s">
        <v>10286</v>
      </c>
      <c r="AC437" s="42">
        <v>9</v>
      </c>
      <c r="AD437" s="42" t="s">
        <v>9721</v>
      </c>
      <c r="AE437" s="42">
        <v>29.5</v>
      </c>
      <c r="AF437" s="42" t="s">
        <v>10287</v>
      </c>
      <c r="AG437" s="42">
        <v>88</v>
      </c>
      <c r="AH437" s="42">
        <v>21.3</v>
      </c>
      <c r="AI437" s="42">
        <v>52.3</v>
      </c>
      <c r="AJ437" s="42">
        <v>208.97</v>
      </c>
      <c r="AK437" s="42" t="s">
        <v>76</v>
      </c>
      <c r="AL437" s="42" t="s">
        <v>76</v>
      </c>
      <c r="AM437" s="42" t="s">
        <v>76</v>
      </c>
      <c r="AN437" s="42">
        <v>8.6</v>
      </c>
    </row>
    <row r="438" spans="2:40" x14ac:dyDescent="0.25">
      <c r="B438" s="42" t="s">
        <v>408</v>
      </c>
      <c r="C438" s="15">
        <v>466930</v>
      </c>
      <c r="D438" s="15" t="s">
        <v>7845</v>
      </c>
      <c r="E438" s="15">
        <v>2016</v>
      </c>
      <c r="F438" s="41">
        <v>42370</v>
      </c>
      <c r="G438" s="42">
        <v>950.8</v>
      </c>
      <c r="H438" s="42">
        <v>1022.6</v>
      </c>
      <c r="I438" s="42">
        <v>962.5</v>
      </c>
      <c r="J438" s="42" t="s">
        <v>10288</v>
      </c>
      <c r="K438" s="42">
        <v>938.8</v>
      </c>
      <c r="L438" s="42" t="s">
        <v>10289</v>
      </c>
      <c r="M438" s="42">
        <v>12</v>
      </c>
      <c r="N438" s="42">
        <v>21.8</v>
      </c>
      <c r="O438" s="42" t="s">
        <v>10290</v>
      </c>
      <c r="P438" s="42">
        <v>-1.5</v>
      </c>
      <c r="Q438" s="42" t="s">
        <v>10291</v>
      </c>
      <c r="R438" s="42">
        <v>10.7</v>
      </c>
      <c r="S438" s="42">
        <v>2.9</v>
      </c>
      <c r="T438" s="42">
        <v>20</v>
      </c>
      <c r="U438" s="42">
        <v>18.399999999999999</v>
      </c>
      <c r="V438" s="42">
        <v>20</v>
      </c>
      <c r="W438" s="42" t="s">
        <v>10292</v>
      </c>
      <c r="X438" s="42">
        <v>335.6</v>
      </c>
      <c r="Y438" s="42">
        <v>343.8</v>
      </c>
      <c r="Z438" s="42">
        <v>26</v>
      </c>
      <c r="AA438" s="42">
        <v>6</v>
      </c>
      <c r="AB438" s="42" t="s">
        <v>10293</v>
      </c>
      <c r="AC438" s="42">
        <v>17</v>
      </c>
      <c r="AD438" s="42" t="s">
        <v>10294</v>
      </c>
      <c r="AE438" s="42">
        <v>54.8</v>
      </c>
      <c r="AF438" s="42" t="s">
        <v>1926</v>
      </c>
      <c r="AG438" s="42">
        <v>92</v>
      </c>
      <c r="AH438" s="42">
        <v>14.6</v>
      </c>
      <c r="AI438" s="42">
        <v>38.1</v>
      </c>
      <c r="AJ438" s="42">
        <v>186.71</v>
      </c>
      <c r="AK438" s="42" t="s">
        <v>76</v>
      </c>
      <c r="AL438" s="42" t="s">
        <v>76</v>
      </c>
      <c r="AM438" s="42" t="s">
        <v>76</v>
      </c>
      <c r="AN438" s="42">
        <v>9</v>
      </c>
    </row>
    <row r="439" spans="2:40" x14ac:dyDescent="0.25">
      <c r="B439" s="42" t="s">
        <v>408</v>
      </c>
      <c r="C439" s="15">
        <v>466930</v>
      </c>
      <c r="D439" s="15" t="s">
        <v>7845</v>
      </c>
      <c r="E439" s="15">
        <v>2016</v>
      </c>
      <c r="F439" s="41">
        <v>42401</v>
      </c>
      <c r="G439" s="42">
        <v>952.1</v>
      </c>
      <c r="H439" s="42">
        <v>1024.2</v>
      </c>
      <c r="I439" s="42">
        <v>960.5</v>
      </c>
      <c r="J439" s="42" t="s">
        <v>10295</v>
      </c>
      <c r="K439" s="42">
        <v>943.4</v>
      </c>
      <c r="L439" s="42" t="s">
        <v>10296</v>
      </c>
      <c r="M439" s="42">
        <v>11.3</v>
      </c>
      <c r="N439" s="42">
        <v>26.1</v>
      </c>
      <c r="O439" s="42" t="s">
        <v>10297</v>
      </c>
      <c r="P439" s="42">
        <v>2.9</v>
      </c>
      <c r="Q439" s="42" t="s">
        <v>10298</v>
      </c>
      <c r="R439" s="42">
        <v>8.4</v>
      </c>
      <c r="S439" s="42">
        <v>2.7</v>
      </c>
      <c r="T439" s="42">
        <v>30</v>
      </c>
      <c r="U439" s="42">
        <v>20.9</v>
      </c>
      <c r="V439" s="42">
        <v>10</v>
      </c>
      <c r="W439" s="42" t="s">
        <v>10299</v>
      </c>
      <c r="X439" s="42">
        <v>288.10000000000002</v>
      </c>
      <c r="Y439" s="42">
        <v>285.10000000000002</v>
      </c>
      <c r="Z439" s="42">
        <v>19</v>
      </c>
      <c r="AA439" s="42">
        <v>4</v>
      </c>
      <c r="AB439" s="42" t="s">
        <v>10300</v>
      </c>
      <c r="AC439" s="42">
        <v>8</v>
      </c>
      <c r="AD439" s="42" t="s">
        <v>9738</v>
      </c>
      <c r="AE439" s="42">
        <v>55.2</v>
      </c>
      <c r="AF439" s="42" t="s">
        <v>7948</v>
      </c>
      <c r="AG439" s="42">
        <v>84</v>
      </c>
      <c r="AH439" s="42">
        <v>26.9</v>
      </c>
      <c r="AI439" s="42">
        <v>76.599999999999994</v>
      </c>
      <c r="AJ439" s="42">
        <v>226.27</v>
      </c>
      <c r="AK439" s="42" t="s">
        <v>76</v>
      </c>
      <c r="AL439" s="42" t="s">
        <v>76</v>
      </c>
      <c r="AM439" s="42" t="s">
        <v>76</v>
      </c>
      <c r="AN439" s="42">
        <v>7.9</v>
      </c>
    </row>
    <row r="440" spans="2:40" x14ac:dyDescent="0.25">
      <c r="B440" s="42" t="s">
        <v>408</v>
      </c>
      <c r="C440" s="15">
        <v>466930</v>
      </c>
      <c r="D440" s="15" t="s">
        <v>7845</v>
      </c>
      <c r="E440" s="15">
        <v>2016</v>
      </c>
      <c r="F440" s="41">
        <v>42430</v>
      </c>
      <c r="G440" s="42">
        <v>948.7</v>
      </c>
      <c r="H440" s="42">
        <v>1020</v>
      </c>
      <c r="I440" s="42">
        <v>957.2</v>
      </c>
      <c r="J440" s="42" t="s">
        <v>5412</v>
      </c>
      <c r="K440" s="42">
        <v>941.3</v>
      </c>
      <c r="L440" s="42" t="s">
        <v>10301</v>
      </c>
      <c r="M440" s="42">
        <v>13.6</v>
      </c>
      <c r="N440" s="42">
        <v>24.4</v>
      </c>
      <c r="O440" s="42" t="s">
        <v>10302</v>
      </c>
      <c r="P440" s="42">
        <v>5.2</v>
      </c>
      <c r="Q440" s="42" t="s">
        <v>10303</v>
      </c>
      <c r="R440" s="42">
        <v>11</v>
      </c>
      <c r="S440" s="42">
        <v>1.8</v>
      </c>
      <c r="T440" s="42">
        <v>30</v>
      </c>
      <c r="U440" s="42">
        <v>20.100000000000001</v>
      </c>
      <c r="V440" s="42">
        <v>20</v>
      </c>
      <c r="W440" s="42" t="s">
        <v>10304</v>
      </c>
      <c r="X440" s="42">
        <v>330.1</v>
      </c>
      <c r="Y440" s="42">
        <v>255.8</v>
      </c>
      <c r="Z440" s="42">
        <v>19</v>
      </c>
      <c r="AA440" s="42">
        <v>3.5</v>
      </c>
      <c r="AB440" s="42" t="s">
        <v>10305</v>
      </c>
      <c r="AC440" s="42">
        <v>11.5</v>
      </c>
      <c r="AD440" s="42" t="s">
        <v>10306</v>
      </c>
      <c r="AE440" s="42">
        <v>65</v>
      </c>
      <c r="AF440" s="42" t="s">
        <v>1942</v>
      </c>
      <c r="AG440" s="42">
        <v>85</v>
      </c>
      <c r="AH440" s="42">
        <v>30.8</v>
      </c>
      <c r="AI440" s="42">
        <v>99.8</v>
      </c>
      <c r="AJ440" s="42">
        <v>307.55</v>
      </c>
      <c r="AK440" s="42" t="s">
        <v>76</v>
      </c>
      <c r="AL440" s="42" t="s">
        <v>76</v>
      </c>
      <c r="AM440" s="42" t="s">
        <v>76</v>
      </c>
      <c r="AN440" s="42">
        <v>7.6</v>
      </c>
    </row>
    <row r="441" spans="2:40" x14ac:dyDescent="0.25">
      <c r="B441" s="42" t="s">
        <v>408</v>
      </c>
      <c r="C441" s="15">
        <v>466930</v>
      </c>
      <c r="D441" s="15" t="s">
        <v>7845</v>
      </c>
      <c r="E441" s="15">
        <v>2016</v>
      </c>
      <c r="F441" s="41">
        <v>42461</v>
      </c>
      <c r="G441" s="42">
        <v>944.3</v>
      </c>
      <c r="H441" s="42">
        <v>1013.5</v>
      </c>
      <c r="I441" s="42">
        <v>951.3</v>
      </c>
      <c r="J441" s="42" t="s">
        <v>10307</v>
      </c>
      <c r="K441" s="42">
        <v>935.3</v>
      </c>
      <c r="L441" s="42" t="s">
        <v>9745</v>
      </c>
      <c r="M441" s="42">
        <v>20.100000000000001</v>
      </c>
      <c r="N441" s="42">
        <v>28.8</v>
      </c>
      <c r="O441" s="42" t="s">
        <v>10308</v>
      </c>
      <c r="P441" s="42">
        <v>12.1</v>
      </c>
      <c r="Q441" s="42" t="s">
        <v>10309</v>
      </c>
      <c r="R441" s="42">
        <v>17.899999999999999</v>
      </c>
      <c r="S441" s="42">
        <v>1.1000000000000001</v>
      </c>
      <c r="T441" s="42">
        <v>320</v>
      </c>
      <c r="U441" s="42">
        <v>19.7</v>
      </c>
      <c r="V441" s="42">
        <v>350</v>
      </c>
      <c r="W441" s="42" t="s">
        <v>10310</v>
      </c>
      <c r="X441" s="42">
        <v>228.3</v>
      </c>
      <c r="Y441" s="42">
        <v>78.5</v>
      </c>
      <c r="Z441" s="42">
        <v>14</v>
      </c>
      <c r="AA441" s="42">
        <v>14.5</v>
      </c>
      <c r="AB441" s="42" t="s">
        <v>10311</v>
      </c>
      <c r="AC441" s="42">
        <v>34.1</v>
      </c>
      <c r="AD441" s="42" t="s">
        <v>10312</v>
      </c>
      <c r="AE441" s="42">
        <v>60.2</v>
      </c>
      <c r="AF441" s="42" t="s">
        <v>6680</v>
      </c>
      <c r="AG441" s="42">
        <v>88</v>
      </c>
      <c r="AH441" s="42">
        <v>45.2</v>
      </c>
      <c r="AI441" s="42">
        <v>89.4</v>
      </c>
      <c r="AJ441" s="42">
        <v>373.1</v>
      </c>
      <c r="AK441" s="42" t="s">
        <v>76</v>
      </c>
      <c r="AL441" s="42" t="s">
        <v>76</v>
      </c>
      <c r="AM441" s="42" t="s">
        <v>76</v>
      </c>
      <c r="AN441" s="42">
        <v>8.1999999999999993</v>
      </c>
    </row>
    <row r="442" spans="2:40" x14ac:dyDescent="0.25">
      <c r="B442" s="42" t="s">
        <v>408</v>
      </c>
      <c r="C442" s="15">
        <v>466930</v>
      </c>
      <c r="D442" s="15" t="s">
        <v>7845</v>
      </c>
      <c r="E442" s="15">
        <v>2016</v>
      </c>
      <c r="F442" s="41">
        <v>42491</v>
      </c>
      <c r="G442" s="42">
        <v>943.1</v>
      </c>
      <c r="H442" s="42">
        <v>1011.7</v>
      </c>
      <c r="I442" s="42">
        <v>948.7</v>
      </c>
      <c r="J442" s="42" t="s">
        <v>10313</v>
      </c>
      <c r="K442" s="42">
        <v>938.7</v>
      </c>
      <c r="L442" s="42" t="s">
        <v>4208</v>
      </c>
      <c r="M442" s="42">
        <v>22.5</v>
      </c>
      <c r="N442" s="42">
        <v>30.2</v>
      </c>
      <c r="O442" s="42" t="s">
        <v>10314</v>
      </c>
      <c r="P442" s="42">
        <v>12.5</v>
      </c>
      <c r="Q442" s="42" t="s">
        <v>10315</v>
      </c>
      <c r="R442" s="42">
        <v>20</v>
      </c>
      <c r="S442" s="42">
        <v>1.1000000000000001</v>
      </c>
      <c r="T442" s="42">
        <v>20</v>
      </c>
      <c r="U442" s="42">
        <v>22.5</v>
      </c>
      <c r="V442" s="42">
        <v>360</v>
      </c>
      <c r="W442" s="42" t="s">
        <v>10316</v>
      </c>
      <c r="X442" s="42">
        <v>153.9</v>
      </c>
      <c r="Y442" s="42">
        <v>77.5</v>
      </c>
      <c r="Z442" s="42">
        <v>13</v>
      </c>
      <c r="AA442" s="42">
        <v>7</v>
      </c>
      <c r="AB442" s="42" t="s">
        <v>10317</v>
      </c>
      <c r="AC442" s="42">
        <v>24</v>
      </c>
      <c r="AD442" s="42" t="s">
        <v>10318</v>
      </c>
      <c r="AE442" s="42">
        <v>53.5</v>
      </c>
      <c r="AF442" s="42" t="s">
        <v>3582</v>
      </c>
      <c r="AG442" s="42">
        <v>86</v>
      </c>
      <c r="AH442" s="42">
        <v>59.9</v>
      </c>
      <c r="AI442" s="42">
        <v>115.6</v>
      </c>
      <c r="AJ442" s="42">
        <v>480.88</v>
      </c>
      <c r="AK442" s="42" t="s">
        <v>76</v>
      </c>
      <c r="AL442" s="42" t="s">
        <v>76</v>
      </c>
      <c r="AM442" s="42" t="s">
        <v>76</v>
      </c>
      <c r="AN442" s="42">
        <v>8.1999999999999993</v>
      </c>
    </row>
    <row r="443" spans="2:40" x14ac:dyDescent="0.25">
      <c r="B443" s="42" t="s">
        <v>408</v>
      </c>
      <c r="C443" s="15">
        <v>466930</v>
      </c>
      <c r="D443" s="15" t="s">
        <v>7845</v>
      </c>
      <c r="E443" s="15">
        <v>2016</v>
      </c>
      <c r="F443" s="41">
        <v>42522</v>
      </c>
      <c r="G443" s="42">
        <v>941.5</v>
      </c>
      <c r="H443" s="42">
        <v>1009.5</v>
      </c>
      <c r="I443" s="42">
        <v>948.3</v>
      </c>
      <c r="J443" s="42" t="s">
        <v>10319</v>
      </c>
      <c r="K443" s="42">
        <v>936</v>
      </c>
      <c r="L443" s="42" t="s">
        <v>10320</v>
      </c>
      <c r="M443" s="42">
        <v>24.7</v>
      </c>
      <c r="N443" s="42">
        <v>31.6</v>
      </c>
      <c r="O443" s="42" t="s">
        <v>10321</v>
      </c>
      <c r="P443" s="42">
        <v>20.399999999999999</v>
      </c>
      <c r="Q443" s="42" t="s">
        <v>10322</v>
      </c>
      <c r="R443" s="42">
        <v>22</v>
      </c>
      <c r="S443" s="42">
        <v>0.8</v>
      </c>
      <c r="T443" s="42">
        <v>320</v>
      </c>
      <c r="U443" s="42">
        <v>14.4</v>
      </c>
      <c r="V443" s="42">
        <v>280</v>
      </c>
      <c r="W443" s="42" t="s">
        <v>10323</v>
      </c>
      <c r="X443" s="42">
        <v>335.4</v>
      </c>
      <c r="Y443" s="42">
        <v>67.5</v>
      </c>
      <c r="Z443" s="42">
        <v>16</v>
      </c>
      <c r="AA443" s="42">
        <v>17.5</v>
      </c>
      <c r="AB443" s="42" t="s">
        <v>10324</v>
      </c>
      <c r="AC443" s="42">
        <v>37</v>
      </c>
      <c r="AD443" s="42" t="s">
        <v>10325</v>
      </c>
      <c r="AE443" s="42">
        <v>74.599999999999994</v>
      </c>
      <c r="AF443" s="42" t="s">
        <v>9765</v>
      </c>
      <c r="AG443" s="42">
        <v>85</v>
      </c>
      <c r="AH443" s="42">
        <v>59.4</v>
      </c>
      <c r="AI443" s="42">
        <v>131.4</v>
      </c>
      <c r="AJ443" s="42">
        <v>466.17</v>
      </c>
      <c r="AK443" s="42" t="s">
        <v>76</v>
      </c>
      <c r="AL443" s="42" t="s">
        <v>76</v>
      </c>
      <c r="AM443" s="42" t="s">
        <v>76</v>
      </c>
      <c r="AN443" s="42">
        <v>7.2</v>
      </c>
    </row>
    <row r="444" spans="2:40" x14ac:dyDescent="0.25">
      <c r="B444" s="42" t="s">
        <v>408</v>
      </c>
      <c r="C444" s="15">
        <v>466930</v>
      </c>
      <c r="D444" s="15" t="s">
        <v>7845</v>
      </c>
      <c r="E444" s="15">
        <v>2016</v>
      </c>
      <c r="F444" s="41">
        <v>42552</v>
      </c>
      <c r="G444" s="42">
        <v>940.7</v>
      </c>
      <c r="H444" s="42">
        <v>1008.4</v>
      </c>
      <c r="I444" s="42">
        <v>945.7</v>
      </c>
      <c r="J444" s="42" t="s">
        <v>10326</v>
      </c>
      <c r="K444" s="42">
        <v>928.5</v>
      </c>
      <c r="L444" s="42" t="s">
        <v>10327</v>
      </c>
      <c r="M444" s="42">
        <v>25.4</v>
      </c>
      <c r="N444" s="42">
        <v>32.9</v>
      </c>
      <c r="O444" s="42" t="s">
        <v>10328</v>
      </c>
      <c r="P444" s="42">
        <v>21</v>
      </c>
      <c r="Q444" s="42" t="s">
        <v>10329</v>
      </c>
      <c r="R444" s="42">
        <v>22.1</v>
      </c>
      <c r="S444" s="42">
        <v>1</v>
      </c>
      <c r="T444" s="42">
        <v>210</v>
      </c>
      <c r="U444" s="42">
        <v>16.600000000000001</v>
      </c>
      <c r="V444" s="42">
        <v>90</v>
      </c>
      <c r="W444" s="42" t="s">
        <v>10330</v>
      </c>
      <c r="X444" s="42">
        <v>166.9</v>
      </c>
      <c r="Y444" s="42">
        <v>64.7</v>
      </c>
      <c r="Z444" s="42">
        <v>11</v>
      </c>
      <c r="AA444" s="42">
        <v>13</v>
      </c>
      <c r="AB444" s="42" t="s">
        <v>10331</v>
      </c>
      <c r="AC444" s="42">
        <v>34</v>
      </c>
      <c r="AD444" s="42" t="s">
        <v>10332</v>
      </c>
      <c r="AE444" s="42">
        <v>65</v>
      </c>
      <c r="AF444" s="42" t="s">
        <v>1974</v>
      </c>
      <c r="AG444" s="42">
        <v>83</v>
      </c>
      <c r="AH444" s="42">
        <v>74.099999999999994</v>
      </c>
      <c r="AI444" s="42">
        <v>200.1</v>
      </c>
      <c r="AJ444" s="42">
        <v>599.94000000000005</v>
      </c>
      <c r="AK444" s="42" t="s">
        <v>76</v>
      </c>
      <c r="AL444" s="42" t="s">
        <v>76</v>
      </c>
      <c r="AM444" s="42" t="s">
        <v>76</v>
      </c>
      <c r="AN444" s="42">
        <v>5.7</v>
      </c>
    </row>
    <row r="445" spans="2:40" x14ac:dyDescent="0.25">
      <c r="B445" s="42" t="s">
        <v>408</v>
      </c>
      <c r="C445" s="15">
        <v>466930</v>
      </c>
      <c r="D445" s="15" t="s">
        <v>7845</v>
      </c>
      <c r="E445" s="15">
        <v>2016</v>
      </c>
      <c r="F445" s="41">
        <v>42583</v>
      </c>
      <c r="G445" s="42">
        <v>937.8</v>
      </c>
      <c r="H445" s="42">
        <v>1005.4</v>
      </c>
      <c r="I445" s="42">
        <v>943.8</v>
      </c>
      <c r="J445" s="42" t="s">
        <v>10333</v>
      </c>
      <c r="K445" s="42">
        <v>933.3</v>
      </c>
      <c r="L445" s="42" t="s">
        <v>10334</v>
      </c>
      <c r="M445" s="42">
        <v>25</v>
      </c>
      <c r="N445" s="42">
        <v>31.9</v>
      </c>
      <c r="O445" s="42" t="s">
        <v>10335</v>
      </c>
      <c r="P445" s="42">
        <v>19</v>
      </c>
      <c r="Q445" s="42" t="s">
        <v>10336</v>
      </c>
      <c r="R445" s="42">
        <v>21.2</v>
      </c>
      <c r="S445" s="42">
        <v>1.1000000000000001</v>
      </c>
      <c r="T445" s="42">
        <v>20</v>
      </c>
      <c r="U445" s="42">
        <v>14.4</v>
      </c>
      <c r="V445" s="42">
        <v>360</v>
      </c>
      <c r="W445" s="42" t="s">
        <v>10337</v>
      </c>
      <c r="X445" s="42">
        <v>112</v>
      </c>
      <c r="Y445" s="42">
        <v>43.2</v>
      </c>
      <c r="Z445" s="42">
        <v>11</v>
      </c>
      <c r="AA445" s="42">
        <v>8</v>
      </c>
      <c r="AB445" s="42" t="s">
        <v>10338</v>
      </c>
      <c r="AC445" s="42">
        <v>21.2</v>
      </c>
      <c r="AD445" s="42" t="s">
        <v>10339</v>
      </c>
      <c r="AE445" s="42">
        <v>29.1</v>
      </c>
      <c r="AF445" s="42" t="s">
        <v>9197</v>
      </c>
      <c r="AG445" s="42">
        <v>80</v>
      </c>
      <c r="AH445" s="42">
        <v>76</v>
      </c>
      <c r="AI445" s="42">
        <v>193.5</v>
      </c>
      <c r="AJ445" s="42">
        <v>581.4</v>
      </c>
      <c r="AK445" s="42" t="s">
        <v>76</v>
      </c>
      <c r="AL445" s="42" t="s">
        <v>76</v>
      </c>
      <c r="AM445" s="42" t="s">
        <v>76</v>
      </c>
      <c r="AN445" s="42">
        <v>5.9</v>
      </c>
    </row>
    <row r="446" spans="2:40" x14ac:dyDescent="0.25">
      <c r="B446" s="42" t="s">
        <v>408</v>
      </c>
      <c r="C446" s="15">
        <v>466930</v>
      </c>
      <c r="D446" s="15" t="s">
        <v>7845</v>
      </c>
      <c r="E446" s="15">
        <v>2016</v>
      </c>
      <c r="F446" s="41">
        <v>42614</v>
      </c>
      <c r="G446" s="42">
        <v>940.1</v>
      </c>
      <c r="H446" s="42">
        <v>1008.3</v>
      </c>
      <c r="I446" s="42">
        <v>948.5</v>
      </c>
      <c r="J446" s="42" t="s">
        <v>1983</v>
      </c>
      <c r="K446" s="42">
        <v>914.4</v>
      </c>
      <c r="L446" s="42" t="s">
        <v>10340</v>
      </c>
      <c r="M446" s="42">
        <v>23.2</v>
      </c>
      <c r="N446" s="42">
        <v>30.2</v>
      </c>
      <c r="O446" s="42" t="s">
        <v>10341</v>
      </c>
      <c r="P446" s="42">
        <v>19.2</v>
      </c>
      <c r="Q446" s="42" t="s">
        <v>10342</v>
      </c>
      <c r="R446" s="42">
        <v>20.9</v>
      </c>
      <c r="S446" s="42">
        <v>1.8</v>
      </c>
      <c r="T446" s="42">
        <v>20</v>
      </c>
      <c r="U446" s="42">
        <v>29.4</v>
      </c>
      <c r="V446" s="42">
        <v>260</v>
      </c>
      <c r="W446" s="42" t="s">
        <v>10343</v>
      </c>
      <c r="X446" s="42">
        <v>972</v>
      </c>
      <c r="Y446" s="42">
        <v>212.7</v>
      </c>
      <c r="Z446" s="42">
        <v>26</v>
      </c>
      <c r="AA446" s="42">
        <v>14</v>
      </c>
      <c r="AB446" s="42" t="s">
        <v>10344</v>
      </c>
      <c r="AC446" s="42">
        <v>48.5</v>
      </c>
      <c r="AD446" s="42" t="s">
        <v>10345</v>
      </c>
      <c r="AE446" s="42">
        <v>320.60000000000002</v>
      </c>
      <c r="AF446" s="42" t="s">
        <v>1989</v>
      </c>
      <c r="AG446" s="42">
        <v>88</v>
      </c>
      <c r="AH446" s="42">
        <v>30.2</v>
      </c>
      <c r="AI446" s="42">
        <v>90.7</v>
      </c>
      <c r="AJ446" s="42">
        <v>341.63</v>
      </c>
      <c r="AK446" s="42" t="s">
        <v>76</v>
      </c>
      <c r="AL446" s="42" t="s">
        <v>76</v>
      </c>
      <c r="AM446" s="42" t="s">
        <v>76</v>
      </c>
      <c r="AN446" s="42">
        <v>8.1999999999999993</v>
      </c>
    </row>
    <row r="447" spans="2:40" x14ac:dyDescent="0.25">
      <c r="B447" s="42" t="s">
        <v>408</v>
      </c>
      <c r="C447" s="15">
        <v>466930</v>
      </c>
      <c r="D447" s="15" t="s">
        <v>7845</v>
      </c>
      <c r="E447" s="15">
        <v>2016</v>
      </c>
      <c r="F447" s="41">
        <v>42644</v>
      </c>
      <c r="G447" s="42">
        <v>944.5</v>
      </c>
      <c r="H447" s="42">
        <v>1013.2</v>
      </c>
      <c r="I447" s="42">
        <v>955.2</v>
      </c>
      <c r="J447" s="42" t="s">
        <v>4245</v>
      </c>
      <c r="K447" s="42">
        <v>937.1</v>
      </c>
      <c r="L447" s="42" t="s">
        <v>10346</v>
      </c>
      <c r="M447" s="42">
        <v>22.4</v>
      </c>
      <c r="N447" s="42">
        <v>30.3</v>
      </c>
      <c r="O447" s="42" t="s">
        <v>10347</v>
      </c>
      <c r="P447" s="42">
        <v>16.399999999999999</v>
      </c>
      <c r="Q447" s="42" t="s">
        <v>10348</v>
      </c>
      <c r="R447" s="42">
        <v>20.3</v>
      </c>
      <c r="S447" s="42">
        <v>2</v>
      </c>
      <c r="T447" s="42">
        <v>30</v>
      </c>
      <c r="U447" s="42">
        <v>17</v>
      </c>
      <c r="V447" s="42">
        <v>20</v>
      </c>
      <c r="W447" s="42" t="s">
        <v>10349</v>
      </c>
      <c r="X447" s="42">
        <v>719.3</v>
      </c>
      <c r="Y447" s="42">
        <v>297.8</v>
      </c>
      <c r="Z447" s="42">
        <v>23</v>
      </c>
      <c r="AA447" s="42">
        <v>13.5</v>
      </c>
      <c r="AB447" s="42" t="s">
        <v>10350</v>
      </c>
      <c r="AC447" s="42">
        <v>44.5</v>
      </c>
      <c r="AD447" s="42" t="s">
        <v>10351</v>
      </c>
      <c r="AE447" s="42">
        <v>122.6</v>
      </c>
      <c r="AF447" s="42" t="s">
        <v>8009</v>
      </c>
      <c r="AG447" s="42">
        <v>88</v>
      </c>
      <c r="AH447" s="42">
        <v>37.4</v>
      </c>
      <c r="AI447" s="42">
        <v>133.19999999999999</v>
      </c>
      <c r="AJ447" s="42">
        <v>395.85</v>
      </c>
      <c r="AK447" s="42" t="s">
        <v>76</v>
      </c>
      <c r="AL447" s="42" t="s">
        <v>76</v>
      </c>
      <c r="AM447" s="42" t="s">
        <v>76</v>
      </c>
      <c r="AN447" s="42">
        <v>7.3</v>
      </c>
    </row>
    <row r="448" spans="2:40" x14ac:dyDescent="0.25">
      <c r="B448" s="42" t="s">
        <v>408</v>
      </c>
      <c r="C448" s="15">
        <v>466930</v>
      </c>
      <c r="D448" s="15" t="s">
        <v>7845</v>
      </c>
      <c r="E448" s="15">
        <v>2016</v>
      </c>
      <c r="F448" s="41">
        <v>42675</v>
      </c>
      <c r="G448" s="42">
        <v>949</v>
      </c>
      <c r="H448" s="42">
        <v>1019.1</v>
      </c>
      <c r="I448" s="42">
        <v>955</v>
      </c>
      <c r="J448" s="42" t="s">
        <v>10352</v>
      </c>
      <c r="K448" s="42">
        <v>943.3</v>
      </c>
      <c r="L448" s="42" t="s">
        <v>10353</v>
      </c>
      <c r="M448" s="42">
        <v>17.8</v>
      </c>
      <c r="N448" s="42">
        <v>27.1</v>
      </c>
      <c r="O448" s="42" t="s">
        <v>10354</v>
      </c>
      <c r="P448" s="42">
        <v>12.7</v>
      </c>
      <c r="Q448" s="42" t="s">
        <v>10355</v>
      </c>
      <c r="R448" s="42">
        <v>15.5</v>
      </c>
      <c r="S448" s="42">
        <v>2.2000000000000002</v>
      </c>
      <c r="T448" s="42">
        <v>30</v>
      </c>
      <c r="U448" s="42">
        <v>17</v>
      </c>
      <c r="V448" s="42">
        <v>30</v>
      </c>
      <c r="W448" s="42" t="s">
        <v>10356</v>
      </c>
      <c r="X448" s="42">
        <v>516.79999999999995</v>
      </c>
      <c r="Y448" s="42">
        <v>301.2</v>
      </c>
      <c r="Z448" s="42">
        <v>20</v>
      </c>
      <c r="AA448" s="42">
        <v>3.5</v>
      </c>
      <c r="AB448" s="42" t="s">
        <v>10357</v>
      </c>
      <c r="AC448" s="42">
        <v>11.5</v>
      </c>
      <c r="AD448" s="42" t="s">
        <v>10358</v>
      </c>
      <c r="AE448" s="42">
        <v>113.7</v>
      </c>
      <c r="AF448" s="42" t="s">
        <v>2005</v>
      </c>
      <c r="AG448" s="42">
        <v>87</v>
      </c>
      <c r="AH448" s="42">
        <v>28.6</v>
      </c>
      <c r="AI448" s="42">
        <v>91.6</v>
      </c>
      <c r="AJ448" s="42">
        <v>273.24</v>
      </c>
      <c r="AK448" s="42" t="s">
        <v>76</v>
      </c>
      <c r="AL448" s="42" t="s">
        <v>76</v>
      </c>
      <c r="AM448" s="42" t="s">
        <v>76</v>
      </c>
      <c r="AN448" s="42">
        <v>7.7</v>
      </c>
    </row>
    <row r="449" spans="2:40" x14ac:dyDescent="0.25">
      <c r="B449" s="42" t="s">
        <v>408</v>
      </c>
      <c r="C449" s="15">
        <v>466930</v>
      </c>
      <c r="D449" s="15" t="s">
        <v>7845</v>
      </c>
      <c r="E449" s="15">
        <v>2016</v>
      </c>
      <c r="F449" s="41">
        <v>42705</v>
      </c>
      <c r="G449" s="42">
        <v>950.6</v>
      </c>
      <c r="H449" s="42">
        <v>1021.6</v>
      </c>
      <c r="I449" s="42">
        <v>957.5</v>
      </c>
      <c r="J449" s="42" t="s">
        <v>10359</v>
      </c>
      <c r="K449" s="42">
        <v>943.8</v>
      </c>
      <c r="L449" s="42" t="s">
        <v>10360</v>
      </c>
      <c r="M449" s="42">
        <v>15.1</v>
      </c>
      <c r="N449" s="42">
        <v>26</v>
      </c>
      <c r="O449" s="42" t="s">
        <v>10361</v>
      </c>
      <c r="P449" s="42">
        <v>7.2</v>
      </c>
      <c r="Q449" s="42" t="s">
        <v>10362</v>
      </c>
      <c r="R449" s="42">
        <v>12.7</v>
      </c>
      <c r="S449" s="42">
        <v>2.8</v>
      </c>
      <c r="T449" s="42">
        <v>30</v>
      </c>
      <c r="U449" s="42">
        <v>19.3</v>
      </c>
      <c r="V449" s="42">
        <v>10</v>
      </c>
      <c r="W449" s="42" t="s">
        <v>10363</v>
      </c>
      <c r="X449" s="42">
        <v>189.9</v>
      </c>
      <c r="Y449" s="42">
        <v>240.9</v>
      </c>
      <c r="Z449" s="42">
        <v>18</v>
      </c>
      <c r="AA449" s="42">
        <v>1.5</v>
      </c>
      <c r="AB449" s="42" t="s">
        <v>10364</v>
      </c>
      <c r="AC449" s="42">
        <v>4.7</v>
      </c>
      <c r="AD449" s="42" t="s">
        <v>10365</v>
      </c>
      <c r="AE449" s="42">
        <v>47.5</v>
      </c>
      <c r="AF449" s="42" t="s">
        <v>4873</v>
      </c>
      <c r="AG449" s="42">
        <v>86</v>
      </c>
      <c r="AH449" s="42">
        <v>29.6</v>
      </c>
      <c r="AI449" s="42">
        <v>104.1</v>
      </c>
      <c r="AJ449" s="42">
        <v>272.95999999999998</v>
      </c>
      <c r="AK449" s="42" t="s">
        <v>76</v>
      </c>
      <c r="AL449" s="42" t="s">
        <v>76</v>
      </c>
      <c r="AM449" s="42" t="s">
        <v>76</v>
      </c>
      <c r="AN449" s="42">
        <v>7.2</v>
      </c>
    </row>
    <row r="450" spans="2:40" x14ac:dyDescent="0.25">
      <c r="B450" s="42" t="s">
        <v>408</v>
      </c>
      <c r="C450" s="15">
        <v>466930</v>
      </c>
      <c r="D450" s="15" t="s">
        <v>7845</v>
      </c>
      <c r="E450" s="15">
        <v>2017</v>
      </c>
      <c r="F450" s="41">
        <v>42736</v>
      </c>
      <c r="G450" s="42">
        <v>950.7</v>
      </c>
      <c r="H450" s="42">
        <v>1022.1</v>
      </c>
      <c r="I450" s="42">
        <v>958.6</v>
      </c>
      <c r="J450" s="42" t="s">
        <v>10366</v>
      </c>
      <c r="K450" s="42">
        <v>942.5</v>
      </c>
      <c r="L450" s="42" t="s">
        <v>10367</v>
      </c>
      <c r="M450" s="42">
        <v>13.5</v>
      </c>
      <c r="N450" s="42">
        <v>23.4</v>
      </c>
      <c r="O450" s="42" t="s">
        <v>10368</v>
      </c>
      <c r="P450" s="42">
        <v>5.9</v>
      </c>
      <c r="Q450" s="42" t="s">
        <v>10369</v>
      </c>
      <c r="R450" s="42">
        <v>11.4</v>
      </c>
      <c r="S450" s="42">
        <v>3.4</v>
      </c>
      <c r="T450" s="42">
        <v>30</v>
      </c>
      <c r="U450" s="42">
        <v>19.100000000000001</v>
      </c>
      <c r="V450" s="42">
        <v>40</v>
      </c>
      <c r="W450" s="42" t="s">
        <v>10370</v>
      </c>
      <c r="X450" s="42">
        <v>138.6</v>
      </c>
      <c r="Y450" s="42">
        <v>228.1</v>
      </c>
      <c r="Z450" s="42">
        <v>19</v>
      </c>
      <c r="AA450" s="42">
        <v>1.5</v>
      </c>
      <c r="AB450" s="42" t="s">
        <v>10371</v>
      </c>
      <c r="AC450" s="42">
        <v>4</v>
      </c>
      <c r="AD450" s="42" t="s">
        <v>10372</v>
      </c>
      <c r="AE450" s="42">
        <v>29.2</v>
      </c>
      <c r="AF450" s="42" t="s">
        <v>6120</v>
      </c>
      <c r="AG450" s="42">
        <v>88</v>
      </c>
      <c r="AH450" s="42">
        <v>24.9</v>
      </c>
      <c r="AI450" s="42">
        <v>96.2</v>
      </c>
      <c r="AJ450" s="42">
        <v>300.08999999999997</v>
      </c>
      <c r="AK450" s="42" t="s">
        <v>76</v>
      </c>
      <c r="AL450" s="42" t="s">
        <v>76</v>
      </c>
      <c r="AM450" s="42" t="s">
        <v>76</v>
      </c>
      <c r="AN450" s="42">
        <v>7.9</v>
      </c>
    </row>
    <row r="451" spans="2:40" x14ac:dyDescent="0.25">
      <c r="B451" s="42" t="s">
        <v>408</v>
      </c>
      <c r="C451" s="15">
        <v>466930</v>
      </c>
      <c r="D451" s="15" t="s">
        <v>7845</v>
      </c>
      <c r="E451" s="15">
        <v>2017</v>
      </c>
      <c r="F451" s="41">
        <v>42767</v>
      </c>
      <c r="G451" s="42">
        <v>951</v>
      </c>
      <c r="H451" s="42">
        <v>1022.7</v>
      </c>
      <c r="I451" s="42">
        <v>960.3</v>
      </c>
      <c r="J451" s="42" t="s">
        <v>10373</v>
      </c>
      <c r="K451" s="42">
        <v>943.6</v>
      </c>
      <c r="L451" s="42" t="s">
        <v>9815</v>
      </c>
      <c r="M451" s="42">
        <v>12.2</v>
      </c>
      <c r="N451" s="42">
        <v>23.5</v>
      </c>
      <c r="O451" s="42" t="s">
        <v>10374</v>
      </c>
      <c r="P451" s="42">
        <v>3.4</v>
      </c>
      <c r="Q451" s="42" t="s">
        <v>10375</v>
      </c>
      <c r="R451" s="42">
        <v>9.5</v>
      </c>
      <c r="S451" s="42">
        <v>2.9</v>
      </c>
      <c r="T451" s="42">
        <v>20</v>
      </c>
      <c r="U451" s="42">
        <v>18.100000000000001</v>
      </c>
      <c r="V451" s="42">
        <v>30</v>
      </c>
      <c r="W451" s="42" t="s">
        <v>10376</v>
      </c>
      <c r="X451" s="42">
        <v>184</v>
      </c>
      <c r="Y451" s="42">
        <v>179.7</v>
      </c>
      <c r="Z451" s="42">
        <v>15</v>
      </c>
      <c r="AA451" s="42">
        <v>5.5</v>
      </c>
      <c r="AB451" s="42" t="s">
        <v>10377</v>
      </c>
      <c r="AC451" s="42">
        <v>7.2</v>
      </c>
      <c r="AD451" s="42" t="s">
        <v>10378</v>
      </c>
      <c r="AE451" s="42">
        <v>44.8</v>
      </c>
      <c r="AF451" s="42" t="s">
        <v>8039</v>
      </c>
      <c r="AG451" s="42">
        <v>84</v>
      </c>
      <c r="AH451" s="42">
        <v>31.3</v>
      </c>
      <c r="AI451" s="42">
        <v>91.3</v>
      </c>
      <c r="AJ451" s="42">
        <v>299.18</v>
      </c>
      <c r="AK451" s="42" t="s">
        <v>76</v>
      </c>
      <c r="AL451" s="42" t="s">
        <v>76</v>
      </c>
      <c r="AM451" s="42" t="s">
        <v>76</v>
      </c>
      <c r="AN451" s="42">
        <v>7.7</v>
      </c>
    </row>
    <row r="452" spans="2:40" x14ac:dyDescent="0.25">
      <c r="B452" s="42" t="s">
        <v>408</v>
      </c>
      <c r="C452" s="15">
        <v>466930</v>
      </c>
      <c r="D452" s="15" t="s">
        <v>7845</v>
      </c>
      <c r="E452" s="15">
        <v>2017</v>
      </c>
      <c r="F452" s="41">
        <v>42795</v>
      </c>
      <c r="G452" s="42">
        <v>947.7</v>
      </c>
      <c r="H452" s="42">
        <v>1018.7</v>
      </c>
      <c r="I452" s="42">
        <v>955.4</v>
      </c>
      <c r="J452" s="42" t="s">
        <v>10379</v>
      </c>
      <c r="K452" s="42">
        <v>940.6</v>
      </c>
      <c r="L452" s="42" t="s">
        <v>10380</v>
      </c>
      <c r="M452" s="42">
        <v>14.1</v>
      </c>
      <c r="N452" s="42">
        <v>24.3</v>
      </c>
      <c r="O452" s="42" t="s">
        <v>10381</v>
      </c>
      <c r="P452" s="42">
        <v>6.8</v>
      </c>
      <c r="Q452" s="42" t="s">
        <v>10382</v>
      </c>
      <c r="R452" s="42">
        <v>11.5</v>
      </c>
      <c r="S452" s="42">
        <v>2.4</v>
      </c>
      <c r="T452" s="42">
        <v>30</v>
      </c>
      <c r="U452" s="42">
        <v>18.899999999999999</v>
      </c>
      <c r="V452" s="42">
        <v>20</v>
      </c>
      <c r="W452" s="42" t="s">
        <v>10383</v>
      </c>
      <c r="X452" s="42">
        <v>175</v>
      </c>
      <c r="Y452" s="42">
        <v>181.5</v>
      </c>
      <c r="Z452" s="42">
        <v>21</v>
      </c>
      <c r="AA452" s="42">
        <v>4.5</v>
      </c>
      <c r="AB452" s="42" t="s">
        <v>10384</v>
      </c>
      <c r="AC452" s="42">
        <v>10.6</v>
      </c>
      <c r="AD452" s="42" t="s">
        <v>10385</v>
      </c>
      <c r="AE452" s="42">
        <v>45.3</v>
      </c>
      <c r="AF452" s="42" t="s">
        <v>2037</v>
      </c>
      <c r="AG452" s="42">
        <v>85</v>
      </c>
      <c r="AH452" s="42">
        <v>32.299999999999997</v>
      </c>
      <c r="AI452" s="42">
        <v>72.3</v>
      </c>
      <c r="AJ452" s="42">
        <v>299.64</v>
      </c>
      <c r="AK452" s="42">
        <v>0</v>
      </c>
      <c r="AL452" s="42">
        <v>0</v>
      </c>
      <c r="AM452" s="42" t="s">
        <v>8047</v>
      </c>
      <c r="AN452" s="42">
        <v>8.1999999999999993</v>
      </c>
    </row>
    <row r="453" spans="2:40" x14ac:dyDescent="0.25">
      <c r="B453" s="42" t="s">
        <v>408</v>
      </c>
      <c r="C453" s="15">
        <v>466930</v>
      </c>
      <c r="D453" s="15" t="s">
        <v>7845</v>
      </c>
      <c r="E453" s="15">
        <v>2017</v>
      </c>
      <c r="F453" s="41">
        <v>42826</v>
      </c>
      <c r="G453" s="42">
        <v>945</v>
      </c>
      <c r="H453" s="42">
        <v>1014.9</v>
      </c>
      <c r="I453" s="42">
        <v>954.4</v>
      </c>
      <c r="J453" s="42" t="s">
        <v>10386</v>
      </c>
      <c r="K453" s="42">
        <v>936.7</v>
      </c>
      <c r="L453" s="42" t="s">
        <v>10387</v>
      </c>
      <c r="M453" s="42">
        <v>17.899999999999999</v>
      </c>
      <c r="N453" s="42">
        <v>28.2</v>
      </c>
      <c r="O453" s="42" t="s">
        <v>10388</v>
      </c>
      <c r="P453" s="42">
        <v>7.3</v>
      </c>
      <c r="Q453" s="42" t="s">
        <v>10389</v>
      </c>
      <c r="R453" s="42">
        <v>14.2</v>
      </c>
      <c r="S453" s="42">
        <v>1.8</v>
      </c>
      <c r="T453" s="42">
        <v>30</v>
      </c>
      <c r="U453" s="42">
        <v>18.399999999999999</v>
      </c>
      <c r="V453" s="42">
        <v>20</v>
      </c>
      <c r="W453" s="42" t="s">
        <v>10390</v>
      </c>
      <c r="X453" s="42">
        <v>135.5</v>
      </c>
      <c r="Y453" s="42">
        <v>122.6</v>
      </c>
      <c r="Z453" s="42">
        <v>15</v>
      </c>
      <c r="AA453" s="42">
        <v>2.5</v>
      </c>
      <c r="AB453" s="42" t="s">
        <v>10391</v>
      </c>
      <c r="AC453" s="42">
        <v>6.5</v>
      </c>
      <c r="AD453" s="42" t="s">
        <v>10392</v>
      </c>
      <c r="AE453" s="42">
        <v>30.3</v>
      </c>
      <c r="AF453" s="42" t="s">
        <v>2544</v>
      </c>
      <c r="AG453" s="42">
        <v>80</v>
      </c>
      <c r="AH453" s="42">
        <v>45.7</v>
      </c>
      <c r="AI453" s="42">
        <v>110.6</v>
      </c>
      <c r="AJ453" s="42">
        <v>405.89</v>
      </c>
      <c r="AK453" s="42" t="s">
        <v>76</v>
      </c>
      <c r="AL453" s="42" t="s">
        <v>76</v>
      </c>
      <c r="AM453" s="42" t="s">
        <v>76</v>
      </c>
      <c r="AN453" s="42">
        <v>6.9</v>
      </c>
    </row>
    <row r="454" spans="2:40" x14ac:dyDescent="0.25">
      <c r="B454" s="42" t="s">
        <v>408</v>
      </c>
      <c r="C454" s="15">
        <v>466930</v>
      </c>
      <c r="D454" s="15" t="s">
        <v>7845</v>
      </c>
      <c r="E454" s="15">
        <v>2017</v>
      </c>
      <c r="F454" s="41">
        <v>42856</v>
      </c>
      <c r="G454" s="42">
        <v>943.1</v>
      </c>
      <c r="H454" s="42">
        <v>1012</v>
      </c>
      <c r="I454" s="42">
        <v>949</v>
      </c>
      <c r="J454" s="42" t="s">
        <v>10393</v>
      </c>
      <c r="K454" s="42">
        <v>936.3</v>
      </c>
      <c r="L454" s="42" t="s">
        <v>10394</v>
      </c>
      <c r="M454" s="42">
        <v>21.1</v>
      </c>
      <c r="N454" s="42">
        <v>29</v>
      </c>
      <c r="O454" s="42" t="s">
        <v>10395</v>
      </c>
      <c r="P454" s="42">
        <v>15.9</v>
      </c>
      <c r="Q454" s="42" t="s">
        <v>10396</v>
      </c>
      <c r="R454" s="42">
        <v>18.3</v>
      </c>
      <c r="S454" s="42">
        <v>1.6</v>
      </c>
      <c r="T454" s="42">
        <v>50</v>
      </c>
      <c r="U454" s="42">
        <v>15.4</v>
      </c>
      <c r="V454" s="42">
        <v>20</v>
      </c>
      <c r="W454" s="42" t="s">
        <v>10397</v>
      </c>
      <c r="X454" s="42">
        <v>163.1</v>
      </c>
      <c r="Y454" s="42">
        <v>97.9</v>
      </c>
      <c r="Z454" s="42">
        <v>14</v>
      </c>
      <c r="AA454" s="42">
        <v>8.5</v>
      </c>
      <c r="AB454" s="42" t="s">
        <v>10398</v>
      </c>
      <c r="AC454" s="42">
        <v>18.2</v>
      </c>
      <c r="AD454" s="42" t="s">
        <v>10399</v>
      </c>
      <c r="AE454" s="42">
        <v>47.4</v>
      </c>
      <c r="AF454" s="42" t="s">
        <v>2053</v>
      </c>
      <c r="AG454" s="42">
        <v>84</v>
      </c>
      <c r="AH454" s="42">
        <v>52.5</v>
      </c>
      <c r="AI454" s="42">
        <v>82.6</v>
      </c>
      <c r="AJ454" s="42">
        <v>430.51</v>
      </c>
      <c r="AK454" s="42">
        <v>0</v>
      </c>
      <c r="AL454" s="42">
        <v>0</v>
      </c>
      <c r="AM454" s="42" t="s">
        <v>8063</v>
      </c>
      <c r="AN454" s="42">
        <v>8.3000000000000007</v>
      </c>
    </row>
    <row r="455" spans="2:40" x14ac:dyDescent="0.25">
      <c r="B455" s="42" t="s">
        <v>408</v>
      </c>
      <c r="C455" s="15">
        <v>466930</v>
      </c>
      <c r="D455" s="15" t="s">
        <v>7845</v>
      </c>
      <c r="E455" s="15">
        <v>2017</v>
      </c>
      <c r="F455" s="41">
        <v>42887</v>
      </c>
      <c r="G455" s="42">
        <v>940.8</v>
      </c>
      <c r="H455" s="42">
        <v>1008.9</v>
      </c>
      <c r="I455" s="42">
        <v>945.4</v>
      </c>
      <c r="J455" s="42" t="s">
        <v>9841</v>
      </c>
      <c r="K455" s="42">
        <v>932.4</v>
      </c>
      <c r="L455" s="42" t="s">
        <v>10400</v>
      </c>
      <c r="M455" s="42">
        <v>23.8</v>
      </c>
      <c r="N455" s="42">
        <v>30.8</v>
      </c>
      <c r="O455" s="42" t="s">
        <v>10401</v>
      </c>
      <c r="P455" s="42">
        <v>18.899999999999999</v>
      </c>
      <c r="Q455" s="42" t="s">
        <v>10402</v>
      </c>
      <c r="R455" s="42">
        <v>21.1</v>
      </c>
      <c r="S455" s="42">
        <v>1.1000000000000001</v>
      </c>
      <c r="T455" s="42">
        <v>300</v>
      </c>
      <c r="U455" s="42">
        <v>16.7</v>
      </c>
      <c r="V455" s="42">
        <v>10</v>
      </c>
      <c r="W455" s="42" t="s">
        <v>10403</v>
      </c>
      <c r="X455" s="42">
        <v>830.5</v>
      </c>
      <c r="Y455" s="42">
        <v>153.19999999999999</v>
      </c>
      <c r="Z455" s="42">
        <v>15</v>
      </c>
      <c r="AA455" s="42">
        <v>19.5</v>
      </c>
      <c r="AB455" s="42" t="s">
        <v>10404</v>
      </c>
      <c r="AC455" s="42">
        <v>98.5</v>
      </c>
      <c r="AD455" s="42" t="s">
        <v>10404</v>
      </c>
      <c r="AE455" s="42">
        <v>314</v>
      </c>
      <c r="AF455" s="42" t="s">
        <v>8071</v>
      </c>
      <c r="AG455" s="42">
        <v>85</v>
      </c>
      <c r="AH455" s="42">
        <v>53.6</v>
      </c>
      <c r="AI455" s="42">
        <v>94.1</v>
      </c>
      <c r="AJ455" s="42">
        <v>393.87</v>
      </c>
      <c r="AK455" s="42" t="s">
        <v>76</v>
      </c>
      <c r="AL455" s="42" t="s">
        <v>76</v>
      </c>
      <c r="AM455" s="42" t="s">
        <v>76</v>
      </c>
      <c r="AN455" s="42">
        <v>8.1999999999999993</v>
      </c>
    </row>
    <row r="456" spans="2:40" x14ac:dyDescent="0.25">
      <c r="B456" s="42" t="s">
        <v>408</v>
      </c>
      <c r="C456" s="15">
        <v>466930</v>
      </c>
      <c r="D456" s="15" t="s">
        <v>7845</v>
      </c>
      <c r="E456" s="15">
        <v>2017</v>
      </c>
      <c r="F456" s="41">
        <v>42917</v>
      </c>
      <c r="G456" s="42">
        <v>941.4</v>
      </c>
      <c r="H456" s="42">
        <v>1009.3</v>
      </c>
      <c r="I456" s="42">
        <v>947.2</v>
      </c>
      <c r="J456" s="42" t="s">
        <v>10405</v>
      </c>
      <c r="K456" s="42">
        <v>917.9</v>
      </c>
      <c r="L456" s="42" t="s">
        <v>10406</v>
      </c>
      <c r="M456" s="42">
        <v>25.1</v>
      </c>
      <c r="N456" s="42">
        <v>31.8</v>
      </c>
      <c r="O456" s="42" t="s">
        <v>10407</v>
      </c>
      <c r="P456" s="42">
        <v>20.3</v>
      </c>
      <c r="Q456" s="42" t="s">
        <v>10408</v>
      </c>
      <c r="R456" s="42">
        <v>21.5</v>
      </c>
      <c r="S456" s="42">
        <v>1</v>
      </c>
      <c r="T456" s="42">
        <v>40</v>
      </c>
      <c r="U456" s="42">
        <v>21.1</v>
      </c>
      <c r="V456" s="42">
        <v>180</v>
      </c>
      <c r="W456" s="42" t="s">
        <v>10409</v>
      </c>
      <c r="X456" s="42">
        <v>166</v>
      </c>
      <c r="Y456" s="42">
        <v>44.5</v>
      </c>
      <c r="Z456" s="42">
        <v>13</v>
      </c>
      <c r="AA456" s="42">
        <v>12</v>
      </c>
      <c r="AB456" s="42" t="s">
        <v>10410</v>
      </c>
      <c r="AC456" s="42">
        <v>26.5</v>
      </c>
      <c r="AD456" s="42" t="s">
        <v>10411</v>
      </c>
      <c r="AE456" s="42">
        <v>93.8</v>
      </c>
      <c r="AF456" s="42" t="s">
        <v>2069</v>
      </c>
      <c r="AG456" s="42">
        <v>81</v>
      </c>
      <c r="AH456" s="42">
        <v>72</v>
      </c>
      <c r="AI456" s="42">
        <v>185.1</v>
      </c>
      <c r="AJ456" s="42">
        <v>600.89</v>
      </c>
      <c r="AK456" s="42" t="s">
        <v>76</v>
      </c>
      <c r="AL456" s="42" t="s">
        <v>76</v>
      </c>
      <c r="AM456" s="42" t="s">
        <v>76</v>
      </c>
      <c r="AN456" s="42">
        <v>6.2</v>
      </c>
    </row>
    <row r="457" spans="2:40" x14ac:dyDescent="0.25">
      <c r="B457" s="42" t="s">
        <v>408</v>
      </c>
      <c r="C457" s="15">
        <v>466930</v>
      </c>
      <c r="D457" s="15" t="s">
        <v>7845</v>
      </c>
      <c r="E457" s="15">
        <v>2017</v>
      </c>
      <c r="F457" s="41">
        <v>42948</v>
      </c>
      <c r="G457" s="42">
        <v>940.6</v>
      </c>
      <c r="H457" s="42">
        <v>1008.3</v>
      </c>
      <c r="I457" s="42">
        <v>946.8</v>
      </c>
      <c r="J457" s="42" t="s">
        <v>10412</v>
      </c>
      <c r="K457" s="42">
        <v>932.8</v>
      </c>
      <c r="L457" s="42" t="s">
        <v>10413</v>
      </c>
      <c r="M457" s="42">
        <v>25.7</v>
      </c>
      <c r="N457" s="42">
        <v>32.9</v>
      </c>
      <c r="O457" s="42" t="s">
        <v>10414</v>
      </c>
      <c r="P457" s="42">
        <v>21.8</v>
      </c>
      <c r="Q457" s="42" t="s">
        <v>10415</v>
      </c>
      <c r="R457" s="42">
        <v>21.7</v>
      </c>
      <c r="S457" s="42">
        <v>1.2</v>
      </c>
      <c r="T457" s="42">
        <v>30</v>
      </c>
      <c r="U457" s="42">
        <v>14.2</v>
      </c>
      <c r="V457" s="42">
        <v>280</v>
      </c>
      <c r="W457" s="42" t="s">
        <v>10416</v>
      </c>
      <c r="X457" s="42">
        <v>23</v>
      </c>
      <c r="Y457" s="42">
        <v>13.8</v>
      </c>
      <c r="Z457" s="42">
        <v>6</v>
      </c>
      <c r="AA457" s="42">
        <v>2</v>
      </c>
      <c r="AB457" s="42" t="s">
        <v>10417</v>
      </c>
      <c r="AC457" s="42">
        <v>3</v>
      </c>
      <c r="AD457" s="42" t="s">
        <v>10418</v>
      </c>
      <c r="AE457" s="42">
        <v>11.3</v>
      </c>
      <c r="AF457" s="42" t="s">
        <v>2077</v>
      </c>
      <c r="AG457" s="42">
        <v>79</v>
      </c>
      <c r="AH457" s="42">
        <v>83.3</v>
      </c>
      <c r="AI457" s="42">
        <v>201.5</v>
      </c>
      <c r="AJ457" s="42">
        <v>619.22</v>
      </c>
      <c r="AK457" s="42" t="s">
        <v>76</v>
      </c>
      <c r="AL457" s="42" t="s">
        <v>76</v>
      </c>
      <c r="AM457" s="42" t="s">
        <v>76</v>
      </c>
      <c r="AN457" s="42">
        <v>5.7</v>
      </c>
    </row>
    <row r="458" spans="2:40" x14ac:dyDescent="0.25">
      <c r="B458" s="42" t="s">
        <v>408</v>
      </c>
      <c r="C458" s="15">
        <v>466930</v>
      </c>
      <c r="D458" s="15" t="s">
        <v>7845</v>
      </c>
      <c r="E458" s="15">
        <v>2017</v>
      </c>
      <c r="F458" s="41">
        <v>42979</v>
      </c>
      <c r="G458" s="42">
        <v>942.8</v>
      </c>
      <c r="H458" s="42">
        <v>1010.9</v>
      </c>
      <c r="I458" s="42">
        <v>948.9</v>
      </c>
      <c r="J458" s="42" t="s">
        <v>10419</v>
      </c>
      <c r="K458" s="42">
        <v>937.3</v>
      </c>
      <c r="L458" s="42" t="s">
        <v>10420</v>
      </c>
      <c r="M458" s="42">
        <v>24.5</v>
      </c>
      <c r="N458" s="42">
        <v>31.6</v>
      </c>
      <c r="O458" s="42" t="s">
        <v>10421</v>
      </c>
      <c r="P458" s="42">
        <v>19.600000000000001</v>
      </c>
      <c r="Q458" s="42" t="s">
        <v>10422</v>
      </c>
      <c r="R458" s="42">
        <v>20.7</v>
      </c>
      <c r="S458" s="42">
        <v>1.4</v>
      </c>
      <c r="T458" s="42">
        <v>30</v>
      </c>
      <c r="U458" s="42">
        <v>17</v>
      </c>
      <c r="V458" s="42">
        <v>360</v>
      </c>
      <c r="W458" s="42" t="s">
        <v>10423</v>
      </c>
      <c r="X458" s="42">
        <v>293.2</v>
      </c>
      <c r="Y458" s="42">
        <v>95.1</v>
      </c>
      <c r="Z458" s="42">
        <v>9</v>
      </c>
      <c r="AA458" s="42">
        <v>14</v>
      </c>
      <c r="AB458" s="42" t="s">
        <v>10424</v>
      </c>
      <c r="AC458" s="42">
        <v>35</v>
      </c>
      <c r="AD458" s="42" t="s">
        <v>10425</v>
      </c>
      <c r="AE458" s="42">
        <v>86</v>
      </c>
      <c r="AF458" s="42" t="s">
        <v>9866</v>
      </c>
      <c r="AG458" s="42">
        <v>80</v>
      </c>
      <c r="AH458" s="42">
        <v>64.8</v>
      </c>
      <c r="AI458" s="42">
        <v>173.5</v>
      </c>
      <c r="AJ458" s="42">
        <v>479.59</v>
      </c>
      <c r="AK458" s="42" t="s">
        <v>76</v>
      </c>
      <c r="AL458" s="42" t="s">
        <v>76</v>
      </c>
      <c r="AM458" s="42" t="s">
        <v>76</v>
      </c>
      <c r="AN458" s="42">
        <v>6</v>
      </c>
    </row>
    <row r="459" spans="2:40" x14ac:dyDescent="0.25">
      <c r="B459" s="42" t="s">
        <v>408</v>
      </c>
      <c r="C459" s="15">
        <v>466930</v>
      </c>
      <c r="D459" s="15" t="s">
        <v>7845</v>
      </c>
      <c r="E459" s="15">
        <v>2017</v>
      </c>
      <c r="F459" s="41">
        <v>43009</v>
      </c>
      <c r="G459" s="42">
        <v>945.8</v>
      </c>
      <c r="H459" s="42">
        <v>1015</v>
      </c>
      <c r="I459" s="42">
        <v>955.6</v>
      </c>
      <c r="J459" s="42" t="s">
        <v>10426</v>
      </c>
      <c r="K459" s="42">
        <v>937</v>
      </c>
      <c r="L459" s="42" t="s">
        <v>10427</v>
      </c>
      <c r="M459" s="42">
        <v>20.5</v>
      </c>
      <c r="N459" s="42">
        <v>31</v>
      </c>
      <c r="O459" s="42" t="s">
        <v>10428</v>
      </c>
      <c r="P459" s="42">
        <v>12.3</v>
      </c>
      <c r="Q459" s="42" t="s">
        <v>10429</v>
      </c>
      <c r="R459" s="42">
        <v>18</v>
      </c>
      <c r="S459" s="42">
        <v>1.9</v>
      </c>
      <c r="T459" s="42">
        <v>40</v>
      </c>
      <c r="U459" s="42">
        <v>16.7</v>
      </c>
      <c r="V459" s="42">
        <v>100</v>
      </c>
      <c r="W459" s="42" t="s">
        <v>10430</v>
      </c>
      <c r="X459" s="42">
        <v>1592.4</v>
      </c>
      <c r="Y459" s="42">
        <v>363.9</v>
      </c>
      <c r="Z459" s="42">
        <v>26</v>
      </c>
      <c r="AA459" s="42">
        <v>13.5</v>
      </c>
      <c r="AB459" s="42" t="s">
        <v>10431</v>
      </c>
      <c r="AC459" s="42">
        <v>56.5</v>
      </c>
      <c r="AD459" s="42" t="s">
        <v>10432</v>
      </c>
      <c r="AE459" s="42">
        <v>542.9</v>
      </c>
      <c r="AF459" s="42" t="s">
        <v>5560</v>
      </c>
      <c r="AG459" s="42">
        <v>86</v>
      </c>
      <c r="AH459" s="42">
        <v>25.6</v>
      </c>
      <c r="AI459" s="42">
        <v>80.5</v>
      </c>
      <c r="AJ459" s="42">
        <v>266.86</v>
      </c>
      <c r="AK459" s="42" t="s">
        <v>76</v>
      </c>
      <c r="AL459" s="42" t="s">
        <v>76</v>
      </c>
      <c r="AM459" s="42" t="s">
        <v>76</v>
      </c>
      <c r="AN459" s="42">
        <v>8.3000000000000007</v>
      </c>
    </row>
    <row r="460" spans="2:40" x14ac:dyDescent="0.25">
      <c r="B460" s="42" t="s">
        <v>408</v>
      </c>
      <c r="C460" s="15">
        <v>466930</v>
      </c>
      <c r="D460" s="15" t="s">
        <v>7845</v>
      </c>
      <c r="E460" s="15">
        <v>2017</v>
      </c>
      <c r="F460" s="41">
        <v>43040</v>
      </c>
      <c r="G460" s="42">
        <v>948.2</v>
      </c>
      <c r="H460" s="42">
        <v>1018.3</v>
      </c>
      <c r="I460" s="42">
        <v>955.3</v>
      </c>
      <c r="J460" s="42" t="s">
        <v>10433</v>
      </c>
      <c r="K460" s="42">
        <v>941.3</v>
      </c>
      <c r="L460" s="42" t="s">
        <v>10434</v>
      </c>
      <c r="M460" s="42">
        <v>18</v>
      </c>
      <c r="N460" s="42">
        <v>27.3</v>
      </c>
      <c r="O460" s="42" t="s">
        <v>10435</v>
      </c>
      <c r="P460" s="42">
        <v>10.8</v>
      </c>
      <c r="Q460" s="42" t="s">
        <v>10436</v>
      </c>
      <c r="R460" s="42">
        <v>15.9</v>
      </c>
      <c r="S460" s="42">
        <v>3.1</v>
      </c>
      <c r="T460" s="42">
        <v>30</v>
      </c>
      <c r="U460" s="42">
        <v>18.8</v>
      </c>
      <c r="V460" s="42">
        <v>360</v>
      </c>
      <c r="W460" s="42" t="s">
        <v>10437</v>
      </c>
      <c r="X460" s="42">
        <v>587.5</v>
      </c>
      <c r="Y460" s="42">
        <v>389.2</v>
      </c>
      <c r="Z460" s="42">
        <v>26</v>
      </c>
      <c r="AA460" s="42">
        <v>6.5</v>
      </c>
      <c r="AB460" s="42" t="s">
        <v>10438</v>
      </c>
      <c r="AC460" s="42">
        <v>15</v>
      </c>
      <c r="AD460" s="42" t="s">
        <v>10439</v>
      </c>
      <c r="AE460" s="42">
        <v>74.8</v>
      </c>
      <c r="AF460" s="42" t="s">
        <v>10440</v>
      </c>
      <c r="AG460" s="42">
        <v>88</v>
      </c>
      <c r="AH460" s="42">
        <v>26.4</v>
      </c>
      <c r="AI460" s="42">
        <v>81.099999999999994</v>
      </c>
      <c r="AJ460" s="42">
        <v>293.07</v>
      </c>
      <c r="AK460" s="42" t="s">
        <v>76</v>
      </c>
      <c r="AL460" s="42" t="s">
        <v>76</v>
      </c>
      <c r="AM460" s="42" t="s">
        <v>76</v>
      </c>
      <c r="AN460" s="42">
        <v>8.6999999999999993</v>
      </c>
    </row>
    <row r="461" spans="2:40" x14ac:dyDescent="0.25">
      <c r="B461" s="42" t="s">
        <v>408</v>
      </c>
      <c r="C461" s="15">
        <v>466930</v>
      </c>
      <c r="D461" s="15" t="s">
        <v>7845</v>
      </c>
      <c r="E461" s="15">
        <v>2017</v>
      </c>
      <c r="F461" s="41">
        <v>43070</v>
      </c>
      <c r="G461" s="42">
        <v>951</v>
      </c>
      <c r="H461" s="42">
        <v>1022.5</v>
      </c>
      <c r="I461" s="42">
        <v>959.1</v>
      </c>
      <c r="J461" s="42" t="s">
        <v>3718</v>
      </c>
      <c r="K461" s="42">
        <v>945</v>
      </c>
      <c r="L461" s="42" t="s">
        <v>10441</v>
      </c>
      <c r="M461" s="42">
        <v>12.9</v>
      </c>
      <c r="N461" s="42">
        <v>21.8</v>
      </c>
      <c r="O461" s="42" t="s">
        <v>10442</v>
      </c>
      <c r="P461" s="42">
        <v>7.2</v>
      </c>
      <c r="Q461" s="42" t="s">
        <v>10443</v>
      </c>
      <c r="R461" s="42">
        <v>10.5</v>
      </c>
      <c r="S461" s="42">
        <v>3.1</v>
      </c>
      <c r="T461" s="42">
        <v>30</v>
      </c>
      <c r="U461" s="42">
        <v>18.100000000000001</v>
      </c>
      <c r="V461" s="42">
        <v>70</v>
      </c>
      <c r="W461" s="42" t="s">
        <v>10444</v>
      </c>
      <c r="X461" s="42">
        <v>519.6</v>
      </c>
      <c r="Y461" s="42">
        <v>359</v>
      </c>
      <c r="Z461" s="42">
        <v>24</v>
      </c>
      <c r="AA461" s="42">
        <v>2</v>
      </c>
      <c r="AB461" s="42" t="s">
        <v>10445</v>
      </c>
      <c r="AC461" s="42">
        <v>5</v>
      </c>
      <c r="AD461" s="42" t="s">
        <v>10446</v>
      </c>
      <c r="AE461" s="42">
        <v>67.599999999999994</v>
      </c>
      <c r="AF461" s="42" t="s">
        <v>2605</v>
      </c>
      <c r="AG461" s="42">
        <v>85</v>
      </c>
      <c r="AH461" s="42">
        <v>28.1</v>
      </c>
      <c r="AI461" s="42">
        <v>78.8</v>
      </c>
      <c r="AJ461" s="42">
        <v>246.31</v>
      </c>
      <c r="AK461" s="42">
        <v>0</v>
      </c>
      <c r="AL461" s="42">
        <v>0</v>
      </c>
      <c r="AM461" s="42" t="s">
        <v>2606</v>
      </c>
      <c r="AN461" s="42">
        <v>8.4</v>
      </c>
    </row>
    <row r="462" spans="2:40" x14ac:dyDescent="0.25">
      <c r="B462" s="42" t="s">
        <v>408</v>
      </c>
      <c r="C462" s="15">
        <v>466930</v>
      </c>
      <c r="D462" s="15" t="s">
        <v>7845</v>
      </c>
      <c r="E462" s="15">
        <v>2018</v>
      </c>
      <c r="F462" s="41">
        <v>43101</v>
      </c>
      <c r="G462" s="42">
        <v>948.9</v>
      </c>
      <c r="H462" s="42">
        <v>1020.5</v>
      </c>
      <c r="I462" s="42">
        <v>958.8</v>
      </c>
      <c r="J462" s="42" t="s">
        <v>10447</v>
      </c>
      <c r="K462" s="42">
        <v>942.7</v>
      </c>
      <c r="L462" s="42" t="s">
        <v>10448</v>
      </c>
      <c r="M462" s="42">
        <v>12.3</v>
      </c>
      <c r="N462" s="42">
        <v>21.5</v>
      </c>
      <c r="O462" s="42" t="s">
        <v>10449</v>
      </c>
      <c r="P462" s="42">
        <v>3.6</v>
      </c>
      <c r="Q462" s="42" t="s">
        <v>10450</v>
      </c>
      <c r="R462" s="42">
        <v>10</v>
      </c>
      <c r="S462" s="42">
        <v>3</v>
      </c>
      <c r="T462" s="42">
        <v>10</v>
      </c>
      <c r="U462" s="42">
        <v>18.600000000000001</v>
      </c>
      <c r="V462" s="42">
        <v>360</v>
      </c>
      <c r="W462" s="42" t="s">
        <v>10451</v>
      </c>
      <c r="X462" s="42">
        <v>457.9</v>
      </c>
      <c r="Y462" s="42">
        <v>317</v>
      </c>
      <c r="Z462" s="42">
        <v>22</v>
      </c>
      <c r="AA462" s="42">
        <v>6.5</v>
      </c>
      <c r="AB462" s="42" t="s">
        <v>10452</v>
      </c>
      <c r="AC462" s="42">
        <v>15.5</v>
      </c>
      <c r="AD462" s="42" t="s">
        <v>10453</v>
      </c>
      <c r="AE462" s="42">
        <v>103</v>
      </c>
      <c r="AF462" s="42" t="s">
        <v>6838</v>
      </c>
      <c r="AG462" s="42">
        <v>86</v>
      </c>
      <c r="AH462" s="42">
        <v>26.4</v>
      </c>
      <c r="AI462" s="42">
        <v>96.2</v>
      </c>
      <c r="AJ462" s="42">
        <v>296.47000000000003</v>
      </c>
      <c r="AK462" s="42" t="s">
        <v>76</v>
      </c>
      <c r="AL462" s="42" t="s">
        <v>76</v>
      </c>
      <c r="AM462" s="42" t="s">
        <v>76</v>
      </c>
      <c r="AN462" s="42">
        <v>7.8</v>
      </c>
    </row>
    <row r="463" spans="2:40" x14ac:dyDescent="0.25">
      <c r="B463" s="42" t="s">
        <v>408</v>
      </c>
      <c r="C463" s="15">
        <v>466930</v>
      </c>
      <c r="D463" s="15" t="s">
        <v>7845</v>
      </c>
      <c r="E463" s="15">
        <v>2018</v>
      </c>
      <c r="F463" s="41">
        <v>43132</v>
      </c>
      <c r="G463" s="42">
        <v>949.8</v>
      </c>
      <c r="H463" s="42">
        <v>1021.7</v>
      </c>
      <c r="I463" s="42">
        <v>957.3</v>
      </c>
      <c r="J463" s="42" t="s">
        <v>10454</v>
      </c>
      <c r="K463" s="42">
        <v>943.1</v>
      </c>
      <c r="L463" s="42" t="s">
        <v>10455</v>
      </c>
      <c r="M463" s="42">
        <v>11.3</v>
      </c>
      <c r="N463" s="42">
        <v>25</v>
      </c>
      <c r="O463" s="42" t="s">
        <v>10456</v>
      </c>
      <c r="P463" s="42">
        <v>2.4</v>
      </c>
      <c r="Q463" s="42" t="s">
        <v>10457</v>
      </c>
      <c r="R463" s="42">
        <v>9</v>
      </c>
      <c r="S463" s="42">
        <v>2.6</v>
      </c>
      <c r="T463" s="42">
        <v>20</v>
      </c>
      <c r="U463" s="42">
        <v>18.8</v>
      </c>
      <c r="V463" s="42">
        <v>330</v>
      </c>
      <c r="W463" s="42" t="s">
        <v>10458</v>
      </c>
      <c r="X463" s="42">
        <v>396.5</v>
      </c>
      <c r="Y463" s="42">
        <v>277.60000000000002</v>
      </c>
      <c r="Z463" s="42">
        <v>18</v>
      </c>
      <c r="AA463" s="42">
        <v>4.5</v>
      </c>
      <c r="AB463" s="42" t="s">
        <v>10459</v>
      </c>
      <c r="AC463" s="42">
        <v>10</v>
      </c>
      <c r="AD463" s="42" t="s">
        <v>10460</v>
      </c>
      <c r="AE463" s="42">
        <v>108.1</v>
      </c>
      <c r="AF463" s="42" t="s">
        <v>9319</v>
      </c>
      <c r="AG463" s="42">
        <v>86</v>
      </c>
      <c r="AH463" s="42">
        <v>25.8</v>
      </c>
      <c r="AI463" s="42">
        <v>68.900000000000006</v>
      </c>
      <c r="AJ463" s="42">
        <v>245.42</v>
      </c>
      <c r="AK463" s="42" t="s">
        <v>76</v>
      </c>
      <c r="AL463" s="42" t="s">
        <v>76</v>
      </c>
      <c r="AM463" s="42" t="s">
        <v>76</v>
      </c>
      <c r="AN463" s="42">
        <v>8.1</v>
      </c>
    </row>
    <row r="464" spans="2:40" x14ac:dyDescent="0.25">
      <c r="B464" s="42" t="s">
        <v>408</v>
      </c>
      <c r="C464" s="15">
        <v>466930</v>
      </c>
      <c r="D464" s="15" t="s">
        <v>7845</v>
      </c>
      <c r="E464" s="15">
        <v>2018</v>
      </c>
      <c r="F464" s="41">
        <v>43160</v>
      </c>
      <c r="G464" s="42">
        <v>947.4</v>
      </c>
      <c r="H464" s="42">
        <v>1018</v>
      </c>
      <c r="I464" s="42">
        <v>953.5</v>
      </c>
      <c r="J464" s="42" t="s">
        <v>10461</v>
      </c>
      <c r="K464" s="42">
        <v>940.9</v>
      </c>
      <c r="L464" s="42" t="s">
        <v>10462</v>
      </c>
      <c r="M464" s="42">
        <v>15.6</v>
      </c>
      <c r="N464" s="42">
        <v>25.4</v>
      </c>
      <c r="O464" s="42" t="s">
        <v>10463</v>
      </c>
      <c r="P464" s="42">
        <v>6.1</v>
      </c>
      <c r="Q464" s="42" t="s">
        <v>10464</v>
      </c>
      <c r="R464" s="42">
        <v>12</v>
      </c>
      <c r="S464" s="42">
        <v>1.8</v>
      </c>
      <c r="T464" s="42">
        <v>40</v>
      </c>
      <c r="U464" s="42">
        <v>19.2</v>
      </c>
      <c r="V464" s="42">
        <v>20</v>
      </c>
      <c r="W464" s="42" t="s">
        <v>10465</v>
      </c>
      <c r="X464" s="42">
        <v>62.1</v>
      </c>
      <c r="Y464" s="42">
        <v>101.7</v>
      </c>
      <c r="Z464" s="42">
        <v>13</v>
      </c>
      <c r="AA464" s="42">
        <v>6</v>
      </c>
      <c r="AB464" s="42" t="s">
        <v>10466</v>
      </c>
      <c r="AC464" s="42">
        <v>10.8</v>
      </c>
      <c r="AD464" s="42" t="s">
        <v>10467</v>
      </c>
      <c r="AE464" s="42">
        <v>22.3</v>
      </c>
      <c r="AF464" s="42" t="s">
        <v>8728</v>
      </c>
      <c r="AG464" s="42">
        <v>80</v>
      </c>
      <c r="AH464" s="42">
        <v>54.3</v>
      </c>
      <c r="AI464" s="42">
        <v>161</v>
      </c>
      <c r="AJ464" s="42">
        <v>497.98</v>
      </c>
      <c r="AK464" s="42" t="s">
        <v>76</v>
      </c>
      <c r="AL464" s="42" t="s">
        <v>76</v>
      </c>
      <c r="AM464" s="42" t="s">
        <v>76</v>
      </c>
      <c r="AN464" s="42">
        <v>5.8</v>
      </c>
    </row>
    <row r="465" spans="2:40" x14ac:dyDescent="0.25">
      <c r="B465" s="42" t="s">
        <v>408</v>
      </c>
      <c r="C465" s="15">
        <v>466930</v>
      </c>
      <c r="D465" s="15" t="s">
        <v>7845</v>
      </c>
      <c r="E465" s="15">
        <v>2018</v>
      </c>
      <c r="F465" s="41">
        <v>43191</v>
      </c>
      <c r="G465" s="42">
        <v>946</v>
      </c>
      <c r="H465" s="42">
        <v>1015.8</v>
      </c>
      <c r="I465" s="42">
        <v>955.3</v>
      </c>
      <c r="J465" s="42" t="s">
        <v>10468</v>
      </c>
      <c r="K465" s="42">
        <v>940.2</v>
      </c>
      <c r="L465" s="42" t="s">
        <v>10469</v>
      </c>
      <c r="M465" s="42">
        <v>18.399999999999999</v>
      </c>
      <c r="N465" s="42">
        <v>29.2</v>
      </c>
      <c r="O465" s="42" t="s">
        <v>10470</v>
      </c>
      <c r="P465" s="42">
        <v>7.4</v>
      </c>
      <c r="Q465" s="42" t="s">
        <v>10471</v>
      </c>
      <c r="R465" s="42">
        <v>14.7</v>
      </c>
      <c r="S465" s="42">
        <v>1.6</v>
      </c>
      <c r="T465" s="42">
        <v>30</v>
      </c>
      <c r="U465" s="42">
        <v>17.899999999999999</v>
      </c>
      <c r="V465" s="42">
        <v>20</v>
      </c>
      <c r="W465" s="42" t="s">
        <v>10472</v>
      </c>
      <c r="X465" s="42">
        <v>97.5</v>
      </c>
      <c r="Y465" s="42">
        <v>82.9</v>
      </c>
      <c r="Z465" s="42">
        <v>10</v>
      </c>
      <c r="AA465" s="42">
        <v>5</v>
      </c>
      <c r="AB465" s="42" t="s">
        <v>10473</v>
      </c>
      <c r="AC465" s="42">
        <v>11.5</v>
      </c>
      <c r="AD465" s="42" t="s">
        <v>10474</v>
      </c>
      <c r="AE465" s="42">
        <v>27.3</v>
      </c>
      <c r="AF465" s="42" t="s">
        <v>6863</v>
      </c>
      <c r="AG465" s="42">
        <v>80</v>
      </c>
      <c r="AH465" s="42">
        <v>57.3</v>
      </c>
      <c r="AI465" s="42">
        <v>125</v>
      </c>
      <c r="AJ465" s="42">
        <v>481.07</v>
      </c>
      <c r="AK465" s="42" t="s">
        <v>76</v>
      </c>
      <c r="AL465" s="42" t="s">
        <v>76</v>
      </c>
      <c r="AM465" s="42" t="s">
        <v>76</v>
      </c>
      <c r="AN465" s="42">
        <v>7.1</v>
      </c>
    </row>
    <row r="466" spans="2:40" x14ac:dyDescent="0.25">
      <c r="B466" s="42" t="s">
        <v>408</v>
      </c>
      <c r="C466" s="15">
        <v>466930</v>
      </c>
      <c r="D466" s="15" t="s">
        <v>7845</v>
      </c>
      <c r="E466" s="15">
        <v>2018</v>
      </c>
      <c r="F466" s="41">
        <v>43221</v>
      </c>
      <c r="G466" s="42">
        <v>943.6</v>
      </c>
      <c r="H466" s="42">
        <v>1012.1</v>
      </c>
      <c r="I466" s="42">
        <v>949.9</v>
      </c>
      <c r="J466" s="42" t="s">
        <v>9916</v>
      </c>
      <c r="K466" s="42">
        <v>938.9</v>
      </c>
      <c r="L466" s="42" t="s">
        <v>10475</v>
      </c>
      <c r="M466" s="42">
        <v>22.9</v>
      </c>
      <c r="N466" s="42">
        <v>32</v>
      </c>
      <c r="O466" s="42" t="s">
        <v>10476</v>
      </c>
      <c r="P466" s="42">
        <v>15.2</v>
      </c>
      <c r="Q466" s="42" t="s">
        <v>10477</v>
      </c>
      <c r="R466" s="42">
        <v>19.3</v>
      </c>
      <c r="S466" s="42">
        <v>1.2</v>
      </c>
      <c r="T466" s="42">
        <v>30</v>
      </c>
      <c r="U466" s="42">
        <v>16.399999999999999</v>
      </c>
      <c r="V466" s="42">
        <v>10</v>
      </c>
      <c r="W466" s="42" t="s">
        <v>10478</v>
      </c>
      <c r="X466" s="42">
        <v>29.1</v>
      </c>
      <c r="Y466" s="42">
        <v>15.1</v>
      </c>
      <c r="Z466" s="42">
        <v>5</v>
      </c>
      <c r="AA466" s="42">
        <v>5</v>
      </c>
      <c r="AB466" s="42" t="s">
        <v>10479</v>
      </c>
      <c r="AC466" s="42">
        <v>8.5</v>
      </c>
      <c r="AD466" s="42" t="s">
        <v>10480</v>
      </c>
      <c r="AE466" s="42">
        <v>22.9</v>
      </c>
      <c r="AF466" s="42" t="s">
        <v>2151</v>
      </c>
      <c r="AG466" s="42">
        <v>80</v>
      </c>
      <c r="AH466" s="42">
        <v>92.4</v>
      </c>
      <c r="AI466" s="42">
        <v>179.7</v>
      </c>
      <c r="AJ466" s="42">
        <v>623.03</v>
      </c>
      <c r="AK466" s="42" t="s">
        <v>76</v>
      </c>
      <c r="AL466" s="42" t="s">
        <v>76</v>
      </c>
      <c r="AM466" s="42" t="s">
        <v>76</v>
      </c>
      <c r="AN466" s="42">
        <v>6.6</v>
      </c>
    </row>
    <row r="467" spans="2:40" x14ac:dyDescent="0.25">
      <c r="B467" s="42" t="s">
        <v>408</v>
      </c>
      <c r="C467" s="15">
        <v>466930</v>
      </c>
      <c r="D467" s="15" t="s">
        <v>7845</v>
      </c>
      <c r="E467" s="15">
        <v>2018</v>
      </c>
      <c r="F467" s="41">
        <v>43252</v>
      </c>
      <c r="G467" s="42">
        <v>939.2</v>
      </c>
      <c r="H467" s="42">
        <v>1007.2</v>
      </c>
      <c r="I467" s="42">
        <v>945.6</v>
      </c>
      <c r="J467" s="42" t="s">
        <v>10481</v>
      </c>
      <c r="K467" s="42">
        <v>930.1</v>
      </c>
      <c r="L467" s="42" t="s">
        <v>10482</v>
      </c>
      <c r="M467" s="42">
        <v>23.6</v>
      </c>
      <c r="N467" s="42">
        <v>30.8</v>
      </c>
      <c r="O467" s="42" t="s">
        <v>10483</v>
      </c>
      <c r="P467" s="42">
        <v>17.399999999999999</v>
      </c>
      <c r="Q467" s="42" t="s">
        <v>10484</v>
      </c>
      <c r="R467" s="42">
        <v>20.5</v>
      </c>
      <c r="S467" s="42">
        <v>1.3</v>
      </c>
      <c r="T467" s="42">
        <v>30</v>
      </c>
      <c r="U467" s="42">
        <v>16.899999999999999</v>
      </c>
      <c r="V467" s="42">
        <v>20</v>
      </c>
      <c r="W467" s="42" t="s">
        <v>10485</v>
      </c>
      <c r="X467" s="42">
        <v>151</v>
      </c>
      <c r="Y467" s="42">
        <v>75.599999999999994</v>
      </c>
      <c r="Z467" s="42">
        <v>14</v>
      </c>
      <c r="AA467" s="42">
        <v>6</v>
      </c>
      <c r="AB467" s="42" t="s">
        <v>10486</v>
      </c>
      <c r="AC467" s="42">
        <v>12.5</v>
      </c>
      <c r="AD467" s="42" t="s">
        <v>10487</v>
      </c>
      <c r="AE467" s="42">
        <v>84.5</v>
      </c>
      <c r="AF467" s="42" t="s">
        <v>3777</v>
      </c>
      <c r="AG467" s="42">
        <v>83</v>
      </c>
      <c r="AH467" s="42">
        <v>72.400000000000006</v>
      </c>
      <c r="AI467" s="42">
        <v>124.4</v>
      </c>
      <c r="AJ467" s="42">
        <v>524.53</v>
      </c>
      <c r="AK467" s="42" t="s">
        <v>76</v>
      </c>
      <c r="AL467" s="42" t="s">
        <v>76</v>
      </c>
      <c r="AM467" s="42" t="s">
        <v>76</v>
      </c>
      <c r="AN467" s="42">
        <v>8</v>
      </c>
    </row>
    <row r="468" spans="2:40" x14ac:dyDescent="0.25">
      <c r="B468" s="42" t="s">
        <v>408</v>
      </c>
      <c r="C468" s="15">
        <v>466930</v>
      </c>
      <c r="D468" s="15" t="s">
        <v>7845</v>
      </c>
      <c r="E468" s="15">
        <v>2018</v>
      </c>
      <c r="F468" s="41">
        <v>43282</v>
      </c>
      <c r="G468" s="42">
        <v>938.1</v>
      </c>
      <c r="H468" s="42">
        <v>1005.7</v>
      </c>
      <c r="I468" s="42">
        <v>942.6</v>
      </c>
      <c r="J468" s="42" t="s">
        <v>10488</v>
      </c>
      <c r="K468" s="42">
        <v>920.6</v>
      </c>
      <c r="L468" s="42" t="s">
        <v>10489</v>
      </c>
      <c r="M468" s="42">
        <v>24.8</v>
      </c>
      <c r="N468" s="42">
        <v>31.1</v>
      </c>
      <c r="O468" s="42" t="s">
        <v>10490</v>
      </c>
      <c r="P468" s="42">
        <v>20.9</v>
      </c>
      <c r="Q468" s="42" t="s">
        <v>10491</v>
      </c>
      <c r="R468" s="42">
        <v>21.6</v>
      </c>
      <c r="S468" s="42">
        <v>1.3</v>
      </c>
      <c r="T468" s="42">
        <v>50</v>
      </c>
      <c r="U468" s="42">
        <v>20.6</v>
      </c>
      <c r="V468" s="42">
        <v>350</v>
      </c>
      <c r="W468" s="42" t="s">
        <v>10492</v>
      </c>
      <c r="X468" s="42">
        <v>350.4</v>
      </c>
      <c r="Y468" s="42">
        <v>47.8</v>
      </c>
      <c r="Z468" s="42">
        <v>9</v>
      </c>
      <c r="AA468" s="42">
        <v>14</v>
      </c>
      <c r="AB468" s="42" t="s">
        <v>10493</v>
      </c>
      <c r="AC468" s="42">
        <v>46.5</v>
      </c>
      <c r="AD468" s="42" t="s">
        <v>8750</v>
      </c>
      <c r="AE468" s="42">
        <v>167.9</v>
      </c>
      <c r="AF468" s="42" t="s">
        <v>2167</v>
      </c>
      <c r="AG468" s="42">
        <v>82</v>
      </c>
      <c r="AH468" s="42">
        <v>89.8</v>
      </c>
      <c r="AI468" s="42">
        <v>169.7</v>
      </c>
      <c r="AJ468" s="42">
        <v>554.88</v>
      </c>
      <c r="AK468" s="42" t="s">
        <v>76</v>
      </c>
      <c r="AL468" s="42" t="s">
        <v>76</v>
      </c>
      <c r="AM468" s="42" t="s">
        <v>76</v>
      </c>
      <c r="AN468" s="42">
        <v>6.2</v>
      </c>
    </row>
    <row r="469" spans="2:40" x14ac:dyDescent="0.25">
      <c r="B469" s="42" t="s">
        <v>408</v>
      </c>
      <c r="C469" s="15">
        <v>466930</v>
      </c>
      <c r="D469" s="15" t="s">
        <v>7845</v>
      </c>
      <c r="E469" s="15">
        <v>2018</v>
      </c>
      <c r="F469" s="41">
        <v>43313</v>
      </c>
      <c r="G469" s="42">
        <v>936.5</v>
      </c>
      <c r="H469" s="42">
        <v>1004.1</v>
      </c>
      <c r="I469" s="42">
        <v>945.9</v>
      </c>
      <c r="J469" s="42" t="s">
        <v>10494</v>
      </c>
      <c r="K469" s="42">
        <v>928.6</v>
      </c>
      <c r="L469" s="42" t="s">
        <v>10495</v>
      </c>
      <c r="M469" s="42">
        <v>24.3</v>
      </c>
      <c r="N469" s="42">
        <v>31</v>
      </c>
      <c r="O469" s="42" t="s">
        <v>10496</v>
      </c>
      <c r="P469" s="42">
        <v>20.100000000000001</v>
      </c>
      <c r="Q469" s="42" t="s">
        <v>10497</v>
      </c>
      <c r="R469" s="42">
        <v>21.8</v>
      </c>
      <c r="S469" s="42">
        <v>1</v>
      </c>
      <c r="T469" s="42">
        <v>60</v>
      </c>
      <c r="U469" s="42">
        <v>10.9</v>
      </c>
      <c r="V469" s="42">
        <v>20</v>
      </c>
      <c r="W469" s="42" t="s">
        <v>10498</v>
      </c>
      <c r="X469" s="42">
        <v>300.89999999999998</v>
      </c>
      <c r="Y469" s="42">
        <v>53.8</v>
      </c>
      <c r="Z469" s="42">
        <v>19</v>
      </c>
      <c r="AA469" s="42">
        <v>23.5</v>
      </c>
      <c r="AB469" s="42" t="s">
        <v>10499</v>
      </c>
      <c r="AC469" s="42">
        <v>74.5</v>
      </c>
      <c r="AD469" s="42" t="s">
        <v>9359</v>
      </c>
      <c r="AE469" s="42">
        <v>94</v>
      </c>
      <c r="AF469" s="42" t="s">
        <v>10500</v>
      </c>
      <c r="AG469" s="42">
        <v>86</v>
      </c>
      <c r="AH469" s="42">
        <v>67.8</v>
      </c>
      <c r="AI469" s="42">
        <v>133.5</v>
      </c>
      <c r="AJ469" s="42">
        <v>478.38</v>
      </c>
      <c r="AK469" s="42" t="s">
        <v>76</v>
      </c>
      <c r="AL469" s="42" t="s">
        <v>76</v>
      </c>
      <c r="AM469" s="42" t="s">
        <v>76</v>
      </c>
      <c r="AN469" s="42">
        <v>7.2</v>
      </c>
    </row>
    <row r="470" spans="2:40" x14ac:dyDescent="0.25">
      <c r="B470" s="42" t="s">
        <v>408</v>
      </c>
      <c r="C470" s="15">
        <v>466930</v>
      </c>
      <c r="D470" s="15" t="s">
        <v>7845</v>
      </c>
      <c r="E470" s="15">
        <v>2018</v>
      </c>
      <c r="F470" s="41">
        <v>43344</v>
      </c>
      <c r="G470" s="42">
        <v>942.2</v>
      </c>
      <c r="H470" s="42">
        <v>1010.6</v>
      </c>
      <c r="I470" s="42">
        <v>948.4</v>
      </c>
      <c r="J470" s="42" t="s">
        <v>10501</v>
      </c>
      <c r="K470" s="42">
        <v>936.7</v>
      </c>
      <c r="L470" s="42" t="s">
        <v>10502</v>
      </c>
      <c r="M470" s="42">
        <v>23.2</v>
      </c>
      <c r="N470" s="42">
        <v>31.2</v>
      </c>
      <c r="O470" s="42" t="s">
        <v>10503</v>
      </c>
      <c r="P470" s="42">
        <v>16.8</v>
      </c>
      <c r="Q470" s="42" t="s">
        <v>10504</v>
      </c>
      <c r="R470" s="42">
        <v>20.399999999999999</v>
      </c>
      <c r="S470" s="42">
        <v>1.4</v>
      </c>
      <c r="T470" s="42">
        <v>90</v>
      </c>
      <c r="U470" s="42">
        <v>16.100000000000001</v>
      </c>
      <c r="V470" s="42">
        <v>20</v>
      </c>
      <c r="W470" s="42" t="s">
        <v>10505</v>
      </c>
      <c r="X470" s="42">
        <v>885.5</v>
      </c>
      <c r="Y470" s="42">
        <v>172.3</v>
      </c>
      <c r="Z470" s="42">
        <v>14</v>
      </c>
      <c r="AA470" s="42">
        <v>19.5</v>
      </c>
      <c r="AB470" s="42" t="s">
        <v>10506</v>
      </c>
      <c r="AC470" s="42">
        <v>79.5</v>
      </c>
      <c r="AD470" s="42" t="s">
        <v>10507</v>
      </c>
      <c r="AE470" s="42">
        <v>315.7</v>
      </c>
      <c r="AF470" s="42" t="s">
        <v>8770</v>
      </c>
      <c r="AG470" s="42">
        <v>85</v>
      </c>
      <c r="AH470" s="42">
        <v>62.5</v>
      </c>
      <c r="AI470" s="42">
        <v>134.30000000000001</v>
      </c>
      <c r="AJ470" s="42">
        <v>442.58</v>
      </c>
      <c r="AK470" s="42" t="s">
        <v>76</v>
      </c>
      <c r="AL470" s="42" t="s">
        <v>76</v>
      </c>
      <c r="AM470" s="42" t="s">
        <v>76</v>
      </c>
      <c r="AN470" s="42">
        <v>6.8</v>
      </c>
    </row>
    <row r="471" spans="2:40" x14ac:dyDescent="0.25">
      <c r="B471" s="42" t="s">
        <v>408</v>
      </c>
      <c r="C471" s="15">
        <v>466930</v>
      </c>
      <c r="D471" s="15" t="s">
        <v>7845</v>
      </c>
      <c r="E471" s="15">
        <v>2018</v>
      </c>
      <c r="F471" s="41">
        <v>43374</v>
      </c>
      <c r="G471" s="42">
        <v>947.3</v>
      </c>
      <c r="H471" s="42">
        <v>1017.2</v>
      </c>
      <c r="I471" s="42">
        <v>952.7</v>
      </c>
      <c r="J471" s="42" t="s">
        <v>8771</v>
      </c>
      <c r="K471" s="42">
        <v>939.4</v>
      </c>
      <c r="L471" s="42" t="s">
        <v>10508</v>
      </c>
      <c r="M471" s="42">
        <v>18.399999999999999</v>
      </c>
      <c r="N471" s="42">
        <v>25.5</v>
      </c>
      <c r="O471" s="42" t="s">
        <v>10509</v>
      </c>
      <c r="P471" s="42">
        <v>11.5</v>
      </c>
      <c r="Q471" s="42" t="s">
        <v>10510</v>
      </c>
      <c r="R471" s="42">
        <v>15.7</v>
      </c>
      <c r="S471" s="42">
        <v>3</v>
      </c>
      <c r="T471" s="42">
        <v>30</v>
      </c>
      <c r="U471" s="42">
        <v>19.899999999999999</v>
      </c>
      <c r="V471" s="42">
        <v>20</v>
      </c>
      <c r="W471" s="42" t="s">
        <v>10511</v>
      </c>
      <c r="X471" s="42">
        <v>453</v>
      </c>
      <c r="Y471" s="42">
        <v>258.8</v>
      </c>
      <c r="Z471" s="42">
        <v>24</v>
      </c>
      <c r="AA471" s="42">
        <v>5</v>
      </c>
      <c r="AB471" s="42" t="s">
        <v>10512</v>
      </c>
      <c r="AC471" s="42">
        <v>14.5</v>
      </c>
      <c r="AD471" s="42" t="s">
        <v>10513</v>
      </c>
      <c r="AE471" s="42">
        <v>109.4</v>
      </c>
      <c r="AF471" s="42" t="s">
        <v>7538</v>
      </c>
      <c r="AG471" s="42">
        <v>85</v>
      </c>
      <c r="AH471" s="42">
        <v>47.4</v>
      </c>
      <c r="AI471" s="42">
        <v>120.6</v>
      </c>
      <c r="AJ471" s="42">
        <v>381.86</v>
      </c>
      <c r="AK471" s="42" t="s">
        <v>76</v>
      </c>
      <c r="AL471" s="42" t="s">
        <v>76</v>
      </c>
      <c r="AM471" s="42" t="s">
        <v>76</v>
      </c>
      <c r="AN471" s="42">
        <v>7.4</v>
      </c>
    </row>
    <row r="472" spans="2:40" x14ac:dyDescent="0.25">
      <c r="B472" s="42" t="s">
        <v>408</v>
      </c>
      <c r="C472" s="15">
        <v>466930</v>
      </c>
      <c r="D472" s="15" t="s">
        <v>7845</v>
      </c>
      <c r="E472" s="15">
        <v>2018</v>
      </c>
      <c r="F472" s="41">
        <v>43405</v>
      </c>
      <c r="G472" s="42">
        <v>949.1</v>
      </c>
      <c r="H472" s="42">
        <v>1019.2</v>
      </c>
      <c r="I472" s="42">
        <v>954.3</v>
      </c>
      <c r="J472" s="42" t="s">
        <v>10514</v>
      </c>
      <c r="K472" s="42">
        <v>944.3</v>
      </c>
      <c r="L472" s="42" t="s">
        <v>3810</v>
      </c>
      <c r="M472" s="42">
        <v>18</v>
      </c>
      <c r="N472" s="42">
        <v>26.1</v>
      </c>
      <c r="O472" s="42" t="s">
        <v>10515</v>
      </c>
      <c r="P472" s="42">
        <v>12.5</v>
      </c>
      <c r="Q472" s="42" t="s">
        <v>10516</v>
      </c>
      <c r="R472" s="42">
        <v>15.8</v>
      </c>
      <c r="S472" s="42">
        <v>2.6</v>
      </c>
      <c r="T472" s="42">
        <v>30</v>
      </c>
      <c r="U472" s="42">
        <v>16.5</v>
      </c>
      <c r="V472" s="42">
        <v>20</v>
      </c>
      <c r="W472" s="42" t="s">
        <v>10517</v>
      </c>
      <c r="X472" s="42">
        <v>230.1</v>
      </c>
      <c r="Y472" s="42">
        <v>251.6</v>
      </c>
      <c r="Z472" s="42">
        <v>21</v>
      </c>
      <c r="AA472" s="42">
        <v>2</v>
      </c>
      <c r="AB472" s="42" t="s">
        <v>10518</v>
      </c>
      <c r="AC472" s="42">
        <v>6.5</v>
      </c>
      <c r="AD472" s="42" t="s">
        <v>10519</v>
      </c>
      <c r="AE472" s="42">
        <v>48.7</v>
      </c>
      <c r="AF472" s="42" t="s">
        <v>2199</v>
      </c>
      <c r="AG472" s="42">
        <v>88</v>
      </c>
      <c r="AH472" s="42">
        <v>37.9</v>
      </c>
      <c r="AI472" s="42">
        <v>98.4</v>
      </c>
      <c r="AJ472" s="42">
        <v>304</v>
      </c>
      <c r="AK472" s="42" t="s">
        <v>76</v>
      </c>
      <c r="AL472" s="42" t="s">
        <v>76</v>
      </c>
      <c r="AM472" s="42" t="s">
        <v>76</v>
      </c>
      <c r="AN472" s="42">
        <v>7.4</v>
      </c>
    </row>
    <row r="473" spans="2:40" x14ac:dyDescent="0.25">
      <c r="B473" s="42" t="s">
        <v>408</v>
      </c>
      <c r="C473" s="15">
        <v>466930</v>
      </c>
      <c r="D473" s="15" t="s">
        <v>7845</v>
      </c>
      <c r="E473" s="15">
        <v>2018</v>
      </c>
      <c r="F473" s="41">
        <v>43435</v>
      </c>
      <c r="G473" s="42">
        <v>950.9</v>
      </c>
      <c r="H473" s="42">
        <v>1021.9</v>
      </c>
      <c r="I473" s="42">
        <v>959.5</v>
      </c>
      <c r="J473" s="42" t="s">
        <v>10520</v>
      </c>
      <c r="K473" s="42">
        <v>943</v>
      </c>
      <c r="L473" s="42" t="s">
        <v>10521</v>
      </c>
      <c r="M473" s="42">
        <v>15</v>
      </c>
      <c r="N473" s="42">
        <v>25</v>
      </c>
      <c r="O473" s="42" t="s">
        <v>10522</v>
      </c>
      <c r="P473" s="42">
        <v>7</v>
      </c>
      <c r="Q473" s="42" t="s">
        <v>10523</v>
      </c>
      <c r="R473" s="42">
        <v>12.7</v>
      </c>
      <c r="S473" s="42">
        <v>3</v>
      </c>
      <c r="T473" s="42">
        <v>40</v>
      </c>
      <c r="U473" s="42">
        <v>18.100000000000001</v>
      </c>
      <c r="V473" s="42">
        <v>10</v>
      </c>
      <c r="W473" s="42" t="s">
        <v>10524</v>
      </c>
      <c r="X473" s="42">
        <v>632.1</v>
      </c>
      <c r="Y473" s="42">
        <v>376.5</v>
      </c>
      <c r="Z473" s="42">
        <v>22</v>
      </c>
      <c r="AA473" s="42">
        <v>3</v>
      </c>
      <c r="AB473" s="42" t="s">
        <v>10525</v>
      </c>
      <c r="AC473" s="42">
        <v>11.5</v>
      </c>
      <c r="AD473" s="42" t="s">
        <v>10526</v>
      </c>
      <c r="AE473" s="42">
        <v>85</v>
      </c>
      <c r="AF473" s="42" t="s">
        <v>10527</v>
      </c>
      <c r="AG473" s="42">
        <v>87</v>
      </c>
      <c r="AH473" s="42">
        <v>27</v>
      </c>
      <c r="AI473" s="42">
        <v>100.1</v>
      </c>
      <c r="AJ473" s="42">
        <v>284.86</v>
      </c>
      <c r="AK473" s="42" t="s">
        <v>76</v>
      </c>
      <c r="AL473" s="42" t="s">
        <v>76</v>
      </c>
      <c r="AM473" s="42" t="s">
        <v>76</v>
      </c>
      <c r="AN473" s="42">
        <v>7.2</v>
      </c>
    </row>
    <row r="474" spans="2:40" x14ac:dyDescent="0.25">
      <c r="B474" s="42" t="s">
        <v>408</v>
      </c>
      <c r="C474" s="15">
        <v>466930</v>
      </c>
      <c r="D474" s="15" t="s">
        <v>7845</v>
      </c>
      <c r="E474" s="15">
        <v>2019</v>
      </c>
      <c r="F474" s="41">
        <v>43466</v>
      </c>
      <c r="G474" s="42">
        <v>951.8</v>
      </c>
      <c r="H474" s="42">
        <v>1023.1</v>
      </c>
      <c r="I474" s="42">
        <v>958.4</v>
      </c>
      <c r="J474" s="42" t="s">
        <v>10528</v>
      </c>
      <c r="K474" s="42">
        <v>947.4</v>
      </c>
      <c r="L474" s="42" t="s">
        <v>10529</v>
      </c>
      <c r="M474" s="42">
        <v>13.9</v>
      </c>
      <c r="N474" s="42">
        <v>23.9</v>
      </c>
      <c r="O474" s="42" t="s">
        <v>10530</v>
      </c>
      <c r="P474" s="42">
        <v>7.1</v>
      </c>
      <c r="Q474" s="42" t="s">
        <v>10531</v>
      </c>
      <c r="R474" s="42">
        <v>11.8</v>
      </c>
      <c r="S474" s="42">
        <v>3.1</v>
      </c>
      <c r="T474" s="42">
        <v>40</v>
      </c>
      <c r="U474" s="42">
        <v>19.5</v>
      </c>
      <c r="V474" s="42">
        <v>40</v>
      </c>
      <c r="W474" s="42" t="s">
        <v>10532</v>
      </c>
      <c r="X474" s="42">
        <v>238.4</v>
      </c>
      <c r="Y474" s="42">
        <v>250.9</v>
      </c>
      <c r="Z474" s="42">
        <v>20</v>
      </c>
      <c r="AA474" s="42">
        <v>2.5</v>
      </c>
      <c r="AB474" s="42" t="s">
        <v>10533</v>
      </c>
      <c r="AC474" s="42">
        <v>5</v>
      </c>
      <c r="AD474" s="42" t="s">
        <v>10534</v>
      </c>
      <c r="AE474" s="42">
        <v>55.7</v>
      </c>
      <c r="AF474" s="42" t="s">
        <v>8799</v>
      </c>
      <c r="AG474" s="42">
        <v>88</v>
      </c>
      <c r="AH474" s="42">
        <v>34.1</v>
      </c>
      <c r="AI474" s="42">
        <v>99.6</v>
      </c>
      <c r="AJ474" s="42">
        <v>311.81</v>
      </c>
      <c r="AK474" s="42" t="s">
        <v>76</v>
      </c>
      <c r="AL474" s="42" t="s">
        <v>76</v>
      </c>
      <c r="AM474" s="42" t="s">
        <v>76</v>
      </c>
      <c r="AN474" s="42">
        <v>7.6</v>
      </c>
    </row>
    <row r="475" spans="2:40" x14ac:dyDescent="0.25">
      <c r="B475" s="42" t="s">
        <v>408</v>
      </c>
      <c r="C475" s="15">
        <v>466930</v>
      </c>
      <c r="D475" s="15" t="s">
        <v>7845</v>
      </c>
      <c r="E475" s="15">
        <v>2019</v>
      </c>
      <c r="F475" s="41">
        <v>43497</v>
      </c>
      <c r="G475" s="42">
        <v>949.5</v>
      </c>
      <c r="H475" s="42">
        <v>1020.5</v>
      </c>
      <c r="I475" s="42">
        <v>956.4</v>
      </c>
      <c r="J475" s="42" t="s">
        <v>10535</v>
      </c>
      <c r="K475" s="42">
        <v>943.5</v>
      </c>
      <c r="L475" s="42" t="s">
        <v>10536</v>
      </c>
      <c r="M475" s="42">
        <v>14.9</v>
      </c>
      <c r="N475" s="42">
        <v>25.2</v>
      </c>
      <c r="O475" s="42" t="s">
        <v>10537</v>
      </c>
      <c r="P475" s="42">
        <v>8.3000000000000007</v>
      </c>
      <c r="Q475" s="42" t="s">
        <v>10538</v>
      </c>
      <c r="R475" s="42">
        <v>13.3</v>
      </c>
      <c r="S475" s="42">
        <v>2.2999999999999998</v>
      </c>
      <c r="T475" s="42">
        <v>30</v>
      </c>
      <c r="U475" s="42">
        <v>19.899999999999999</v>
      </c>
      <c r="V475" s="42">
        <v>20</v>
      </c>
      <c r="W475" s="42" t="s">
        <v>10539</v>
      </c>
      <c r="X475" s="42">
        <v>72.400000000000006</v>
      </c>
      <c r="Y475" s="42">
        <v>74</v>
      </c>
      <c r="Z475" s="42">
        <v>10</v>
      </c>
      <c r="AA475" s="42">
        <v>2</v>
      </c>
      <c r="AB475" s="42" t="s">
        <v>10540</v>
      </c>
      <c r="AC475" s="42">
        <v>6.5</v>
      </c>
      <c r="AD475" s="42" t="s">
        <v>10541</v>
      </c>
      <c r="AE475" s="42">
        <v>50.7</v>
      </c>
      <c r="AF475" s="42" t="s">
        <v>2223</v>
      </c>
      <c r="AG475" s="42">
        <v>91</v>
      </c>
      <c r="AH475" s="42">
        <v>33.299999999999997</v>
      </c>
      <c r="AI475" s="42">
        <v>68.099999999999994</v>
      </c>
      <c r="AJ475" s="42">
        <v>271.32</v>
      </c>
      <c r="AK475" s="42" t="s">
        <v>76</v>
      </c>
      <c r="AL475" s="42" t="s">
        <v>76</v>
      </c>
      <c r="AM475" s="42" t="s">
        <v>76</v>
      </c>
      <c r="AN475" s="42">
        <v>8.3000000000000007</v>
      </c>
    </row>
    <row r="476" spans="2:40" x14ac:dyDescent="0.25">
      <c r="B476" s="42" t="s">
        <v>408</v>
      </c>
      <c r="C476" s="15">
        <v>466930</v>
      </c>
      <c r="D476" s="15" t="s">
        <v>7845</v>
      </c>
      <c r="E476" s="15">
        <v>2019</v>
      </c>
      <c r="F476" s="41">
        <v>43525</v>
      </c>
      <c r="G476" s="42">
        <v>947</v>
      </c>
      <c r="H476" s="42">
        <v>1017.6</v>
      </c>
      <c r="I476" s="42">
        <v>953.8</v>
      </c>
      <c r="J476" s="42" t="s">
        <v>10542</v>
      </c>
      <c r="K476" s="42">
        <v>940.2</v>
      </c>
      <c r="L476" s="42" t="s">
        <v>10543</v>
      </c>
      <c r="M476" s="42">
        <v>15.4</v>
      </c>
      <c r="N476" s="42">
        <v>27.1</v>
      </c>
      <c r="O476" s="42" t="s">
        <v>10544</v>
      </c>
      <c r="P476" s="42">
        <v>7.3</v>
      </c>
      <c r="Q476" s="42" t="s">
        <v>10545</v>
      </c>
      <c r="R476" s="42">
        <v>13</v>
      </c>
      <c r="S476" s="42">
        <v>2.1</v>
      </c>
      <c r="T476" s="42">
        <v>30</v>
      </c>
      <c r="U476" s="42">
        <v>19.2</v>
      </c>
      <c r="V476" s="42">
        <v>20</v>
      </c>
      <c r="W476" s="42" t="s">
        <v>10546</v>
      </c>
      <c r="X476" s="42">
        <v>213.8</v>
      </c>
      <c r="Y476" s="42">
        <v>176.1</v>
      </c>
      <c r="Z476" s="42">
        <v>18</v>
      </c>
      <c r="AA476" s="42">
        <v>5</v>
      </c>
      <c r="AB476" s="42" t="s">
        <v>10547</v>
      </c>
      <c r="AC476" s="42">
        <v>10.5</v>
      </c>
      <c r="AD476" s="42" t="s">
        <v>10548</v>
      </c>
      <c r="AE476" s="42">
        <v>37.4</v>
      </c>
      <c r="AF476" s="42" t="s">
        <v>6945</v>
      </c>
      <c r="AG476" s="42">
        <v>86</v>
      </c>
      <c r="AH476" s="42">
        <v>45.8</v>
      </c>
      <c r="AI476" s="42">
        <v>99.3</v>
      </c>
      <c r="AJ476" s="42">
        <v>353.97</v>
      </c>
      <c r="AK476" s="42" t="s">
        <v>76</v>
      </c>
      <c r="AL476" s="42" t="s">
        <v>76</v>
      </c>
      <c r="AM476" s="42" t="s">
        <v>76</v>
      </c>
      <c r="AN476" s="42">
        <v>8.1999999999999993</v>
      </c>
    </row>
    <row r="477" spans="2:40" x14ac:dyDescent="0.25">
      <c r="B477" s="42" t="s">
        <v>408</v>
      </c>
      <c r="C477" s="15">
        <v>466930</v>
      </c>
      <c r="D477" s="15" t="s">
        <v>7845</v>
      </c>
      <c r="E477" s="15">
        <v>2019</v>
      </c>
      <c r="F477" s="41">
        <v>43556</v>
      </c>
      <c r="G477" s="42">
        <v>944.5</v>
      </c>
      <c r="H477" s="42">
        <v>1013.9</v>
      </c>
      <c r="I477" s="42">
        <v>953.4</v>
      </c>
      <c r="J477" s="42" t="s">
        <v>10549</v>
      </c>
      <c r="K477" s="42">
        <v>938.2</v>
      </c>
      <c r="L477" s="42" t="s">
        <v>10550</v>
      </c>
      <c r="M477" s="42">
        <v>19.5</v>
      </c>
      <c r="N477" s="42">
        <v>29</v>
      </c>
      <c r="O477" s="42" t="s">
        <v>10551</v>
      </c>
      <c r="P477" s="42">
        <v>10.8</v>
      </c>
      <c r="Q477" s="42" t="s">
        <v>10552</v>
      </c>
      <c r="R477" s="42">
        <v>17.100000000000001</v>
      </c>
      <c r="S477" s="42">
        <v>1.7</v>
      </c>
      <c r="T477" s="42">
        <v>30</v>
      </c>
      <c r="U477" s="42">
        <v>16.8</v>
      </c>
      <c r="V477" s="42">
        <v>340</v>
      </c>
      <c r="W477" s="42" t="s">
        <v>10553</v>
      </c>
      <c r="X477" s="42">
        <v>141.9</v>
      </c>
      <c r="Y477" s="42">
        <v>82.7</v>
      </c>
      <c r="Z477" s="42">
        <v>15</v>
      </c>
      <c r="AA477" s="42">
        <v>12.5</v>
      </c>
      <c r="AB477" s="42" t="s">
        <v>10554</v>
      </c>
      <c r="AC477" s="42">
        <v>28</v>
      </c>
      <c r="AD477" s="42" t="s">
        <v>10555</v>
      </c>
      <c r="AE477" s="42">
        <v>38.9</v>
      </c>
      <c r="AF477" s="42" t="s">
        <v>10556</v>
      </c>
      <c r="AG477" s="42">
        <v>86</v>
      </c>
      <c r="AH477" s="42">
        <v>62.7</v>
      </c>
      <c r="AI477" s="42">
        <v>113.8</v>
      </c>
      <c r="AJ477" s="42">
        <v>399.54</v>
      </c>
      <c r="AK477" s="42" t="s">
        <v>76</v>
      </c>
      <c r="AL477" s="42" t="s">
        <v>76</v>
      </c>
      <c r="AM477" s="42" t="s">
        <v>76</v>
      </c>
      <c r="AN477" s="42">
        <v>7.3</v>
      </c>
    </row>
    <row r="478" spans="2:40" x14ac:dyDescent="0.25">
      <c r="B478" s="42" t="s">
        <v>408</v>
      </c>
      <c r="C478" s="15">
        <v>466930</v>
      </c>
      <c r="D478" s="15" t="s">
        <v>7845</v>
      </c>
      <c r="E478" s="15">
        <v>2019</v>
      </c>
      <c r="F478" s="41">
        <v>43586</v>
      </c>
      <c r="G478" s="42">
        <v>942.5</v>
      </c>
      <c r="H478" s="42">
        <v>1011.6</v>
      </c>
      <c r="I478" s="42">
        <v>948</v>
      </c>
      <c r="J478" s="42" t="s">
        <v>10557</v>
      </c>
      <c r="K478" s="42">
        <v>936.3</v>
      </c>
      <c r="L478" s="42" t="s">
        <v>10558</v>
      </c>
      <c r="M478" s="42">
        <v>20.399999999999999</v>
      </c>
      <c r="N478" s="42">
        <v>29.3</v>
      </c>
      <c r="O478" s="42" t="s">
        <v>10559</v>
      </c>
      <c r="P478" s="42">
        <v>13.5</v>
      </c>
      <c r="Q478" s="42" t="s">
        <v>10560</v>
      </c>
      <c r="R478" s="42">
        <v>17.600000000000001</v>
      </c>
      <c r="S478" s="42">
        <v>1.8</v>
      </c>
      <c r="T478" s="42">
        <v>30</v>
      </c>
      <c r="U478" s="42">
        <v>16.8</v>
      </c>
      <c r="V478" s="42">
        <v>20</v>
      </c>
      <c r="W478" s="42" t="s">
        <v>10561</v>
      </c>
      <c r="X478" s="42">
        <v>500</v>
      </c>
      <c r="Y478" s="42">
        <v>161.30000000000001</v>
      </c>
      <c r="Z478" s="42">
        <v>16</v>
      </c>
      <c r="AA478" s="42">
        <v>18.5</v>
      </c>
      <c r="AB478" s="42" t="s">
        <v>10562</v>
      </c>
      <c r="AC478" s="42">
        <v>76.5</v>
      </c>
      <c r="AD478" s="42" t="s">
        <v>10563</v>
      </c>
      <c r="AE478" s="42">
        <v>230.3</v>
      </c>
      <c r="AF478" s="42" t="s">
        <v>3862</v>
      </c>
      <c r="AG478" s="42">
        <v>85</v>
      </c>
      <c r="AH478" s="42">
        <v>51.4</v>
      </c>
      <c r="AI478" s="42">
        <v>80.400000000000006</v>
      </c>
      <c r="AJ478" s="42">
        <v>348.84</v>
      </c>
      <c r="AK478" s="42" t="s">
        <v>76</v>
      </c>
      <c r="AL478" s="42" t="s">
        <v>76</v>
      </c>
      <c r="AM478" s="42" t="s">
        <v>76</v>
      </c>
      <c r="AN478" s="42">
        <v>8.5</v>
      </c>
    </row>
    <row r="479" spans="2:40" x14ac:dyDescent="0.25">
      <c r="B479" s="42" t="s">
        <v>408</v>
      </c>
      <c r="C479" s="15">
        <v>466930</v>
      </c>
      <c r="D479" s="15" t="s">
        <v>7845</v>
      </c>
      <c r="E479" s="15">
        <v>2019</v>
      </c>
      <c r="F479" s="41">
        <v>43617</v>
      </c>
      <c r="G479" s="42">
        <v>939.6</v>
      </c>
      <c r="H479" s="42">
        <v>1007.6</v>
      </c>
      <c r="I479" s="42">
        <v>945.1</v>
      </c>
      <c r="J479" s="42" t="s">
        <v>10564</v>
      </c>
      <c r="K479" s="42">
        <v>931.8</v>
      </c>
      <c r="L479" s="42" t="s">
        <v>10565</v>
      </c>
      <c r="M479" s="42">
        <v>23.8</v>
      </c>
      <c r="N479" s="42">
        <v>30.3</v>
      </c>
      <c r="O479" s="42" t="s">
        <v>10566</v>
      </c>
      <c r="P479" s="42">
        <v>16.899999999999999</v>
      </c>
      <c r="Q479" s="42" t="s">
        <v>10567</v>
      </c>
      <c r="R479" s="42">
        <v>20.8</v>
      </c>
      <c r="S479" s="42">
        <v>1</v>
      </c>
      <c r="T479" s="42">
        <v>320</v>
      </c>
      <c r="U479" s="42">
        <v>13.6</v>
      </c>
      <c r="V479" s="42">
        <v>360</v>
      </c>
      <c r="W479" s="42" t="s">
        <v>10568</v>
      </c>
      <c r="X479" s="42">
        <v>445.3</v>
      </c>
      <c r="Y479" s="42">
        <v>128.9</v>
      </c>
      <c r="Z479" s="42">
        <v>15</v>
      </c>
      <c r="AA479" s="42">
        <v>17.5</v>
      </c>
      <c r="AB479" s="42" t="s">
        <v>10569</v>
      </c>
      <c r="AC479" s="42">
        <v>40</v>
      </c>
      <c r="AD479" s="42" t="s">
        <v>10570</v>
      </c>
      <c r="AE479" s="42">
        <v>72.900000000000006</v>
      </c>
      <c r="AF479" s="42" t="s">
        <v>2254</v>
      </c>
      <c r="AG479" s="42">
        <v>84</v>
      </c>
      <c r="AH479" s="42">
        <v>64.3</v>
      </c>
      <c r="AI479" s="42">
        <v>97.5</v>
      </c>
      <c r="AJ479" s="42">
        <v>373.44</v>
      </c>
      <c r="AK479" s="42" t="s">
        <v>76</v>
      </c>
      <c r="AL479" s="42" t="s">
        <v>76</v>
      </c>
      <c r="AM479" s="42" t="s">
        <v>76</v>
      </c>
      <c r="AN479" s="42">
        <v>7.7</v>
      </c>
    </row>
    <row r="480" spans="2:40" x14ac:dyDescent="0.25">
      <c r="B480" s="42" t="s">
        <v>408</v>
      </c>
      <c r="C480" s="15">
        <v>466930</v>
      </c>
      <c r="D480" s="15" t="s">
        <v>7845</v>
      </c>
      <c r="E480" s="15">
        <v>2019</v>
      </c>
      <c r="F480" s="41">
        <v>43647</v>
      </c>
      <c r="G480" s="42">
        <v>938.9</v>
      </c>
      <c r="H480" s="42">
        <v>1006.6</v>
      </c>
      <c r="I480" s="42">
        <v>943.6</v>
      </c>
      <c r="J480" s="42" t="s">
        <v>10571</v>
      </c>
      <c r="K480" s="42">
        <v>928.9</v>
      </c>
      <c r="L480" s="42" t="s">
        <v>10572</v>
      </c>
      <c r="M480" s="42">
        <v>25.2</v>
      </c>
      <c r="N480" s="42">
        <v>31.1</v>
      </c>
      <c r="O480" s="42" t="s">
        <v>10573</v>
      </c>
      <c r="P480" s="42">
        <v>20.3</v>
      </c>
      <c r="Q480" s="42" t="s">
        <v>10574</v>
      </c>
      <c r="R480" s="42">
        <v>21.8</v>
      </c>
      <c r="S480" s="42">
        <v>1</v>
      </c>
      <c r="T480" s="42">
        <v>320</v>
      </c>
      <c r="U480" s="42">
        <v>13.9</v>
      </c>
      <c r="V480" s="42">
        <v>280</v>
      </c>
      <c r="W480" s="42" t="s">
        <v>10575</v>
      </c>
      <c r="X480" s="42">
        <v>317</v>
      </c>
      <c r="Y480" s="42">
        <v>57.1</v>
      </c>
      <c r="Z480" s="42">
        <v>15</v>
      </c>
      <c r="AA480" s="42">
        <v>18</v>
      </c>
      <c r="AB480" s="42" t="s">
        <v>10576</v>
      </c>
      <c r="AC480" s="42">
        <v>48</v>
      </c>
      <c r="AD480" s="42" t="s">
        <v>10577</v>
      </c>
      <c r="AE480" s="42">
        <v>66.5</v>
      </c>
      <c r="AF480" s="42" t="s">
        <v>6351</v>
      </c>
      <c r="AG480" s="42">
        <v>82</v>
      </c>
      <c r="AH480" s="42">
        <v>76.7</v>
      </c>
      <c r="AI480" s="42">
        <v>150.19999999999999</v>
      </c>
      <c r="AJ480" s="42">
        <v>512.48</v>
      </c>
      <c r="AK480" s="42" t="s">
        <v>76</v>
      </c>
      <c r="AL480" s="42" t="s">
        <v>76</v>
      </c>
      <c r="AM480" s="42" t="s">
        <v>76</v>
      </c>
      <c r="AN480" s="42">
        <v>6.6</v>
      </c>
    </row>
    <row r="481" spans="2:40" x14ac:dyDescent="0.25">
      <c r="B481" s="42" t="s">
        <v>408</v>
      </c>
      <c r="C481" s="15">
        <v>466930</v>
      </c>
      <c r="D481" s="15" t="s">
        <v>7845</v>
      </c>
      <c r="E481" s="15">
        <v>2019</v>
      </c>
      <c r="F481" s="41">
        <v>43678</v>
      </c>
      <c r="G481" s="42">
        <v>936.9</v>
      </c>
      <c r="H481" s="42">
        <v>1004.4</v>
      </c>
      <c r="I481" s="42">
        <v>945.1</v>
      </c>
      <c r="J481" s="42" t="s">
        <v>10578</v>
      </c>
      <c r="K481" s="42">
        <v>920</v>
      </c>
      <c r="L481" s="42" t="s">
        <v>10579</v>
      </c>
      <c r="M481" s="42">
        <v>25.1</v>
      </c>
      <c r="N481" s="42">
        <v>31.3</v>
      </c>
      <c r="O481" s="42" t="s">
        <v>10580</v>
      </c>
      <c r="P481" s="42">
        <v>20.7</v>
      </c>
      <c r="Q481" s="42" t="s">
        <v>10581</v>
      </c>
      <c r="R481" s="42">
        <v>21.8</v>
      </c>
      <c r="S481" s="42">
        <v>1.4</v>
      </c>
      <c r="T481" s="42">
        <v>310</v>
      </c>
      <c r="U481" s="42">
        <v>21.7</v>
      </c>
      <c r="V481" s="42">
        <v>20</v>
      </c>
      <c r="W481" s="42" t="s">
        <v>10582</v>
      </c>
      <c r="X481" s="42">
        <v>397.3</v>
      </c>
      <c r="Y481" s="42">
        <v>99.3</v>
      </c>
      <c r="Z481" s="42">
        <v>18</v>
      </c>
      <c r="AA481" s="42">
        <v>14</v>
      </c>
      <c r="AB481" s="42" t="s">
        <v>10583</v>
      </c>
      <c r="AC481" s="42">
        <v>51.5</v>
      </c>
      <c r="AD481" s="42" t="s">
        <v>10584</v>
      </c>
      <c r="AE481" s="42">
        <v>151</v>
      </c>
      <c r="AF481" s="42" t="s">
        <v>8259</v>
      </c>
      <c r="AG481" s="42">
        <v>82</v>
      </c>
      <c r="AH481" s="42">
        <v>98.6</v>
      </c>
      <c r="AI481" s="42">
        <v>162.9</v>
      </c>
      <c r="AJ481" s="42">
        <v>502.26</v>
      </c>
      <c r="AK481" s="42" t="s">
        <v>76</v>
      </c>
      <c r="AL481" s="42" t="s">
        <v>76</v>
      </c>
      <c r="AM481" s="42" t="s">
        <v>76</v>
      </c>
      <c r="AN481" s="42">
        <v>5.8</v>
      </c>
    </row>
    <row r="482" spans="2:40" x14ac:dyDescent="0.25">
      <c r="B482" s="42" t="s">
        <v>408</v>
      </c>
      <c r="C482" s="15">
        <v>466930</v>
      </c>
      <c r="D482" s="15" t="s">
        <v>7845</v>
      </c>
      <c r="E482" s="15">
        <v>2019</v>
      </c>
      <c r="F482" s="41">
        <v>43709</v>
      </c>
      <c r="G482" s="42">
        <v>942.2</v>
      </c>
      <c r="H482" s="42">
        <v>1010.7</v>
      </c>
      <c r="I482" s="42">
        <v>951</v>
      </c>
      <c r="J482" s="42" t="s">
        <v>10585</v>
      </c>
      <c r="K482" s="42">
        <v>927.9</v>
      </c>
      <c r="L482" s="42" t="s">
        <v>10586</v>
      </c>
      <c r="M482" s="42">
        <v>22.4</v>
      </c>
      <c r="N482" s="42">
        <v>30.2</v>
      </c>
      <c r="O482" s="42" t="s">
        <v>10587</v>
      </c>
      <c r="P482" s="42">
        <v>16.8</v>
      </c>
      <c r="Q482" s="42" t="s">
        <v>10588</v>
      </c>
      <c r="R482" s="42">
        <v>19.5</v>
      </c>
      <c r="S482" s="42">
        <v>1.7</v>
      </c>
      <c r="T482" s="42">
        <v>50</v>
      </c>
      <c r="U482" s="42">
        <v>25.3</v>
      </c>
      <c r="V482" s="42">
        <v>30</v>
      </c>
      <c r="W482" s="42" t="s">
        <v>10589</v>
      </c>
      <c r="X482" s="42">
        <v>1182.7</v>
      </c>
      <c r="Y482" s="42">
        <v>234.2</v>
      </c>
      <c r="Z482" s="42">
        <v>19</v>
      </c>
      <c r="AA482" s="42">
        <v>13.5</v>
      </c>
      <c r="AB482" s="42" t="s">
        <v>10590</v>
      </c>
      <c r="AC482" s="42">
        <v>63</v>
      </c>
      <c r="AD482" s="42" t="s">
        <v>10591</v>
      </c>
      <c r="AE482" s="42">
        <v>283</v>
      </c>
      <c r="AF482" s="42" t="s">
        <v>3892</v>
      </c>
      <c r="AG482" s="42">
        <v>84</v>
      </c>
      <c r="AH482" s="42">
        <v>58.5</v>
      </c>
      <c r="AI482" s="42">
        <v>118.1</v>
      </c>
      <c r="AJ482" s="42">
        <v>380.36</v>
      </c>
      <c r="AK482" s="42" t="s">
        <v>76</v>
      </c>
      <c r="AL482" s="42" t="s">
        <v>76</v>
      </c>
      <c r="AM482" s="42" t="s">
        <v>76</v>
      </c>
      <c r="AN482" s="42">
        <v>6.7</v>
      </c>
    </row>
    <row r="483" spans="2:40" x14ac:dyDescent="0.25">
      <c r="B483" s="42" t="s">
        <v>408</v>
      </c>
      <c r="C483" s="15">
        <v>466930</v>
      </c>
      <c r="D483" s="15" t="s">
        <v>7845</v>
      </c>
      <c r="E483" s="15">
        <v>2019</v>
      </c>
      <c r="F483" s="41">
        <v>43739</v>
      </c>
      <c r="G483" s="42">
        <v>947.2</v>
      </c>
      <c r="H483" s="42">
        <v>1016.6</v>
      </c>
      <c r="I483" s="42">
        <v>954.3</v>
      </c>
      <c r="J483" s="42" t="s">
        <v>10592</v>
      </c>
      <c r="K483" s="42">
        <v>928.2</v>
      </c>
      <c r="L483" s="42" t="s">
        <v>2280</v>
      </c>
      <c r="M483" s="42">
        <v>20</v>
      </c>
      <c r="N483" s="42">
        <v>28.8</v>
      </c>
      <c r="O483" s="42" t="s">
        <v>10593</v>
      </c>
      <c r="P483" s="42">
        <v>15.8</v>
      </c>
      <c r="Q483" s="42" t="s">
        <v>10594</v>
      </c>
      <c r="R483" s="42">
        <v>17.399999999999999</v>
      </c>
      <c r="S483" s="42">
        <v>2.2999999999999998</v>
      </c>
      <c r="T483" s="42">
        <v>30</v>
      </c>
      <c r="U483" s="42">
        <v>21.4</v>
      </c>
      <c r="V483" s="42">
        <v>350</v>
      </c>
      <c r="W483" s="42" t="s">
        <v>10595</v>
      </c>
      <c r="X483" s="42">
        <v>214.8</v>
      </c>
      <c r="Y483" s="42">
        <v>136.80000000000001</v>
      </c>
      <c r="Z483" s="42">
        <v>17</v>
      </c>
      <c r="AA483" s="42">
        <v>6</v>
      </c>
      <c r="AB483" s="42" t="s">
        <v>10596</v>
      </c>
      <c r="AC483" s="42">
        <v>24</v>
      </c>
      <c r="AD483" s="42" t="s">
        <v>10597</v>
      </c>
      <c r="AE483" s="42">
        <v>88.5</v>
      </c>
      <c r="AF483" s="42" t="s">
        <v>9460</v>
      </c>
      <c r="AG483" s="42">
        <v>85</v>
      </c>
      <c r="AH483" s="42">
        <v>62.7</v>
      </c>
      <c r="AI483" s="42">
        <v>147</v>
      </c>
      <c r="AJ483" s="42">
        <v>466.83</v>
      </c>
      <c r="AK483" s="42" t="s">
        <v>76</v>
      </c>
      <c r="AL483" s="42" t="s">
        <v>76</v>
      </c>
      <c r="AM483" s="42" t="s">
        <v>76</v>
      </c>
      <c r="AN483" s="42">
        <v>6.3</v>
      </c>
    </row>
    <row r="484" spans="2:40" x14ac:dyDescent="0.25">
      <c r="B484" s="42" t="s">
        <v>408</v>
      </c>
      <c r="C484" s="15">
        <v>466930</v>
      </c>
      <c r="D484" s="15" t="s">
        <v>7845</v>
      </c>
      <c r="E484" s="15">
        <v>2019</v>
      </c>
      <c r="F484" s="41">
        <v>43770</v>
      </c>
      <c r="G484" s="42">
        <v>948.7</v>
      </c>
      <c r="H484" s="42">
        <v>1019.1</v>
      </c>
      <c r="I484" s="42">
        <v>955.1</v>
      </c>
      <c r="J484" s="42" t="s">
        <v>10598</v>
      </c>
      <c r="K484" s="42">
        <v>941.8</v>
      </c>
      <c r="L484" s="42" t="s">
        <v>10599</v>
      </c>
      <c r="M484" s="42">
        <v>16.8</v>
      </c>
      <c r="N484" s="42">
        <v>25.1</v>
      </c>
      <c r="O484" s="42" t="s">
        <v>10600</v>
      </c>
      <c r="P484" s="42">
        <v>11.2</v>
      </c>
      <c r="Q484" s="42" t="s">
        <v>10601</v>
      </c>
      <c r="R484" s="42">
        <v>14.7</v>
      </c>
      <c r="S484" s="42">
        <v>2.5</v>
      </c>
      <c r="T484" s="42">
        <v>30</v>
      </c>
      <c r="U484" s="42">
        <v>15.1</v>
      </c>
      <c r="V484" s="42">
        <v>10</v>
      </c>
      <c r="W484" s="42" t="s">
        <v>10602</v>
      </c>
      <c r="X484" s="42">
        <v>563.29999999999995</v>
      </c>
      <c r="Y484" s="42">
        <v>272.60000000000002</v>
      </c>
      <c r="Z484" s="42">
        <v>20</v>
      </c>
      <c r="AA484" s="42">
        <v>10.5</v>
      </c>
      <c r="AB484" s="42" t="s">
        <v>10603</v>
      </c>
      <c r="AC484" s="42">
        <v>20.5</v>
      </c>
      <c r="AD484" s="42" t="s">
        <v>10604</v>
      </c>
      <c r="AE484" s="42">
        <v>65.5</v>
      </c>
      <c r="AF484" s="42" t="s">
        <v>10605</v>
      </c>
      <c r="AG484" s="42">
        <v>88</v>
      </c>
      <c r="AH484" s="42">
        <v>42</v>
      </c>
      <c r="AI484" s="42">
        <v>117.4</v>
      </c>
      <c r="AJ484" s="42">
        <v>366.25</v>
      </c>
      <c r="AK484" s="42" t="s">
        <v>76</v>
      </c>
      <c r="AL484" s="42" t="s">
        <v>76</v>
      </c>
      <c r="AM484" s="42" t="s">
        <v>76</v>
      </c>
      <c r="AN484" s="42">
        <v>6.9</v>
      </c>
    </row>
    <row r="485" spans="2:40" x14ac:dyDescent="0.25">
      <c r="B485" s="42" t="s">
        <v>408</v>
      </c>
      <c r="C485" s="15">
        <v>466930</v>
      </c>
      <c r="D485" s="15" t="s">
        <v>7845</v>
      </c>
      <c r="E485" s="15">
        <v>2019</v>
      </c>
      <c r="F485" s="41">
        <v>43800</v>
      </c>
      <c r="G485" s="42">
        <v>950.9</v>
      </c>
      <c r="H485" s="42">
        <v>1022.1</v>
      </c>
      <c r="I485" s="42">
        <v>959.8</v>
      </c>
      <c r="J485" s="42" t="s">
        <v>10606</v>
      </c>
      <c r="K485" s="42">
        <v>944.8</v>
      </c>
      <c r="L485" s="42" t="s">
        <v>10607</v>
      </c>
      <c r="M485" s="42">
        <v>14.3</v>
      </c>
      <c r="N485" s="42">
        <v>23.1</v>
      </c>
      <c r="O485" s="42" t="s">
        <v>10608</v>
      </c>
      <c r="P485" s="42">
        <v>8.5</v>
      </c>
      <c r="Q485" s="42" t="s">
        <v>10609</v>
      </c>
      <c r="R485" s="42">
        <v>12.3</v>
      </c>
      <c r="S485" s="42">
        <v>2.2999999999999998</v>
      </c>
      <c r="T485" s="42">
        <v>30</v>
      </c>
      <c r="U485" s="42">
        <v>17</v>
      </c>
      <c r="V485" s="42">
        <v>10</v>
      </c>
      <c r="W485" s="42" t="s">
        <v>10610</v>
      </c>
      <c r="X485" s="42">
        <v>532.6</v>
      </c>
      <c r="Y485" s="42">
        <v>199.9</v>
      </c>
      <c r="Z485" s="42">
        <v>17</v>
      </c>
      <c r="AA485" s="42">
        <v>4</v>
      </c>
      <c r="AB485" s="42" t="s">
        <v>10611</v>
      </c>
      <c r="AC485" s="42">
        <v>15.5</v>
      </c>
      <c r="AD485" s="42" t="s">
        <v>10612</v>
      </c>
      <c r="AE485" s="42">
        <v>201.5</v>
      </c>
      <c r="AF485" s="42" t="s">
        <v>2301</v>
      </c>
      <c r="AG485" s="42">
        <v>88</v>
      </c>
      <c r="AH485" s="42">
        <v>32.1</v>
      </c>
      <c r="AI485" s="42">
        <v>87.3</v>
      </c>
      <c r="AJ485" s="42">
        <v>277.44</v>
      </c>
      <c r="AK485" s="42" t="s">
        <v>76</v>
      </c>
      <c r="AL485" s="42" t="s">
        <v>76</v>
      </c>
      <c r="AM485" s="42" t="s">
        <v>76</v>
      </c>
      <c r="AN485" s="42">
        <v>7.3</v>
      </c>
    </row>
    <row r="486" spans="2:40" x14ac:dyDescent="0.25">
      <c r="B486" s="42" t="s">
        <v>408</v>
      </c>
      <c r="C486" s="15">
        <v>466930</v>
      </c>
      <c r="D486" s="15" t="s">
        <v>7845</v>
      </c>
      <c r="E486" s="15">
        <v>2020</v>
      </c>
      <c r="F486" s="41">
        <v>43831</v>
      </c>
      <c r="G486" s="42">
        <v>949.8</v>
      </c>
      <c r="H486" s="42">
        <v>1021.2</v>
      </c>
      <c r="I486" s="42">
        <v>958.2</v>
      </c>
      <c r="J486" s="42" t="s">
        <v>7013</v>
      </c>
      <c r="K486" s="42">
        <v>940.5</v>
      </c>
      <c r="L486" s="42" t="s">
        <v>10613</v>
      </c>
      <c r="M486" s="42">
        <v>13.1</v>
      </c>
      <c r="N486" s="42">
        <v>23.6</v>
      </c>
      <c r="O486" s="42" t="s">
        <v>10614</v>
      </c>
      <c r="P486" s="42">
        <v>3</v>
      </c>
      <c r="Q486" s="42" t="s">
        <v>10615</v>
      </c>
      <c r="R486" s="42">
        <v>11</v>
      </c>
      <c r="S486" s="42">
        <v>2.4</v>
      </c>
      <c r="T486" s="42">
        <v>20</v>
      </c>
      <c r="U486" s="42">
        <v>20.5</v>
      </c>
      <c r="V486" s="42">
        <v>360</v>
      </c>
      <c r="W486" s="42" t="s">
        <v>10616</v>
      </c>
      <c r="X486" s="42">
        <v>72</v>
      </c>
      <c r="Y486" s="42">
        <v>96.1</v>
      </c>
      <c r="Z486" s="42">
        <v>13</v>
      </c>
      <c r="AA486" s="42">
        <v>5</v>
      </c>
      <c r="AB486" s="42" t="s">
        <v>10055</v>
      </c>
      <c r="AC486" s="42">
        <v>8</v>
      </c>
      <c r="AD486" s="42" t="s">
        <v>10617</v>
      </c>
      <c r="AE486" s="42">
        <v>32.700000000000003</v>
      </c>
      <c r="AF486" s="42" t="s">
        <v>4535</v>
      </c>
      <c r="AG486" s="42">
        <v>87</v>
      </c>
      <c r="AH486" s="42">
        <v>36.799999999999997</v>
      </c>
      <c r="AI486" s="42">
        <v>114</v>
      </c>
      <c r="AJ486" s="42">
        <v>343.92</v>
      </c>
      <c r="AK486" s="42" t="s">
        <v>76</v>
      </c>
      <c r="AL486" s="42" t="s">
        <v>76</v>
      </c>
      <c r="AM486" s="42" t="s">
        <v>76</v>
      </c>
      <c r="AN486" s="42">
        <v>6.6</v>
      </c>
    </row>
    <row r="487" spans="2:40" x14ac:dyDescent="0.25">
      <c r="B487" s="42" t="s">
        <v>408</v>
      </c>
      <c r="C487" s="15">
        <v>466930</v>
      </c>
      <c r="D487" s="15" t="s">
        <v>7845</v>
      </c>
      <c r="E487" s="15">
        <v>2020</v>
      </c>
      <c r="F487" s="41">
        <v>43862</v>
      </c>
      <c r="G487" s="42">
        <v>951.8</v>
      </c>
      <c r="H487" s="42">
        <v>1023.2</v>
      </c>
      <c r="I487" s="42">
        <v>958.6</v>
      </c>
      <c r="J487" s="42" t="s">
        <v>10618</v>
      </c>
      <c r="K487" s="42">
        <v>944.2</v>
      </c>
      <c r="L487" s="42" t="s">
        <v>10619</v>
      </c>
      <c r="M487" s="42">
        <v>13.9</v>
      </c>
      <c r="N487" s="42">
        <v>24.9</v>
      </c>
      <c r="O487" s="42" t="s">
        <v>10620</v>
      </c>
      <c r="P487" s="42">
        <v>3.5</v>
      </c>
      <c r="Q487" s="42" t="s">
        <v>90</v>
      </c>
      <c r="R487" s="42">
        <v>11.1</v>
      </c>
      <c r="S487" s="42">
        <v>2.2000000000000002</v>
      </c>
      <c r="T487" s="42">
        <v>30</v>
      </c>
      <c r="U487" s="42">
        <v>18.899999999999999</v>
      </c>
      <c r="V487" s="42">
        <v>40</v>
      </c>
      <c r="W487" s="42" t="s">
        <v>10621</v>
      </c>
      <c r="X487" s="42">
        <v>119.6</v>
      </c>
      <c r="Y487" s="42">
        <v>146</v>
      </c>
      <c r="Z487" s="42">
        <v>14</v>
      </c>
      <c r="AA487" s="42">
        <v>4.5</v>
      </c>
      <c r="AB487" s="42" t="s">
        <v>10622</v>
      </c>
      <c r="AC487" s="42">
        <v>6</v>
      </c>
      <c r="AD487" s="42" t="s">
        <v>10623</v>
      </c>
      <c r="AE487" s="42">
        <v>32</v>
      </c>
      <c r="AF487" s="42" t="s">
        <v>7026</v>
      </c>
      <c r="AG487" s="42">
        <v>84</v>
      </c>
      <c r="AH487" s="42">
        <v>38.9</v>
      </c>
      <c r="AI487" s="42">
        <v>126.8</v>
      </c>
      <c r="AJ487" s="42">
        <v>397.53</v>
      </c>
      <c r="AK487" s="42" t="s">
        <v>76</v>
      </c>
      <c r="AL487" s="42" t="s">
        <v>76</v>
      </c>
      <c r="AM487" s="42" t="s">
        <v>76</v>
      </c>
      <c r="AN487" s="42">
        <v>6.7</v>
      </c>
    </row>
    <row r="488" spans="2:40" x14ac:dyDescent="0.25">
      <c r="B488" s="42" t="s">
        <v>408</v>
      </c>
      <c r="C488" s="15">
        <v>466930</v>
      </c>
      <c r="D488" s="15" t="s">
        <v>7845</v>
      </c>
      <c r="E488" s="15">
        <v>2020</v>
      </c>
      <c r="F488" s="41">
        <v>43891</v>
      </c>
      <c r="G488" s="42">
        <v>947</v>
      </c>
      <c r="H488" s="42">
        <v>1017.5</v>
      </c>
      <c r="I488" s="42">
        <v>953.2</v>
      </c>
      <c r="J488" s="42" t="s">
        <v>10624</v>
      </c>
      <c r="K488" s="42">
        <v>937.7</v>
      </c>
      <c r="L488" s="42" t="s">
        <v>7028</v>
      </c>
      <c r="M488" s="42">
        <v>16</v>
      </c>
      <c r="N488" s="42">
        <v>27.7</v>
      </c>
      <c r="O488" s="42" t="s">
        <v>10625</v>
      </c>
      <c r="P488" s="42">
        <v>7.4</v>
      </c>
      <c r="Q488" s="42" t="s">
        <v>10626</v>
      </c>
      <c r="R488" s="42">
        <v>14</v>
      </c>
      <c r="S488" s="42">
        <v>2.1</v>
      </c>
      <c r="T488" s="42">
        <v>30</v>
      </c>
      <c r="U488" s="42">
        <v>19.7</v>
      </c>
      <c r="V488" s="42">
        <v>360</v>
      </c>
      <c r="W488" s="42" t="s">
        <v>10627</v>
      </c>
      <c r="X488" s="42">
        <v>204.9</v>
      </c>
      <c r="Y488" s="42">
        <v>135.80000000000001</v>
      </c>
      <c r="Z488" s="42">
        <v>20</v>
      </c>
      <c r="AA488" s="42">
        <v>16</v>
      </c>
      <c r="AB488" s="42" t="s">
        <v>10628</v>
      </c>
      <c r="AC488" s="42">
        <v>22</v>
      </c>
      <c r="AD488" s="42" t="s">
        <v>10629</v>
      </c>
      <c r="AE488" s="42">
        <v>44.6</v>
      </c>
      <c r="AF488" s="42" t="s">
        <v>6408</v>
      </c>
      <c r="AG488" s="42">
        <v>89</v>
      </c>
      <c r="AH488" s="42">
        <v>46.9</v>
      </c>
      <c r="AI488" s="42">
        <v>100.8</v>
      </c>
      <c r="AJ488" s="42">
        <v>401.47</v>
      </c>
      <c r="AK488" s="42" t="s">
        <v>76</v>
      </c>
      <c r="AL488" s="42" t="s">
        <v>76</v>
      </c>
      <c r="AM488" s="42" t="s">
        <v>76</v>
      </c>
      <c r="AN488" s="42">
        <v>7.6</v>
      </c>
    </row>
    <row r="489" spans="2:40" x14ac:dyDescent="0.25">
      <c r="B489" s="42" t="s">
        <v>408</v>
      </c>
      <c r="C489" s="15">
        <v>466930</v>
      </c>
      <c r="D489" s="15" t="s">
        <v>7845</v>
      </c>
      <c r="E489" s="15">
        <v>2020</v>
      </c>
      <c r="F489" s="41">
        <v>43922</v>
      </c>
      <c r="G489" s="42">
        <v>947.7</v>
      </c>
      <c r="H489" s="42">
        <v>1018.1</v>
      </c>
      <c r="I489" s="42">
        <v>952.1</v>
      </c>
      <c r="J489" s="42" t="s">
        <v>10630</v>
      </c>
      <c r="K489" s="42">
        <v>942.4</v>
      </c>
      <c r="L489" s="42" t="s">
        <v>4551</v>
      </c>
      <c r="M489" s="42">
        <v>16.100000000000001</v>
      </c>
      <c r="N489" s="42">
        <v>26.6</v>
      </c>
      <c r="O489" s="42" t="s">
        <v>10631</v>
      </c>
      <c r="P489" s="42">
        <v>7.3</v>
      </c>
      <c r="Q489" s="42" t="s">
        <v>10632</v>
      </c>
      <c r="R489" s="42">
        <v>13.3</v>
      </c>
      <c r="S489" s="42">
        <v>2.5</v>
      </c>
      <c r="T489" s="42">
        <v>30</v>
      </c>
      <c r="U489" s="42">
        <v>19.2</v>
      </c>
      <c r="V489" s="42">
        <v>30</v>
      </c>
      <c r="W489" s="42" t="s">
        <v>10633</v>
      </c>
      <c r="X489" s="42">
        <v>99.7</v>
      </c>
      <c r="Y489" s="42">
        <v>113.9</v>
      </c>
      <c r="Z489" s="42">
        <v>16</v>
      </c>
      <c r="AA489" s="42">
        <v>3</v>
      </c>
      <c r="AB489" s="42" t="s">
        <v>10634</v>
      </c>
      <c r="AC489" s="42">
        <v>7.5</v>
      </c>
      <c r="AD489" s="42" t="s">
        <v>10635</v>
      </c>
      <c r="AE489" s="42">
        <v>23</v>
      </c>
      <c r="AF489" s="42" t="s">
        <v>8903</v>
      </c>
      <c r="AG489" s="42">
        <v>85</v>
      </c>
      <c r="AH489" s="42">
        <v>48.2</v>
      </c>
      <c r="AI489" s="42">
        <v>100.7</v>
      </c>
      <c r="AJ489" s="42">
        <v>404.44</v>
      </c>
      <c r="AK489" s="42" t="s">
        <v>76</v>
      </c>
      <c r="AL489" s="42" t="s">
        <v>76</v>
      </c>
      <c r="AM489" s="42" t="s">
        <v>76</v>
      </c>
      <c r="AN489" s="42">
        <v>7.4</v>
      </c>
    </row>
    <row r="490" spans="2:40" x14ac:dyDescent="0.25">
      <c r="B490" s="42" t="s">
        <v>408</v>
      </c>
      <c r="C490" s="15">
        <v>466930</v>
      </c>
      <c r="D490" s="15" t="s">
        <v>7845</v>
      </c>
      <c r="E490" s="15">
        <v>2020</v>
      </c>
      <c r="F490" s="41">
        <v>43952</v>
      </c>
      <c r="G490" s="42">
        <v>941.9</v>
      </c>
      <c r="H490" s="42">
        <v>1010.3</v>
      </c>
      <c r="I490" s="42">
        <v>947.5</v>
      </c>
      <c r="J490" s="42" t="s">
        <v>8904</v>
      </c>
      <c r="K490" s="42">
        <v>934.9</v>
      </c>
      <c r="L490" s="42" t="s">
        <v>10636</v>
      </c>
      <c r="M490" s="42">
        <v>22.4</v>
      </c>
      <c r="N490" s="42">
        <v>29.7</v>
      </c>
      <c r="O490" s="42" t="s">
        <v>10637</v>
      </c>
      <c r="P490" s="42">
        <v>17.8</v>
      </c>
      <c r="Q490" s="42" t="s">
        <v>10638</v>
      </c>
      <c r="R490" s="42">
        <v>20.2</v>
      </c>
      <c r="S490" s="42">
        <v>1</v>
      </c>
      <c r="T490" s="42">
        <v>50</v>
      </c>
      <c r="U490" s="42">
        <v>14.7</v>
      </c>
      <c r="V490" s="42">
        <v>360</v>
      </c>
      <c r="W490" s="42" t="s">
        <v>10639</v>
      </c>
      <c r="X490" s="42">
        <v>391</v>
      </c>
      <c r="Y490" s="42">
        <v>117.3</v>
      </c>
      <c r="Z490" s="42">
        <v>16</v>
      </c>
      <c r="AA490" s="42">
        <v>16</v>
      </c>
      <c r="AB490" s="42" t="s">
        <v>10640</v>
      </c>
      <c r="AC490" s="42">
        <v>46</v>
      </c>
      <c r="AD490" s="42" t="s">
        <v>10641</v>
      </c>
      <c r="AE490" s="42">
        <v>66.900000000000006</v>
      </c>
      <c r="AF490" s="42" t="s">
        <v>2306</v>
      </c>
      <c r="AG490" s="42">
        <v>88</v>
      </c>
      <c r="AH490" s="42">
        <v>58.7</v>
      </c>
      <c r="AI490" s="42">
        <v>93.4</v>
      </c>
      <c r="AJ490" s="42">
        <v>440.17</v>
      </c>
      <c r="AK490" s="42" t="s">
        <v>76</v>
      </c>
      <c r="AL490" s="42" t="s">
        <v>76</v>
      </c>
      <c r="AM490" s="42" t="s">
        <v>76</v>
      </c>
      <c r="AN490" s="42">
        <v>7.9</v>
      </c>
    </row>
    <row r="491" spans="2:40" x14ac:dyDescent="0.25">
      <c r="B491" s="42" t="s">
        <v>408</v>
      </c>
      <c r="C491" s="15">
        <v>466930</v>
      </c>
      <c r="D491" s="15" t="s">
        <v>7845</v>
      </c>
      <c r="E491" s="15">
        <v>2020</v>
      </c>
      <c r="F491" s="41">
        <v>43983</v>
      </c>
      <c r="G491" s="42">
        <v>941.4</v>
      </c>
      <c r="H491" s="42">
        <v>1009.2</v>
      </c>
      <c r="I491" s="42">
        <v>947.1</v>
      </c>
      <c r="J491" s="42" t="s">
        <v>10642</v>
      </c>
      <c r="K491" s="42">
        <v>937</v>
      </c>
      <c r="L491" s="42" t="s">
        <v>10643</v>
      </c>
      <c r="M491" s="42">
        <v>25.1</v>
      </c>
      <c r="N491" s="42">
        <v>31.5</v>
      </c>
      <c r="O491" s="42" t="s">
        <v>10644</v>
      </c>
      <c r="P491" s="42">
        <v>20.2</v>
      </c>
      <c r="Q491" s="42" t="s">
        <v>10645</v>
      </c>
      <c r="R491" s="42">
        <v>21.7</v>
      </c>
      <c r="S491" s="42">
        <v>1</v>
      </c>
      <c r="T491" s="42">
        <v>270</v>
      </c>
      <c r="U491" s="42">
        <v>12.1</v>
      </c>
      <c r="V491" s="42">
        <v>300</v>
      </c>
      <c r="W491" s="42" t="s">
        <v>10646</v>
      </c>
      <c r="X491" s="42">
        <v>118.4</v>
      </c>
      <c r="Y491" s="42">
        <v>36.200000000000003</v>
      </c>
      <c r="Z491" s="42">
        <v>9</v>
      </c>
      <c r="AA491" s="42">
        <v>15.5</v>
      </c>
      <c r="AB491" s="42" t="s">
        <v>10647</v>
      </c>
      <c r="AC491" s="42">
        <v>35</v>
      </c>
      <c r="AD491" s="42" t="s">
        <v>10648</v>
      </c>
      <c r="AE491" s="42">
        <v>51</v>
      </c>
      <c r="AF491" s="42" t="s">
        <v>2307</v>
      </c>
      <c r="AG491" s="42">
        <v>82</v>
      </c>
      <c r="AH491" s="42">
        <v>104.5</v>
      </c>
      <c r="AI491" s="42">
        <v>175.7</v>
      </c>
      <c r="AJ491" s="42">
        <v>616.23</v>
      </c>
      <c r="AK491" s="42" t="s">
        <v>76</v>
      </c>
      <c r="AL491" s="42" t="s">
        <v>76</v>
      </c>
      <c r="AM491" s="42" t="s">
        <v>76</v>
      </c>
      <c r="AN491" s="42">
        <v>6.6</v>
      </c>
    </row>
    <row r="492" spans="2:40" x14ac:dyDescent="0.25">
      <c r="B492" s="42" t="s">
        <v>408</v>
      </c>
      <c r="C492" s="15">
        <v>466930</v>
      </c>
      <c r="D492" s="15" t="s">
        <v>7845</v>
      </c>
      <c r="E492" s="15">
        <v>2020</v>
      </c>
      <c r="F492" s="41">
        <v>44013</v>
      </c>
      <c r="G492" s="42">
        <v>941.4</v>
      </c>
      <c r="H492" s="42">
        <v>1009.1</v>
      </c>
      <c r="I492" s="42">
        <v>945.7</v>
      </c>
      <c r="J492" s="42" t="s">
        <v>10649</v>
      </c>
      <c r="K492" s="42">
        <v>936.5</v>
      </c>
      <c r="L492" s="42" t="s">
        <v>8329</v>
      </c>
      <c r="M492" s="42">
        <v>25.7</v>
      </c>
      <c r="N492" s="42">
        <v>32.700000000000003</v>
      </c>
      <c r="O492" s="42" t="s">
        <v>10650</v>
      </c>
      <c r="P492" s="42">
        <v>21.1</v>
      </c>
      <c r="Q492" s="42" t="s">
        <v>10651</v>
      </c>
      <c r="R492" s="42">
        <v>22.2</v>
      </c>
      <c r="S492" s="42">
        <v>0.9</v>
      </c>
      <c r="T492" s="42">
        <v>50</v>
      </c>
      <c r="U492" s="42">
        <v>11</v>
      </c>
      <c r="V492" s="42">
        <v>110</v>
      </c>
      <c r="W492" s="42" t="s">
        <v>10652</v>
      </c>
      <c r="X492" s="42">
        <v>112</v>
      </c>
      <c r="Y492" s="42">
        <v>12.4</v>
      </c>
      <c r="Z492" s="42">
        <v>4</v>
      </c>
      <c r="AA492" s="42">
        <v>16</v>
      </c>
      <c r="AB492" s="42" t="s">
        <v>10653</v>
      </c>
      <c r="AC492" s="42">
        <v>38</v>
      </c>
      <c r="AD492" s="42" t="s">
        <v>10654</v>
      </c>
      <c r="AE492" s="42">
        <v>53.5</v>
      </c>
      <c r="AF492" s="42" t="s">
        <v>2840</v>
      </c>
      <c r="AG492" s="42">
        <v>81</v>
      </c>
      <c r="AH492" s="42">
        <v>93.3</v>
      </c>
      <c r="AI492" s="42">
        <v>181.1</v>
      </c>
      <c r="AJ492" s="42">
        <v>636.54</v>
      </c>
      <c r="AK492" s="42" t="s">
        <v>76</v>
      </c>
      <c r="AL492" s="42" t="s">
        <v>76</v>
      </c>
      <c r="AM492" s="42" t="s">
        <v>76</v>
      </c>
      <c r="AN492" s="42">
        <v>6.3</v>
      </c>
    </row>
    <row r="493" spans="2:40" x14ac:dyDescent="0.25">
      <c r="B493" s="42" t="s">
        <v>408</v>
      </c>
      <c r="C493" s="15">
        <v>466930</v>
      </c>
      <c r="D493" s="15" t="s">
        <v>7845</v>
      </c>
      <c r="E493" s="15">
        <v>2020</v>
      </c>
      <c r="F493" s="41">
        <v>44044</v>
      </c>
      <c r="G493" s="42">
        <v>940.6</v>
      </c>
      <c r="H493" s="42">
        <v>1008.4</v>
      </c>
      <c r="I493" s="42">
        <v>948.6</v>
      </c>
      <c r="J493" s="42" t="s">
        <v>10655</v>
      </c>
      <c r="K493" s="42">
        <v>934.2</v>
      </c>
      <c r="L493" s="42" t="s">
        <v>10656</v>
      </c>
      <c r="M493" s="42">
        <v>24.8</v>
      </c>
      <c r="N493" s="42">
        <v>31.5</v>
      </c>
      <c r="O493" s="42" t="s">
        <v>10657</v>
      </c>
      <c r="P493" s="42">
        <v>21.2</v>
      </c>
      <c r="Q493" s="42" t="s">
        <v>10658</v>
      </c>
      <c r="R493" s="42">
        <v>21.8</v>
      </c>
      <c r="S493" s="42">
        <v>1.1000000000000001</v>
      </c>
      <c r="T493" s="42">
        <v>50</v>
      </c>
      <c r="U493" s="42">
        <v>14.5</v>
      </c>
      <c r="V493" s="42">
        <v>250</v>
      </c>
      <c r="W493" s="42" t="s">
        <v>10659</v>
      </c>
      <c r="X493" s="42">
        <v>554</v>
      </c>
      <c r="Y493" s="42">
        <v>71.900000000000006</v>
      </c>
      <c r="Z493" s="42">
        <v>12</v>
      </c>
      <c r="AA493" s="42">
        <v>15</v>
      </c>
      <c r="AB493" s="42" t="s">
        <v>10660</v>
      </c>
      <c r="AC493" s="42">
        <v>42</v>
      </c>
      <c r="AD493" s="42" t="s">
        <v>10661</v>
      </c>
      <c r="AE493" s="42">
        <v>196</v>
      </c>
      <c r="AF493" s="42" t="s">
        <v>10104</v>
      </c>
      <c r="AG493" s="42">
        <v>84</v>
      </c>
      <c r="AH493" s="42">
        <v>87.1</v>
      </c>
      <c r="AI493" s="42">
        <v>172.5</v>
      </c>
      <c r="AJ493" s="42">
        <v>574.98</v>
      </c>
      <c r="AK493" s="42" t="s">
        <v>76</v>
      </c>
      <c r="AL493" s="42" t="s">
        <v>76</v>
      </c>
      <c r="AM493" s="42" t="s">
        <v>76</v>
      </c>
      <c r="AN493" s="42">
        <v>5.7</v>
      </c>
    </row>
    <row r="494" spans="2:40" x14ac:dyDescent="0.25">
      <c r="B494" s="42" t="s">
        <v>408</v>
      </c>
      <c r="C494" s="15">
        <v>466930</v>
      </c>
      <c r="D494" s="15" t="s">
        <v>7845</v>
      </c>
      <c r="E494" s="15">
        <v>2020</v>
      </c>
      <c r="F494" s="41">
        <v>44075</v>
      </c>
      <c r="G494" s="42">
        <v>942.4</v>
      </c>
      <c r="H494" s="42">
        <v>1010.9</v>
      </c>
      <c r="I494" s="42">
        <v>946.9</v>
      </c>
      <c r="J494" s="42" t="s">
        <v>10662</v>
      </c>
      <c r="K494" s="42">
        <v>934.3</v>
      </c>
      <c r="L494" s="42" t="s">
        <v>10663</v>
      </c>
      <c r="M494" s="42">
        <v>22.6</v>
      </c>
      <c r="N494" s="42">
        <v>30.9</v>
      </c>
      <c r="O494" s="42" t="s">
        <v>10664</v>
      </c>
      <c r="P494" s="42">
        <v>16.3</v>
      </c>
      <c r="Q494" s="42" t="s">
        <v>10665</v>
      </c>
      <c r="R494" s="42">
        <v>20.100000000000001</v>
      </c>
      <c r="S494" s="42">
        <v>1.4</v>
      </c>
      <c r="T494" s="42">
        <v>30</v>
      </c>
      <c r="U494" s="42">
        <v>13.6</v>
      </c>
      <c r="V494" s="42">
        <v>20</v>
      </c>
      <c r="W494" s="42" t="s">
        <v>10666</v>
      </c>
      <c r="X494" s="42">
        <v>438</v>
      </c>
      <c r="Y494" s="42">
        <v>111.2</v>
      </c>
      <c r="Z494" s="42">
        <v>16</v>
      </c>
      <c r="AA494" s="42">
        <v>27</v>
      </c>
      <c r="AB494" s="42" t="s">
        <v>10667</v>
      </c>
      <c r="AC494" s="42">
        <v>93</v>
      </c>
      <c r="AD494" s="42" t="s">
        <v>10668</v>
      </c>
      <c r="AE494" s="42">
        <v>218.5</v>
      </c>
      <c r="AF494" s="42" t="s">
        <v>8350</v>
      </c>
      <c r="AG494" s="42">
        <v>86</v>
      </c>
      <c r="AH494" s="42">
        <v>61.9</v>
      </c>
      <c r="AI494" s="42">
        <v>127</v>
      </c>
      <c r="AJ494" s="42">
        <v>458.23</v>
      </c>
      <c r="AK494" s="42" t="s">
        <v>76</v>
      </c>
      <c r="AL494" s="42" t="s">
        <v>76</v>
      </c>
      <c r="AM494" s="42" t="s">
        <v>76</v>
      </c>
      <c r="AN494" s="42">
        <v>7.1</v>
      </c>
    </row>
    <row r="495" spans="2:40" x14ac:dyDescent="0.25">
      <c r="B495" s="42" t="s">
        <v>408</v>
      </c>
      <c r="C495" s="15">
        <v>466930</v>
      </c>
      <c r="D495" s="15" t="s">
        <v>7845</v>
      </c>
      <c r="E495" s="15">
        <v>2020</v>
      </c>
      <c r="F495" s="41">
        <v>44105</v>
      </c>
      <c r="G495" s="42">
        <v>945.9</v>
      </c>
      <c r="H495" s="42">
        <v>1015.5</v>
      </c>
      <c r="I495" s="42">
        <v>952.2</v>
      </c>
      <c r="J495" s="42" t="s">
        <v>10112</v>
      </c>
      <c r="K495" s="42">
        <v>938.8</v>
      </c>
      <c r="L495" s="42" t="s">
        <v>10113</v>
      </c>
      <c r="M495" s="42">
        <v>19.3</v>
      </c>
      <c r="N495" s="42">
        <v>29.1</v>
      </c>
      <c r="O495" s="42" t="s">
        <v>10669</v>
      </c>
      <c r="P495" s="42">
        <v>13.2</v>
      </c>
      <c r="Q495" s="42" t="s">
        <v>10670</v>
      </c>
      <c r="R495" s="42">
        <v>17.600000000000001</v>
      </c>
      <c r="S495" s="42">
        <v>2.6</v>
      </c>
      <c r="T495" s="42">
        <v>30</v>
      </c>
      <c r="U495" s="42">
        <v>17.600000000000001</v>
      </c>
      <c r="V495" s="42">
        <v>10</v>
      </c>
      <c r="W495" s="42" t="s">
        <v>10671</v>
      </c>
      <c r="X495" s="42">
        <v>881</v>
      </c>
      <c r="Y495" s="42">
        <v>316.3</v>
      </c>
      <c r="Z495" s="42">
        <v>24</v>
      </c>
      <c r="AA495" s="42">
        <v>5</v>
      </c>
      <c r="AB495" s="42" t="s">
        <v>10672</v>
      </c>
      <c r="AC495" s="42">
        <v>12.5</v>
      </c>
      <c r="AD495" s="42" t="s">
        <v>10673</v>
      </c>
      <c r="AE495" s="42">
        <v>98</v>
      </c>
      <c r="AF495" s="42" t="s">
        <v>10674</v>
      </c>
      <c r="AG495" s="42">
        <v>90</v>
      </c>
      <c r="AH495" s="42">
        <v>35.4</v>
      </c>
      <c r="AI495" s="42">
        <v>89.6</v>
      </c>
      <c r="AJ495" s="42">
        <v>363.17</v>
      </c>
      <c r="AK495" s="42" t="s">
        <v>76</v>
      </c>
      <c r="AL495" s="42" t="s">
        <v>76</v>
      </c>
      <c r="AM495" s="42" t="s">
        <v>76</v>
      </c>
      <c r="AN495" s="42">
        <v>8</v>
      </c>
    </row>
    <row r="496" spans="2:40" x14ac:dyDescent="0.25">
      <c r="B496" s="42" t="s">
        <v>408</v>
      </c>
      <c r="C496" s="15">
        <v>466930</v>
      </c>
      <c r="D496" s="15" t="s">
        <v>7845</v>
      </c>
      <c r="E496" s="15">
        <v>2020</v>
      </c>
      <c r="F496" s="41">
        <v>44136</v>
      </c>
      <c r="G496" s="42">
        <v>949.3</v>
      </c>
      <c r="H496" s="42">
        <v>1019.5</v>
      </c>
      <c r="I496" s="42">
        <v>955</v>
      </c>
      <c r="J496" s="42" t="s">
        <v>10675</v>
      </c>
      <c r="K496" s="42">
        <v>942.5</v>
      </c>
      <c r="L496" s="42" t="s">
        <v>10676</v>
      </c>
      <c r="M496" s="42">
        <v>18</v>
      </c>
      <c r="N496" s="42">
        <v>27.7</v>
      </c>
      <c r="O496" s="42" t="s">
        <v>10677</v>
      </c>
      <c r="P496" s="42">
        <v>12.6</v>
      </c>
      <c r="Q496" s="42" t="s">
        <v>10678</v>
      </c>
      <c r="R496" s="42">
        <v>16.399999999999999</v>
      </c>
      <c r="S496" s="42">
        <v>2.7</v>
      </c>
      <c r="T496" s="42">
        <v>40</v>
      </c>
      <c r="U496" s="42">
        <v>19.600000000000001</v>
      </c>
      <c r="V496" s="42">
        <v>10</v>
      </c>
      <c r="W496" s="42" t="s">
        <v>10679</v>
      </c>
      <c r="X496" s="42">
        <v>533.5</v>
      </c>
      <c r="Y496" s="42">
        <v>269.2</v>
      </c>
      <c r="Z496" s="42">
        <v>24</v>
      </c>
      <c r="AA496" s="42">
        <v>4.5</v>
      </c>
      <c r="AB496" s="42" t="s">
        <v>10680</v>
      </c>
      <c r="AC496" s="42">
        <v>14</v>
      </c>
      <c r="AD496" s="42" t="s">
        <v>10681</v>
      </c>
      <c r="AE496" s="42">
        <v>92</v>
      </c>
      <c r="AF496" s="42" t="s">
        <v>10125</v>
      </c>
      <c r="AG496" s="42">
        <v>91</v>
      </c>
      <c r="AH496" s="42">
        <v>27.8</v>
      </c>
      <c r="AI496" s="42">
        <v>86.2</v>
      </c>
      <c r="AJ496" s="42">
        <v>311.27</v>
      </c>
      <c r="AK496" s="42" t="s">
        <v>76</v>
      </c>
      <c r="AL496" s="42" t="s">
        <v>76</v>
      </c>
      <c r="AM496" s="42" t="s">
        <v>76</v>
      </c>
      <c r="AN496" s="42">
        <v>7.8</v>
      </c>
    </row>
    <row r="497" spans="2:40" x14ac:dyDescent="0.25">
      <c r="B497" s="42" t="s">
        <v>408</v>
      </c>
      <c r="C497" s="15">
        <v>466930</v>
      </c>
      <c r="D497" s="15" t="s">
        <v>7845</v>
      </c>
      <c r="E497" s="15">
        <v>2020</v>
      </c>
      <c r="F497" s="41">
        <v>44166</v>
      </c>
      <c r="G497" s="42">
        <v>950</v>
      </c>
      <c r="H497" s="42">
        <v>1021.3</v>
      </c>
      <c r="I497" s="42">
        <v>957.2</v>
      </c>
      <c r="J497" s="42" t="s">
        <v>10682</v>
      </c>
      <c r="K497" s="42">
        <v>943.3</v>
      </c>
      <c r="L497" s="42" t="s">
        <v>10683</v>
      </c>
      <c r="M497" s="42">
        <v>13.4</v>
      </c>
      <c r="N497" s="42">
        <v>21.8</v>
      </c>
      <c r="O497" s="42" t="s">
        <v>10684</v>
      </c>
      <c r="P497" s="42">
        <v>1.4</v>
      </c>
      <c r="Q497" s="42" t="s">
        <v>10685</v>
      </c>
      <c r="R497" s="42">
        <v>12.9</v>
      </c>
      <c r="S497" s="42">
        <v>3</v>
      </c>
      <c r="T497" s="42">
        <v>30</v>
      </c>
      <c r="U497" s="42">
        <v>17.399999999999999</v>
      </c>
      <c r="V497" s="42">
        <v>360</v>
      </c>
      <c r="W497" s="42" t="s">
        <v>10686</v>
      </c>
      <c r="X497" s="42">
        <v>1188.5</v>
      </c>
      <c r="Y497" s="42">
        <v>478.6</v>
      </c>
      <c r="Z497" s="42">
        <v>28</v>
      </c>
      <c r="AA497" s="42">
        <v>3</v>
      </c>
      <c r="AB497" s="42" t="s">
        <v>10687</v>
      </c>
      <c r="AC497" s="42">
        <v>11</v>
      </c>
      <c r="AD497" s="42" t="s">
        <v>10688</v>
      </c>
      <c r="AE497" s="42">
        <v>136.5</v>
      </c>
      <c r="AF497" s="42" t="s">
        <v>2879</v>
      </c>
      <c r="AG497" s="42">
        <v>97</v>
      </c>
      <c r="AH497" s="42">
        <v>14.8</v>
      </c>
      <c r="AI497" s="42">
        <v>27.9</v>
      </c>
      <c r="AJ497" s="42">
        <v>219.32</v>
      </c>
      <c r="AK497" s="42" t="s">
        <v>76</v>
      </c>
      <c r="AL497" s="42" t="s">
        <v>76</v>
      </c>
      <c r="AM497" s="42" t="s">
        <v>76</v>
      </c>
      <c r="AN497" s="42">
        <v>9.5</v>
      </c>
    </row>
    <row r="498" spans="2:40" x14ac:dyDescent="0.25">
      <c r="B498" s="42" t="s">
        <v>408</v>
      </c>
      <c r="C498" s="15">
        <v>466930</v>
      </c>
      <c r="D498" s="15" t="s">
        <v>7845</v>
      </c>
      <c r="E498" s="15">
        <v>2021</v>
      </c>
      <c r="F498" s="41">
        <v>44197</v>
      </c>
      <c r="G498" s="42">
        <v>950.1</v>
      </c>
      <c r="H498" s="42">
        <v>1022.1</v>
      </c>
      <c r="I498" s="42">
        <v>956.4</v>
      </c>
      <c r="J498" s="42" t="s">
        <v>10689</v>
      </c>
      <c r="K498" s="42">
        <v>940.8</v>
      </c>
      <c r="L498" s="42" t="s">
        <v>10133</v>
      </c>
      <c r="M498" s="42">
        <v>11</v>
      </c>
      <c r="N498" s="42">
        <v>24.8</v>
      </c>
      <c r="O498" s="42" t="s">
        <v>10690</v>
      </c>
      <c r="P498" s="42">
        <v>1.6</v>
      </c>
      <c r="Q498" s="42" t="s">
        <v>10691</v>
      </c>
      <c r="R498" s="42">
        <v>8.9</v>
      </c>
      <c r="S498" s="42">
        <v>2.6</v>
      </c>
      <c r="T498" s="42">
        <v>20</v>
      </c>
      <c r="U498" s="42">
        <v>16</v>
      </c>
      <c r="V498" s="42">
        <v>20</v>
      </c>
      <c r="W498" s="42" t="s">
        <v>10692</v>
      </c>
      <c r="X498" s="42">
        <v>347</v>
      </c>
      <c r="Y498" s="42">
        <v>138.5</v>
      </c>
      <c r="Z498" s="42">
        <v>18</v>
      </c>
      <c r="AA498" s="42">
        <v>3</v>
      </c>
      <c r="AB498" s="42" t="s">
        <v>10693</v>
      </c>
      <c r="AC498" s="42">
        <v>7</v>
      </c>
      <c r="AD498" s="42" t="s">
        <v>10694</v>
      </c>
      <c r="AE498" s="42">
        <v>79</v>
      </c>
      <c r="AF498" s="42" t="s">
        <v>7737</v>
      </c>
      <c r="AG498" s="42">
        <v>87</v>
      </c>
      <c r="AH498" s="42">
        <v>33.1</v>
      </c>
      <c r="AI498" s="42">
        <v>111.5</v>
      </c>
      <c r="AJ498" s="42">
        <v>317.92</v>
      </c>
      <c r="AK498" s="42" t="s">
        <v>76</v>
      </c>
      <c r="AL498" s="42" t="s">
        <v>76</v>
      </c>
      <c r="AM498" s="42" t="s">
        <v>76</v>
      </c>
      <c r="AN498" s="42">
        <v>6.8</v>
      </c>
    </row>
    <row r="499" spans="2:40" x14ac:dyDescent="0.25">
      <c r="B499" s="42" t="s">
        <v>408</v>
      </c>
      <c r="C499" s="15">
        <v>466930</v>
      </c>
      <c r="D499" s="15" t="s">
        <v>7845</v>
      </c>
      <c r="E499" s="15">
        <v>2021</v>
      </c>
      <c r="F499" s="41">
        <v>44228</v>
      </c>
      <c r="G499" s="42">
        <v>947.9</v>
      </c>
      <c r="H499" s="42">
        <v>1018.8</v>
      </c>
      <c r="I499" s="42">
        <v>957.4</v>
      </c>
      <c r="J499" s="42" t="s">
        <v>1466</v>
      </c>
      <c r="K499" s="42">
        <v>939.6</v>
      </c>
      <c r="L499" s="42" t="s">
        <v>10137</v>
      </c>
      <c r="M499" s="42">
        <v>14.6</v>
      </c>
      <c r="N499" s="42">
        <v>22.9</v>
      </c>
      <c r="O499" s="42" t="s">
        <v>10695</v>
      </c>
      <c r="P499" s="42">
        <v>5.4</v>
      </c>
      <c r="Q499" s="42" t="s">
        <v>10696</v>
      </c>
      <c r="R499" s="42">
        <v>11.5</v>
      </c>
      <c r="S499" s="42">
        <v>2.1</v>
      </c>
      <c r="T499" s="42">
        <v>40</v>
      </c>
      <c r="U499" s="42">
        <v>16.8</v>
      </c>
      <c r="V499" s="42">
        <v>10</v>
      </c>
      <c r="W499" s="42" t="s">
        <v>10697</v>
      </c>
      <c r="X499" s="42">
        <v>230.5</v>
      </c>
      <c r="Y499" s="42">
        <v>101.8</v>
      </c>
      <c r="Z499" s="42">
        <v>12</v>
      </c>
      <c r="AA499" s="42">
        <v>4</v>
      </c>
      <c r="AB499" s="42" t="s">
        <v>10698</v>
      </c>
      <c r="AC499" s="42">
        <v>11.5</v>
      </c>
      <c r="AD499" s="42" t="s">
        <v>10699</v>
      </c>
      <c r="AE499" s="42">
        <v>88.5</v>
      </c>
      <c r="AF499" s="42" t="s">
        <v>10142</v>
      </c>
      <c r="AG499" s="42">
        <v>83</v>
      </c>
      <c r="AH499" s="42">
        <v>52</v>
      </c>
      <c r="AI499" s="42">
        <v>135.69999999999999</v>
      </c>
      <c r="AJ499" s="42">
        <v>375.59</v>
      </c>
      <c r="AK499" s="42" t="s">
        <v>76</v>
      </c>
      <c r="AL499" s="42" t="s">
        <v>76</v>
      </c>
      <c r="AM499" s="42" t="s">
        <v>76</v>
      </c>
      <c r="AN499" s="42">
        <v>5.2</v>
      </c>
    </row>
    <row r="500" spans="2:40" x14ac:dyDescent="0.25">
      <c r="B500" s="42" t="s">
        <v>408</v>
      </c>
      <c r="C500" s="15">
        <v>466930</v>
      </c>
      <c r="D500" s="15" t="s">
        <v>7845</v>
      </c>
      <c r="E500" s="15">
        <v>2021</v>
      </c>
      <c r="F500" s="41">
        <v>44256</v>
      </c>
      <c r="G500" s="42">
        <v>947.2</v>
      </c>
      <c r="H500" s="42">
        <v>1017.6</v>
      </c>
      <c r="I500" s="42">
        <v>955</v>
      </c>
      <c r="J500" s="42" t="s">
        <v>10700</v>
      </c>
      <c r="K500" s="42">
        <v>937.8</v>
      </c>
      <c r="L500" s="42" t="s">
        <v>10701</v>
      </c>
      <c r="M500" s="42">
        <v>16.2</v>
      </c>
      <c r="N500" s="42">
        <v>25.9</v>
      </c>
      <c r="O500" s="42" t="s">
        <v>10702</v>
      </c>
      <c r="P500" s="42">
        <v>7.2</v>
      </c>
      <c r="Q500" s="42" t="s">
        <v>10703</v>
      </c>
      <c r="R500" s="42">
        <v>14.4</v>
      </c>
      <c r="S500" s="42">
        <v>2.2999999999999998</v>
      </c>
      <c r="T500" s="42">
        <v>30</v>
      </c>
      <c r="U500" s="42">
        <v>20.3</v>
      </c>
      <c r="V500" s="42">
        <v>20</v>
      </c>
      <c r="W500" s="42" t="s">
        <v>10704</v>
      </c>
      <c r="X500" s="42">
        <v>141.5</v>
      </c>
      <c r="Y500" s="42">
        <v>82.3</v>
      </c>
      <c r="Z500" s="42">
        <v>15</v>
      </c>
      <c r="AA500" s="42">
        <v>4</v>
      </c>
      <c r="AB500" s="42" t="s">
        <v>10705</v>
      </c>
      <c r="AC500" s="42">
        <v>7.5</v>
      </c>
      <c r="AD500" s="42" t="s">
        <v>10706</v>
      </c>
      <c r="AE500" s="42">
        <v>34.5</v>
      </c>
      <c r="AF500" s="42" t="s">
        <v>10707</v>
      </c>
      <c r="AG500" s="42">
        <v>90</v>
      </c>
      <c r="AH500" s="42">
        <v>49.9</v>
      </c>
      <c r="AI500" s="42">
        <v>120.3</v>
      </c>
      <c r="AJ500" s="42">
        <v>426.16</v>
      </c>
      <c r="AK500" s="42" t="s">
        <v>76</v>
      </c>
      <c r="AL500" s="42" t="s">
        <v>76</v>
      </c>
      <c r="AM500" s="42" t="s">
        <v>76</v>
      </c>
      <c r="AN500" s="42">
        <v>6.8</v>
      </c>
    </row>
    <row r="501" spans="2:40" x14ac:dyDescent="0.25">
      <c r="B501" s="42" t="s">
        <v>408</v>
      </c>
      <c r="C501" s="15">
        <v>466930</v>
      </c>
      <c r="D501" s="15" t="s">
        <v>7845</v>
      </c>
      <c r="E501" s="15">
        <v>2021</v>
      </c>
      <c r="F501" s="41">
        <v>44287</v>
      </c>
      <c r="G501" s="42">
        <v>945.6</v>
      </c>
      <c r="H501" s="42">
        <v>1015.6</v>
      </c>
      <c r="I501" s="42">
        <v>951.5</v>
      </c>
      <c r="J501" s="42" t="s">
        <v>10708</v>
      </c>
      <c r="K501" s="42">
        <v>938.1</v>
      </c>
      <c r="L501" s="42" t="s">
        <v>10709</v>
      </c>
      <c r="M501" s="42">
        <v>17.600000000000001</v>
      </c>
      <c r="N501" s="42">
        <v>26.5</v>
      </c>
      <c r="O501" s="42" t="s">
        <v>10710</v>
      </c>
      <c r="P501" s="42">
        <v>9.8000000000000007</v>
      </c>
      <c r="Q501" s="42" t="s">
        <v>208</v>
      </c>
      <c r="R501" s="42">
        <v>15.6</v>
      </c>
      <c r="S501" s="42">
        <v>2.1</v>
      </c>
      <c r="T501" s="42">
        <v>20</v>
      </c>
      <c r="U501" s="42">
        <v>21.9</v>
      </c>
      <c r="V501" s="42">
        <v>20</v>
      </c>
      <c r="W501" s="42" t="s">
        <v>10711</v>
      </c>
      <c r="X501" s="42">
        <v>45</v>
      </c>
      <c r="Y501" s="42">
        <v>54.1</v>
      </c>
      <c r="Z501" s="42">
        <v>11</v>
      </c>
      <c r="AA501" s="42">
        <v>1.5</v>
      </c>
      <c r="AB501" s="42" t="s">
        <v>10712</v>
      </c>
      <c r="AC501" s="42">
        <v>4.5</v>
      </c>
      <c r="AD501" s="42" t="s">
        <v>10713</v>
      </c>
      <c r="AE501" s="42">
        <v>16</v>
      </c>
      <c r="AF501" s="42" t="s">
        <v>7126</v>
      </c>
      <c r="AG501" s="42">
        <v>88</v>
      </c>
      <c r="AH501" s="42">
        <v>65.599999999999994</v>
      </c>
      <c r="AI501" s="42">
        <v>132.19999999999999</v>
      </c>
      <c r="AJ501" s="42">
        <v>497.6</v>
      </c>
      <c r="AK501" s="42" t="s">
        <v>76</v>
      </c>
      <c r="AL501" s="42" t="s">
        <v>76</v>
      </c>
      <c r="AM501" s="42" t="s">
        <v>76</v>
      </c>
      <c r="AN501" s="42">
        <v>6.7</v>
      </c>
    </row>
    <row r="502" spans="2:40" x14ac:dyDescent="0.25">
      <c r="B502" s="42" t="s">
        <v>408</v>
      </c>
      <c r="C502" s="15">
        <v>466930</v>
      </c>
      <c r="D502" s="15" t="s">
        <v>7845</v>
      </c>
      <c r="E502" s="15">
        <v>2021</v>
      </c>
      <c r="F502" s="41">
        <v>44317</v>
      </c>
      <c r="G502" s="42">
        <v>942.6</v>
      </c>
      <c r="H502" s="42">
        <v>1010.9</v>
      </c>
      <c r="I502" s="42">
        <v>948.2</v>
      </c>
      <c r="J502" s="42" t="s">
        <v>10714</v>
      </c>
      <c r="K502" s="42">
        <v>936</v>
      </c>
      <c r="L502" s="42" t="s">
        <v>10715</v>
      </c>
      <c r="M502" s="42">
        <v>23.6</v>
      </c>
      <c r="N502" s="42">
        <v>31.6</v>
      </c>
      <c r="O502" s="42" t="s">
        <v>10716</v>
      </c>
      <c r="P502" s="42">
        <v>14.8</v>
      </c>
      <c r="Q502" s="42" t="s">
        <v>10717</v>
      </c>
      <c r="R502" s="42">
        <v>21</v>
      </c>
      <c r="S502" s="42">
        <v>1.3</v>
      </c>
      <c r="T502" s="42">
        <v>50</v>
      </c>
      <c r="U502" s="42">
        <v>18.100000000000001</v>
      </c>
      <c r="V502" s="42">
        <v>20</v>
      </c>
      <c r="W502" s="42" t="s">
        <v>10718</v>
      </c>
      <c r="X502" s="42">
        <v>169</v>
      </c>
      <c r="Y502" s="42">
        <v>21.9</v>
      </c>
      <c r="Z502" s="42">
        <v>5</v>
      </c>
      <c r="AA502" s="42">
        <v>13</v>
      </c>
      <c r="AB502" s="42" t="s">
        <v>10719</v>
      </c>
      <c r="AC502" s="42">
        <v>35.5</v>
      </c>
      <c r="AD502" s="42" t="s">
        <v>10720</v>
      </c>
      <c r="AE502" s="42">
        <v>75.5</v>
      </c>
      <c r="AF502" s="42" t="s">
        <v>9588</v>
      </c>
      <c r="AG502" s="42">
        <v>86</v>
      </c>
      <c r="AH502" s="42">
        <v>90.6</v>
      </c>
      <c r="AI502" s="42">
        <v>146</v>
      </c>
      <c r="AJ502" s="42">
        <v>567.83000000000004</v>
      </c>
      <c r="AK502" s="42" t="s">
        <v>76</v>
      </c>
      <c r="AL502" s="42" t="s">
        <v>76</v>
      </c>
      <c r="AM502" s="42" t="s">
        <v>76</v>
      </c>
      <c r="AN502" s="42">
        <v>6.8</v>
      </c>
    </row>
    <row r="503" spans="2:40" x14ac:dyDescent="0.25">
      <c r="B503" s="42" t="s">
        <v>408</v>
      </c>
      <c r="C503" s="15">
        <v>466930</v>
      </c>
      <c r="D503" s="15" t="s">
        <v>7845</v>
      </c>
      <c r="E503" s="15">
        <v>2021</v>
      </c>
      <c r="F503" s="41">
        <v>44348</v>
      </c>
      <c r="G503" s="42">
        <v>939.5</v>
      </c>
      <c r="H503" s="42">
        <v>1007.3</v>
      </c>
      <c r="I503" s="42">
        <v>945.3</v>
      </c>
      <c r="J503" s="42" t="s">
        <v>10721</v>
      </c>
      <c r="K503" s="42">
        <v>933.9</v>
      </c>
      <c r="L503" s="42" t="s">
        <v>10722</v>
      </c>
      <c r="M503" s="42">
        <v>24.5</v>
      </c>
      <c r="N503" s="42">
        <v>30.8</v>
      </c>
      <c r="O503" s="42" t="s">
        <v>10723</v>
      </c>
      <c r="P503" s="42">
        <v>19</v>
      </c>
      <c r="Q503" s="42" t="s">
        <v>10724</v>
      </c>
      <c r="R503" s="42">
        <v>22.1</v>
      </c>
      <c r="S503" s="42">
        <v>1.4</v>
      </c>
      <c r="T503" s="42">
        <v>320</v>
      </c>
      <c r="U503" s="42">
        <v>14.4</v>
      </c>
      <c r="V503" s="42">
        <v>360</v>
      </c>
      <c r="W503" s="42" t="s">
        <v>10725</v>
      </c>
      <c r="X503" s="42">
        <v>214</v>
      </c>
      <c r="Y503" s="42">
        <v>46.1</v>
      </c>
      <c r="Z503" s="42">
        <v>11</v>
      </c>
      <c r="AA503" s="42">
        <v>14.5</v>
      </c>
      <c r="AB503" s="42" t="s">
        <v>10167</v>
      </c>
      <c r="AC503" s="42">
        <v>43.5</v>
      </c>
      <c r="AD503" s="42" t="s">
        <v>10726</v>
      </c>
      <c r="AE503" s="42">
        <v>72.5</v>
      </c>
      <c r="AF503" s="42" t="s">
        <v>2319</v>
      </c>
      <c r="AG503" s="42">
        <v>88</v>
      </c>
      <c r="AH503" s="42">
        <v>77.400000000000006</v>
      </c>
      <c r="AI503" s="42">
        <v>112.8</v>
      </c>
      <c r="AJ503" s="42">
        <v>474.25</v>
      </c>
      <c r="AK503" s="42" t="s">
        <v>76</v>
      </c>
      <c r="AL503" s="42" t="s">
        <v>76</v>
      </c>
      <c r="AM503" s="42" t="s">
        <v>76</v>
      </c>
      <c r="AN503" s="42">
        <v>7.4</v>
      </c>
    </row>
    <row r="504" spans="2:40" x14ac:dyDescent="0.25">
      <c r="B504" s="42" t="s">
        <v>408</v>
      </c>
      <c r="C504" s="15">
        <v>466930</v>
      </c>
      <c r="D504" s="15" t="s">
        <v>7845</v>
      </c>
      <c r="E504" s="15">
        <v>2021</v>
      </c>
      <c r="F504" s="41">
        <v>44378</v>
      </c>
      <c r="G504" s="42">
        <v>938.1</v>
      </c>
      <c r="H504" s="42">
        <v>1005.7</v>
      </c>
      <c r="I504" s="42">
        <v>946.5</v>
      </c>
      <c r="J504" s="42" t="s">
        <v>10727</v>
      </c>
      <c r="K504" s="42">
        <v>924.2</v>
      </c>
      <c r="L504" s="42" t="s">
        <v>10728</v>
      </c>
      <c r="M504" s="42">
        <v>25.1</v>
      </c>
      <c r="N504" s="42">
        <v>31.7</v>
      </c>
      <c r="O504" s="42" t="s">
        <v>10729</v>
      </c>
      <c r="P504" s="42">
        <v>21.1</v>
      </c>
      <c r="Q504" s="42" t="s">
        <v>10730</v>
      </c>
      <c r="R504" s="42">
        <v>22.7</v>
      </c>
      <c r="S504" s="42">
        <v>1.5</v>
      </c>
      <c r="T504" s="42">
        <v>60</v>
      </c>
      <c r="U504" s="42">
        <v>21.7</v>
      </c>
      <c r="V504" s="42">
        <v>360</v>
      </c>
      <c r="W504" s="42" t="s">
        <v>10731</v>
      </c>
      <c r="X504" s="42">
        <v>683</v>
      </c>
      <c r="Y504" s="42">
        <v>56.9</v>
      </c>
      <c r="Z504" s="42">
        <v>15</v>
      </c>
      <c r="AA504" s="42">
        <v>27</v>
      </c>
      <c r="AB504" s="42" t="s">
        <v>10732</v>
      </c>
      <c r="AC504" s="42">
        <v>104.5</v>
      </c>
      <c r="AD504" s="42" t="s">
        <v>10733</v>
      </c>
      <c r="AE504" s="42">
        <v>265</v>
      </c>
      <c r="AF504" s="42" t="s">
        <v>2930</v>
      </c>
      <c r="AG504" s="42">
        <v>87</v>
      </c>
      <c r="AH504" s="42">
        <v>96.7</v>
      </c>
      <c r="AI504" s="42">
        <v>175.5</v>
      </c>
      <c r="AJ504" s="42">
        <v>593.04999999999995</v>
      </c>
      <c r="AK504" s="42" t="s">
        <v>76</v>
      </c>
      <c r="AL504" s="42" t="s">
        <v>76</v>
      </c>
      <c r="AM504" s="42" t="s">
        <v>76</v>
      </c>
      <c r="AN504" s="42">
        <v>6.3</v>
      </c>
    </row>
    <row r="505" spans="2:40" x14ac:dyDescent="0.25">
      <c r="B505" s="42" t="s">
        <v>408</v>
      </c>
      <c r="C505" s="15">
        <v>466930</v>
      </c>
      <c r="D505" s="15" t="s">
        <v>7845</v>
      </c>
      <c r="E505" s="15">
        <v>2021</v>
      </c>
      <c r="F505" s="41">
        <v>44409</v>
      </c>
      <c r="G505" s="42">
        <v>940.2</v>
      </c>
      <c r="H505" s="42">
        <v>1008.1</v>
      </c>
      <c r="I505" s="42">
        <v>946.8</v>
      </c>
      <c r="J505" s="42" t="s">
        <v>6526</v>
      </c>
      <c r="K505" s="42">
        <v>928.2</v>
      </c>
      <c r="L505" s="42" t="s">
        <v>10734</v>
      </c>
      <c r="M505" s="42">
        <v>24.5</v>
      </c>
      <c r="N505" s="42">
        <v>31.1</v>
      </c>
      <c r="O505" s="42" t="s">
        <v>10735</v>
      </c>
      <c r="P505" s="42">
        <v>20.9</v>
      </c>
      <c r="Q505" s="42" t="s">
        <v>10736</v>
      </c>
      <c r="R505" s="42">
        <v>22.6</v>
      </c>
      <c r="S505" s="42">
        <v>1.2</v>
      </c>
      <c r="T505" s="42">
        <v>50</v>
      </c>
      <c r="U505" s="42">
        <v>14.9</v>
      </c>
      <c r="V505" s="42">
        <v>340</v>
      </c>
      <c r="W505" s="42" t="s">
        <v>10737</v>
      </c>
      <c r="X505" s="42">
        <v>181</v>
      </c>
      <c r="Y505" s="42">
        <v>50.4</v>
      </c>
      <c r="Z505" s="42">
        <v>10</v>
      </c>
      <c r="AA505" s="42">
        <v>6</v>
      </c>
      <c r="AB505" s="42" t="s">
        <v>10738</v>
      </c>
      <c r="AC505" s="42">
        <v>15</v>
      </c>
      <c r="AD505" s="42" t="s">
        <v>10739</v>
      </c>
      <c r="AE505" s="42">
        <v>103.5</v>
      </c>
      <c r="AF505" s="42" t="s">
        <v>4674</v>
      </c>
      <c r="AG505" s="42">
        <v>90</v>
      </c>
      <c r="AH505" s="42">
        <v>80.3</v>
      </c>
      <c r="AI505" s="42">
        <v>146.9</v>
      </c>
      <c r="AJ505" s="42">
        <v>537.91999999999996</v>
      </c>
      <c r="AK505" s="42" t="s">
        <v>76</v>
      </c>
      <c r="AL505" s="42" t="s">
        <v>76</v>
      </c>
      <c r="AM505" s="42" t="s">
        <v>76</v>
      </c>
      <c r="AN505" s="42">
        <v>6.4</v>
      </c>
    </row>
    <row r="506" spans="2:40" x14ac:dyDescent="0.25">
      <c r="B506" s="42" t="s">
        <v>408</v>
      </c>
      <c r="C506" s="15">
        <v>466930</v>
      </c>
      <c r="D506" s="15" t="s">
        <v>7845</v>
      </c>
      <c r="E506" s="15">
        <v>2021</v>
      </c>
      <c r="F506" s="41">
        <v>44440</v>
      </c>
      <c r="G506" s="42">
        <v>942.6</v>
      </c>
      <c r="H506" s="42">
        <v>1010.6</v>
      </c>
      <c r="I506" s="42">
        <v>948.8</v>
      </c>
      <c r="J506" s="42" t="s">
        <v>10740</v>
      </c>
      <c r="K506" s="42">
        <v>925.3</v>
      </c>
      <c r="L506" s="42" t="s">
        <v>10741</v>
      </c>
      <c r="M506" s="42">
        <v>24.6</v>
      </c>
      <c r="N506" s="42">
        <v>31.8</v>
      </c>
      <c r="O506" s="42" t="s">
        <v>10742</v>
      </c>
      <c r="P506" s="42">
        <v>19.2</v>
      </c>
      <c r="Q506" s="42" t="s">
        <v>10743</v>
      </c>
      <c r="R506" s="42">
        <v>21.8</v>
      </c>
      <c r="S506" s="42">
        <v>1.6</v>
      </c>
      <c r="T506" s="42">
        <v>50</v>
      </c>
      <c r="U506" s="42">
        <v>19.3</v>
      </c>
      <c r="V506" s="42">
        <v>10</v>
      </c>
      <c r="W506" s="42" t="s">
        <v>10744</v>
      </c>
      <c r="X506" s="42">
        <v>268.5</v>
      </c>
      <c r="Y506" s="42">
        <v>22.9</v>
      </c>
      <c r="Z506" s="42">
        <v>6</v>
      </c>
      <c r="AA506" s="42">
        <v>11.5</v>
      </c>
      <c r="AB506" s="42" t="s">
        <v>10745</v>
      </c>
      <c r="AC506" s="42">
        <v>52.5</v>
      </c>
      <c r="AD506" s="42" t="s">
        <v>10746</v>
      </c>
      <c r="AE506" s="42">
        <v>211</v>
      </c>
      <c r="AF506" s="42" t="s">
        <v>2322</v>
      </c>
      <c r="AG506" s="42">
        <v>85</v>
      </c>
      <c r="AH506" s="42">
        <v>85.5</v>
      </c>
      <c r="AI506" s="42">
        <v>189.8</v>
      </c>
      <c r="AJ506" s="42">
        <v>554.41999999999996</v>
      </c>
      <c r="AK506" s="42" t="s">
        <v>76</v>
      </c>
      <c r="AL506" s="42" t="s">
        <v>76</v>
      </c>
      <c r="AM506" s="42" t="s">
        <v>76</v>
      </c>
      <c r="AN506" s="42">
        <v>4.5999999999999996</v>
      </c>
    </row>
    <row r="507" spans="2:40" x14ac:dyDescent="0.25">
      <c r="B507" s="42" t="s">
        <v>408</v>
      </c>
      <c r="C507" s="15">
        <v>466930</v>
      </c>
      <c r="D507" s="15" t="s">
        <v>7845</v>
      </c>
      <c r="E507" s="15">
        <v>2021</v>
      </c>
      <c r="F507" s="41">
        <v>44470</v>
      </c>
      <c r="G507" s="42">
        <v>946.2</v>
      </c>
      <c r="H507" s="42">
        <v>1015.4</v>
      </c>
      <c r="I507" s="42">
        <v>953.4</v>
      </c>
      <c r="J507" s="42" t="s">
        <v>10747</v>
      </c>
      <c r="K507" s="42">
        <v>934.3</v>
      </c>
      <c r="L507" s="42" t="s">
        <v>10748</v>
      </c>
      <c r="M507" s="42">
        <v>20.8</v>
      </c>
      <c r="N507" s="42">
        <v>29.3</v>
      </c>
      <c r="O507" s="42" t="s">
        <v>10749</v>
      </c>
      <c r="P507" s="42">
        <v>14.9</v>
      </c>
      <c r="Q507" s="42" t="s">
        <v>10750</v>
      </c>
      <c r="R507" s="42">
        <v>18.899999999999999</v>
      </c>
      <c r="S507" s="42">
        <v>2.6</v>
      </c>
      <c r="T507" s="42">
        <v>30</v>
      </c>
      <c r="U507" s="42">
        <v>27.6</v>
      </c>
      <c r="V507" s="42">
        <v>160</v>
      </c>
      <c r="W507" s="42" t="s">
        <v>10751</v>
      </c>
      <c r="X507" s="42">
        <v>598</v>
      </c>
      <c r="Y507" s="42">
        <v>124.9</v>
      </c>
      <c r="Z507" s="42">
        <v>20</v>
      </c>
      <c r="AA507" s="42">
        <v>13.5</v>
      </c>
      <c r="AB507" s="42" t="s">
        <v>10752</v>
      </c>
      <c r="AC507" s="42">
        <v>37.5</v>
      </c>
      <c r="AD507" s="42" t="s">
        <v>10753</v>
      </c>
      <c r="AE507" s="42">
        <v>153.5</v>
      </c>
      <c r="AF507" s="42" t="s">
        <v>2323</v>
      </c>
      <c r="AG507" s="42">
        <v>89</v>
      </c>
      <c r="AH507" s="42">
        <v>48.2</v>
      </c>
      <c r="AI507" s="42">
        <v>117.7</v>
      </c>
      <c r="AJ507" s="42">
        <v>436.17</v>
      </c>
      <c r="AK507" s="42" t="s">
        <v>76</v>
      </c>
      <c r="AL507" s="42" t="s">
        <v>76</v>
      </c>
      <c r="AM507" s="42" t="s">
        <v>76</v>
      </c>
      <c r="AN507" s="42">
        <v>6.9</v>
      </c>
    </row>
    <row r="508" spans="2:40" x14ac:dyDescent="0.25">
      <c r="B508" s="42" t="s">
        <v>408</v>
      </c>
      <c r="C508" s="15">
        <v>466930</v>
      </c>
      <c r="D508" s="15" t="s">
        <v>7845</v>
      </c>
      <c r="E508" s="15">
        <v>2021</v>
      </c>
      <c r="F508" s="41">
        <v>44501</v>
      </c>
      <c r="G508" s="42">
        <v>948</v>
      </c>
      <c r="H508" s="42">
        <v>1018.4</v>
      </c>
      <c r="I508" s="42">
        <v>954</v>
      </c>
      <c r="J508" s="42" t="s">
        <v>10754</v>
      </c>
      <c r="K508" s="42">
        <v>941.7</v>
      </c>
      <c r="L508" s="42" t="s">
        <v>10755</v>
      </c>
      <c r="M508" s="42">
        <v>16.5</v>
      </c>
      <c r="N508" s="42">
        <v>25.1</v>
      </c>
      <c r="O508" s="42" t="s">
        <v>10756</v>
      </c>
      <c r="P508" s="42">
        <v>10</v>
      </c>
      <c r="Q508" s="42" t="s">
        <v>10757</v>
      </c>
      <c r="R508" s="42">
        <v>14.7</v>
      </c>
      <c r="S508" s="42">
        <v>3.2</v>
      </c>
      <c r="T508" s="42">
        <v>30</v>
      </c>
      <c r="U508" s="42">
        <v>18.2</v>
      </c>
      <c r="V508" s="42">
        <v>20</v>
      </c>
      <c r="W508" s="42" t="s">
        <v>10758</v>
      </c>
      <c r="X508" s="42">
        <v>182</v>
      </c>
      <c r="Y508" s="42">
        <v>117</v>
      </c>
      <c r="Z508" s="42">
        <v>17</v>
      </c>
      <c r="AA508" s="42">
        <v>4</v>
      </c>
      <c r="AB508" s="42" t="s">
        <v>10759</v>
      </c>
      <c r="AC508" s="42">
        <v>11.5</v>
      </c>
      <c r="AD508" s="42" t="s">
        <v>10760</v>
      </c>
      <c r="AE508" s="42">
        <v>33.5</v>
      </c>
      <c r="AF508" s="42" t="s">
        <v>10761</v>
      </c>
      <c r="AG508" s="42">
        <v>90</v>
      </c>
      <c r="AH508" s="42">
        <v>33.4</v>
      </c>
      <c r="AI508" s="42">
        <v>77.8</v>
      </c>
      <c r="AJ508" s="42">
        <v>248.84</v>
      </c>
      <c r="AK508" s="42" t="s">
        <v>76</v>
      </c>
      <c r="AL508" s="42" t="s">
        <v>76</v>
      </c>
      <c r="AM508" s="42" t="s">
        <v>76</v>
      </c>
      <c r="AN508" s="42">
        <v>7.6</v>
      </c>
    </row>
    <row r="509" spans="2:40" x14ac:dyDescent="0.25">
      <c r="B509" s="42" t="s">
        <v>408</v>
      </c>
      <c r="C509" s="15">
        <v>466930</v>
      </c>
      <c r="D509" s="15" t="s">
        <v>7845</v>
      </c>
      <c r="E509" s="15">
        <v>2021</v>
      </c>
      <c r="F509" s="41">
        <v>44531</v>
      </c>
      <c r="G509" s="43">
        <v>951.5</v>
      </c>
      <c r="H509" s="43">
        <v>1023</v>
      </c>
      <c r="I509" s="43">
        <v>958.8</v>
      </c>
      <c r="J509" s="42" t="s">
        <v>18778</v>
      </c>
      <c r="K509" s="43">
        <v>942.4</v>
      </c>
      <c r="L509" s="42" t="s">
        <v>10203</v>
      </c>
      <c r="M509" s="43">
        <v>13.5</v>
      </c>
      <c r="N509" s="43">
        <v>22.9</v>
      </c>
      <c r="O509" s="42" t="s">
        <v>10762</v>
      </c>
      <c r="P509" s="43">
        <v>7.6</v>
      </c>
      <c r="Q509" s="42" t="s">
        <v>18779</v>
      </c>
      <c r="R509" s="43">
        <v>11.9</v>
      </c>
      <c r="S509" s="43">
        <v>2.7</v>
      </c>
      <c r="T509" s="43">
        <v>30</v>
      </c>
      <c r="U509" s="43">
        <v>17.2</v>
      </c>
      <c r="V509" s="43">
        <v>40</v>
      </c>
      <c r="W509" s="42" t="s">
        <v>10763</v>
      </c>
      <c r="X509" s="43">
        <v>460</v>
      </c>
      <c r="Y509" s="43">
        <v>158.30000000000001</v>
      </c>
      <c r="Z509" s="43">
        <v>24</v>
      </c>
      <c r="AA509" s="43">
        <v>3.5</v>
      </c>
      <c r="AB509" s="42" t="s">
        <v>10764</v>
      </c>
      <c r="AC509" s="43">
        <v>9.5</v>
      </c>
      <c r="AD509" s="42" t="s">
        <v>10765</v>
      </c>
      <c r="AE509" s="43">
        <v>92.5</v>
      </c>
      <c r="AF509" s="42" t="s">
        <v>18780</v>
      </c>
      <c r="AG509" s="43">
        <v>91</v>
      </c>
      <c r="AH509" s="43">
        <v>26.1</v>
      </c>
      <c r="AI509" s="43">
        <v>80.900000000000006</v>
      </c>
      <c r="AJ509" s="43">
        <v>271.7</v>
      </c>
      <c r="AK509" s="42" t="s">
        <v>76</v>
      </c>
      <c r="AL509" s="42" t="s">
        <v>76</v>
      </c>
      <c r="AM509" s="42" t="s">
        <v>76</v>
      </c>
      <c r="AN509" s="43">
        <v>7.4</v>
      </c>
    </row>
    <row r="510" spans="2:40" x14ac:dyDescent="0.25">
      <c r="B510" s="42" t="s">
        <v>408</v>
      </c>
      <c r="C510" s="15">
        <v>466880</v>
      </c>
      <c r="D510" s="15" t="s">
        <v>10767</v>
      </c>
      <c r="E510" s="15">
        <v>2015</v>
      </c>
      <c r="F510" s="41">
        <v>42005</v>
      </c>
      <c r="G510" s="42">
        <v>1020.7</v>
      </c>
      <c r="H510" s="42">
        <v>1022</v>
      </c>
      <c r="I510" s="42">
        <v>1028.9000000000001</v>
      </c>
      <c r="J510" s="42" t="s">
        <v>10768</v>
      </c>
      <c r="K510" s="42">
        <v>1012.2</v>
      </c>
      <c r="L510" s="42" t="s">
        <v>10769</v>
      </c>
      <c r="M510" s="42">
        <v>16.3</v>
      </c>
      <c r="N510" s="42">
        <v>24.5</v>
      </c>
      <c r="O510" s="42" t="s">
        <v>10770</v>
      </c>
      <c r="P510" s="42">
        <v>8.5</v>
      </c>
      <c r="Q510" s="42" t="s">
        <v>10771</v>
      </c>
      <c r="R510" s="42">
        <v>10</v>
      </c>
      <c r="S510" s="42">
        <v>2.2999999999999998</v>
      </c>
      <c r="T510" s="42">
        <v>70</v>
      </c>
      <c r="U510" s="42">
        <v>15.1</v>
      </c>
      <c r="V510" s="42">
        <v>80</v>
      </c>
      <c r="W510" s="42" t="s">
        <v>10772</v>
      </c>
      <c r="X510" s="42">
        <v>24.7</v>
      </c>
      <c r="Y510" s="42">
        <v>51</v>
      </c>
      <c r="Z510" s="42">
        <v>8</v>
      </c>
      <c r="AA510" s="42">
        <v>2</v>
      </c>
      <c r="AB510" s="42" t="s">
        <v>10773</v>
      </c>
      <c r="AC510" s="42">
        <v>6</v>
      </c>
      <c r="AD510" s="42" t="s">
        <v>10774</v>
      </c>
      <c r="AE510" s="42">
        <v>12</v>
      </c>
      <c r="AF510" s="42" t="s">
        <v>2338</v>
      </c>
      <c r="AG510" s="42">
        <v>67</v>
      </c>
      <c r="AH510" s="42">
        <v>54.1</v>
      </c>
      <c r="AI510" s="42">
        <v>80.400000000000006</v>
      </c>
      <c r="AJ510" s="42">
        <v>215.79</v>
      </c>
      <c r="AK510" s="42" t="s">
        <v>76</v>
      </c>
      <c r="AL510" s="42" t="s">
        <v>76</v>
      </c>
      <c r="AM510" s="42" t="s">
        <v>76</v>
      </c>
      <c r="AN510" s="42">
        <v>6.8</v>
      </c>
    </row>
    <row r="511" spans="2:40" x14ac:dyDescent="0.25">
      <c r="B511" s="42" t="s">
        <v>408</v>
      </c>
      <c r="C511" s="15">
        <v>466880</v>
      </c>
      <c r="D511" s="15" t="s">
        <v>10767</v>
      </c>
      <c r="E511" s="15">
        <v>2015</v>
      </c>
      <c r="F511" s="41">
        <v>42036</v>
      </c>
      <c r="G511" s="42">
        <v>1018.7</v>
      </c>
      <c r="H511" s="42">
        <v>1020</v>
      </c>
      <c r="I511" s="42">
        <v>1027.9000000000001</v>
      </c>
      <c r="J511" s="42" t="s">
        <v>10775</v>
      </c>
      <c r="K511" s="42">
        <v>1010.7</v>
      </c>
      <c r="L511" s="42" t="s">
        <v>10776</v>
      </c>
      <c r="M511" s="42">
        <v>17</v>
      </c>
      <c r="N511" s="42">
        <v>26.8</v>
      </c>
      <c r="O511" s="42" t="s">
        <v>10777</v>
      </c>
      <c r="P511" s="42">
        <v>9.9</v>
      </c>
      <c r="Q511" s="42" t="s">
        <v>10778</v>
      </c>
      <c r="R511" s="42">
        <v>11.7</v>
      </c>
      <c r="S511" s="42">
        <v>1.8</v>
      </c>
      <c r="T511" s="42">
        <v>70</v>
      </c>
      <c r="U511" s="42">
        <v>14.2</v>
      </c>
      <c r="V511" s="42">
        <v>50</v>
      </c>
      <c r="W511" s="42" t="s">
        <v>10779</v>
      </c>
      <c r="X511" s="42">
        <v>95.5</v>
      </c>
      <c r="Y511" s="42">
        <v>89.4</v>
      </c>
      <c r="Z511" s="42">
        <v>11</v>
      </c>
      <c r="AA511" s="42">
        <v>9</v>
      </c>
      <c r="AB511" s="42" t="s">
        <v>10780</v>
      </c>
      <c r="AC511" s="42">
        <v>26.5</v>
      </c>
      <c r="AD511" s="42" t="s">
        <v>10781</v>
      </c>
      <c r="AE511" s="42">
        <v>49</v>
      </c>
      <c r="AF511" s="42" t="s">
        <v>7860</v>
      </c>
      <c r="AG511" s="42">
        <v>72</v>
      </c>
      <c r="AH511" s="42">
        <v>54.3</v>
      </c>
      <c r="AI511" s="42">
        <v>66.3</v>
      </c>
      <c r="AJ511" s="42">
        <v>230.31</v>
      </c>
      <c r="AK511" s="42" t="s">
        <v>76</v>
      </c>
      <c r="AL511" s="42" t="s">
        <v>76</v>
      </c>
      <c r="AM511" s="42" t="s">
        <v>76</v>
      </c>
      <c r="AN511" s="42">
        <v>7.8</v>
      </c>
    </row>
    <row r="512" spans="2:40" x14ac:dyDescent="0.25">
      <c r="B512" s="42" t="s">
        <v>408</v>
      </c>
      <c r="C512" s="15">
        <v>466880</v>
      </c>
      <c r="D512" s="15" t="s">
        <v>10767</v>
      </c>
      <c r="E512" s="15">
        <v>2015</v>
      </c>
      <c r="F512" s="41">
        <v>42064</v>
      </c>
      <c r="G512" s="42">
        <v>1017.4</v>
      </c>
      <c r="H512" s="42">
        <v>1018.6</v>
      </c>
      <c r="I512" s="42">
        <v>1027.9000000000001</v>
      </c>
      <c r="J512" s="42" t="s">
        <v>10782</v>
      </c>
      <c r="K512" s="42">
        <v>1007.1</v>
      </c>
      <c r="L512" s="42" t="s">
        <v>10783</v>
      </c>
      <c r="M512" s="42">
        <v>18.7</v>
      </c>
      <c r="N512" s="42">
        <v>30.7</v>
      </c>
      <c r="O512" s="42" t="s">
        <v>10784</v>
      </c>
      <c r="P512" s="42">
        <v>11.6</v>
      </c>
      <c r="Q512" s="42" t="s">
        <v>10785</v>
      </c>
      <c r="R512" s="42">
        <v>14.4</v>
      </c>
      <c r="S512" s="42">
        <v>1.9</v>
      </c>
      <c r="T512" s="42">
        <v>70</v>
      </c>
      <c r="U512" s="42">
        <v>13.8</v>
      </c>
      <c r="V512" s="42">
        <v>40</v>
      </c>
      <c r="W512" s="42" t="s">
        <v>10786</v>
      </c>
      <c r="X512" s="42">
        <v>187.2</v>
      </c>
      <c r="Y512" s="42">
        <v>157.30000000000001</v>
      </c>
      <c r="Z512" s="42">
        <v>13</v>
      </c>
      <c r="AA512" s="42">
        <v>5.5</v>
      </c>
      <c r="AB512" s="42" t="s">
        <v>10228</v>
      </c>
      <c r="AC512" s="42">
        <v>12</v>
      </c>
      <c r="AD512" s="42" t="s">
        <v>10228</v>
      </c>
      <c r="AE512" s="42">
        <v>50</v>
      </c>
      <c r="AF512" s="42" t="s">
        <v>2992</v>
      </c>
      <c r="AG512" s="42">
        <v>77</v>
      </c>
      <c r="AH512" s="42">
        <v>55.1</v>
      </c>
      <c r="AI512" s="42">
        <v>78.900000000000006</v>
      </c>
      <c r="AJ512" s="42">
        <v>239.76</v>
      </c>
      <c r="AK512" s="42" t="s">
        <v>76</v>
      </c>
      <c r="AL512" s="42" t="s">
        <v>76</v>
      </c>
      <c r="AM512" s="42" t="s">
        <v>76</v>
      </c>
      <c r="AN512" s="42">
        <v>8.3000000000000007</v>
      </c>
    </row>
    <row r="513" spans="2:40" x14ac:dyDescent="0.25">
      <c r="B513" s="42" t="s">
        <v>408</v>
      </c>
      <c r="C513" s="15">
        <v>466880</v>
      </c>
      <c r="D513" s="15" t="s">
        <v>10767</v>
      </c>
      <c r="E513" s="15">
        <v>2015</v>
      </c>
      <c r="F513" s="41">
        <v>42095</v>
      </c>
      <c r="G513" s="42">
        <v>1013</v>
      </c>
      <c r="H513" s="42">
        <v>1014.2</v>
      </c>
      <c r="I513" s="42">
        <v>1021.7</v>
      </c>
      <c r="J513" s="42" t="s">
        <v>10787</v>
      </c>
      <c r="K513" s="42">
        <v>1002.1</v>
      </c>
      <c r="L513" s="42" t="s">
        <v>10788</v>
      </c>
      <c r="M513" s="42">
        <v>22.6</v>
      </c>
      <c r="N513" s="42">
        <v>33.9</v>
      </c>
      <c r="O513" s="42" t="s">
        <v>10789</v>
      </c>
      <c r="P513" s="42">
        <v>11.2</v>
      </c>
      <c r="Q513" s="42" t="s">
        <v>10790</v>
      </c>
      <c r="R513" s="42">
        <v>17.399999999999999</v>
      </c>
      <c r="S513" s="42">
        <v>1.8</v>
      </c>
      <c r="T513" s="42">
        <v>70</v>
      </c>
      <c r="U513" s="42">
        <v>13.6</v>
      </c>
      <c r="V513" s="42">
        <v>60</v>
      </c>
      <c r="W513" s="42" t="s">
        <v>10791</v>
      </c>
      <c r="X513" s="42">
        <v>79.400000000000006</v>
      </c>
      <c r="Y513" s="42">
        <v>78.099999999999994</v>
      </c>
      <c r="Z513" s="42">
        <v>10</v>
      </c>
      <c r="AA513" s="42">
        <v>3.2</v>
      </c>
      <c r="AB513" s="42" t="s">
        <v>10792</v>
      </c>
      <c r="AC513" s="42">
        <v>7.5</v>
      </c>
      <c r="AD513" s="42" t="s">
        <v>10793</v>
      </c>
      <c r="AE513" s="42">
        <v>22</v>
      </c>
      <c r="AF513" s="42" t="s">
        <v>2362</v>
      </c>
      <c r="AG513" s="42">
        <v>74</v>
      </c>
      <c r="AH513" s="42">
        <v>93.7</v>
      </c>
      <c r="AI513" s="42">
        <v>134.19999999999999</v>
      </c>
      <c r="AJ513" s="42">
        <v>413.6</v>
      </c>
      <c r="AK513" s="42" t="s">
        <v>76</v>
      </c>
      <c r="AL513" s="42" t="s">
        <v>76</v>
      </c>
      <c r="AM513" s="42" t="s">
        <v>76</v>
      </c>
      <c r="AN513" s="42">
        <v>7.3</v>
      </c>
    </row>
    <row r="514" spans="2:40" x14ac:dyDescent="0.25">
      <c r="B514" s="42" t="s">
        <v>408</v>
      </c>
      <c r="C514" s="15">
        <v>466880</v>
      </c>
      <c r="D514" s="15" t="s">
        <v>10767</v>
      </c>
      <c r="E514" s="15">
        <v>2015</v>
      </c>
      <c r="F514" s="41">
        <v>42125</v>
      </c>
      <c r="G514" s="42">
        <v>1007.8</v>
      </c>
      <c r="H514" s="42">
        <v>1009</v>
      </c>
      <c r="I514" s="42">
        <v>1013.8</v>
      </c>
      <c r="J514" s="42" t="s">
        <v>10794</v>
      </c>
      <c r="K514" s="42">
        <v>1000.1</v>
      </c>
      <c r="L514" s="42" t="s">
        <v>2364</v>
      </c>
      <c r="M514" s="42">
        <v>26</v>
      </c>
      <c r="N514" s="42">
        <v>35.5</v>
      </c>
      <c r="O514" s="42" t="s">
        <v>10795</v>
      </c>
      <c r="P514" s="42">
        <v>18.5</v>
      </c>
      <c r="Q514" s="42" t="s">
        <v>10796</v>
      </c>
      <c r="R514" s="42">
        <v>21.2</v>
      </c>
      <c r="S514" s="42">
        <v>1.4</v>
      </c>
      <c r="T514" s="42">
        <v>60</v>
      </c>
      <c r="U514" s="42">
        <v>14.4</v>
      </c>
      <c r="V514" s="42">
        <v>190</v>
      </c>
      <c r="W514" s="42" t="s">
        <v>10797</v>
      </c>
      <c r="X514" s="42">
        <v>239.4</v>
      </c>
      <c r="Y514" s="42">
        <v>136.19999999999999</v>
      </c>
      <c r="Z514" s="42">
        <v>15</v>
      </c>
      <c r="AA514" s="42">
        <v>7.5</v>
      </c>
      <c r="AB514" s="42" t="s">
        <v>10798</v>
      </c>
      <c r="AC514" s="42">
        <v>24</v>
      </c>
      <c r="AD514" s="42" t="s">
        <v>10799</v>
      </c>
      <c r="AE514" s="42">
        <v>49.5</v>
      </c>
      <c r="AF514" s="42" t="s">
        <v>1857</v>
      </c>
      <c r="AG514" s="42">
        <v>76</v>
      </c>
      <c r="AH514" s="42">
        <v>87.4</v>
      </c>
      <c r="AI514" s="42">
        <v>106.2</v>
      </c>
      <c r="AJ514" s="42">
        <v>381.59</v>
      </c>
      <c r="AK514" s="42" t="s">
        <v>76</v>
      </c>
      <c r="AL514" s="42" t="s">
        <v>76</v>
      </c>
      <c r="AM514" s="42" t="s">
        <v>76</v>
      </c>
      <c r="AN514" s="42">
        <v>8.1</v>
      </c>
    </row>
    <row r="515" spans="2:40" x14ac:dyDescent="0.25">
      <c r="B515" s="42" t="s">
        <v>408</v>
      </c>
      <c r="C515" s="15">
        <v>466880</v>
      </c>
      <c r="D515" s="15" t="s">
        <v>10767</v>
      </c>
      <c r="E515" s="15">
        <v>2015</v>
      </c>
      <c r="F515" s="41">
        <v>42156</v>
      </c>
      <c r="G515" s="42">
        <v>1006.2</v>
      </c>
      <c r="H515" s="42">
        <v>1007.4</v>
      </c>
      <c r="I515" s="42">
        <v>1010.1</v>
      </c>
      <c r="J515" s="42" t="s">
        <v>10800</v>
      </c>
      <c r="K515" s="42">
        <v>1000.3</v>
      </c>
      <c r="L515" s="42" t="s">
        <v>10801</v>
      </c>
      <c r="M515" s="42">
        <v>29.8</v>
      </c>
      <c r="N515" s="42">
        <v>36.299999999999997</v>
      </c>
      <c r="O515" s="42" t="s">
        <v>10802</v>
      </c>
      <c r="P515" s="42">
        <v>24.5</v>
      </c>
      <c r="Q515" s="42" t="s">
        <v>10803</v>
      </c>
      <c r="R515" s="42">
        <v>23.7</v>
      </c>
      <c r="S515" s="42">
        <v>1.4</v>
      </c>
      <c r="T515" s="42">
        <v>230</v>
      </c>
      <c r="U515" s="42">
        <v>14.4</v>
      </c>
      <c r="V515" s="42">
        <v>230</v>
      </c>
      <c r="W515" s="42" t="s">
        <v>10804</v>
      </c>
      <c r="X515" s="42">
        <v>230.1</v>
      </c>
      <c r="Y515" s="42">
        <v>39.799999999999997</v>
      </c>
      <c r="Z515" s="42">
        <v>8</v>
      </c>
      <c r="AA515" s="42">
        <v>17.5</v>
      </c>
      <c r="AB515" s="42" t="s">
        <v>10805</v>
      </c>
      <c r="AC515" s="42">
        <v>49</v>
      </c>
      <c r="AD515" s="42" t="s">
        <v>10806</v>
      </c>
      <c r="AE515" s="42">
        <v>60</v>
      </c>
      <c r="AF515" s="42" t="s">
        <v>1866</v>
      </c>
      <c r="AG515" s="42">
        <v>71</v>
      </c>
      <c r="AH515" s="42">
        <v>151</v>
      </c>
      <c r="AI515" s="42">
        <v>224.3</v>
      </c>
      <c r="AJ515" s="42">
        <v>575.39</v>
      </c>
      <c r="AK515" s="42" t="s">
        <v>76</v>
      </c>
      <c r="AL515" s="42" t="s">
        <v>76</v>
      </c>
      <c r="AM515" s="42" t="s">
        <v>76</v>
      </c>
      <c r="AN515" s="42">
        <v>6.3</v>
      </c>
    </row>
    <row r="516" spans="2:40" x14ac:dyDescent="0.25">
      <c r="B516" s="42" t="s">
        <v>408</v>
      </c>
      <c r="C516" s="15">
        <v>466880</v>
      </c>
      <c r="D516" s="15" t="s">
        <v>10767</v>
      </c>
      <c r="E516" s="15">
        <v>2015</v>
      </c>
      <c r="F516" s="41">
        <v>42186</v>
      </c>
      <c r="G516" s="42">
        <v>1003</v>
      </c>
      <c r="H516" s="42">
        <v>1004.2</v>
      </c>
      <c r="I516" s="42">
        <v>1012.3</v>
      </c>
      <c r="J516" s="42" t="s">
        <v>10807</v>
      </c>
      <c r="K516" s="42">
        <v>989.2</v>
      </c>
      <c r="L516" s="42" t="s">
        <v>10808</v>
      </c>
      <c r="M516" s="42">
        <v>29.7</v>
      </c>
      <c r="N516" s="42">
        <v>37.299999999999997</v>
      </c>
      <c r="O516" s="42" t="s">
        <v>10809</v>
      </c>
      <c r="P516" s="42">
        <v>23.1</v>
      </c>
      <c r="Q516" s="42" t="s">
        <v>10810</v>
      </c>
      <c r="R516" s="42">
        <v>23.3</v>
      </c>
      <c r="S516" s="42">
        <v>1.6</v>
      </c>
      <c r="T516" s="42">
        <v>60</v>
      </c>
      <c r="U516" s="42">
        <v>17.899999999999999</v>
      </c>
      <c r="V516" s="42">
        <v>230</v>
      </c>
      <c r="W516" s="42" t="s">
        <v>10811</v>
      </c>
      <c r="X516" s="42">
        <v>261.8</v>
      </c>
      <c r="Y516" s="42">
        <v>54.3</v>
      </c>
      <c r="Z516" s="42">
        <v>13</v>
      </c>
      <c r="AA516" s="42">
        <v>17</v>
      </c>
      <c r="AB516" s="42" t="s">
        <v>10812</v>
      </c>
      <c r="AC516" s="42">
        <v>55.5</v>
      </c>
      <c r="AD516" s="42" t="s">
        <v>10813</v>
      </c>
      <c r="AE516" s="42">
        <v>88</v>
      </c>
      <c r="AF516" s="42" t="s">
        <v>2386</v>
      </c>
      <c r="AG516" s="42">
        <v>70</v>
      </c>
      <c r="AH516" s="42">
        <v>151.69999999999999</v>
      </c>
      <c r="AI516" s="42">
        <v>199.3</v>
      </c>
      <c r="AJ516" s="42">
        <v>565.22</v>
      </c>
      <c r="AK516" s="42" t="s">
        <v>76</v>
      </c>
      <c r="AL516" s="42" t="s">
        <v>76</v>
      </c>
      <c r="AM516" s="42" t="s">
        <v>76</v>
      </c>
      <c r="AN516" s="42">
        <v>5.7</v>
      </c>
    </row>
    <row r="517" spans="2:40" x14ac:dyDescent="0.25">
      <c r="B517" s="42" t="s">
        <v>408</v>
      </c>
      <c r="C517" s="15">
        <v>466880</v>
      </c>
      <c r="D517" s="15" t="s">
        <v>10767</v>
      </c>
      <c r="E517" s="15">
        <v>2015</v>
      </c>
      <c r="F517" s="41">
        <v>42217</v>
      </c>
      <c r="G517" s="42">
        <v>1004</v>
      </c>
      <c r="H517" s="42">
        <v>1005.2</v>
      </c>
      <c r="I517" s="42">
        <v>1012.1</v>
      </c>
      <c r="J517" s="42" t="s">
        <v>10814</v>
      </c>
      <c r="K517" s="42">
        <v>971.4</v>
      </c>
      <c r="L517" s="42" t="s">
        <v>10815</v>
      </c>
      <c r="M517" s="42">
        <v>28.4</v>
      </c>
      <c r="N517" s="42">
        <v>36.5</v>
      </c>
      <c r="O517" s="42" t="s">
        <v>10816</v>
      </c>
      <c r="P517" s="42">
        <v>23.1</v>
      </c>
      <c r="Q517" s="42" t="s">
        <v>10817</v>
      </c>
      <c r="R517" s="42">
        <v>22.8</v>
      </c>
      <c r="S517" s="42">
        <v>1.8</v>
      </c>
      <c r="T517" s="42">
        <v>60</v>
      </c>
      <c r="U517" s="42">
        <v>36.700000000000003</v>
      </c>
      <c r="V517" s="42">
        <v>70</v>
      </c>
      <c r="W517" s="42" t="s">
        <v>10818</v>
      </c>
      <c r="X517" s="42">
        <v>529.6</v>
      </c>
      <c r="Y517" s="42">
        <v>140.1</v>
      </c>
      <c r="Z517" s="42">
        <v>20</v>
      </c>
      <c r="AA517" s="42">
        <v>16</v>
      </c>
      <c r="AB517" s="42" t="s">
        <v>10819</v>
      </c>
      <c r="AC517" s="42">
        <v>40.5</v>
      </c>
      <c r="AD517" s="42" t="s">
        <v>10820</v>
      </c>
      <c r="AE517" s="42">
        <v>236</v>
      </c>
      <c r="AF517" s="42" t="s">
        <v>1883</v>
      </c>
      <c r="AG517" s="42">
        <v>73</v>
      </c>
      <c r="AH517" s="42">
        <v>109.9</v>
      </c>
      <c r="AI517" s="42">
        <v>136.6</v>
      </c>
      <c r="AJ517" s="42">
        <v>441.84</v>
      </c>
      <c r="AK517" s="42" t="s">
        <v>76</v>
      </c>
      <c r="AL517" s="42" t="s">
        <v>76</v>
      </c>
      <c r="AM517" s="42" t="s">
        <v>76</v>
      </c>
      <c r="AN517" s="42">
        <v>6.9</v>
      </c>
    </row>
    <row r="518" spans="2:40" x14ac:dyDescent="0.25">
      <c r="B518" s="42" t="s">
        <v>408</v>
      </c>
      <c r="C518" s="15">
        <v>466880</v>
      </c>
      <c r="D518" s="15" t="s">
        <v>10767</v>
      </c>
      <c r="E518" s="15">
        <v>2015</v>
      </c>
      <c r="F518" s="41">
        <v>42248</v>
      </c>
      <c r="G518" s="42">
        <v>1008.7</v>
      </c>
      <c r="H518" s="42">
        <v>1009.9</v>
      </c>
      <c r="I518" s="42">
        <v>1015.8</v>
      </c>
      <c r="J518" s="42" t="s">
        <v>10821</v>
      </c>
      <c r="K518" s="42">
        <v>984.1</v>
      </c>
      <c r="L518" s="42" t="s">
        <v>10822</v>
      </c>
      <c r="M518" s="42">
        <v>27.2</v>
      </c>
      <c r="N518" s="42">
        <v>35.6</v>
      </c>
      <c r="O518" s="42" t="s">
        <v>10823</v>
      </c>
      <c r="P518" s="42">
        <v>22.2</v>
      </c>
      <c r="Q518" s="42" t="s">
        <v>10824</v>
      </c>
      <c r="R518" s="42">
        <v>21</v>
      </c>
      <c r="S518" s="42">
        <v>1.7</v>
      </c>
      <c r="T518" s="42">
        <v>60</v>
      </c>
      <c r="U518" s="42">
        <v>33.799999999999997</v>
      </c>
      <c r="V518" s="42">
        <v>90</v>
      </c>
      <c r="W518" s="42" t="s">
        <v>10825</v>
      </c>
      <c r="X518" s="42">
        <v>234</v>
      </c>
      <c r="Y518" s="42">
        <v>76.900000000000006</v>
      </c>
      <c r="Z518" s="42">
        <v>10</v>
      </c>
      <c r="AA518" s="42">
        <v>7.5</v>
      </c>
      <c r="AB518" s="42" t="s">
        <v>10826</v>
      </c>
      <c r="AC518" s="42">
        <v>30.5</v>
      </c>
      <c r="AD518" s="42" t="s">
        <v>10266</v>
      </c>
      <c r="AE518" s="42">
        <v>161.5</v>
      </c>
      <c r="AF518" s="42" t="s">
        <v>1892</v>
      </c>
      <c r="AG518" s="42">
        <v>70</v>
      </c>
      <c r="AH518" s="42">
        <v>102.2</v>
      </c>
      <c r="AI518" s="42">
        <v>141.5</v>
      </c>
      <c r="AJ518" s="42">
        <v>430.14</v>
      </c>
      <c r="AK518" s="42" t="s">
        <v>76</v>
      </c>
      <c r="AL518" s="42" t="s">
        <v>76</v>
      </c>
      <c r="AM518" s="42" t="s">
        <v>76</v>
      </c>
      <c r="AN518" s="42">
        <v>6.1</v>
      </c>
    </row>
    <row r="519" spans="2:40" x14ac:dyDescent="0.25">
      <c r="B519" s="42" t="s">
        <v>408</v>
      </c>
      <c r="C519" s="15">
        <v>466880</v>
      </c>
      <c r="D519" s="15" t="s">
        <v>10767</v>
      </c>
      <c r="E519" s="15">
        <v>2015</v>
      </c>
      <c r="F519" s="41">
        <v>42278</v>
      </c>
      <c r="G519" s="42">
        <v>1013.4</v>
      </c>
      <c r="H519" s="42">
        <v>1014.6</v>
      </c>
      <c r="I519" s="42">
        <v>1022.7</v>
      </c>
      <c r="J519" s="42" t="s">
        <v>10827</v>
      </c>
      <c r="K519" s="42">
        <v>1003.9</v>
      </c>
      <c r="L519" s="42" t="s">
        <v>10828</v>
      </c>
      <c r="M519" s="42">
        <v>25.2</v>
      </c>
      <c r="N519" s="42">
        <v>34.4</v>
      </c>
      <c r="O519" s="42" t="s">
        <v>10829</v>
      </c>
      <c r="P519" s="42">
        <v>20.3</v>
      </c>
      <c r="Q519" s="42" t="s">
        <v>10830</v>
      </c>
      <c r="R519" s="42">
        <v>19.100000000000001</v>
      </c>
      <c r="S519" s="42">
        <v>2.5</v>
      </c>
      <c r="T519" s="42">
        <v>70</v>
      </c>
      <c r="U519" s="42">
        <v>17.399999999999999</v>
      </c>
      <c r="V519" s="42">
        <v>80</v>
      </c>
      <c r="W519" s="42" t="s">
        <v>10831</v>
      </c>
      <c r="X519" s="42">
        <v>145</v>
      </c>
      <c r="Y519" s="42">
        <v>91.6</v>
      </c>
      <c r="Z519" s="42">
        <v>10</v>
      </c>
      <c r="AA519" s="42">
        <v>26</v>
      </c>
      <c r="AB519" s="42" t="s">
        <v>10832</v>
      </c>
      <c r="AC519" s="42">
        <v>69.5</v>
      </c>
      <c r="AD519" s="42" t="s">
        <v>10833</v>
      </c>
      <c r="AE519" s="42">
        <v>72</v>
      </c>
      <c r="AF519" s="42" t="s">
        <v>9123</v>
      </c>
      <c r="AG519" s="42">
        <v>70</v>
      </c>
      <c r="AH519" s="42">
        <v>84.4</v>
      </c>
      <c r="AI519" s="42">
        <v>101.7</v>
      </c>
      <c r="AJ519" s="42">
        <v>304.32</v>
      </c>
      <c r="AK519" s="42" t="s">
        <v>76</v>
      </c>
      <c r="AL519" s="42" t="s">
        <v>76</v>
      </c>
      <c r="AM519" s="42" t="s">
        <v>76</v>
      </c>
      <c r="AN519" s="42">
        <v>6.6</v>
      </c>
    </row>
    <row r="520" spans="2:40" x14ac:dyDescent="0.25">
      <c r="B520" s="42" t="s">
        <v>408</v>
      </c>
      <c r="C520" s="15">
        <v>466880</v>
      </c>
      <c r="D520" s="15" t="s">
        <v>10767</v>
      </c>
      <c r="E520" s="15">
        <v>2015</v>
      </c>
      <c r="F520" s="41">
        <v>42309</v>
      </c>
      <c r="G520" s="42">
        <v>1016.6</v>
      </c>
      <c r="H520" s="42">
        <v>1017.9</v>
      </c>
      <c r="I520" s="42">
        <v>1025.9000000000001</v>
      </c>
      <c r="J520" s="42" t="s">
        <v>10834</v>
      </c>
      <c r="K520" s="42">
        <v>1010.9</v>
      </c>
      <c r="L520" s="42" t="s">
        <v>10835</v>
      </c>
      <c r="M520" s="42">
        <v>23.4</v>
      </c>
      <c r="N520" s="42">
        <v>33.1</v>
      </c>
      <c r="O520" s="42" t="s">
        <v>10836</v>
      </c>
      <c r="P520" s="42">
        <v>12.9</v>
      </c>
      <c r="Q520" s="42" t="s">
        <v>10837</v>
      </c>
      <c r="R520" s="42">
        <v>17.600000000000001</v>
      </c>
      <c r="S520" s="42">
        <v>2.2999999999999998</v>
      </c>
      <c r="T520" s="42">
        <v>70</v>
      </c>
      <c r="U520" s="42">
        <v>15.6</v>
      </c>
      <c r="V520" s="42">
        <v>60</v>
      </c>
      <c r="W520" s="42" t="s">
        <v>10838</v>
      </c>
      <c r="X520" s="42">
        <v>24.9</v>
      </c>
      <c r="Y520" s="42">
        <v>48.7</v>
      </c>
      <c r="Z520" s="42">
        <v>9</v>
      </c>
      <c r="AA520" s="42">
        <v>2.5</v>
      </c>
      <c r="AB520" s="42" t="s">
        <v>10839</v>
      </c>
      <c r="AC520" s="42">
        <v>9</v>
      </c>
      <c r="AD520" s="42" t="s">
        <v>10840</v>
      </c>
      <c r="AE520" s="42">
        <v>11.5</v>
      </c>
      <c r="AF520" s="42" t="s">
        <v>7268</v>
      </c>
      <c r="AG520" s="42">
        <v>71</v>
      </c>
      <c r="AH520" s="42">
        <v>65.400000000000006</v>
      </c>
      <c r="AI520" s="42">
        <v>82.8</v>
      </c>
      <c r="AJ520" s="42">
        <v>234.2</v>
      </c>
      <c r="AK520" s="42" t="s">
        <v>76</v>
      </c>
      <c r="AL520" s="42" t="s">
        <v>76</v>
      </c>
      <c r="AM520" s="42" t="s">
        <v>76</v>
      </c>
      <c r="AN520" s="42">
        <v>6.7</v>
      </c>
    </row>
    <row r="521" spans="2:40" x14ac:dyDescent="0.25">
      <c r="B521" s="42" t="s">
        <v>408</v>
      </c>
      <c r="C521" s="15">
        <v>466880</v>
      </c>
      <c r="D521" s="15" t="s">
        <v>10767</v>
      </c>
      <c r="E521" s="15">
        <v>2015</v>
      </c>
      <c r="F521" s="41">
        <v>42339</v>
      </c>
      <c r="G521" s="42">
        <v>1019.9</v>
      </c>
      <c r="H521" s="42">
        <v>1021.2</v>
      </c>
      <c r="I521" s="42">
        <v>1028.8</v>
      </c>
      <c r="J521" s="42" t="s">
        <v>10841</v>
      </c>
      <c r="K521" s="42">
        <v>1009.5</v>
      </c>
      <c r="L521" s="42" t="s">
        <v>8531</v>
      </c>
      <c r="M521" s="42">
        <v>18.8</v>
      </c>
      <c r="N521" s="42">
        <v>29.9</v>
      </c>
      <c r="O521" s="42" t="s">
        <v>10283</v>
      </c>
      <c r="P521" s="42">
        <v>11.1</v>
      </c>
      <c r="Q521" s="42" t="s">
        <v>10842</v>
      </c>
      <c r="R521" s="42">
        <v>13.4</v>
      </c>
      <c r="S521" s="42">
        <v>2.2999999999999998</v>
      </c>
      <c r="T521" s="42">
        <v>70</v>
      </c>
      <c r="U521" s="42">
        <v>14.5</v>
      </c>
      <c r="V521" s="42">
        <v>70</v>
      </c>
      <c r="W521" s="42" t="s">
        <v>10843</v>
      </c>
      <c r="X521" s="42">
        <v>80.599999999999994</v>
      </c>
      <c r="Y521" s="42">
        <v>112.6</v>
      </c>
      <c r="Z521" s="42">
        <v>12</v>
      </c>
      <c r="AA521" s="42">
        <v>2.5</v>
      </c>
      <c r="AB521" s="42" t="s">
        <v>10844</v>
      </c>
      <c r="AC521" s="42">
        <v>11</v>
      </c>
      <c r="AD521" s="42" t="s">
        <v>10845</v>
      </c>
      <c r="AE521" s="42">
        <v>23.5</v>
      </c>
      <c r="AF521" s="42" t="s">
        <v>4787</v>
      </c>
      <c r="AG521" s="42">
        <v>71</v>
      </c>
      <c r="AH521" s="42">
        <v>42</v>
      </c>
      <c r="AI521" s="42">
        <v>31.5</v>
      </c>
      <c r="AJ521" s="42">
        <v>140.74</v>
      </c>
      <c r="AK521" s="42" t="s">
        <v>76</v>
      </c>
      <c r="AL521" s="42" t="s">
        <v>76</v>
      </c>
      <c r="AM521" s="42" t="s">
        <v>76</v>
      </c>
      <c r="AN521" s="42">
        <v>8.6</v>
      </c>
    </row>
    <row r="522" spans="2:40" x14ac:dyDescent="0.25">
      <c r="B522" s="42" t="s">
        <v>408</v>
      </c>
      <c r="C522" s="15">
        <v>466880</v>
      </c>
      <c r="D522" s="15" t="s">
        <v>10767</v>
      </c>
      <c r="E522" s="15">
        <v>2016</v>
      </c>
      <c r="F522" s="41">
        <v>42370</v>
      </c>
      <c r="G522" s="42">
        <v>1019.9</v>
      </c>
      <c r="H522" s="42">
        <v>1021.2</v>
      </c>
      <c r="I522" s="42">
        <v>1035.9000000000001</v>
      </c>
      <c r="J522" s="42" t="s">
        <v>10846</v>
      </c>
      <c r="K522" s="42">
        <v>1006.5</v>
      </c>
      <c r="L522" s="42" t="s">
        <v>5398</v>
      </c>
      <c r="M522" s="42">
        <v>16.100000000000001</v>
      </c>
      <c r="N522" s="42">
        <v>24</v>
      </c>
      <c r="O522" s="42" t="s">
        <v>10847</v>
      </c>
      <c r="P522" s="42">
        <v>3.8</v>
      </c>
      <c r="Q522" s="42" t="s">
        <v>10848</v>
      </c>
      <c r="R522" s="42">
        <v>12.4</v>
      </c>
      <c r="S522" s="42">
        <v>1.7</v>
      </c>
      <c r="T522" s="42">
        <v>70</v>
      </c>
      <c r="U522" s="42">
        <v>14.4</v>
      </c>
      <c r="V522" s="42">
        <v>350</v>
      </c>
      <c r="W522" s="42" t="s">
        <v>10849</v>
      </c>
      <c r="X522" s="42">
        <v>297.8</v>
      </c>
      <c r="Y522" s="42">
        <v>254.6</v>
      </c>
      <c r="Z522" s="42">
        <v>20</v>
      </c>
      <c r="AA522" s="42">
        <v>7</v>
      </c>
      <c r="AB522" s="42" t="s">
        <v>10850</v>
      </c>
      <c r="AC522" s="42">
        <v>16</v>
      </c>
      <c r="AD522" s="42" t="s">
        <v>10851</v>
      </c>
      <c r="AE522" s="42">
        <v>45</v>
      </c>
      <c r="AF522" s="42" t="s">
        <v>1926</v>
      </c>
      <c r="AG522" s="42">
        <v>79</v>
      </c>
      <c r="AH522" s="42">
        <v>27.3</v>
      </c>
      <c r="AI522" s="42">
        <v>28.4</v>
      </c>
      <c r="AJ522" s="42">
        <v>127.62</v>
      </c>
      <c r="AK522" s="42" t="s">
        <v>76</v>
      </c>
      <c r="AL522" s="42" t="s">
        <v>76</v>
      </c>
      <c r="AM522" s="42" t="s">
        <v>76</v>
      </c>
      <c r="AN522" s="42">
        <v>9.1999999999999993</v>
      </c>
    </row>
    <row r="523" spans="2:40" x14ac:dyDescent="0.25">
      <c r="B523" s="42" t="s">
        <v>408</v>
      </c>
      <c r="C523" s="15">
        <v>466880</v>
      </c>
      <c r="D523" s="15" t="s">
        <v>10767</v>
      </c>
      <c r="E523" s="15">
        <v>2016</v>
      </c>
      <c r="F523" s="41">
        <v>42401</v>
      </c>
      <c r="G523" s="42">
        <v>1021.4</v>
      </c>
      <c r="H523" s="42">
        <v>1022.7</v>
      </c>
      <c r="I523" s="42">
        <v>1030.5</v>
      </c>
      <c r="J523" s="42" t="s">
        <v>5405</v>
      </c>
      <c r="K523" s="42">
        <v>1008.7</v>
      </c>
      <c r="L523" s="42" t="s">
        <v>10852</v>
      </c>
      <c r="M523" s="42">
        <v>15</v>
      </c>
      <c r="N523" s="42">
        <v>30.1</v>
      </c>
      <c r="O523" s="42" t="s">
        <v>10853</v>
      </c>
      <c r="P523" s="42">
        <v>4.9000000000000004</v>
      </c>
      <c r="Q523" s="42" t="s">
        <v>10854</v>
      </c>
      <c r="R523" s="42">
        <v>10.8</v>
      </c>
      <c r="S523" s="42">
        <v>1.8</v>
      </c>
      <c r="T523" s="42">
        <v>70</v>
      </c>
      <c r="U523" s="42">
        <v>14.3</v>
      </c>
      <c r="V523" s="42">
        <v>70</v>
      </c>
      <c r="W523" s="42" t="s">
        <v>10855</v>
      </c>
      <c r="X523" s="42">
        <v>104.6</v>
      </c>
      <c r="Y523" s="42">
        <v>196.4</v>
      </c>
      <c r="Z523" s="42">
        <v>17</v>
      </c>
      <c r="AA523" s="42">
        <v>1.5</v>
      </c>
      <c r="AB523" s="42" t="s">
        <v>10856</v>
      </c>
      <c r="AC523" s="42">
        <v>5</v>
      </c>
      <c r="AD523" s="42" t="s">
        <v>10857</v>
      </c>
      <c r="AE523" s="42">
        <v>27</v>
      </c>
      <c r="AF523" s="42" t="s">
        <v>7948</v>
      </c>
      <c r="AG523" s="42">
        <v>77</v>
      </c>
      <c r="AH523" s="42">
        <v>35.6</v>
      </c>
      <c r="AI523" s="42">
        <v>59.4</v>
      </c>
      <c r="AJ523" s="42">
        <v>157.53</v>
      </c>
      <c r="AK523" s="42" t="s">
        <v>76</v>
      </c>
      <c r="AL523" s="42" t="s">
        <v>76</v>
      </c>
      <c r="AM523" s="42" t="s">
        <v>76</v>
      </c>
      <c r="AN523" s="42">
        <v>7.8</v>
      </c>
    </row>
    <row r="524" spans="2:40" x14ac:dyDescent="0.25">
      <c r="B524" s="42" t="s">
        <v>408</v>
      </c>
      <c r="C524" s="15">
        <v>466880</v>
      </c>
      <c r="D524" s="15" t="s">
        <v>10767</v>
      </c>
      <c r="E524" s="15">
        <v>2016</v>
      </c>
      <c r="F524" s="41">
        <v>42430</v>
      </c>
      <c r="G524" s="42">
        <v>1017.1</v>
      </c>
      <c r="H524" s="42">
        <v>1018.4</v>
      </c>
      <c r="I524" s="42">
        <v>1027.5999999999999</v>
      </c>
      <c r="J524" s="42" t="s">
        <v>3560</v>
      </c>
      <c r="K524" s="42">
        <v>1007.6</v>
      </c>
      <c r="L524" s="42" t="s">
        <v>10858</v>
      </c>
      <c r="M524" s="42">
        <v>17.2</v>
      </c>
      <c r="N524" s="42">
        <v>28.9</v>
      </c>
      <c r="O524" s="42" t="s">
        <v>10859</v>
      </c>
      <c r="P524" s="42">
        <v>7.7</v>
      </c>
      <c r="Q524" s="42" t="s">
        <v>10860</v>
      </c>
      <c r="R524" s="42">
        <v>12.8</v>
      </c>
      <c r="S524" s="42">
        <v>1.5</v>
      </c>
      <c r="T524" s="42">
        <v>70</v>
      </c>
      <c r="U524" s="42">
        <v>13.6</v>
      </c>
      <c r="V524" s="42">
        <v>70</v>
      </c>
      <c r="W524" s="42" t="s">
        <v>10861</v>
      </c>
      <c r="X524" s="42">
        <v>317</v>
      </c>
      <c r="Y524" s="42">
        <v>221.3</v>
      </c>
      <c r="Z524" s="42">
        <v>19</v>
      </c>
      <c r="AA524" s="42">
        <v>3.5</v>
      </c>
      <c r="AB524" s="42" t="s">
        <v>10862</v>
      </c>
      <c r="AC524" s="42">
        <v>11.5</v>
      </c>
      <c r="AD524" s="42" t="s">
        <v>10863</v>
      </c>
      <c r="AE524" s="42">
        <v>54</v>
      </c>
      <c r="AF524" s="42" t="s">
        <v>1942</v>
      </c>
      <c r="AG524" s="42">
        <v>77</v>
      </c>
      <c r="AH524" s="42">
        <v>48.5</v>
      </c>
      <c r="AI524" s="42">
        <v>76.8</v>
      </c>
      <c r="AJ524" s="42">
        <v>242.68</v>
      </c>
      <c r="AK524" s="42" t="s">
        <v>76</v>
      </c>
      <c r="AL524" s="42" t="s">
        <v>76</v>
      </c>
      <c r="AM524" s="42" t="s">
        <v>76</v>
      </c>
      <c r="AN524" s="42">
        <v>7.6</v>
      </c>
    </row>
    <row r="525" spans="2:40" x14ac:dyDescent="0.25">
      <c r="B525" s="42" t="s">
        <v>408</v>
      </c>
      <c r="C525" s="15">
        <v>466880</v>
      </c>
      <c r="D525" s="15" t="s">
        <v>10767</v>
      </c>
      <c r="E525" s="15">
        <v>2016</v>
      </c>
      <c r="F525" s="41">
        <v>42461</v>
      </c>
      <c r="G525" s="42">
        <v>1011</v>
      </c>
      <c r="H525" s="42">
        <v>1012.2</v>
      </c>
      <c r="I525" s="42">
        <v>1019.6</v>
      </c>
      <c r="J525" s="42" t="s">
        <v>10864</v>
      </c>
      <c r="K525" s="42">
        <v>1001</v>
      </c>
      <c r="L525" s="42" t="s">
        <v>10865</v>
      </c>
      <c r="M525" s="42">
        <v>23.7</v>
      </c>
      <c r="N525" s="42">
        <v>33</v>
      </c>
      <c r="O525" s="42" t="s">
        <v>10866</v>
      </c>
      <c r="P525" s="42">
        <v>16.8</v>
      </c>
      <c r="Q525" s="42" t="s">
        <v>10867</v>
      </c>
      <c r="R525" s="42">
        <v>18.899999999999999</v>
      </c>
      <c r="S525" s="42">
        <v>1.3</v>
      </c>
      <c r="T525" s="42">
        <v>70</v>
      </c>
      <c r="U525" s="42">
        <v>16.7</v>
      </c>
      <c r="V525" s="42">
        <v>230</v>
      </c>
      <c r="W525" s="42" t="s">
        <v>10868</v>
      </c>
      <c r="X525" s="42">
        <v>159.5</v>
      </c>
      <c r="Y525" s="42">
        <v>94</v>
      </c>
      <c r="Z525" s="42">
        <v>14</v>
      </c>
      <c r="AA525" s="42">
        <v>5</v>
      </c>
      <c r="AB525" s="42" t="s">
        <v>10869</v>
      </c>
      <c r="AC525" s="42">
        <v>13.5</v>
      </c>
      <c r="AD525" s="42" t="s">
        <v>10870</v>
      </c>
      <c r="AE525" s="42">
        <v>48.5</v>
      </c>
      <c r="AF525" s="42" t="s">
        <v>6680</v>
      </c>
      <c r="AG525" s="42">
        <v>75</v>
      </c>
      <c r="AH525" s="42">
        <v>66.3</v>
      </c>
      <c r="AI525" s="42">
        <v>91.2</v>
      </c>
      <c r="AJ525" s="42">
        <v>326.61</v>
      </c>
      <c r="AK525" s="42" t="s">
        <v>76</v>
      </c>
      <c r="AL525" s="42" t="s">
        <v>76</v>
      </c>
      <c r="AM525" s="42" t="s">
        <v>76</v>
      </c>
      <c r="AN525" s="42">
        <v>7.8</v>
      </c>
    </row>
    <row r="526" spans="2:40" x14ac:dyDescent="0.25">
      <c r="B526" s="42" t="s">
        <v>408</v>
      </c>
      <c r="C526" s="15">
        <v>466880</v>
      </c>
      <c r="D526" s="15" t="s">
        <v>10767</v>
      </c>
      <c r="E526" s="15">
        <v>2016</v>
      </c>
      <c r="F526" s="41">
        <v>42491</v>
      </c>
      <c r="G526" s="42">
        <v>1009.4</v>
      </c>
      <c r="H526" s="42">
        <v>1010.6</v>
      </c>
      <c r="I526" s="42">
        <v>1015</v>
      </c>
      <c r="J526" s="42" t="s">
        <v>10871</v>
      </c>
      <c r="K526" s="42">
        <v>1003.6</v>
      </c>
      <c r="L526" s="42" t="s">
        <v>10872</v>
      </c>
      <c r="M526" s="42">
        <v>26.8</v>
      </c>
      <c r="N526" s="42">
        <v>36.200000000000003</v>
      </c>
      <c r="O526" s="42" t="s">
        <v>10873</v>
      </c>
      <c r="P526" s="42">
        <v>18.899999999999999</v>
      </c>
      <c r="Q526" s="42" t="s">
        <v>10874</v>
      </c>
      <c r="R526" s="42">
        <v>21.1</v>
      </c>
      <c r="S526" s="42">
        <v>1.6</v>
      </c>
      <c r="T526" s="42">
        <v>70</v>
      </c>
      <c r="U526" s="42">
        <v>14.4</v>
      </c>
      <c r="V526" s="42">
        <v>240</v>
      </c>
      <c r="W526" s="42" t="s">
        <v>10875</v>
      </c>
      <c r="X526" s="42">
        <v>155.4</v>
      </c>
      <c r="Y526" s="42">
        <v>60.7</v>
      </c>
      <c r="Z526" s="42">
        <v>11</v>
      </c>
      <c r="AA526" s="42">
        <v>17</v>
      </c>
      <c r="AB526" s="42" t="s">
        <v>10876</v>
      </c>
      <c r="AC526" s="42">
        <v>59.5</v>
      </c>
      <c r="AD526" s="42" t="s">
        <v>10877</v>
      </c>
      <c r="AE526" s="42">
        <v>73</v>
      </c>
      <c r="AF526" s="42" t="s">
        <v>3582</v>
      </c>
      <c r="AG526" s="42">
        <v>71</v>
      </c>
      <c r="AH526" s="42">
        <v>90.8</v>
      </c>
      <c r="AI526" s="42">
        <v>128.5</v>
      </c>
      <c r="AJ526" s="42">
        <v>438.39</v>
      </c>
      <c r="AK526" s="42" t="s">
        <v>76</v>
      </c>
      <c r="AL526" s="42" t="s">
        <v>76</v>
      </c>
      <c r="AM526" s="42" t="s">
        <v>76</v>
      </c>
      <c r="AN526" s="42">
        <v>7.5</v>
      </c>
    </row>
    <row r="527" spans="2:40" x14ac:dyDescent="0.25">
      <c r="B527" s="42" t="s">
        <v>408</v>
      </c>
      <c r="C527" s="15">
        <v>466880</v>
      </c>
      <c r="D527" s="15" t="s">
        <v>10767</v>
      </c>
      <c r="E527" s="15">
        <v>2016</v>
      </c>
      <c r="F527" s="41">
        <v>42522</v>
      </c>
      <c r="G527" s="42">
        <v>1007.1</v>
      </c>
      <c r="H527" s="42">
        <v>1008.3</v>
      </c>
      <c r="I527" s="42">
        <v>1015.5</v>
      </c>
      <c r="J527" s="42" t="s">
        <v>10878</v>
      </c>
      <c r="K527" s="42">
        <v>999.9</v>
      </c>
      <c r="L527" s="42" t="s">
        <v>10879</v>
      </c>
      <c r="M527" s="42">
        <v>28.8</v>
      </c>
      <c r="N527" s="42">
        <v>37.6</v>
      </c>
      <c r="O527" s="42" t="s">
        <v>10880</v>
      </c>
      <c r="P527" s="42">
        <v>23.6</v>
      </c>
      <c r="Q527" s="42" t="s">
        <v>10881</v>
      </c>
      <c r="R527" s="42">
        <v>22.9</v>
      </c>
      <c r="S527" s="42">
        <v>1.4</v>
      </c>
      <c r="T527" s="42">
        <v>200</v>
      </c>
      <c r="U527" s="42">
        <v>18.399999999999999</v>
      </c>
      <c r="V527" s="42">
        <v>200</v>
      </c>
      <c r="W527" s="42" t="s">
        <v>10882</v>
      </c>
      <c r="X527" s="42">
        <v>576.4</v>
      </c>
      <c r="Y527" s="42">
        <v>83.1</v>
      </c>
      <c r="Z527" s="42">
        <v>18</v>
      </c>
      <c r="AA527" s="42">
        <v>17</v>
      </c>
      <c r="AB527" s="42" t="s">
        <v>10883</v>
      </c>
      <c r="AC527" s="42">
        <v>57</v>
      </c>
      <c r="AD527" s="42" t="s">
        <v>10884</v>
      </c>
      <c r="AE527" s="42">
        <v>108.5</v>
      </c>
      <c r="AF527" s="42" t="s">
        <v>10885</v>
      </c>
      <c r="AG527" s="42">
        <v>71</v>
      </c>
      <c r="AH527" s="42">
        <v>111.4</v>
      </c>
      <c r="AI527" s="42">
        <v>173.3</v>
      </c>
      <c r="AJ527" s="42">
        <v>497.41</v>
      </c>
      <c r="AK527" s="42" t="s">
        <v>76</v>
      </c>
      <c r="AL527" s="42" t="s">
        <v>76</v>
      </c>
      <c r="AM527" s="42" t="s">
        <v>76</v>
      </c>
      <c r="AN527" s="42">
        <v>6.4</v>
      </c>
    </row>
    <row r="528" spans="2:40" x14ac:dyDescent="0.25">
      <c r="B528" s="42" t="s">
        <v>408</v>
      </c>
      <c r="C528" s="15">
        <v>466880</v>
      </c>
      <c r="D528" s="15" t="s">
        <v>10767</v>
      </c>
      <c r="E528" s="15">
        <v>2016</v>
      </c>
      <c r="F528" s="41">
        <v>42552</v>
      </c>
      <c r="G528" s="42">
        <v>1006</v>
      </c>
      <c r="H528" s="42">
        <v>1007.2</v>
      </c>
      <c r="I528" s="42">
        <v>1011.6</v>
      </c>
      <c r="J528" s="42" t="s">
        <v>10886</v>
      </c>
      <c r="K528" s="42">
        <v>992.4</v>
      </c>
      <c r="L528" s="42" t="s">
        <v>10887</v>
      </c>
      <c r="M528" s="42">
        <v>29.9</v>
      </c>
      <c r="N528" s="42">
        <v>38.299999999999997</v>
      </c>
      <c r="O528" s="42" t="s">
        <v>10888</v>
      </c>
      <c r="P528" s="42">
        <v>23.2</v>
      </c>
      <c r="Q528" s="42" t="s">
        <v>10889</v>
      </c>
      <c r="R528" s="42">
        <v>22.9</v>
      </c>
      <c r="S528" s="42">
        <v>1.7</v>
      </c>
      <c r="T528" s="42">
        <v>70</v>
      </c>
      <c r="U528" s="42">
        <v>15.8</v>
      </c>
      <c r="V528" s="42">
        <v>90</v>
      </c>
      <c r="W528" s="42" t="s">
        <v>10890</v>
      </c>
      <c r="X528" s="42">
        <v>280.5</v>
      </c>
      <c r="Y528" s="42">
        <v>55.1</v>
      </c>
      <c r="Z528" s="42">
        <v>13</v>
      </c>
      <c r="AA528" s="42">
        <v>18.5</v>
      </c>
      <c r="AB528" s="42" t="s">
        <v>10891</v>
      </c>
      <c r="AC528" s="42">
        <v>59</v>
      </c>
      <c r="AD528" s="42" t="s">
        <v>10892</v>
      </c>
      <c r="AE528" s="42">
        <v>64.5</v>
      </c>
      <c r="AF528" s="42" t="s">
        <v>10893</v>
      </c>
      <c r="AG528" s="42">
        <v>67</v>
      </c>
      <c r="AH528" s="42">
        <v>135.9</v>
      </c>
      <c r="AI528" s="42">
        <v>242.8</v>
      </c>
      <c r="AJ528" s="42">
        <v>600.47</v>
      </c>
      <c r="AK528" s="42" t="s">
        <v>76</v>
      </c>
      <c r="AL528" s="42" t="s">
        <v>76</v>
      </c>
      <c r="AM528" s="42" t="s">
        <v>76</v>
      </c>
      <c r="AN528" s="42">
        <v>5.0999999999999996</v>
      </c>
    </row>
    <row r="529" spans="2:40" x14ac:dyDescent="0.25">
      <c r="B529" s="42" t="s">
        <v>408</v>
      </c>
      <c r="C529" s="15">
        <v>466880</v>
      </c>
      <c r="D529" s="15" t="s">
        <v>10767</v>
      </c>
      <c r="E529" s="15">
        <v>2016</v>
      </c>
      <c r="F529" s="41">
        <v>42583</v>
      </c>
      <c r="G529" s="42">
        <v>1003.1</v>
      </c>
      <c r="H529" s="42">
        <v>1004.3</v>
      </c>
      <c r="I529" s="42">
        <v>1009.6</v>
      </c>
      <c r="J529" s="42" t="s">
        <v>9773</v>
      </c>
      <c r="K529" s="42">
        <v>998.7</v>
      </c>
      <c r="L529" s="42" t="s">
        <v>10894</v>
      </c>
      <c r="M529" s="42">
        <v>29.6</v>
      </c>
      <c r="N529" s="42">
        <v>36.4</v>
      </c>
      <c r="O529" s="42" t="s">
        <v>10895</v>
      </c>
      <c r="P529" s="42">
        <v>23.7</v>
      </c>
      <c r="Q529" s="42" t="s">
        <v>10896</v>
      </c>
      <c r="R529" s="42">
        <v>22.7</v>
      </c>
      <c r="S529" s="42">
        <v>1.5</v>
      </c>
      <c r="T529" s="42">
        <v>70</v>
      </c>
      <c r="U529" s="42">
        <v>11.2</v>
      </c>
      <c r="V529" s="42">
        <v>30</v>
      </c>
      <c r="W529" s="42" t="s">
        <v>10897</v>
      </c>
      <c r="X529" s="42">
        <v>194.4</v>
      </c>
      <c r="Y529" s="42">
        <v>43.4</v>
      </c>
      <c r="Z529" s="42">
        <v>11</v>
      </c>
      <c r="AA529" s="42">
        <v>10.5</v>
      </c>
      <c r="AB529" s="42" t="s">
        <v>10898</v>
      </c>
      <c r="AC529" s="42">
        <v>32.5</v>
      </c>
      <c r="AD529" s="42" t="s">
        <v>10899</v>
      </c>
      <c r="AE529" s="42">
        <v>55.5</v>
      </c>
      <c r="AF529" s="42" t="s">
        <v>7341</v>
      </c>
      <c r="AG529" s="42">
        <v>68</v>
      </c>
      <c r="AH529" s="42">
        <v>116</v>
      </c>
      <c r="AI529" s="42">
        <v>187.1</v>
      </c>
      <c r="AJ529" s="42">
        <v>509.89</v>
      </c>
      <c r="AK529" s="42" t="s">
        <v>76</v>
      </c>
      <c r="AL529" s="42" t="s">
        <v>76</v>
      </c>
      <c r="AM529" s="42" t="s">
        <v>76</v>
      </c>
      <c r="AN529" s="42">
        <v>5.8</v>
      </c>
    </row>
    <row r="530" spans="2:40" x14ac:dyDescent="0.25">
      <c r="B530" s="42" t="s">
        <v>408</v>
      </c>
      <c r="C530" s="15">
        <v>466880</v>
      </c>
      <c r="D530" s="15" t="s">
        <v>10767</v>
      </c>
      <c r="E530" s="15">
        <v>2016</v>
      </c>
      <c r="F530" s="41">
        <v>42614</v>
      </c>
      <c r="G530" s="42">
        <v>1005.9</v>
      </c>
      <c r="H530" s="42">
        <v>1007.1</v>
      </c>
      <c r="I530" s="42">
        <v>1015.5</v>
      </c>
      <c r="J530" s="42" t="s">
        <v>10900</v>
      </c>
      <c r="K530" s="42">
        <v>975.4</v>
      </c>
      <c r="L530" s="42" t="s">
        <v>10901</v>
      </c>
      <c r="M530" s="42">
        <v>27.7</v>
      </c>
      <c r="N530" s="42">
        <v>35</v>
      </c>
      <c r="O530" s="42" t="s">
        <v>10902</v>
      </c>
      <c r="P530" s="42">
        <v>22.9</v>
      </c>
      <c r="Q530" s="42" t="s">
        <v>10903</v>
      </c>
      <c r="R530" s="42">
        <v>22.5</v>
      </c>
      <c r="S530" s="42">
        <v>2.1</v>
      </c>
      <c r="T530" s="42">
        <v>70</v>
      </c>
      <c r="U530" s="42">
        <v>34.9</v>
      </c>
      <c r="V530" s="42">
        <v>70</v>
      </c>
      <c r="W530" s="42" t="s">
        <v>9199</v>
      </c>
      <c r="X530" s="42">
        <v>503.2</v>
      </c>
      <c r="Y530" s="42">
        <v>134.1</v>
      </c>
      <c r="Z530" s="42">
        <v>19</v>
      </c>
      <c r="AA530" s="42">
        <v>17</v>
      </c>
      <c r="AB530" s="42" t="s">
        <v>10904</v>
      </c>
      <c r="AC530" s="42">
        <v>54</v>
      </c>
      <c r="AD530" s="42" t="s">
        <v>10905</v>
      </c>
      <c r="AE530" s="42">
        <v>143.5</v>
      </c>
      <c r="AF530" s="42" t="s">
        <v>1989</v>
      </c>
      <c r="AG530" s="42">
        <v>74</v>
      </c>
      <c r="AH530" s="42">
        <v>67.8</v>
      </c>
      <c r="AI530" s="42">
        <v>90.6</v>
      </c>
      <c r="AJ530" s="42">
        <v>327.62</v>
      </c>
      <c r="AK530" s="42" t="s">
        <v>76</v>
      </c>
      <c r="AL530" s="42" t="s">
        <v>76</v>
      </c>
      <c r="AM530" s="42" t="s">
        <v>76</v>
      </c>
      <c r="AN530" s="42">
        <v>7.4</v>
      </c>
    </row>
    <row r="531" spans="2:40" x14ac:dyDescent="0.25">
      <c r="B531" s="42" t="s">
        <v>408</v>
      </c>
      <c r="C531" s="15">
        <v>466880</v>
      </c>
      <c r="D531" s="15" t="s">
        <v>10767</v>
      </c>
      <c r="E531" s="15">
        <v>2016</v>
      </c>
      <c r="F531" s="41">
        <v>42644</v>
      </c>
      <c r="G531" s="42">
        <v>1010.8</v>
      </c>
      <c r="H531" s="42">
        <v>1012</v>
      </c>
      <c r="I531" s="42">
        <v>1023.6</v>
      </c>
      <c r="J531" s="42" t="s">
        <v>10906</v>
      </c>
      <c r="K531" s="42">
        <v>1001.4</v>
      </c>
      <c r="L531" s="42" t="s">
        <v>10907</v>
      </c>
      <c r="M531" s="42">
        <v>26.9</v>
      </c>
      <c r="N531" s="42">
        <v>35.700000000000003</v>
      </c>
      <c r="O531" s="42" t="s">
        <v>10908</v>
      </c>
      <c r="P531" s="42">
        <v>21.8</v>
      </c>
      <c r="Q531" s="42" t="s">
        <v>10909</v>
      </c>
      <c r="R531" s="42">
        <v>21.3</v>
      </c>
      <c r="S531" s="42">
        <v>2.2999999999999998</v>
      </c>
      <c r="T531" s="42">
        <v>70</v>
      </c>
      <c r="U531" s="42">
        <v>14.3</v>
      </c>
      <c r="V531" s="42">
        <v>30</v>
      </c>
      <c r="W531" s="42" t="s">
        <v>10910</v>
      </c>
      <c r="X531" s="42">
        <v>121.2</v>
      </c>
      <c r="Y531" s="42">
        <v>143</v>
      </c>
      <c r="Z531" s="42">
        <v>14</v>
      </c>
      <c r="AA531" s="42">
        <v>5</v>
      </c>
      <c r="AB531" s="42" t="s">
        <v>10911</v>
      </c>
      <c r="AC531" s="42">
        <v>9.5</v>
      </c>
      <c r="AD531" s="42" t="s">
        <v>10912</v>
      </c>
      <c r="AE531" s="42">
        <v>27.5</v>
      </c>
      <c r="AF531" s="42" t="s">
        <v>4859</v>
      </c>
      <c r="AG531" s="42">
        <v>72</v>
      </c>
      <c r="AH531" s="42">
        <v>75.3</v>
      </c>
      <c r="AI531" s="42">
        <v>108.7</v>
      </c>
      <c r="AJ531" s="42">
        <v>308.7</v>
      </c>
      <c r="AK531" s="42" t="s">
        <v>76</v>
      </c>
      <c r="AL531" s="42" t="s">
        <v>76</v>
      </c>
      <c r="AM531" s="42" t="s">
        <v>76</v>
      </c>
      <c r="AN531" s="42">
        <v>6.7</v>
      </c>
    </row>
    <row r="532" spans="2:40" x14ac:dyDescent="0.25">
      <c r="B532" s="42" t="s">
        <v>408</v>
      </c>
      <c r="C532" s="15">
        <v>466880</v>
      </c>
      <c r="D532" s="15" t="s">
        <v>10767</v>
      </c>
      <c r="E532" s="15">
        <v>2016</v>
      </c>
      <c r="F532" s="41">
        <v>42675</v>
      </c>
      <c r="G532" s="42">
        <v>1016.8</v>
      </c>
      <c r="H532" s="42">
        <v>1018</v>
      </c>
      <c r="I532" s="42">
        <v>1023.9</v>
      </c>
      <c r="J532" s="42" t="s">
        <v>10913</v>
      </c>
      <c r="K532" s="42">
        <v>1010</v>
      </c>
      <c r="L532" s="42" t="s">
        <v>10353</v>
      </c>
      <c r="M532" s="42">
        <v>22.4</v>
      </c>
      <c r="N532" s="42">
        <v>32</v>
      </c>
      <c r="O532" s="42" t="s">
        <v>10914</v>
      </c>
      <c r="P532" s="42">
        <v>17.899999999999999</v>
      </c>
      <c r="Q532" s="42" t="s">
        <v>2502</v>
      </c>
      <c r="R532" s="42">
        <v>17.100000000000001</v>
      </c>
      <c r="S532" s="42">
        <v>2.2999999999999998</v>
      </c>
      <c r="T532" s="42">
        <v>70</v>
      </c>
      <c r="U532" s="42">
        <v>15.5</v>
      </c>
      <c r="V532" s="42">
        <v>70</v>
      </c>
      <c r="W532" s="42" t="s">
        <v>10915</v>
      </c>
      <c r="X532" s="42">
        <v>116.5</v>
      </c>
      <c r="Y532" s="42">
        <v>124.2</v>
      </c>
      <c r="Z532" s="42">
        <v>12</v>
      </c>
      <c r="AA532" s="42">
        <v>2</v>
      </c>
      <c r="AB532" s="42" t="s">
        <v>10916</v>
      </c>
      <c r="AC532" s="42">
        <v>7</v>
      </c>
      <c r="AD532" s="42" t="s">
        <v>10917</v>
      </c>
      <c r="AE532" s="42">
        <v>39</v>
      </c>
      <c r="AF532" s="42" t="s">
        <v>2005</v>
      </c>
      <c r="AG532" s="42">
        <v>72</v>
      </c>
      <c r="AH532" s="42">
        <v>52.1</v>
      </c>
      <c r="AI532" s="42">
        <v>66.900000000000006</v>
      </c>
      <c r="AJ532" s="42">
        <v>221.1</v>
      </c>
      <c r="AK532" s="42" t="s">
        <v>76</v>
      </c>
      <c r="AL532" s="42" t="s">
        <v>76</v>
      </c>
      <c r="AM532" s="42" t="s">
        <v>76</v>
      </c>
      <c r="AN532" s="42">
        <v>7.2</v>
      </c>
    </row>
    <row r="533" spans="2:40" x14ac:dyDescent="0.25">
      <c r="B533" s="42" t="s">
        <v>408</v>
      </c>
      <c r="C533" s="15">
        <v>466880</v>
      </c>
      <c r="D533" s="15" t="s">
        <v>10767</v>
      </c>
      <c r="E533" s="15">
        <v>2016</v>
      </c>
      <c r="F533" s="41">
        <v>42705</v>
      </c>
      <c r="G533" s="42">
        <v>1019.3</v>
      </c>
      <c r="H533" s="42">
        <v>1020.5</v>
      </c>
      <c r="I533" s="42">
        <v>1028.5999999999999</v>
      </c>
      <c r="J533" s="42" t="s">
        <v>10918</v>
      </c>
      <c r="K533" s="42">
        <v>1011.9</v>
      </c>
      <c r="L533" s="42" t="s">
        <v>9219</v>
      </c>
      <c r="M533" s="42">
        <v>19.899999999999999</v>
      </c>
      <c r="N533" s="42">
        <v>30.9</v>
      </c>
      <c r="O533" s="42" t="s">
        <v>10919</v>
      </c>
      <c r="P533" s="42">
        <v>12.6</v>
      </c>
      <c r="Q533" s="42" t="s">
        <v>10920</v>
      </c>
      <c r="R533" s="42">
        <v>14.5</v>
      </c>
      <c r="S533" s="42">
        <v>2.7</v>
      </c>
      <c r="T533" s="42">
        <v>70</v>
      </c>
      <c r="U533" s="42">
        <v>16.8</v>
      </c>
      <c r="V533" s="42">
        <v>80</v>
      </c>
      <c r="W533" s="42" t="s">
        <v>10921</v>
      </c>
      <c r="X533" s="42">
        <v>14.5</v>
      </c>
      <c r="Y533" s="42">
        <v>54</v>
      </c>
      <c r="Z533" s="42">
        <v>6</v>
      </c>
      <c r="AA533" s="42">
        <v>1.5</v>
      </c>
      <c r="AB533" s="42" t="s">
        <v>10922</v>
      </c>
      <c r="AC533" s="42">
        <v>4</v>
      </c>
      <c r="AD533" s="42" t="s">
        <v>10923</v>
      </c>
      <c r="AE533" s="42">
        <v>6</v>
      </c>
      <c r="AF533" s="42" t="s">
        <v>6742</v>
      </c>
      <c r="AG533" s="42">
        <v>72</v>
      </c>
      <c r="AH533" s="42">
        <v>56</v>
      </c>
      <c r="AI533" s="42">
        <v>73.5</v>
      </c>
      <c r="AJ533" s="42">
        <v>188.29</v>
      </c>
      <c r="AK533" s="42" t="s">
        <v>76</v>
      </c>
      <c r="AL533" s="42" t="s">
        <v>76</v>
      </c>
      <c r="AM533" s="42" t="s">
        <v>76</v>
      </c>
      <c r="AN533" s="42">
        <v>7.1</v>
      </c>
    </row>
    <row r="534" spans="2:40" x14ac:dyDescent="0.25">
      <c r="B534" s="42" t="s">
        <v>408</v>
      </c>
      <c r="C534" s="15">
        <v>466880</v>
      </c>
      <c r="D534" s="15" t="s">
        <v>10767</v>
      </c>
      <c r="E534" s="15">
        <v>2017</v>
      </c>
      <c r="F534" s="41">
        <v>42736</v>
      </c>
      <c r="G534" s="42">
        <v>1019.9</v>
      </c>
      <c r="H534" s="42">
        <v>1021.2</v>
      </c>
      <c r="I534" s="42">
        <v>1029.4000000000001</v>
      </c>
      <c r="J534" s="42" t="s">
        <v>10924</v>
      </c>
      <c r="K534" s="42">
        <v>1009.4</v>
      </c>
      <c r="L534" s="42" t="s">
        <v>10925</v>
      </c>
      <c r="M534" s="42">
        <v>18.100000000000001</v>
      </c>
      <c r="N534" s="42">
        <v>27.3</v>
      </c>
      <c r="O534" s="42" t="s">
        <v>10926</v>
      </c>
      <c r="P534" s="42">
        <v>11.9</v>
      </c>
      <c r="Q534" s="42" t="s">
        <v>10927</v>
      </c>
      <c r="R534" s="42">
        <v>13</v>
      </c>
      <c r="S534" s="42">
        <v>2.5</v>
      </c>
      <c r="T534" s="42">
        <v>70</v>
      </c>
      <c r="U534" s="42">
        <v>14</v>
      </c>
      <c r="V534" s="42">
        <v>40</v>
      </c>
      <c r="W534" s="42" t="s">
        <v>10928</v>
      </c>
      <c r="X534" s="42">
        <v>25</v>
      </c>
      <c r="Y534" s="42">
        <v>67.099999999999994</v>
      </c>
      <c r="Z534" s="42">
        <v>6</v>
      </c>
      <c r="AA534" s="42">
        <v>1.5</v>
      </c>
      <c r="AB534" s="42" t="s">
        <v>10929</v>
      </c>
      <c r="AC534" s="42">
        <v>2.5</v>
      </c>
      <c r="AD534" s="42" t="s">
        <v>10930</v>
      </c>
      <c r="AE534" s="42">
        <v>11</v>
      </c>
      <c r="AF534" s="42" t="s">
        <v>6120</v>
      </c>
      <c r="AG534" s="42">
        <v>73</v>
      </c>
      <c r="AH534" s="42">
        <v>48.1</v>
      </c>
      <c r="AI534" s="42">
        <v>61</v>
      </c>
      <c r="AJ534" s="42">
        <v>194.17</v>
      </c>
      <c r="AK534" s="42" t="s">
        <v>76</v>
      </c>
      <c r="AL534" s="42" t="s">
        <v>76</v>
      </c>
      <c r="AM534" s="42" t="s">
        <v>76</v>
      </c>
      <c r="AN534" s="42">
        <v>7.6</v>
      </c>
    </row>
    <row r="535" spans="2:40" x14ac:dyDescent="0.25">
      <c r="B535" s="42" t="s">
        <v>408</v>
      </c>
      <c r="C535" s="15">
        <v>466880</v>
      </c>
      <c r="D535" s="15" t="s">
        <v>10767</v>
      </c>
      <c r="E535" s="15">
        <v>2017</v>
      </c>
      <c r="F535" s="41">
        <v>42767</v>
      </c>
      <c r="G535" s="42">
        <v>1020.5</v>
      </c>
      <c r="H535" s="42">
        <v>1021.8</v>
      </c>
      <c r="I535" s="42">
        <v>1030.9000000000001</v>
      </c>
      <c r="J535" s="42" t="s">
        <v>10931</v>
      </c>
      <c r="K535" s="42">
        <v>1011.5</v>
      </c>
      <c r="L535" s="42" t="s">
        <v>10932</v>
      </c>
      <c r="M535" s="42">
        <v>16.8</v>
      </c>
      <c r="N535" s="42">
        <v>28</v>
      </c>
      <c r="O535" s="42" t="s">
        <v>10933</v>
      </c>
      <c r="P535" s="42">
        <v>10.4</v>
      </c>
      <c r="Q535" s="42" t="s">
        <v>10934</v>
      </c>
      <c r="R535" s="42">
        <v>10.5</v>
      </c>
      <c r="S535" s="42">
        <v>2.5</v>
      </c>
      <c r="T535" s="42">
        <v>70</v>
      </c>
      <c r="U535" s="42">
        <v>15</v>
      </c>
      <c r="V535" s="42">
        <v>80</v>
      </c>
      <c r="W535" s="42" t="s">
        <v>10935</v>
      </c>
      <c r="X535" s="42">
        <v>124.4</v>
      </c>
      <c r="Y535" s="42">
        <v>89.4</v>
      </c>
      <c r="Z535" s="42">
        <v>9</v>
      </c>
      <c r="AA535" s="42">
        <v>3</v>
      </c>
      <c r="AB535" s="42" t="s">
        <v>10936</v>
      </c>
      <c r="AC535" s="42">
        <v>8.5</v>
      </c>
      <c r="AD535" s="42" t="s">
        <v>10937</v>
      </c>
      <c r="AE535" s="42">
        <v>42</v>
      </c>
      <c r="AF535" s="42" t="s">
        <v>8039</v>
      </c>
      <c r="AG535" s="42">
        <v>68</v>
      </c>
      <c r="AH535" s="42">
        <v>55.5</v>
      </c>
      <c r="AI535" s="42">
        <v>57.4</v>
      </c>
      <c r="AJ535" s="42">
        <v>181.46</v>
      </c>
      <c r="AK535" s="42" t="s">
        <v>76</v>
      </c>
      <c r="AL535" s="42" t="s">
        <v>76</v>
      </c>
      <c r="AM535" s="42" t="s">
        <v>76</v>
      </c>
      <c r="AN535" s="42">
        <v>7.6</v>
      </c>
    </row>
    <row r="536" spans="2:40" x14ac:dyDescent="0.25">
      <c r="B536" s="42" t="s">
        <v>408</v>
      </c>
      <c r="C536" s="15">
        <v>466880</v>
      </c>
      <c r="D536" s="15" t="s">
        <v>10767</v>
      </c>
      <c r="E536" s="15">
        <v>2017</v>
      </c>
      <c r="F536" s="41">
        <v>42795</v>
      </c>
      <c r="G536" s="42">
        <v>1016.5</v>
      </c>
      <c r="H536" s="42">
        <v>1017.8</v>
      </c>
      <c r="I536" s="42">
        <v>1024.5999999999999</v>
      </c>
      <c r="J536" s="42" t="s">
        <v>9239</v>
      </c>
      <c r="K536" s="42">
        <v>1009</v>
      </c>
      <c r="L536" s="42" t="s">
        <v>10938</v>
      </c>
      <c r="M536" s="42">
        <v>18</v>
      </c>
      <c r="N536" s="42">
        <v>28.3</v>
      </c>
      <c r="O536" s="42" t="s">
        <v>10939</v>
      </c>
      <c r="P536" s="42">
        <v>11.4</v>
      </c>
      <c r="Q536" s="42" t="s">
        <v>10940</v>
      </c>
      <c r="R536" s="42">
        <v>12.7</v>
      </c>
      <c r="S536" s="42">
        <v>1.9</v>
      </c>
      <c r="T536" s="42">
        <v>70</v>
      </c>
      <c r="U536" s="42">
        <v>13.1</v>
      </c>
      <c r="V536" s="42">
        <v>80</v>
      </c>
      <c r="W536" s="42" t="s">
        <v>10941</v>
      </c>
      <c r="X536" s="42">
        <v>205</v>
      </c>
      <c r="Y536" s="42">
        <v>160.9</v>
      </c>
      <c r="Z536" s="42">
        <v>16</v>
      </c>
      <c r="AA536" s="42">
        <v>4</v>
      </c>
      <c r="AB536" s="42" t="s">
        <v>10942</v>
      </c>
      <c r="AC536" s="42">
        <v>9.5</v>
      </c>
      <c r="AD536" s="42" t="s">
        <v>10943</v>
      </c>
      <c r="AE536" s="42">
        <v>37</v>
      </c>
      <c r="AF536" s="42" t="s">
        <v>10944</v>
      </c>
      <c r="AG536" s="42">
        <v>72</v>
      </c>
      <c r="AH536" s="42">
        <v>48.6</v>
      </c>
      <c r="AI536" s="42">
        <v>59.8</v>
      </c>
      <c r="AJ536" s="42">
        <v>249.97</v>
      </c>
      <c r="AK536" s="42" t="s">
        <v>76</v>
      </c>
      <c r="AL536" s="42" t="s">
        <v>76</v>
      </c>
      <c r="AM536" s="42" t="s">
        <v>76</v>
      </c>
      <c r="AN536" s="42">
        <v>8.5</v>
      </c>
    </row>
    <row r="537" spans="2:40" x14ac:dyDescent="0.25">
      <c r="B537" s="42" t="s">
        <v>408</v>
      </c>
      <c r="C537" s="15">
        <v>466880</v>
      </c>
      <c r="D537" s="15" t="s">
        <v>10767</v>
      </c>
      <c r="E537" s="15">
        <v>2017</v>
      </c>
      <c r="F537" s="41">
        <v>42826</v>
      </c>
      <c r="G537" s="42">
        <v>1012.6</v>
      </c>
      <c r="H537" s="42">
        <v>1013.8</v>
      </c>
      <c r="I537" s="42">
        <v>1024</v>
      </c>
      <c r="J537" s="42" t="s">
        <v>10945</v>
      </c>
      <c r="K537" s="42">
        <v>1001.3</v>
      </c>
      <c r="L537" s="42" t="s">
        <v>10946</v>
      </c>
      <c r="M537" s="42">
        <v>22.2</v>
      </c>
      <c r="N537" s="42">
        <v>34.9</v>
      </c>
      <c r="O537" s="42" t="s">
        <v>10947</v>
      </c>
      <c r="P537" s="42">
        <v>9.8000000000000007</v>
      </c>
      <c r="Q537" s="42" t="s">
        <v>10948</v>
      </c>
      <c r="R537" s="42">
        <v>16</v>
      </c>
      <c r="S537" s="42">
        <v>1.7</v>
      </c>
      <c r="T537" s="42">
        <v>70</v>
      </c>
      <c r="U537" s="42">
        <v>14.1</v>
      </c>
      <c r="V537" s="42">
        <v>220</v>
      </c>
      <c r="W537" s="42" t="s">
        <v>10949</v>
      </c>
      <c r="X537" s="42">
        <v>125.7</v>
      </c>
      <c r="Y537" s="42">
        <v>96</v>
      </c>
      <c r="Z537" s="42">
        <v>12</v>
      </c>
      <c r="AA537" s="42">
        <v>6.5</v>
      </c>
      <c r="AB537" s="42" t="s">
        <v>10950</v>
      </c>
      <c r="AC537" s="42">
        <v>15</v>
      </c>
      <c r="AD537" s="42" t="s">
        <v>10951</v>
      </c>
      <c r="AE537" s="42">
        <v>33</v>
      </c>
      <c r="AF537" s="42" t="s">
        <v>2045</v>
      </c>
      <c r="AG537" s="42">
        <v>69</v>
      </c>
      <c r="AH537" s="42">
        <v>74.2</v>
      </c>
      <c r="AI537" s="42">
        <v>112.2</v>
      </c>
      <c r="AJ537" s="42">
        <v>381.79</v>
      </c>
      <c r="AK537" s="42" t="s">
        <v>76</v>
      </c>
      <c r="AL537" s="42" t="s">
        <v>76</v>
      </c>
      <c r="AM537" s="42" t="s">
        <v>76</v>
      </c>
      <c r="AN537" s="42">
        <v>7</v>
      </c>
    </row>
    <row r="538" spans="2:40" x14ac:dyDescent="0.25">
      <c r="B538" s="42" t="s">
        <v>408</v>
      </c>
      <c r="C538" s="15">
        <v>466880</v>
      </c>
      <c r="D538" s="15" t="s">
        <v>10767</v>
      </c>
      <c r="E538" s="15">
        <v>2017</v>
      </c>
      <c r="F538" s="41">
        <v>42856</v>
      </c>
      <c r="G538" s="42">
        <v>1009.7</v>
      </c>
      <c r="H538" s="42">
        <v>1010.9</v>
      </c>
      <c r="I538" s="42">
        <v>1016.4</v>
      </c>
      <c r="J538" s="42" t="s">
        <v>10952</v>
      </c>
      <c r="K538" s="42">
        <v>1001.5</v>
      </c>
      <c r="L538" s="42" t="s">
        <v>10953</v>
      </c>
      <c r="M538" s="42">
        <v>25.6</v>
      </c>
      <c r="N538" s="42">
        <v>34</v>
      </c>
      <c r="O538" s="42" t="s">
        <v>10954</v>
      </c>
      <c r="P538" s="42">
        <v>18.7</v>
      </c>
      <c r="Q538" s="42" t="s">
        <v>10955</v>
      </c>
      <c r="R538" s="42">
        <v>20.8</v>
      </c>
      <c r="S538" s="42">
        <v>1.9</v>
      </c>
      <c r="T538" s="42">
        <v>70</v>
      </c>
      <c r="U538" s="42">
        <v>13.6</v>
      </c>
      <c r="V538" s="42">
        <v>90</v>
      </c>
      <c r="W538" s="42" t="s">
        <v>10956</v>
      </c>
      <c r="X538" s="42">
        <v>152.9</v>
      </c>
      <c r="Y538" s="42">
        <v>79.8</v>
      </c>
      <c r="Z538" s="42">
        <v>16</v>
      </c>
      <c r="AA538" s="42">
        <v>8.5</v>
      </c>
      <c r="AB538" s="42" t="s">
        <v>10957</v>
      </c>
      <c r="AC538" s="42">
        <v>26.5</v>
      </c>
      <c r="AD538" s="42" t="s">
        <v>10958</v>
      </c>
      <c r="AE538" s="42">
        <v>52</v>
      </c>
      <c r="AF538" s="42" t="s">
        <v>2053</v>
      </c>
      <c r="AG538" s="42">
        <v>75</v>
      </c>
      <c r="AH538" s="42">
        <v>98.4</v>
      </c>
      <c r="AI538" s="42">
        <v>101.3</v>
      </c>
      <c r="AJ538" s="42">
        <v>444.39</v>
      </c>
      <c r="AK538" s="42" t="s">
        <v>76</v>
      </c>
      <c r="AL538" s="42" t="s">
        <v>76</v>
      </c>
      <c r="AM538" s="42" t="s">
        <v>76</v>
      </c>
      <c r="AN538" s="42">
        <v>7.6</v>
      </c>
    </row>
    <row r="539" spans="2:40" x14ac:dyDescent="0.25">
      <c r="B539" s="42" t="s">
        <v>408</v>
      </c>
      <c r="C539" s="15">
        <v>466880</v>
      </c>
      <c r="D539" s="15" t="s">
        <v>10767</v>
      </c>
      <c r="E539" s="15">
        <v>2017</v>
      </c>
      <c r="F539" s="41">
        <v>42887</v>
      </c>
      <c r="G539" s="42">
        <v>1006.4</v>
      </c>
      <c r="H539" s="42">
        <v>1007.6</v>
      </c>
      <c r="I539" s="42">
        <v>1011.3</v>
      </c>
      <c r="J539" s="42" t="s">
        <v>10959</v>
      </c>
      <c r="K539" s="42">
        <v>998.2</v>
      </c>
      <c r="L539" s="42" t="s">
        <v>10960</v>
      </c>
      <c r="M539" s="42">
        <v>27.9</v>
      </c>
      <c r="N539" s="42">
        <v>36.200000000000003</v>
      </c>
      <c r="O539" s="42" t="s">
        <v>10961</v>
      </c>
      <c r="P539" s="42">
        <v>22.3</v>
      </c>
      <c r="Q539" s="42" t="s">
        <v>10962</v>
      </c>
      <c r="R539" s="42">
        <v>23.8</v>
      </c>
      <c r="S539" s="42">
        <v>1.4</v>
      </c>
      <c r="T539" s="42">
        <v>220</v>
      </c>
      <c r="U539" s="42">
        <v>15.4</v>
      </c>
      <c r="V539" s="42">
        <v>240</v>
      </c>
      <c r="W539" s="42" t="s">
        <v>10963</v>
      </c>
      <c r="X539" s="42">
        <v>673</v>
      </c>
      <c r="Y539" s="42">
        <v>147.5</v>
      </c>
      <c r="Z539" s="42">
        <v>15</v>
      </c>
      <c r="AA539" s="42">
        <v>16.5</v>
      </c>
      <c r="AB539" s="42" t="s">
        <v>10964</v>
      </c>
      <c r="AC539" s="42">
        <v>65.5</v>
      </c>
      <c r="AD539" s="42" t="s">
        <v>10965</v>
      </c>
      <c r="AE539" s="42">
        <v>160</v>
      </c>
      <c r="AF539" s="42" t="s">
        <v>2061</v>
      </c>
      <c r="AG539" s="42">
        <v>79</v>
      </c>
      <c r="AH539" s="42">
        <v>94.1</v>
      </c>
      <c r="AI539" s="42">
        <v>127.8</v>
      </c>
      <c r="AJ539" s="42">
        <v>434.64</v>
      </c>
      <c r="AK539" s="42" t="s">
        <v>76</v>
      </c>
      <c r="AL539" s="42" t="s">
        <v>76</v>
      </c>
      <c r="AM539" s="42" t="s">
        <v>76</v>
      </c>
      <c r="AN539" s="42">
        <v>7.5</v>
      </c>
    </row>
    <row r="540" spans="2:40" x14ac:dyDescent="0.25">
      <c r="B540" s="42" t="s">
        <v>408</v>
      </c>
      <c r="C540" s="15">
        <v>466880</v>
      </c>
      <c r="D540" s="15" t="s">
        <v>10767</v>
      </c>
      <c r="E540" s="15">
        <v>2017</v>
      </c>
      <c r="F540" s="41">
        <v>42917</v>
      </c>
      <c r="G540" s="42">
        <v>1006.8</v>
      </c>
      <c r="H540" s="42">
        <v>1008</v>
      </c>
      <c r="I540" s="42">
        <v>1013.1</v>
      </c>
      <c r="J540" s="42" t="s">
        <v>10966</v>
      </c>
      <c r="K540" s="42">
        <v>976</v>
      </c>
      <c r="L540" s="42" t="s">
        <v>10967</v>
      </c>
      <c r="M540" s="42">
        <v>29.7</v>
      </c>
      <c r="N540" s="42">
        <v>37.5</v>
      </c>
      <c r="O540" s="42" t="s">
        <v>10968</v>
      </c>
      <c r="P540" s="42">
        <v>24.3</v>
      </c>
      <c r="Q540" s="42" t="s">
        <v>10969</v>
      </c>
      <c r="R540" s="42">
        <v>23.9</v>
      </c>
      <c r="S540" s="42">
        <v>1.5</v>
      </c>
      <c r="T540" s="42">
        <v>200</v>
      </c>
      <c r="U540" s="42">
        <v>28.4</v>
      </c>
      <c r="V540" s="42">
        <v>80</v>
      </c>
      <c r="W540" s="42" t="s">
        <v>10970</v>
      </c>
      <c r="X540" s="42">
        <v>212.6</v>
      </c>
      <c r="Y540" s="42">
        <v>46.3</v>
      </c>
      <c r="Z540" s="42">
        <v>17</v>
      </c>
      <c r="AA540" s="42">
        <v>17</v>
      </c>
      <c r="AB540" s="42" t="s">
        <v>10971</v>
      </c>
      <c r="AC540" s="42">
        <v>53</v>
      </c>
      <c r="AD540" s="42" t="s">
        <v>10972</v>
      </c>
      <c r="AE540" s="42">
        <v>55</v>
      </c>
      <c r="AF540" s="42" t="s">
        <v>10973</v>
      </c>
      <c r="AG540" s="42">
        <v>72</v>
      </c>
      <c r="AH540" s="42">
        <v>132.1</v>
      </c>
      <c r="AI540" s="42">
        <v>205.2</v>
      </c>
      <c r="AJ540" s="42">
        <v>588.97</v>
      </c>
      <c r="AK540" s="42" t="s">
        <v>76</v>
      </c>
      <c r="AL540" s="42" t="s">
        <v>76</v>
      </c>
      <c r="AM540" s="42" t="s">
        <v>76</v>
      </c>
      <c r="AN540" s="42">
        <v>5.7</v>
      </c>
    </row>
    <row r="541" spans="2:40" x14ac:dyDescent="0.25">
      <c r="B541" s="42" t="s">
        <v>408</v>
      </c>
      <c r="C541" s="15">
        <v>466880</v>
      </c>
      <c r="D541" s="15" t="s">
        <v>10767</v>
      </c>
      <c r="E541" s="15">
        <v>2017</v>
      </c>
      <c r="F541" s="41">
        <v>42948</v>
      </c>
      <c r="G541" s="42">
        <v>1005.8</v>
      </c>
      <c r="H541" s="42">
        <v>1007</v>
      </c>
      <c r="I541" s="42">
        <v>1012.9</v>
      </c>
      <c r="J541" s="42" t="s">
        <v>10974</v>
      </c>
      <c r="K541" s="42">
        <v>996.8</v>
      </c>
      <c r="L541" s="42" t="s">
        <v>10975</v>
      </c>
      <c r="M541" s="42">
        <v>30.7</v>
      </c>
      <c r="N541" s="42">
        <v>37.4</v>
      </c>
      <c r="O541" s="42" t="s">
        <v>10976</v>
      </c>
      <c r="P541" s="42">
        <v>24.9</v>
      </c>
      <c r="Q541" s="42" t="s">
        <v>10977</v>
      </c>
      <c r="R541" s="42">
        <v>24.1</v>
      </c>
      <c r="S541" s="42">
        <v>2.1</v>
      </c>
      <c r="T541" s="42">
        <v>70</v>
      </c>
      <c r="U541" s="42">
        <v>16.3</v>
      </c>
      <c r="V541" s="42">
        <v>230</v>
      </c>
      <c r="W541" s="42" t="s">
        <v>10978</v>
      </c>
      <c r="X541" s="42">
        <v>124.6</v>
      </c>
      <c r="Y541" s="42">
        <v>15.8</v>
      </c>
      <c r="Z541" s="42">
        <v>9</v>
      </c>
      <c r="AA541" s="42">
        <v>13.5</v>
      </c>
      <c r="AB541" s="42" t="s">
        <v>10979</v>
      </c>
      <c r="AC541" s="42">
        <v>44.5</v>
      </c>
      <c r="AD541" s="42" t="s">
        <v>10980</v>
      </c>
      <c r="AE541" s="42">
        <v>53.5</v>
      </c>
      <c r="AF541" s="42" t="s">
        <v>6800</v>
      </c>
      <c r="AG541" s="42">
        <v>69</v>
      </c>
      <c r="AH541" s="42">
        <v>153.69999999999999</v>
      </c>
      <c r="AI541" s="42">
        <v>243.2</v>
      </c>
      <c r="AJ541" s="42">
        <v>645.46</v>
      </c>
      <c r="AK541" s="42" t="s">
        <v>76</v>
      </c>
      <c r="AL541" s="42" t="s">
        <v>76</v>
      </c>
      <c r="AM541" s="42" t="s">
        <v>76</v>
      </c>
      <c r="AN541" s="42">
        <v>5</v>
      </c>
    </row>
    <row r="542" spans="2:40" x14ac:dyDescent="0.25">
      <c r="B542" s="42" t="s">
        <v>408</v>
      </c>
      <c r="C542" s="15">
        <v>466880</v>
      </c>
      <c r="D542" s="15" t="s">
        <v>10767</v>
      </c>
      <c r="E542" s="15">
        <v>2017</v>
      </c>
      <c r="F542" s="41">
        <v>42979</v>
      </c>
      <c r="G542" s="42">
        <v>1008.5</v>
      </c>
      <c r="H542" s="42">
        <v>1009.7</v>
      </c>
      <c r="I542" s="42">
        <v>1014.9</v>
      </c>
      <c r="J542" s="42" t="s">
        <v>10981</v>
      </c>
      <c r="K542" s="42">
        <v>1002.4</v>
      </c>
      <c r="L542" s="42" t="s">
        <v>10982</v>
      </c>
      <c r="M542" s="42">
        <v>29.2</v>
      </c>
      <c r="N542" s="42">
        <v>37.799999999999997</v>
      </c>
      <c r="O542" s="42" t="s">
        <v>10421</v>
      </c>
      <c r="P542" s="42">
        <v>23.5</v>
      </c>
      <c r="Q542" s="42" t="s">
        <v>10983</v>
      </c>
      <c r="R542" s="42">
        <v>23.4</v>
      </c>
      <c r="S542" s="42">
        <v>1.8</v>
      </c>
      <c r="T542" s="42">
        <v>70</v>
      </c>
      <c r="U542" s="42">
        <v>13.9</v>
      </c>
      <c r="V542" s="42">
        <v>90</v>
      </c>
      <c r="W542" s="42" t="s">
        <v>10984</v>
      </c>
      <c r="X542" s="42">
        <v>51.2</v>
      </c>
      <c r="Y542" s="42">
        <v>53.7</v>
      </c>
      <c r="Z542" s="42">
        <v>8</v>
      </c>
      <c r="AA542" s="42">
        <v>4</v>
      </c>
      <c r="AB542" s="42" t="s">
        <v>10985</v>
      </c>
      <c r="AC542" s="42">
        <v>6</v>
      </c>
      <c r="AD542" s="42" t="s">
        <v>10986</v>
      </c>
      <c r="AE542" s="42">
        <v>15.5</v>
      </c>
      <c r="AF542" s="42" t="s">
        <v>9866</v>
      </c>
      <c r="AG542" s="42">
        <v>72</v>
      </c>
      <c r="AH542" s="42">
        <v>100.9</v>
      </c>
      <c r="AI542" s="42">
        <v>152</v>
      </c>
      <c r="AJ542" s="42">
        <v>448</v>
      </c>
      <c r="AK542" s="42" t="s">
        <v>76</v>
      </c>
      <c r="AL542" s="42" t="s">
        <v>76</v>
      </c>
      <c r="AM542" s="42" t="s">
        <v>76</v>
      </c>
      <c r="AN542" s="42">
        <v>5.5</v>
      </c>
    </row>
    <row r="543" spans="2:40" x14ac:dyDescent="0.25">
      <c r="B543" s="42" t="s">
        <v>408</v>
      </c>
      <c r="C543" s="15">
        <v>466880</v>
      </c>
      <c r="D543" s="15" t="s">
        <v>10767</v>
      </c>
      <c r="E543" s="15">
        <v>2017</v>
      </c>
      <c r="F543" s="41">
        <v>43009</v>
      </c>
      <c r="G543" s="42">
        <v>1012.7</v>
      </c>
      <c r="H543" s="42">
        <v>1013.9</v>
      </c>
      <c r="I543" s="42">
        <v>1025.0999999999999</v>
      </c>
      <c r="J543" s="42" t="s">
        <v>3221</v>
      </c>
      <c r="K543" s="42">
        <v>1001.8</v>
      </c>
      <c r="L543" s="42" t="s">
        <v>10987</v>
      </c>
      <c r="M543" s="42">
        <v>25.3</v>
      </c>
      <c r="N543" s="42">
        <v>36.299999999999997</v>
      </c>
      <c r="O543" s="42" t="s">
        <v>10988</v>
      </c>
      <c r="P543" s="42">
        <v>17.600000000000001</v>
      </c>
      <c r="Q543" s="42" t="s">
        <v>10989</v>
      </c>
      <c r="R543" s="42">
        <v>20.2</v>
      </c>
      <c r="S543" s="42">
        <v>2.5</v>
      </c>
      <c r="T543" s="42">
        <v>70</v>
      </c>
      <c r="U543" s="42">
        <v>14.2</v>
      </c>
      <c r="V543" s="42">
        <v>90</v>
      </c>
      <c r="W543" s="42" t="s">
        <v>10990</v>
      </c>
      <c r="X543" s="42">
        <v>364.1</v>
      </c>
      <c r="Y543" s="42">
        <v>149.69999999999999</v>
      </c>
      <c r="Z543" s="42">
        <v>13</v>
      </c>
      <c r="AA543" s="42">
        <v>13</v>
      </c>
      <c r="AB543" s="42" t="s">
        <v>10991</v>
      </c>
      <c r="AC543" s="42">
        <v>29.5</v>
      </c>
      <c r="AD543" s="42" t="s">
        <v>10992</v>
      </c>
      <c r="AE543" s="42">
        <v>117.5</v>
      </c>
      <c r="AF543" s="42" t="s">
        <v>9292</v>
      </c>
      <c r="AG543" s="42">
        <v>74</v>
      </c>
      <c r="AH543" s="42">
        <v>63.9</v>
      </c>
      <c r="AI543" s="42">
        <v>88.8</v>
      </c>
      <c r="AJ543" s="42">
        <v>283.38</v>
      </c>
      <c r="AK543" s="42" t="s">
        <v>76</v>
      </c>
      <c r="AL543" s="42" t="s">
        <v>76</v>
      </c>
      <c r="AM543" s="42" t="s">
        <v>76</v>
      </c>
      <c r="AN543" s="42">
        <v>7.2</v>
      </c>
    </row>
    <row r="544" spans="2:40" x14ac:dyDescent="0.25">
      <c r="B544" s="42" t="s">
        <v>408</v>
      </c>
      <c r="C544" s="15">
        <v>466880</v>
      </c>
      <c r="D544" s="15" t="s">
        <v>10767</v>
      </c>
      <c r="E544" s="15">
        <v>2017</v>
      </c>
      <c r="F544" s="41">
        <v>43040</v>
      </c>
      <c r="G544" s="42">
        <v>1016.1</v>
      </c>
      <c r="H544" s="42">
        <v>1017.4</v>
      </c>
      <c r="I544" s="42">
        <v>1025.2</v>
      </c>
      <c r="J544" s="42" t="s">
        <v>10993</v>
      </c>
      <c r="K544" s="42">
        <v>1007.3</v>
      </c>
      <c r="L544" s="42" t="s">
        <v>10994</v>
      </c>
      <c r="M544" s="42">
        <v>22.3</v>
      </c>
      <c r="N544" s="42">
        <v>31.9</v>
      </c>
      <c r="O544" s="42" t="s">
        <v>10995</v>
      </c>
      <c r="P544" s="42">
        <v>15.8</v>
      </c>
      <c r="Q544" s="42" t="s">
        <v>10996</v>
      </c>
      <c r="R544" s="42">
        <v>18.2</v>
      </c>
      <c r="S544" s="42">
        <v>2.2999999999999998</v>
      </c>
      <c r="T544" s="42">
        <v>70</v>
      </c>
      <c r="U544" s="42">
        <v>12.9</v>
      </c>
      <c r="V544" s="42">
        <v>80</v>
      </c>
      <c r="W544" s="42" t="s">
        <v>10997</v>
      </c>
      <c r="X544" s="42">
        <v>124.5</v>
      </c>
      <c r="Y544" s="42">
        <v>148.19999999999999</v>
      </c>
      <c r="Z544" s="42">
        <v>18</v>
      </c>
      <c r="AA544" s="42">
        <v>3.5</v>
      </c>
      <c r="AB544" s="42" t="s">
        <v>10998</v>
      </c>
      <c r="AC544" s="42">
        <v>11.5</v>
      </c>
      <c r="AD544" s="42" t="s">
        <v>10999</v>
      </c>
      <c r="AE544" s="42">
        <v>24.5</v>
      </c>
      <c r="AF544" s="42" t="s">
        <v>9300</v>
      </c>
      <c r="AG544" s="42">
        <v>78</v>
      </c>
      <c r="AH544" s="42">
        <v>46.8</v>
      </c>
      <c r="AI544" s="42">
        <v>43.3</v>
      </c>
      <c r="AJ544" s="42">
        <v>176.51</v>
      </c>
      <c r="AK544" s="42" t="s">
        <v>76</v>
      </c>
      <c r="AL544" s="42" t="s">
        <v>76</v>
      </c>
      <c r="AM544" s="42" t="s">
        <v>76</v>
      </c>
      <c r="AN544" s="42">
        <v>8.4</v>
      </c>
    </row>
    <row r="545" spans="2:40" x14ac:dyDescent="0.25">
      <c r="B545" s="42" t="s">
        <v>408</v>
      </c>
      <c r="C545" s="15">
        <v>466880</v>
      </c>
      <c r="D545" s="15" t="s">
        <v>10767</v>
      </c>
      <c r="E545" s="15">
        <v>2017</v>
      </c>
      <c r="F545" s="41">
        <v>43070</v>
      </c>
      <c r="G545" s="42">
        <v>1020.3</v>
      </c>
      <c r="H545" s="42">
        <v>1021.6</v>
      </c>
      <c r="I545" s="42">
        <v>1029.5</v>
      </c>
      <c r="J545" s="42" t="s">
        <v>11000</v>
      </c>
      <c r="K545" s="42">
        <v>1012.2</v>
      </c>
      <c r="L545" s="42" t="s">
        <v>11001</v>
      </c>
      <c r="M545" s="42">
        <v>17.600000000000001</v>
      </c>
      <c r="N545" s="42">
        <v>26.4</v>
      </c>
      <c r="O545" s="42" t="s">
        <v>11002</v>
      </c>
      <c r="P545" s="42">
        <v>11.7</v>
      </c>
      <c r="Q545" s="42" t="s">
        <v>11003</v>
      </c>
      <c r="R545" s="42">
        <v>13</v>
      </c>
      <c r="S545" s="42">
        <v>2.7</v>
      </c>
      <c r="T545" s="42">
        <v>70</v>
      </c>
      <c r="U545" s="42">
        <v>14.6</v>
      </c>
      <c r="V545" s="42">
        <v>90</v>
      </c>
      <c r="W545" s="42" t="s">
        <v>11004</v>
      </c>
      <c r="X545" s="42">
        <v>71.099999999999994</v>
      </c>
      <c r="Y545" s="42">
        <v>167.1</v>
      </c>
      <c r="Z545" s="42">
        <v>16</v>
      </c>
      <c r="AA545" s="42">
        <v>1.5</v>
      </c>
      <c r="AB545" s="42" t="s">
        <v>11005</v>
      </c>
      <c r="AC545" s="42">
        <v>6.5</v>
      </c>
      <c r="AD545" s="42" t="s">
        <v>11006</v>
      </c>
      <c r="AE545" s="42">
        <v>20.5</v>
      </c>
      <c r="AF545" s="42" t="s">
        <v>6204</v>
      </c>
      <c r="AG545" s="42">
        <v>75</v>
      </c>
      <c r="AH545" s="42">
        <v>37.5</v>
      </c>
      <c r="AI545" s="42">
        <v>52.7</v>
      </c>
      <c r="AJ545" s="42">
        <v>167.91</v>
      </c>
      <c r="AK545" s="42">
        <v>0</v>
      </c>
      <c r="AL545" s="42">
        <v>0</v>
      </c>
      <c r="AM545" s="42" t="s">
        <v>2606</v>
      </c>
      <c r="AN545" s="42">
        <v>8.1</v>
      </c>
    </row>
    <row r="546" spans="2:40" x14ac:dyDescent="0.25">
      <c r="B546" s="42" t="s">
        <v>408</v>
      </c>
      <c r="C546" s="15">
        <v>466880</v>
      </c>
      <c r="D546" s="15" t="s">
        <v>10767</v>
      </c>
      <c r="E546" s="15">
        <v>2018</v>
      </c>
      <c r="F546" s="41">
        <v>43101</v>
      </c>
      <c r="G546" s="42">
        <v>1018.1</v>
      </c>
      <c r="H546" s="42">
        <v>1019.4</v>
      </c>
      <c r="I546" s="42">
        <v>1030.0999999999999</v>
      </c>
      <c r="J546" s="42" t="s">
        <v>11007</v>
      </c>
      <c r="K546" s="42">
        <v>1010.5</v>
      </c>
      <c r="L546" s="42" t="s">
        <v>11008</v>
      </c>
      <c r="M546" s="42">
        <v>16.600000000000001</v>
      </c>
      <c r="N546" s="42">
        <v>25.7</v>
      </c>
      <c r="O546" s="42" t="s">
        <v>11009</v>
      </c>
      <c r="P546" s="42">
        <v>7</v>
      </c>
      <c r="Q546" s="42" t="s">
        <v>11010</v>
      </c>
      <c r="R546" s="42">
        <v>12.4</v>
      </c>
      <c r="S546" s="42">
        <v>2.6</v>
      </c>
      <c r="T546" s="42">
        <v>70</v>
      </c>
      <c r="U546" s="42">
        <v>13.9</v>
      </c>
      <c r="V546" s="42">
        <v>90</v>
      </c>
      <c r="W546" s="42" t="s">
        <v>11011</v>
      </c>
      <c r="X546" s="42">
        <v>291.2</v>
      </c>
      <c r="Y546" s="42">
        <v>198.9</v>
      </c>
      <c r="Z546" s="42">
        <v>15</v>
      </c>
      <c r="AA546" s="42">
        <v>6</v>
      </c>
      <c r="AB546" s="42" t="s">
        <v>11012</v>
      </c>
      <c r="AC546" s="42">
        <v>14.5</v>
      </c>
      <c r="AD546" s="42" t="s">
        <v>11013</v>
      </c>
      <c r="AE546" s="42">
        <v>92</v>
      </c>
      <c r="AF546" s="42" t="s">
        <v>6838</v>
      </c>
      <c r="AG546" s="42">
        <v>77</v>
      </c>
      <c r="AH546" s="42">
        <v>44.7</v>
      </c>
      <c r="AI546" s="42">
        <v>53.2</v>
      </c>
      <c r="AJ546" s="42">
        <v>209.19</v>
      </c>
      <c r="AK546" s="42" t="s">
        <v>76</v>
      </c>
      <c r="AL546" s="42" t="s">
        <v>76</v>
      </c>
      <c r="AM546" s="42" t="s">
        <v>76</v>
      </c>
      <c r="AN546" s="42">
        <v>7.7</v>
      </c>
    </row>
    <row r="547" spans="2:40" x14ac:dyDescent="0.25">
      <c r="B547" s="42" t="s">
        <v>408</v>
      </c>
      <c r="C547" s="15">
        <v>466880</v>
      </c>
      <c r="D547" s="15" t="s">
        <v>10767</v>
      </c>
      <c r="E547" s="15">
        <v>2018</v>
      </c>
      <c r="F547" s="41">
        <v>43132</v>
      </c>
      <c r="G547" s="42">
        <v>1019.4</v>
      </c>
      <c r="H547" s="42">
        <v>1020.7</v>
      </c>
      <c r="I547" s="42">
        <v>1028.2</v>
      </c>
      <c r="J547" s="42" t="s">
        <v>11014</v>
      </c>
      <c r="K547" s="42">
        <v>1011.4</v>
      </c>
      <c r="L547" s="42" t="s">
        <v>11015</v>
      </c>
      <c r="M547" s="42">
        <v>15.1</v>
      </c>
      <c r="N547" s="42">
        <v>29.8</v>
      </c>
      <c r="O547" s="42" t="s">
        <v>11016</v>
      </c>
      <c r="P547" s="42">
        <v>7.1</v>
      </c>
      <c r="Q547" s="42" t="s">
        <v>11017</v>
      </c>
      <c r="R547" s="42">
        <v>11.4</v>
      </c>
      <c r="S547" s="42">
        <v>1.6</v>
      </c>
      <c r="T547" s="42">
        <v>70</v>
      </c>
      <c r="U547" s="42">
        <v>14.9</v>
      </c>
      <c r="V547" s="42">
        <v>80</v>
      </c>
      <c r="W547" s="42" t="s">
        <v>11018</v>
      </c>
      <c r="X547" s="42">
        <v>191.8</v>
      </c>
      <c r="Y547" s="42">
        <v>222.8</v>
      </c>
      <c r="Z547" s="42">
        <v>15</v>
      </c>
      <c r="AA547" s="42">
        <v>4.5</v>
      </c>
      <c r="AB547" s="42" t="s">
        <v>11019</v>
      </c>
      <c r="AC547" s="42">
        <v>9</v>
      </c>
      <c r="AD547" s="42" t="s">
        <v>9901</v>
      </c>
      <c r="AE547" s="42">
        <v>32.5</v>
      </c>
      <c r="AF547" s="42" t="s">
        <v>11020</v>
      </c>
      <c r="AG547" s="42">
        <v>80</v>
      </c>
      <c r="AH547" s="42">
        <v>32.299999999999997</v>
      </c>
      <c r="AI547" s="42">
        <v>42.9</v>
      </c>
      <c r="AJ547" s="42">
        <v>162.49</v>
      </c>
      <c r="AK547" s="42" t="s">
        <v>76</v>
      </c>
      <c r="AL547" s="42" t="s">
        <v>76</v>
      </c>
      <c r="AM547" s="42" t="s">
        <v>76</v>
      </c>
      <c r="AN547" s="42">
        <v>8.4</v>
      </c>
    </row>
    <row r="548" spans="2:40" x14ac:dyDescent="0.25">
      <c r="B548" s="42" t="s">
        <v>408</v>
      </c>
      <c r="C548" s="15">
        <v>466880</v>
      </c>
      <c r="D548" s="15" t="s">
        <v>10767</v>
      </c>
      <c r="E548" s="15">
        <v>2018</v>
      </c>
      <c r="F548" s="41">
        <v>43160</v>
      </c>
      <c r="G548" s="42">
        <v>1015.6</v>
      </c>
      <c r="H548" s="42">
        <v>1016.8</v>
      </c>
      <c r="I548" s="42">
        <v>1024.5</v>
      </c>
      <c r="J548" s="42" t="s">
        <v>11021</v>
      </c>
      <c r="K548" s="42">
        <v>1007.3</v>
      </c>
      <c r="L548" s="42" t="s">
        <v>11022</v>
      </c>
      <c r="M548" s="42">
        <v>19.899999999999999</v>
      </c>
      <c r="N548" s="42">
        <v>30.2</v>
      </c>
      <c r="O548" s="42" t="s">
        <v>11023</v>
      </c>
      <c r="P548" s="42">
        <v>9.3000000000000007</v>
      </c>
      <c r="Q548" s="42" t="s">
        <v>11024</v>
      </c>
      <c r="R548" s="42">
        <v>14.9</v>
      </c>
      <c r="S548" s="42">
        <v>1.9</v>
      </c>
      <c r="T548" s="42">
        <v>60</v>
      </c>
      <c r="U548" s="42">
        <v>13.2</v>
      </c>
      <c r="V548" s="42">
        <v>70</v>
      </c>
      <c r="W548" s="42" t="s">
        <v>11025</v>
      </c>
      <c r="X548" s="42">
        <v>34.5</v>
      </c>
      <c r="Y548" s="42">
        <v>51.2</v>
      </c>
      <c r="Z548" s="42">
        <v>8</v>
      </c>
      <c r="AA548" s="42">
        <v>1.5</v>
      </c>
      <c r="AB548" s="42" t="s">
        <v>11026</v>
      </c>
      <c r="AC548" s="42">
        <v>4</v>
      </c>
      <c r="AD548" s="42" t="s">
        <v>11027</v>
      </c>
      <c r="AE548" s="42">
        <v>25.5</v>
      </c>
      <c r="AF548" s="42" t="s">
        <v>8728</v>
      </c>
      <c r="AG548" s="42">
        <v>74</v>
      </c>
      <c r="AH548" s="42">
        <v>80.7</v>
      </c>
      <c r="AI548" s="42">
        <v>140.4</v>
      </c>
      <c r="AJ548" s="42">
        <v>436.09</v>
      </c>
      <c r="AK548" s="42" t="s">
        <v>76</v>
      </c>
      <c r="AL548" s="42" t="s">
        <v>76</v>
      </c>
      <c r="AM548" s="42" t="s">
        <v>76</v>
      </c>
      <c r="AN548" s="42">
        <v>5.6</v>
      </c>
    </row>
    <row r="549" spans="2:40" x14ac:dyDescent="0.25">
      <c r="B549" s="42" t="s">
        <v>408</v>
      </c>
      <c r="C549" s="15">
        <v>466880</v>
      </c>
      <c r="D549" s="15" t="s">
        <v>10767</v>
      </c>
      <c r="E549" s="15">
        <v>2018</v>
      </c>
      <c r="F549" s="41">
        <v>43191</v>
      </c>
      <c r="G549" s="42">
        <v>1013.3</v>
      </c>
      <c r="H549" s="42">
        <v>1014.6</v>
      </c>
      <c r="I549" s="42">
        <v>1025.9000000000001</v>
      </c>
      <c r="J549" s="42" t="s">
        <v>11028</v>
      </c>
      <c r="K549" s="42">
        <v>1005.6</v>
      </c>
      <c r="L549" s="42" t="s">
        <v>11029</v>
      </c>
      <c r="M549" s="42">
        <v>23</v>
      </c>
      <c r="N549" s="42">
        <v>33.6</v>
      </c>
      <c r="O549" s="42" t="s">
        <v>11030</v>
      </c>
      <c r="P549" s="42">
        <v>13.2</v>
      </c>
      <c r="Q549" s="42" t="s">
        <v>11031</v>
      </c>
      <c r="R549" s="42">
        <v>17.2</v>
      </c>
      <c r="S549" s="42">
        <v>1.8</v>
      </c>
      <c r="T549" s="42">
        <v>60</v>
      </c>
      <c r="U549" s="42">
        <v>13.5</v>
      </c>
      <c r="V549" s="42">
        <v>70</v>
      </c>
      <c r="W549" s="42" t="s">
        <v>11032</v>
      </c>
      <c r="X549" s="42">
        <v>74</v>
      </c>
      <c r="Y549" s="42">
        <v>44.5</v>
      </c>
      <c r="Z549" s="42">
        <v>8</v>
      </c>
      <c r="AA549" s="42">
        <v>15</v>
      </c>
      <c r="AB549" s="42" t="s">
        <v>11033</v>
      </c>
      <c r="AC549" s="42">
        <v>23</v>
      </c>
      <c r="AD549" s="42" t="s">
        <v>11034</v>
      </c>
      <c r="AE549" s="42">
        <v>34.5</v>
      </c>
      <c r="AF549" s="42" t="s">
        <v>7492</v>
      </c>
      <c r="AG549" s="42">
        <v>71</v>
      </c>
      <c r="AH549" s="42">
        <v>86.9</v>
      </c>
      <c r="AI549" s="42">
        <v>118</v>
      </c>
      <c r="AJ549" s="42">
        <v>427.36</v>
      </c>
      <c r="AK549" s="42" t="s">
        <v>76</v>
      </c>
      <c r="AL549" s="42" t="s">
        <v>76</v>
      </c>
      <c r="AM549" s="42" t="s">
        <v>76</v>
      </c>
      <c r="AN549" s="42">
        <v>6.9</v>
      </c>
    </row>
    <row r="550" spans="2:40" x14ac:dyDescent="0.25">
      <c r="B550" s="42" t="s">
        <v>408</v>
      </c>
      <c r="C550" s="15">
        <v>466880</v>
      </c>
      <c r="D550" s="15" t="s">
        <v>10767</v>
      </c>
      <c r="E550" s="15">
        <v>2018</v>
      </c>
      <c r="F550" s="41">
        <v>43221</v>
      </c>
      <c r="G550" s="42">
        <v>1009.7</v>
      </c>
      <c r="H550" s="42">
        <v>1010.9</v>
      </c>
      <c r="I550" s="42">
        <v>1018.2</v>
      </c>
      <c r="J550" s="42" t="s">
        <v>11035</v>
      </c>
      <c r="K550" s="42">
        <v>1004</v>
      </c>
      <c r="L550" s="42" t="s">
        <v>11036</v>
      </c>
      <c r="M550" s="42">
        <v>27.8</v>
      </c>
      <c r="N550" s="42">
        <v>37.200000000000003</v>
      </c>
      <c r="O550" s="42" t="s">
        <v>11037</v>
      </c>
      <c r="P550" s="42">
        <v>20.399999999999999</v>
      </c>
      <c r="Q550" s="42" t="s">
        <v>11038</v>
      </c>
      <c r="R550" s="42">
        <v>21.6</v>
      </c>
      <c r="S550" s="42">
        <v>1.8</v>
      </c>
      <c r="T550" s="42">
        <v>60</v>
      </c>
      <c r="U550" s="42">
        <v>13.6</v>
      </c>
      <c r="V550" s="42">
        <v>50</v>
      </c>
      <c r="W550" s="42" t="s">
        <v>11039</v>
      </c>
      <c r="X550" s="42">
        <v>35</v>
      </c>
      <c r="Y550" s="42">
        <v>10.8</v>
      </c>
      <c r="Z550" s="42">
        <v>3</v>
      </c>
      <c r="AA550" s="42">
        <v>7</v>
      </c>
      <c r="AB550" s="42" t="s">
        <v>11040</v>
      </c>
      <c r="AC550" s="42">
        <v>15.5</v>
      </c>
      <c r="AD550" s="42" t="s">
        <v>11041</v>
      </c>
      <c r="AE550" s="42">
        <v>30</v>
      </c>
      <c r="AF550" s="42" t="s">
        <v>2151</v>
      </c>
      <c r="AG550" s="42">
        <v>70</v>
      </c>
      <c r="AH550" s="42">
        <v>123.8</v>
      </c>
      <c r="AI550" s="42">
        <v>186.8</v>
      </c>
      <c r="AJ550" s="42">
        <v>566.45000000000005</v>
      </c>
      <c r="AK550" s="42" t="s">
        <v>76</v>
      </c>
      <c r="AL550" s="42" t="s">
        <v>76</v>
      </c>
      <c r="AM550" s="42" t="s">
        <v>76</v>
      </c>
      <c r="AN550" s="42">
        <v>6.2</v>
      </c>
    </row>
    <row r="551" spans="2:40" x14ac:dyDescent="0.25">
      <c r="B551" s="42" t="s">
        <v>408</v>
      </c>
      <c r="C551" s="15">
        <v>466880</v>
      </c>
      <c r="D551" s="15" t="s">
        <v>10767</v>
      </c>
      <c r="E551" s="15">
        <v>2018</v>
      </c>
      <c r="F551" s="41">
        <v>43252</v>
      </c>
      <c r="G551" s="42">
        <v>1004.8</v>
      </c>
      <c r="H551" s="42">
        <v>1006</v>
      </c>
      <c r="I551" s="42">
        <v>1012.7</v>
      </c>
      <c r="J551" s="42" t="s">
        <v>11042</v>
      </c>
      <c r="K551" s="42">
        <v>996.4</v>
      </c>
      <c r="L551" s="42" t="s">
        <v>11043</v>
      </c>
      <c r="M551" s="42">
        <v>28.3</v>
      </c>
      <c r="N551" s="42">
        <v>36.1</v>
      </c>
      <c r="O551" s="42" t="s">
        <v>11044</v>
      </c>
      <c r="P551" s="42">
        <v>21.9</v>
      </c>
      <c r="Q551" s="42" t="s">
        <v>11045</v>
      </c>
      <c r="R551" s="42">
        <v>23.2</v>
      </c>
      <c r="S551" s="42">
        <v>1.9</v>
      </c>
      <c r="T551" s="42">
        <v>60</v>
      </c>
      <c r="U551" s="42">
        <v>14.4</v>
      </c>
      <c r="V551" s="42">
        <v>210</v>
      </c>
      <c r="W551" s="42" t="s">
        <v>11046</v>
      </c>
      <c r="X551" s="42">
        <v>46.1</v>
      </c>
      <c r="Y551" s="42">
        <v>41.1</v>
      </c>
      <c r="Z551" s="42">
        <v>11</v>
      </c>
      <c r="AA551" s="42">
        <v>4.5</v>
      </c>
      <c r="AB551" s="42" t="s">
        <v>11047</v>
      </c>
      <c r="AC551" s="42">
        <v>10</v>
      </c>
      <c r="AD551" s="42" t="s">
        <v>11048</v>
      </c>
      <c r="AE551" s="42">
        <v>12.5</v>
      </c>
      <c r="AF551" s="42" t="s">
        <v>8159</v>
      </c>
      <c r="AG551" s="42">
        <v>75</v>
      </c>
      <c r="AH551" s="42">
        <v>115.2</v>
      </c>
      <c r="AI551" s="42">
        <v>142</v>
      </c>
      <c r="AJ551" s="42">
        <v>493.02</v>
      </c>
      <c r="AK551" s="42" t="s">
        <v>76</v>
      </c>
      <c r="AL551" s="42" t="s">
        <v>76</v>
      </c>
      <c r="AM551" s="42" t="s">
        <v>76</v>
      </c>
      <c r="AN551" s="42">
        <v>7.4</v>
      </c>
    </row>
    <row r="552" spans="2:40" x14ac:dyDescent="0.25">
      <c r="B552" s="42" t="s">
        <v>408</v>
      </c>
      <c r="C552" s="15">
        <v>466880</v>
      </c>
      <c r="D552" s="15" t="s">
        <v>10767</v>
      </c>
      <c r="E552" s="15">
        <v>2018</v>
      </c>
      <c r="F552" s="41">
        <v>43282</v>
      </c>
      <c r="G552" s="42">
        <v>1003.2</v>
      </c>
      <c r="H552" s="42">
        <v>1004.4</v>
      </c>
      <c r="I552" s="42">
        <v>1008</v>
      </c>
      <c r="J552" s="42" t="s">
        <v>11049</v>
      </c>
      <c r="K552" s="42">
        <v>988.2</v>
      </c>
      <c r="L552" s="42" t="s">
        <v>8755</v>
      </c>
      <c r="M552" s="42">
        <v>30</v>
      </c>
      <c r="N552" s="42">
        <v>37.200000000000003</v>
      </c>
      <c r="O552" s="42" t="s">
        <v>11050</v>
      </c>
      <c r="P552" s="42">
        <v>24.3</v>
      </c>
      <c r="Q552" s="42" t="s">
        <v>11051</v>
      </c>
      <c r="R552" s="42">
        <v>24</v>
      </c>
      <c r="S552" s="42">
        <v>2.1</v>
      </c>
      <c r="T552" s="42">
        <v>60</v>
      </c>
      <c r="U552" s="42">
        <v>19.5</v>
      </c>
      <c r="V552" s="42">
        <v>190</v>
      </c>
      <c r="W552" s="42" t="s">
        <v>11052</v>
      </c>
      <c r="X552" s="42">
        <v>209.7</v>
      </c>
      <c r="Y552" s="42">
        <v>35.4</v>
      </c>
      <c r="Z552" s="42">
        <v>8</v>
      </c>
      <c r="AA552" s="42">
        <v>14</v>
      </c>
      <c r="AB552" s="42" t="s">
        <v>11053</v>
      </c>
      <c r="AC552" s="42">
        <v>25</v>
      </c>
      <c r="AD552" s="42" t="s">
        <v>11054</v>
      </c>
      <c r="AE552" s="42">
        <v>86</v>
      </c>
      <c r="AF552" s="42" t="s">
        <v>2167</v>
      </c>
      <c r="AG552" s="42">
        <v>71</v>
      </c>
      <c r="AH552" s="42">
        <v>153.5</v>
      </c>
      <c r="AI552" s="42">
        <v>227.8</v>
      </c>
      <c r="AJ552" s="42">
        <v>641.34</v>
      </c>
      <c r="AK552" s="42" t="s">
        <v>76</v>
      </c>
      <c r="AL552" s="42" t="s">
        <v>76</v>
      </c>
      <c r="AM552" s="42" t="s">
        <v>76</v>
      </c>
      <c r="AN552" s="42">
        <v>5.4</v>
      </c>
    </row>
    <row r="553" spans="2:40" x14ac:dyDescent="0.25">
      <c r="B553" s="42" t="s">
        <v>408</v>
      </c>
      <c r="C553" s="15">
        <v>466880</v>
      </c>
      <c r="D553" s="15" t="s">
        <v>10767</v>
      </c>
      <c r="E553" s="15">
        <v>2018</v>
      </c>
      <c r="F553" s="41">
        <v>43313</v>
      </c>
      <c r="G553" s="42">
        <v>1001.6</v>
      </c>
      <c r="H553" s="42">
        <v>1002.8</v>
      </c>
      <c r="I553" s="42">
        <v>1012.1</v>
      </c>
      <c r="J553" s="42" t="s">
        <v>11055</v>
      </c>
      <c r="K553" s="42">
        <v>992.7</v>
      </c>
      <c r="L553" s="42" t="s">
        <v>11056</v>
      </c>
      <c r="M553" s="42">
        <v>29</v>
      </c>
      <c r="N553" s="42">
        <v>36.6</v>
      </c>
      <c r="O553" s="42" t="s">
        <v>11057</v>
      </c>
      <c r="P553" s="42">
        <v>23.9</v>
      </c>
      <c r="Q553" s="42" t="s">
        <v>11058</v>
      </c>
      <c r="R553" s="42">
        <v>23.9</v>
      </c>
      <c r="S553" s="42">
        <v>1.6</v>
      </c>
      <c r="T553" s="42">
        <v>210</v>
      </c>
      <c r="U553" s="42">
        <v>14.4</v>
      </c>
      <c r="V553" s="42">
        <v>90</v>
      </c>
      <c r="W553" s="42" t="s">
        <v>11059</v>
      </c>
      <c r="X553" s="42">
        <v>188.4</v>
      </c>
      <c r="Y553" s="42">
        <v>51.3</v>
      </c>
      <c r="Z553" s="42">
        <v>17</v>
      </c>
      <c r="AA553" s="42">
        <v>15.5</v>
      </c>
      <c r="AB553" s="42" t="s">
        <v>11060</v>
      </c>
      <c r="AC553" s="42">
        <v>31.5</v>
      </c>
      <c r="AD553" s="42" t="s">
        <v>11061</v>
      </c>
      <c r="AE553" s="42">
        <v>51</v>
      </c>
      <c r="AF553" s="42" t="s">
        <v>6894</v>
      </c>
      <c r="AG553" s="42">
        <v>75</v>
      </c>
      <c r="AH553" s="42">
        <v>102.9</v>
      </c>
      <c r="AI553" s="42">
        <v>156.80000000000001</v>
      </c>
      <c r="AJ553" s="42">
        <v>484.71</v>
      </c>
      <c r="AK553" s="42" t="s">
        <v>76</v>
      </c>
      <c r="AL553" s="42" t="s">
        <v>76</v>
      </c>
      <c r="AM553" s="42" t="s">
        <v>76</v>
      </c>
      <c r="AN553" s="42">
        <v>6.8</v>
      </c>
    </row>
    <row r="554" spans="2:40" x14ac:dyDescent="0.25">
      <c r="B554" s="42" t="s">
        <v>408</v>
      </c>
      <c r="C554" s="15">
        <v>466880</v>
      </c>
      <c r="D554" s="15" t="s">
        <v>10767</v>
      </c>
      <c r="E554" s="15">
        <v>2018</v>
      </c>
      <c r="F554" s="41">
        <v>43344</v>
      </c>
      <c r="G554" s="42">
        <v>1008.1</v>
      </c>
      <c r="H554" s="42">
        <v>1009.3</v>
      </c>
      <c r="I554" s="42">
        <v>1014.1</v>
      </c>
      <c r="J554" s="42" t="s">
        <v>11062</v>
      </c>
      <c r="K554" s="42">
        <v>1000.8</v>
      </c>
      <c r="L554" s="42" t="s">
        <v>7524</v>
      </c>
      <c r="M554" s="42">
        <v>27.8</v>
      </c>
      <c r="N554" s="42">
        <v>36.799999999999997</v>
      </c>
      <c r="O554" s="42" t="s">
        <v>11063</v>
      </c>
      <c r="P554" s="42">
        <v>19.7</v>
      </c>
      <c r="Q554" s="42" t="s">
        <v>11064</v>
      </c>
      <c r="R554" s="42">
        <v>22.2</v>
      </c>
      <c r="S554" s="42">
        <v>1.9</v>
      </c>
      <c r="T554" s="42">
        <v>60</v>
      </c>
      <c r="U554" s="42">
        <v>22.3</v>
      </c>
      <c r="V554" s="42">
        <v>70</v>
      </c>
      <c r="W554" s="42" t="s">
        <v>11065</v>
      </c>
      <c r="X554" s="42">
        <v>158.6</v>
      </c>
      <c r="Y554" s="42">
        <v>112.1</v>
      </c>
      <c r="Z554" s="42">
        <v>16</v>
      </c>
      <c r="AA554" s="42">
        <v>9</v>
      </c>
      <c r="AB554" s="42" t="s">
        <v>11066</v>
      </c>
      <c r="AC554" s="42">
        <v>29</v>
      </c>
      <c r="AD554" s="42" t="s">
        <v>11067</v>
      </c>
      <c r="AE554" s="42">
        <v>44.5</v>
      </c>
      <c r="AF554" s="42" t="s">
        <v>6272</v>
      </c>
      <c r="AG554" s="42">
        <v>72</v>
      </c>
      <c r="AH554" s="42">
        <v>87.5</v>
      </c>
      <c r="AI554" s="42">
        <v>134.9</v>
      </c>
      <c r="AJ554" s="42">
        <v>419.07</v>
      </c>
      <c r="AK554" s="42" t="s">
        <v>76</v>
      </c>
      <c r="AL554" s="42" t="s">
        <v>76</v>
      </c>
      <c r="AM554" s="42" t="s">
        <v>76</v>
      </c>
      <c r="AN554" s="42">
        <v>6.4</v>
      </c>
    </row>
    <row r="555" spans="2:40" x14ac:dyDescent="0.25">
      <c r="B555" s="42" t="s">
        <v>408</v>
      </c>
      <c r="C555" s="15">
        <v>466880</v>
      </c>
      <c r="D555" s="15" t="s">
        <v>10767</v>
      </c>
      <c r="E555" s="15">
        <v>2018</v>
      </c>
      <c r="F555" s="41">
        <v>43374</v>
      </c>
      <c r="G555" s="42">
        <v>1015.1</v>
      </c>
      <c r="H555" s="42">
        <v>1016.3</v>
      </c>
      <c r="I555" s="42">
        <v>1021.2</v>
      </c>
      <c r="J555" s="42" t="s">
        <v>11068</v>
      </c>
      <c r="K555" s="42">
        <v>1006.9</v>
      </c>
      <c r="L555" s="42" t="s">
        <v>11069</v>
      </c>
      <c r="M555" s="42">
        <v>23.1</v>
      </c>
      <c r="N555" s="42">
        <v>30.7</v>
      </c>
      <c r="O555" s="42" t="s">
        <v>11070</v>
      </c>
      <c r="P555" s="42">
        <v>17.100000000000001</v>
      </c>
      <c r="Q555" s="42" t="s">
        <v>11071</v>
      </c>
      <c r="R555" s="42">
        <v>18</v>
      </c>
      <c r="S555" s="42">
        <v>2.2999999999999998</v>
      </c>
      <c r="T555" s="42">
        <v>60</v>
      </c>
      <c r="U555" s="42">
        <v>14.7</v>
      </c>
      <c r="V555" s="42">
        <v>70</v>
      </c>
      <c r="W555" s="42" t="s">
        <v>11072</v>
      </c>
      <c r="X555" s="42">
        <v>128.69999999999999</v>
      </c>
      <c r="Y555" s="42">
        <v>142.30000000000001</v>
      </c>
      <c r="Z555" s="42">
        <v>15</v>
      </c>
      <c r="AA555" s="42">
        <v>3</v>
      </c>
      <c r="AB555" s="42" t="s">
        <v>11073</v>
      </c>
      <c r="AC555" s="42">
        <v>9</v>
      </c>
      <c r="AD555" s="42" t="s">
        <v>11074</v>
      </c>
      <c r="AE555" s="42">
        <v>34.5</v>
      </c>
      <c r="AF555" s="42" t="s">
        <v>6908</v>
      </c>
      <c r="AG555" s="42">
        <v>74</v>
      </c>
      <c r="AH555" s="42">
        <v>67.7</v>
      </c>
      <c r="AI555" s="42">
        <v>86.4</v>
      </c>
      <c r="AJ555" s="42">
        <v>286.67</v>
      </c>
      <c r="AK555" s="42" t="s">
        <v>76</v>
      </c>
      <c r="AL555" s="42" t="s">
        <v>76</v>
      </c>
      <c r="AM555" s="42" t="s">
        <v>76</v>
      </c>
      <c r="AN555" s="42">
        <v>7.2</v>
      </c>
    </row>
    <row r="556" spans="2:40" x14ac:dyDescent="0.25">
      <c r="B556" s="42" t="s">
        <v>408</v>
      </c>
      <c r="C556" s="15">
        <v>466880</v>
      </c>
      <c r="D556" s="15" t="s">
        <v>10767</v>
      </c>
      <c r="E556" s="15">
        <v>2018</v>
      </c>
      <c r="F556" s="41">
        <v>43405</v>
      </c>
      <c r="G556" s="42">
        <v>1016.8</v>
      </c>
      <c r="H556" s="42">
        <v>1018</v>
      </c>
      <c r="I556" s="42">
        <v>1023.1</v>
      </c>
      <c r="J556" s="42" t="s">
        <v>11075</v>
      </c>
      <c r="K556" s="42">
        <v>1011</v>
      </c>
      <c r="L556" s="42" t="s">
        <v>11076</v>
      </c>
      <c r="M556" s="42">
        <v>22.4</v>
      </c>
      <c r="N556" s="42">
        <v>30.6</v>
      </c>
      <c r="O556" s="42" t="s">
        <v>11077</v>
      </c>
      <c r="P556" s="42">
        <v>17.2</v>
      </c>
      <c r="Q556" s="42" t="s">
        <v>11078</v>
      </c>
      <c r="R556" s="42">
        <v>18.3</v>
      </c>
      <c r="S556" s="42">
        <v>2.2999999999999998</v>
      </c>
      <c r="T556" s="42">
        <v>60</v>
      </c>
      <c r="U556" s="42">
        <v>13.4</v>
      </c>
      <c r="V556" s="42">
        <v>80</v>
      </c>
      <c r="W556" s="42" t="s">
        <v>11079</v>
      </c>
      <c r="X556" s="42">
        <v>89.8</v>
      </c>
      <c r="Y556" s="42">
        <v>113</v>
      </c>
      <c r="Z556" s="42">
        <v>13</v>
      </c>
      <c r="AA556" s="42">
        <v>2</v>
      </c>
      <c r="AB556" s="42" t="s">
        <v>8781</v>
      </c>
      <c r="AC556" s="42">
        <v>5.5</v>
      </c>
      <c r="AD556" s="42" t="s">
        <v>11080</v>
      </c>
      <c r="AE556" s="42">
        <v>26</v>
      </c>
      <c r="AF556" s="42" t="s">
        <v>5042</v>
      </c>
      <c r="AG556" s="42">
        <v>78</v>
      </c>
      <c r="AH556" s="42">
        <v>49.4</v>
      </c>
      <c r="AI556" s="42">
        <v>67.5</v>
      </c>
      <c r="AJ556" s="42">
        <v>218.08</v>
      </c>
      <c r="AK556" s="42" t="s">
        <v>76</v>
      </c>
      <c r="AL556" s="42" t="s">
        <v>76</v>
      </c>
      <c r="AM556" s="42" t="s">
        <v>76</v>
      </c>
      <c r="AN556" s="42">
        <v>7.6</v>
      </c>
    </row>
    <row r="557" spans="2:40" x14ac:dyDescent="0.25">
      <c r="B557" s="42" t="s">
        <v>408</v>
      </c>
      <c r="C557" s="15">
        <v>466880</v>
      </c>
      <c r="D557" s="15" t="s">
        <v>10767</v>
      </c>
      <c r="E557" s="15">
        <v>2018</v>
      </c>
      <c r="F557" s="41">
        <v>43435</v>
      </c>
      <c r="G557" s="42">
        <v>1019.6</v>
      </c>
      <c r="H557" s="42">
        <v>1020.9</v>
      </c>
      <c r="I557" s="42">
        <v>1030.4000000000001</v>
      </c>
      <c r="J557" s="42" t="s">
        <v>9383</v>
      </c>
      <c r="K557" s="42">
        <v>1010.7</v>
      </c>
      <c r="L557" s="42" t="s">
        <v>11081</v>
      </c>
      <c r="M557" s="42">
        <v>19.100000000000001</v>
      </c>
      <c r="N557" s="42">
        <v>30.1</v>
      </c>
      <c r="O557" s="42" t="s">
        <v>11082</v>
      </c>
      <c r="P557" s="42">
        <v>11.8</v>
      </c>
      <c r="Q557" s="42" t="s">
        <v>11083</v>
      </c>
      <c r="R557" s="42">
        <v>15.7</v>
      </c>
      <c r="S557" s="42">
        <v>2.4</v>
      </c>
      <c r="T557" s="42">
        <v>70</v>
      </c>
      <c r="U557" s="42">
        <v>12.9</v>
      </c>
      <c r="V557" s="42">
        <v>50</v>
      </c>
      <c r="W557" s="42" t="s">
        <v>11084</v>
      </c>
      <c r="X557" s="42">
        <v>69.900000000000006</v>
      </c>
      <c r="Y557" s="42">
        <v>138.4</v>
      </c>
      <c r="Z557" s="42">
        <v>13</v>
      </c>
      <c r="AA557" s="42">
        <v>2.5</v>
      </c>
      <c r="AB557" s="42" t="s">
        <v>11085</v>
      </c>
      <c r="AC557" s="42">
        <v>7.5</v>
      </c>
      <c r="AD557" s="42" t="s">
        <v>11086</v>
      </c>
      <c r="AE557" s="42">
        <v>22.5</v>
      </c>
      <c r="AF557" s="42" t="s">
        <v>3337</v>
      </c>
      <c r="AG557" s="42">
        <v>82</v>
      </c>
      <c r="AH557" s="42">
        <v>40.200000000000003</v>
      </c>
      <c r="AI557" s="42">
        <v>59.3</v>
      </c>
      <c r="AJ557" s="42">
        <v>183.95</v>
      </c>
      <c r="AK557" s="42" t="s">
        <v>76</v>
      </c>
      <c r="AL557" s="42" t="s">
        <v>76</v>
      </c>
      <c r="AM557" s="42" t="s">
        <v>76</v>
      </c>
      <c r="AN557" s="42">
        <v>7.3</v>
      </c>
    </row>
    <row r="558" spans="2:40" x14ac:dyDescent="0.25">
      <c r="B558" s="42" t="s">
        <v>408</v>
      </c>
      <c r="C558" s="15">
        <v>466880</v>
      </c>
      <c r="D558" s="15" t="s">
        <v>10767</v>
      </c>
      <c r="E558" s="15">
        <v>2019</v>
      </c>
      <c r="F558" s="41">
        <v>43466</v>
      </c>
      <c r="G558" s="42">
        <v>1020.7</v>
      </c>
      <c r="H558" s="42">
        <v>1022</v>
      </c>
      <c r="I558" s="42">
        <v>1028.3</v>
      </c>
      <c r="J558" s="42" t="s">
        <v>11087</v>
      </c>
      <c r="K558" s="42">
        <v>1014.9</v>
      </c>
      <c r="L558" s="42" t="s">
        <v>11088</v>
      </c>
      <c r="M558" s="42">
        <v>18.2</v>
      </c>
      <c r="N558" s="42">
        <v>27.7</v>
      </c>
      <c r="O558" s="42" t="s">
        <v>11089</v>
      </c>
      <c r="P558" s="42">
        <v>10.6</v>
      </c>
      <c r="Q558" s="42" t="s">
        <v>11090</v>
      </c>
      <c r="R558" s="42">
        <v>14.9</v>
      </c>
      <c r="S558" s="42">
        <v>2.4</v>
      </c>
      <c r="T558" s="42">
        <v>60</v>
      </c>
      <c r="U558" s="42">
        <v>13.4</v>
      </c>
      <c r="V558" s="42">
        <v>80</v>
      </c>
      <c r="W558" s="42" t="s">
        <v>11091</v>
      </c>
      <c r="X558" s="42">
        <v>48.8</v>
      </c>
      <c r="Y558" s="42">
        <v>108.8</v>
      </c>
      <c r="Z558" s="42">
        <v>12</v>
      </c>
      <c r="AA558" s="42">
        <v>1.5</v>
      </c>
      <c r="AB558" s="42" t="s">
        <v>11092</v>
      </c>
      <c r="AC558" s="42">
        <v>2.5</v>
      </c>
      <c r="AD558" s="42" t="s">
        <v>11093</v>
      </c>
      <c r="AE558" s="42">
        <v>12.5</v>
      </c>
      <c r="AF558" s="42" t="s">
        <v>8799</v>
      </c>
      <c r="AG558" s="42">
        <v>82</v>
      </c>
      <c r="AH558" s="42">
        <v>44</v>
      </c>
      <c r="AI558" s="42">
        <v>53.5</v>
      </c>
      <c r="AJ558" s="42">
        <v>202.81</v>
      </c>
      <c r="AK558" s="42" t="s">
        <v>76</v>
      </c>
      <c r="AL558" s="42" t="s">
        <v>76</v>
      </c>
      <c r="AM558" s="42" t="s">
        <v>76</v>
      </c>
      <c r="AN558" s="42">
        <v>7.8</v>
      </c>
    </row>
    <row r="559" spans="2:40" x14ac:dyDescent="0.25">
      <c r="B559" s="42" t="s">
        <v>408</v>
      </c>
      <c r="C559" s="15">
        <v>466880</v>
      </c>
      <c r="D559" s="15" t="s">
        <v>10767</v>
      </c>
      <c r="E559" s="15">
        <v>2019</v>
      </c>
      <c r="F559" s="41">
        <v>43497</v>
      </c>
      <c r="G559" s="42">
        <v>1018.2</v>
      </c>
      <c r="H559" s="42">
        <v>1019.5</v>
      </c>
      <c r="I559" s="42">
        <v>1026.2</v>
      </c>
      <c r="J559" s="42" t="s">
        <v>11094</v>
      </c>
      <c r="K559" s="42">
        <v>1010.1</v>
      </c>
      <c r="L559" s="42" t="s">
        <v>11095</v>
      </c>
      <c r="M559" s="42">
        <v>18.600000000000001</v>
      </c>
      <c r="N559" s="42">
        <v>30.7</v>
      </c>
      <c r="O559" s="42" t="s">
        <v>11096</v>
      </c>
      <c r="P559" s="42">
        <v>13.6</v>
      </c>
      <c r="Q559" s="42" t="s">
        <v>11097</v>
      </c>
      <c r="R559" s="42">
        <v>14.6</v>
      </c>
      <c r="S559" s="42">
        <v>2.1</v>
      </c>
      <c r="T559" s="42">
        <v>60</v>
      </c>
      <c r="U559" s="42">
        <v>12.5</v>
      </c>
      <c r="V559" s="42">
        <v>80</v>
      </c>
      <c r="W559" s="42" t="s">
        <v>11098</v>
      </c>
      <c r="X559" s="42">
        <v>69.099999999999994</v>
      </c>
      <c r="Y559" s="42">
        <v>65.599999999999994</v>
      </c>
      <c r="Z559" s="42">
        <v>9</v>
      </c>
      <c r="AA559" s="42">
        <v>2</v>
      </c>
      <c r="AB559" s="42" t="s">
        <v>11099</v>
      </c>
      <c r="AC559" s="42">
        <v>6.5</v>
      </c>
      <c r="AD559" s="42" t="s">
        <v>11100</v>
      </c>
      <c r="AE559" s="42">
        <v>57.5</v>
      </c>
      <c r="AF559" s="42" t="s">
        <v>2223</v>
      </c>
      <c r="AG559" s="42">
        <v>78</v>
      </c>
      <c r="AH559" s="42">
        <v>41.4</v>
      </c>
      <c r="AI559" s="42">
        <v>42.1</v>
      </c>
      <c r="AJ559" s="42">
        <v>202.59</v>
      </c>
      <c r="AK559" s="42" t="s">
        <v>76</v>
      </c>
      <c r="AL559" s="42" t="s">
        <v>76</v>
      </c>
      <c r="AM559" s="42" t="s">
        <v>76</v>
      </c>
      <c r="AN559" s="42">
        <v>8.9</v>
      </c>
    </row>
    <row r="560" spans="2:40" x14ac:dyDescent="0.25">
      <c r="B560" s="42" t="s">
        <v>408</v>
      </c>
      <c r="C560" s="15">
        <v>466880</v>
      </c>
      <c r="D560" s="15" t="s">
        <v>10767</v>
      </c>
      <c r="E560" s="15">
        <v>2019</v>
      </c>
      <c r="F560" s="41">
        <v>43525</v>
      </c>
      <c r="G560" s="42">
        <v>1015.1</v>
      </c>
      <c r="H560" s="42">
        <v>1016.4</v>
      </c>
      <c r="I560" s="42">
        <v>1023.3</v>
      </c>
      <c r="J560" s="42" t="s">
        <v>9403</v>
      </c>
      <c r="K560" s="42">
        <v>1005.7</v>
      </c>
      <c r="L560" s="42" t="s">
        <v>11101</v>
      </c>
      <c r="M560" s="42">
        <v>19.5</v>
      </c>
      <c r="N560" s="42">
        <v>31.9</v>
      </c>
      <c r="O560" s="42" t="s">
        <v>11102</v>
      </c>
      <c r="P560" s="42">
        <v>12.1</v>
      </c>
      <c r="Q560" s="42" t="s">
        <v>11103</v>
      </c>
      <c r="R560" s="42">
        <v>15.4</v>
      </c>
      <c r="S560" s="42">
        <v>2.1</v>
      </c>
      <c r="T560" s="42">
        <v>60</v>
      </c>
      <c r="U560" s="42">
        <v>14.5</v>
      </c>
      <c r="V560" s="42">
        <v>60</v>
      </c>
      <c r="W560" s="42" t="s">
        <v>11104</v>
      </c>
      <c r="X560" s="42">
        <v>197.8</v>
      </c>
      <c r="Y560" s="42">
        <v>144.30000000000001</v>
      </c>
      <c r="Z560" s="42">
        <v>17</v>
      </c>
      <c r="AA560" s="42">
        <v>6.5</v>
      </c>
      <c r="AB560" s="42" t="s">
        <v>11105</v>
      </c>
      <c r="AC560" s="42">
        <v>13.5</v>
      </c>
      <c r="AD560" s="42" t="s">
        <v>11106</v>
      </c>
      <c r="AE560" s="42">
        <v>46.5</v>
      </c>
      <c r="AF560" s="42" t="s">
        <v>6945</v>
      </c>
      <c r="AG560" s="42">
        <v>78</v>
      </c>
      <c r="AH560" s="42">
        <v>54.4</v>
      </c>
      <c r="AI560" s="42">
        <v>73.7</v>
      </c>
      <c r="AJ560" s="42">
        <v>286.66000000000003</v>
      </c>
      <c r="AK560" s="42" t="s">
        <v>76</v>
      </c>
      <c r="AL560" s="42" t="s">
        <v>76</v>
      </c>
      <c r="AM560" s="42" t="s">
        <v>76</v>
      </c>
      <c r="AN560" s="42">
        <v>8.1</v>
      </c>
    </row>
    <row r="561" spans="2:40" x14ac:dyDescent="0.25">
      <c r="B561" s="42" t="s">
        <v>408</v>
      </c>
      <c r="C561" s="15">
        <v>466880</v>
      </c>
      <c r="D561" s="15" t="s">
        <v>10767</v>
      </c>
      <c r="E561" s="15">
        <v>2019</v>
      </c>
      <c r="F561" s="41">
        <v>43556</v>
      </c>
      <c r="G561" s="42">
        <v>1011.3</v>
      </c>
      <c r="H561" s="42">
        <v>1012.6</v>
      </c>
      <c r="I561" s="42">
        <v>1022.9</v>
      </c>
      <c r="J561" s="42" t="s">
        <v>11107</v>
      </c>
      <c r="K561" s="42">
        <v>1003.5</v>
      </c>
      <c r="L561" s="42" t="s">
        <v>11108</v>
      </c>
      <c r="M561" s="42">
        <v>23.7</v>
      </c>
      <c r="N561" s="42">
        <v>34.799999999999997</v>
      </c>
      <c r="O561" s="42" t="s">
        <v>11109</v>
      </c>
      <c r="P561" s="42">
        <v>15.4</v>
      </c>
      <c r="Q561" s="42" t="s">
        <v>11110</v>
      </c>
      <c r="R561" s="42">
        <v>19.3</v>
      </c>
      <c r="S561" s="42">
        <v>1.7</v>
      </c>
      <c r="T561" s="42">
        <v>60</v>
      </c>
      <c r="U561" s="42">
        <v>13.5</v>
      </c>
      <c r="V561" s="42">
        <v>60</v>
      </c>
      <c r="W561" s="42" t="s">
        <v>11111</v>
      </c>
      <c r="X561" s="42">
        <v>115.4</v>
      </c>
      <c r="Y561" s="42">
        <v>79.5</v>
      </c>
      <c r="Z561" s="42">
        <v>13</v>
      </c>
      <c r="AA561" s="42">
        <v>8.5</v>
      </c>
      <c r="AB561" s="42" t="s">
        <v>11112</v>
      </c>
      <c r="AC561" s="42">
        <v>20</v>
      </c>
      <c r="AD561" s="42" t="s">
        <v>11113</v>
      </c>
      <c r="AE561" s="42">
        <v>37.5</v>
      </c>
      <c r="AF561" s="42" t="s">
        <v>8823</v>
      </c>
      <c r="AG561" s="42">
        <v>77</v>
      </c>
      <c r="AH561" s="42">
        <v>80.3</v>
      </c>
      <c r="AI561" s="42">
        <v>121.8</v>
      </c>
      <c r="AJ561" s="42">
        <v>385.1</v>
      </c>
      <c r="AK561" s="42" t="s">
        <v>76</v>
      </c>
      <c r="AL561" s="42" t="s">
        <v>76</v>
      </c>
      <c r="AM561" s="42" t="s">
        <v>76</v>
      </c>
      <c r="AN561" s="42">
        <v>7.7</v>
      </c>
    </row>
    <row r="562" spans="2:40" x14ac:dyDescent="0.25">
      <c r="B562" s="42" t="s">
        <v>408</v>
      </c>
      <c r="C562" s="15">
        <v>466880</v>
      </c>
      <c r="D562" s="15" t="s">
        <v>10767</v>
      </c>
      <c r="E562" s="15">
        <v>2019</v>
      </c>
      <c r="F562" s="41">
        <v>43586</v>
      </c>
      <c r="G562" s="42">
        <v>1009.1</v>
      </c>
      <c r="H562" s="42">
        <v>1010.3</v>
      </c>
      <c r="I562" s="42">
        <v>1015.8</v>
      </c>
      <c r="J562" s="42" t="s">
        <v>11114</v>
      </c>
      <c r="K562" s="42">
        <v>1001.4</v>
      </c>
      <c r="L562" s="42" t="s">
        <v>2240</v>
      </c>
      <c r="M562" s="42">
        <v>24.7</v>
      </c>
      <c r="N562" s="42">
        <v>34.799999999999997</v>
      </c>
      <c r="O562" s="42" t="s">
        <v>11115</v>
      </c>
      <c r="P562" s="42">
        <v>17.899999999999999</v>
      </c>
      <c r="Q562" s="42" t="s">
        <v>11116</v>
      </c>
      <c r="R562" s="42">
        <v>19.7</v>
      </c>
      <c r="S562" s="42">
        <v>2</v>
      </c>
      <c r="T562" s="42">
        <v>60</v>
      </c>
      <c r="U562" s="42">
        <v>13.3</v>
      </c>
      <c r="V562" s="42">
        <v>250</v>
      </c>
      <c r="W562" s="42" t="s">
        <v>11117</v>
      </c>
      <c r="X562" s="42">
        <v>388.7</v>
      </c>
      <c r="Y562" s="42">
        <v>123.5</v>
      </c>
      <c r="Z562" s="42">
        <v>14</v>
      </c>
      <c r="AA562" s="42">
        <v>25.5</v>
      </c>
      <c r="AB562" s="42" t="s">
        <v>7588</v>
      </c>
      <c r="AC562" s="42">
        <v>72.5</v>
      </c>
      <c r="AD562" s="42" t="s">
        <v>11118</v>
      </c>
      <c r="AE562" s="42">
        <v>102.5</v>
      </c>
      <c r="AF562" s="42" t="s">
        <v>11119</v>
      </c>
      <c r="AG562" s="42">
        <v>74</v>
      </c>
      <c r="AH562" s="42">
        <v>85.1</v>
      </c>
      <c r="AI562" s="42">
        <v>97.1</v>
      </c>
      <c r="AJ562" s="42">
        <v>376.82</v>
      </c>
      <c r="AK562" s="42" t="s">
        <v>76</v>
      </c>
      <c r="AL562" s="42" t="s">
        <v>76</v>
      </c>
      <c r="AM562" s="42" t="s">
        <v>76</v>
      </c>
      <c r="AN562" s="42">
        <v>8.1999999999999993</v>
      </c>
    </row>
    <row r="563" spans="2:40" x14ac:dyDescent="0.25">
      <c r="B563" s="42" t="s">
        <v>408</v>
      </c>
      <c r="C563" s="15">
        <v>466880</v>
      </c>
      <c r="D563" s="15" t="s">
        <v>10767</v>
      </c>
      <c r="E563" s="15">
        <v>2019</v>
      </c>
      <c r="F563" s="41">
        <v>43617</v>
      </c>
      <c r="G563" s="42">
        <v>1004.9</v>
      </c>
      <c r="H563" s="42">
        <v>1006.1</v>
      </c>
      <c r="I563" s="42">
        <v>1010.6</v>
      </c>
      <c r="J563" s="42" t="s">
        <v>11120</v>
      </c>
      <c r="K563" s="42">
        <v>998</v>
      </c>
      <c r="L563" s="42" t="s">
        <v>11121</v>
      </c>
      <c r="M563" s="42">
        <v>28.1</v>
      </c>
      <c r="N563" s="42">
        <v>36.1</v>
      </c>
      <c r="O563" s="42" t="s">
        <v>11122</v>
      </c>
      <c r="P563" s="42">
        <v>21.6</v>
      </c>
      <c r="Q563" s="42" t="s">
        <v>11123</v>
      </c>
      <c r="R563" s="42">
        <v>23.3</v>
      </c>
      <c r="S563" s="42">
        <v>1.4</v>
      </c>
      <c r="T563" s="42">
        <v>60</v>
      </c>
      <c r="U563" s="42">
        <v>14.8</v>
      </c>
      <c r="V563" s="42">
        <v>210</v>
      </c>
      <c r="W563" s="42" t="s">
        <v>11124</v>
      </c>
      <c r="X563" s="42">
        <v>452.3</v>
      </c>
      <c r="Y563" s="42">
        <v>105.8</v>
      </c>
      <c r="Z563" s="42">
        <v>16</v>
      </c>
      <c r="AA563" s="42">
        <v>13.5</v>
      </c>
      <c r="AB563" s="42" t="s">
        <v>11125</v>
      </c>
      <c r="AC563" s="42">
        <v>32</v>
      </c>
      <c r="AD563" s="42" t="s">
        <v>11126</v>
      </c>
      <c r="AE563" s="42">
        <v>111</v>
      </c>
      <c r="AF563" s="42" t="s">
        <v>2254</v>
      </c>
      <c r="AG563" s="42">
        <v>76</v>
      </c>
      <c r="AH563" s="42">
        <v>93</v>
      </c>
      <c r="AI563" s="42">
        <v>127.9</v>
      </c>
      <c r="AJ563" s="42">
        <v>442.16</v>
      </c>
      <c r="AK563" s="42" t="s">
        <v>76</v>
      </c>
      <c r="AL563" s="42" t="s">
        <v>76</v>
      </c>
      <c r="AM563" s="42" t="s">
        <v>76</v>
      </c>
      <c r="AN563" s="42">
        <v>7.9</v>
      </c>
    </row>
    <row r="564" spans="2:40" x14ac:dyDescent="0.25">
      <c r="B564" s="42" t="s">
        <v>408</v>
      </c>
      <c r="C564" s="15">
        <v>466880</v>
      </c>
      <c r="D564" s="15" t="s">
        <v>10767</v>
      </c>
      <c r="E564" s="15">
        <v>2019</v>
      </c>
      <c r="F564" s="41">
        <v>43647</v>
      </c>
      <c r="G564" s="42">
        <v>1003.9</v>
      </c>
      <c r="H564" s="42">
        <v>1005.1</v>
      </c>
      <c r="I564" s="42">
        <v>1009.2</v>
      </c>
      <c r="J564" s="42" t="s">
        <v>11127</v>
      </c>
      <c r="K564" s="42">
        <v>994</v>
      </c>
      <c r="L564" s="42" t="s">
        <v>11128</v>
      </c>
      <c r="M564" s="42">
        <v>29.9</v>
      </c>
      <c r="N564" s="42">
        <v>36.9</v>
      </c>
      <c r="O564" s="42" t="s">
        <v>11129</v>
      </c>
      <c r="P564" s="42">
        <v>24</v>
      </c>
      <c r="Q564" s="42" t="s">
        <v>11130</v>
      </c>
      <c r="R564" s="42">
        <v>24.1</v>
      </c>
      <c r="S564" s="42">
        <v>1.7</v>
      </c>
      <c r="T564" s="42">
        <v>220</v>
      </c>
      <c r="U564" s="42">
        <v>16.3</v>
      </c>
      <c r="V564" s="42">
        <v>220</v>
      </c>
      <c r="W564" s="42" t="s">
        <v>11131</v>
      </c>
      <c r="X564" s="42">
        <v>362.7</v>
      </c>
      <c r="Y564" s="42">
        <v>48.4</v>
      </c>
      <c r="Z564" s="42">
        <v>16</v>
      </c>
      <c r="AA564" s="42">
        <v>16</v>
      </c>
      <c r="AB564" s="42" t="s">
        <v>11132</v>
      </c>
      <c r="AC564" s="42">
        <v>53.5</v>
      </c>
      <c r="AD564" s="42" t="s">
        <v>11133</v>
      </c>
      <c r="AE564" s="42">
        <v>121.5</v>
      </c>
      <c r="AF564" s="42" t="s">
        <v>2262</v>
      </c>
      <c r="AG564" s="42">
        <v>73</v>
      </c>
      <c r="AH564" s="42">
        <v>136.5</v>
      </c>
      <c r="AI564" s="42">
        <v>195.3</v>
      </c>
      <c r="AJ564" s="42">
        <v>581.65</v>
      </c>
      <c r="AK564" s="42" t="s">
        <v>76</v>
      </c>
      <c r="AL564" s="42" t="s">
        <v>76</v>
      </c>
      <c r="AM564" s="42" t="s">
        <v>76</v>
      </c>
      <c r="AN564" s="42">
        <v>6.7</v>
      </c>
    </row>
    <row r="565" spans="2:40" x14ac:dyDescent="0.25">
      <c r="B565" s="42" t="s">
        <v>408</v>
      </c>
      <c r="C565" s="15">
        <v>466880</v>
      </c>
      <c r="D565" s="15" t="s">
        <v>10767</v>
      </c>
      <c r="E565" s="15">
        <v>2019</v>
      </c>
      <c r="F565" s="41">
        <v>43678</v>
      </c>
      <c r="G565" s="42">
        <v>1001.8</v>
      </c>
      <c r="H565" s="42">
        <v>1003</v>
      </c>
      <c r="I565" s="42">
        <v>1010.5</v>
      </c>
      <c r="J565" s="42" t="s">
        <v>11134</v>
      </c>
      <c r="K565" s="42">
        <v>983.7</v>
      </c>
      <c r="L565" s="42" t="s">
        <v>11135</v>
      </c>
      <c r="M565" s="42">
        <v>30</v>
      </c>
      <c r="N565" s="42">
        <v>37.1</v>
      </c>
      <c r="O565" s="42" t="s">
        <v>11136</v>
      </c>
      <c r="P565" s="42">
        <v>24.3</v>
      </c>
      <c r="Q565" s="42" t="s">
        <v>11137</v>
      </c>
      <c r="R565" s="42">
        <v>23.8</v>
      </c>
      <c r="S565" s="42">
        <v>2.4</v>
      </c>
      <c r="T565" s="42">
        <v>60</v>
      </c>
      <c r="U565" s="42">
        <v>21.1</v>
      </c>
      <c r="V565" s="42">
        <v>220</v>
      </c>
      <c r="W565" s="42" t="s">
        <v>11138</v>
      </c>
      <c r="X565" s="42">
        <v>210</v>
      </c>
      <c r="Y565" s="42">
        <v>59.6</v>
      </c>
      <c r="Z565" s="42">
        <v>12</v>
      </c>
      <c r="AA565" s="42">
        <v>14.5</v>
      </c>
      <c r="AB565" s="42" t="s">
        <v>11139</v>
      </c>
      <c r="AC565" s="42">
        <v>32.5</v>
      </c>
      <c r="AD565" s="42" t="s">
        <v>11140</v>
      </c>
      <c r="AE565" s="42">
        <v>41</v>
      </c>
      <c r="AF565" s="42" t="s">
        <v>2270</v>
      </c>
      <c r="AG565" s="42">
        <v>71</v>
      </c>
      <c r="AH565" s="42">
        <v>136</v>
      </c>
      <c r="AI565" s="42">
        <v>212.2</v>
      </c>
      <c r="AJ565" s="42">
        <v>598.34</v>
      </c>
      <c r="AK565" s="42" t="s">
        <v>76</v>
      </c>
      <c r="AL565" s="42" t="s">
        <v>76</v>
      </c>
      <c r="AM565" s="42" t="s">
        <v>76</v>
      </c>
      <c r="AN565" s="42">
        <v>5.6</v>
      </c>
    </row>
    <row r="566" spans="2:40" x14ac:dyDescent="0.25">
      <c r="B566" s="42" t="s">
        <v>408</v>
      </c>
      <c r="C566" s="15">
        <v>466880</v>
      </c>
      <c r="D566" s="15" t="s">
        <v>10767</v>
      </c>
      <c r="E566" s="15">
        <v>2019</v>
      </c>
      <c r="F566" s="41">
        <v>43709</v>
      </c>
      <c r="G566" s="42">
        <v>1008.3</v>
      </c>
      <c r="H566" s="42">
        <v>1009.5</v>
      </c>
      <c r="I566" s="42">
        <v>1018.5</v>
      </c>
      <c r="J566" s="42" t="s">
        <v>11141</v>
      </c>
      <c r="K566" s="42">
        <v>997</v>
      </c>
      <c r="L566" s="42" t="s">
        <v>11142</v>
      </c>
      <c r="M566" s="42">
        <v>27</v>
      </c>
      <c r="N566" s="42">
        <v>35.9</v>
      </c>
      <c r="O566" s="42" t="s">
        <v>11143</v>
      </c>
      <c r="P566" s="42">
        <v>19.600000000000001</v>
      </c>
      <c r="Q566" s="42" t="s">
        <v>11144</v>
      </c>
      <c r="R566" s="42">
        <v>22.1</v>
      </c>
      <c r="S566" s="42">
        <v>2.2000000000000002</v>
      </c>
      <c r="T566" s="42">
        <v>60</v>
      </c>
      <c r="U566" s="42">
        <v>16.5</v>
      </c>
      <c r="V566" s="42">
        <v>70</v>
      </c>
      <c r="W566" s="42" t="s">
        <v>11145</v>
      </c>
      <c r="X566" s="42">
        <v>291.39999999999998</v>
      </c>
      <c r="Y566" s="42">
        <v>120.6</v>
      </c>
      <c r="Z566" s="42">
        <v>14</v>
      </c>
      <c r="AA566" s="42">
        <v>12.5</v>
      </c>
      <c r="AB566" s="42" t="s">
        <v>11146</v>
      </c>
      <c r="AC566" s="42">
        <v>23.5</v>
      </c>
      <c r="AD566" s="42" t="s">
        <v>11147</v>
      </c>
      <c r="AE566" s="42">
        <v>63.3</v>
      </c>
      <c r="AF566" s="42" t="s">
        <v>9453</v>
      </c>
      <c r="AG566" s="42">
        <v>76</v>
      </c>
      <c r="AH566" s="42">
        <v>90.5</v>
      </c>
      <c r="AI566" s="42">
        <v>134.19999999999999</v>
      </c>
      <c r="AJ566" s="42">
        <v>369.61</v>
      </c>
      <c r="AK566" s="42" t="s">
        <v>76</v>
      </c>
      <c r="AL566" s="42" t="s">
        <v>76</v>
      </c>
      <c r="AM566" s="42" t="s">
        <v>76</v>
      </c>
      <c r="AN566" s="42">
        <v>6.6</v>
      </c>
    </row>
    <row r="567" spans="2:40" x14ac:dyDescent="0.25">
      <c r="B567" s="42" t="s">
        <v>408</v>
      </c>
      <c r="C567" s="15">
        <v>466880</v>
      </c>
      <c r="D567" s="15" t="s">
        <v>10767</v>
      </c>
      <c r="E567" s="15">
        <v>2019</v>
      </c>
      <c r="F567" s="41">
        <v>43739</v>
      </c>
      <c r="G567" s="42">
        <v>1014.3</v>
      </c>
      <c r="H567" s="42">
        <v>1015.5</v>
      </c>
      <c r="I567" s="42">
        <v>1022.2</v>
      </c>
      <c r="J567" s="42" t="s">
        <v>11148</v>
      </c>
      <c r="K567" s="42">
        <v>997.6</v>
      </c>
      <c r="L567" s="42" t="s">
        <v>2280</v>
      </c>
      <c r="M567" s="42">
        <v>24.9</v>
      </c>
      <c r="N567" s="42">
        <v>34.799999999999997</v>
      </c>
      <c r="O567" s="42" t="s">
        <v>11149</v>
      </c>
      <c r="P567" s="42">
        <v>18.600000000000001</v>
      </c>
      <c r="Q567" s="42" t="s">
        <v>11150</v>
      </c>
      <c r="R567" s="42">
        <v>19.100000000000001</v>
      </c>
      <c r="S567" s="42">
        <v>2.5</v>
      </c>
      <c r="T567" s="42">
        <v>60</v>
      </c>
      <c r="U567" s="42">
        <v>16.899999999999999</v>
      </c>
      <c r="V567" s="42">
        <v>200</v>
      </c>
      <c r="W567" s="42" t="s">
        <v>11151</v>
      </c>
      <c r="X567" s="42">
        <v>33.5</v>
      </c>
      <c r="Y567" s="42">
        <v>37.5</v>
      </c>
      <c r="Z567" s="42">
        <v>7</v>
      </c>
      <c r="AA567" s="42">
        <v>2</v>
      </c>
      <c r="AB567" s="42" t="s">
        <v>2280</v>
      </c>
      <c r="AC567" s="42">
        <v>5.5</v>
      </c>
      <c r="AD567" s="42" t="s">
        <v>11152</v>
      </c>
      <c r="AE567" s="42">
        <v>17</v>
      </c>
      <c r="AF567" s="42" t="s">
        <v>9460</v>
      </c>
      <c r="AG567" s="42">
        <v>71</v>
      </c>
      <c r="AH567" s="42">
        <v>91.7</v>
      </c>
      <c r="AI567" s="42">
        <v>126.9</v>
      </c>
      <c r="AJ567" s="42">
        <v>301.74</v>
      </c>
      <c r="AK567" s="42" t="s">
        <v>76</v>
      </c>
      <c r="AL567" s="42" t="s">
        <v>76</v>
      </c>
      <c r="AM567" s="42" t="s">
        <v>76</v>
      </c>
      <c r="AN567" s="42">
        <v>5.9</v>
      </c>
    </row>
    <row r="568" spans="2:40" x14ac:dyDescent="0.25">
      <c r="B568" s="42" t="s">
        <v>408</v>
      </c>
      <c r="C568" s="15">
        <v>466880</v>
      </c>
      <c r="D568" s="15" t="s">
        <v>10767</v>
      </c>
      <c r="E568" s="15">
        <v>2019</v>
      </c>
      <c r="F568" s="41">
        <v>43770</v>
      </c>
      <c r="G568" s="42">
        <v>1016.7</v>
      </c>
      <c r="H568" s="42">
        <v>1017.9</v>
      </c>
      <c r="I568" s="42">
        <v>1025</v>
      </c>
      <c r="J568" s="42" t="s">
        <v>11153</v>
      </c>
      <c r="K568" s="42">
        <v>1008.6</v>
      </c>
      <c r="L568" s="42" t="s">
        <v>11154</v>
      </c>
      <c r="M568" s="42">
        <v>21.7</v>
      </c>
      <c r="N568" s="42">
        <v>30.2</v>
      </c>
      <c r="O568" s="42" t="s">
        <v>11155</v>
      </c>
      <c r="P568" s="42">
        <v>15.6</v>
      </c>
      <c r="Q568" s="42" t="s">
        <v>11156</v>
      </c>
      <c r="R568" s="42">
        <v>16.600000000000001</v>
      </c>
      <c r="S568" s="42">
        <v>2.7</v>
      </c>
      <c r="T568" s="42">
        <v>60</v>
      </c>
      <c r="U568" s="42">
        <v>13.7</v>
      </c>
      <c r="V568" s="42">
        <v>70</v>
      </c>
      <c r="W568" s="42" t="s">
        <v>11157</v>
      </c>
      <c r="X568" s="42">
        <v>18.899999999999999</v>
      </c>
      <c r="Y568" s="42">
        <v>41.9</v>
      </c>
      <c r="Z568" s="42">
        <v>9</v>
      </c>
      <c r="AA568" s="42">
        <v>1</v>
      </c>
      <c r="AB568" s="42" t="s">
        <v>11158</v>
      </c>
      <c r="AC568" s="42">
        <v>2.5</v>
      </c>
      <c r="AD568" s="42" t="s">
        <v>11159</v>
      </c>
      <c r="AE568" s="42">
        <v>6.5</v>
      </c>
      <c r="AF568" s="42" t="s">
        <v>6379</v>
      </c>
      <c r="AG568" s="42">
        <v>74</v>
      </c>
      <c r="AH568" s="42">
        <v>69.900000000000006</v>
      </c>
      <c r="AI568" s="42">
        <v>95</v>
      </c>
      <c r="AJ568" s="42">
        <v>210.89</v>
      </c>
      <c r="AK568" s="42" t="s">
        <v>76</v>
      </c>
      <c r="AL568" s="42" t="s">
        <v>76</v>
      </c>
      <c r="AM568" s="42" t="s">
        <v>76</v>
      </c>
      <c r="AN568" s="42">
        <v>6.8</v>
      </c>
    </row>
    <row r="569" spans="2:40" x14ac:dyDescent="0.25">
      <c r="B569" s="42" t="s">
        <v>408</v>
      </c>
      <c r="C569" s="15">
        <v>466880</v>
      </c>
      <c r="D569" s="15" t="s">
        <v>10767</v>
      </c>
      <c r="E569" s="15">
        <v>2019</v>
      </c>
      <c r="F569" s="41">
        <v>43800</v>
      </c>
      <c r="G569" s="42">
        <v>1019.9</v>
      </c>
      <c r="H569" s="42">
        <v>1021.2</v>
      </c>
      <c r="I569" s="42">
        <v>1030.3</v>
      </c>
      <c r="J569" s="42" t="s">
        <v>11160</v>
      </c>
      <c r="K569" s="42">
        <v>1012.1</v>
      </c>
      <c r="L569" s="42" t="s">
        <v>11161</v>
      </c>
      <c r="M569" s="42">
        <v>18.600000000000001</v>
      </c>
      <c r="N569" s="42">
        <v>28.4</v>
      </c>
      <c r="O569" s="42" t="s">
        <v>11162</v>
      </c>
      <c r="P569" s="42">
        <v>10.7</v>
      </c>
      <c r="Q569" s="42" t="s">
        <v>11163</v>
      </c>
      <c r="R569" s="42">
        <v>14.6</v>
      </c>
      <c r="S569" s="42">
        <v>2.2999999999999998</v>
      </c>
      <c r="T569" s="42">
        <v>60</v>
      </c>
      <c r="U569" s="42">
        <v>15</v>
      </c>
      <c r="V569" s="42">
        <v>70</v>
      </c>
      <c r="W569" s="42" t="s">
        <v>11164</v>
      </c>
      <c r="X569" s="42">
        <v>182</v>
      </c>
      <c r="Y569" s="42">
        <v>121.1</v>
      </c>
      <c r="Z569" s="42">
        <v>11</v>
      </c>
      <c r="AA569" s="42">
        <v>2.5</v>
      </c>
      <c r="AB569" s="42" t="s">
        <v>9473</v>
      </c>
      <c r="AC569" s="42">
        <v>7.5</v>
      </c>
      <c r="AD569" s="42" t="s">
        <v>11165</v>
      </c>
      <c r="AE569" s="42">
        <v>68.5</v>
      </c>
      <c r="AF569" s="42" t="s">
        <v>2301</v>
      </c>
      <c r="AG569" s="42">
        <v>79</v>
      </c>
      <c r="AH569" s="42">
        <v>51.7</v>
      </c>
      <c r="AI569" s="42">
        <v>57.6</v>
      </c>
      <c r="AJ569" s="42">
        <v>161.87</v>
      </c>
      <c r="AK569" s="42" t="s">
        <v>76</v>
      </c>
      <c r="AL569" s="42" t="s">
        <v>76</v>
      </c>
      <c r="AM569" s="42" t="s">
        <v>76</v>
      </c>
      <c r="AN569" s="42">
        <v>7.4</v>
      </c>
    </row>
    <row r="570" spans="2:40" x14ac:dyDescent="0.25">
      <c r="B570" s="42" t="s">
        <v>408</v>
      </c>
      <c r="C570" s="15">
        <v>466880</v>
      </c>
      <c r="D570" s="15" t="s">
        <v>10767</v>
      </c>
      <c r="E570" s="15">
        <v>2020</v>
      </c>
      <c r="F570" s="41">
        <v>43831</v>
      </c>
      <c r="G570" s="42">
        <v>1018.9</v>
      </c>
      <c r="H570" s="42">
        <v>1020.2</v>
      </c>
      <c r="I570" s="42">
        <v>1028.4000000000001</v>
      </c>
      <c r="J570" s="42" t="s">
        <v>8875</v>
      </c>
      <c r="K570" s="42">
        <v>1008.9</v>
      </c>
      <c r="L570" s="42" t="s">
        <v>11166</v>
      </c>
      <c r="M570" s="42">
        <v>17.3</v>
      </c>
      <c r="N570" s="42">
        <v>27.6</v>
      </c>
      <c r="O570" s="42" t="s">
        <v>11167</v>
      </c>
      <c r="P570" s="42">
        <v>6.3</v>
      </c>
      <c r="Q570" s="42" t="s">
        <v>11168</v>
      </c>
      <c r="R570" s="42">
        <v>13.3</v>
      </c>
      <c r="S570" s="42">
        <v>1.9</v>
      </c>
      <c r="T570" s="42">
        <v>60</v>
      </c>
      <c r="U570" s="42">
        <v>15.3</v>
      </c>
      <c r="V570" s="42">
        <v>90</v>
      </c>
      <c r="W570" s="42" t="s">
        <v>11169</v>
      </c>
      <c r="X570" s="42">
        <v>47.6</v>
      </c>
      <c r="Y570" s="42">
        <v>84.2</v>
      </c>
      <c r="Z570" s="42">
        <v>11</v>
      </c>
      <c r="AA570" s="42">
        <v>2</v>
      </c>
      <c r="AB570" s="42" t="s">
        <v>11170</v>
      </c>
      <c r="AC570" s="42">
        <v>6.5</v>
      </c>
      <c r="AD570" s="42" t="s">
        <v>11171</v>
      </c>
      <c r="AE570" s="42">
        <v>28</v>
      </c>
      <c r="AF570" s="42" t="s">
        <v>4535</v>
      </c>
      <c r="AG570" s="42">
        <v>79</v>
      </c>
      <c r="AH570" s="42">
        <v>47.1</v>
      </c>
      <c r="AI570" s="42">
        <v>78</v>
      </c>
      <c r="AJ570" s="42">
        <v>195.8</v>
      </c>
      <c r="AK570" s="42" t="s">
        <v>76</v>
      </c>
      <c r="AL570" s="42" t="s">
        <v>76</v>
      </c>
      <c r="AM570" s="42" t="s">
        <v>76</v>
      </c>
      <c r="AN570" s="42">
        <v>6.9</v>
      </c>
    </row>
    <row r="571" spans="2:40" x14ac:dyDescent="0.25">
      <c r="B571" s="42" t="s">
        <v>408</v>
      </c>
      <c r="C571" s="15">
        <v>466880</v>
      </c>
      <c r="D571" s="15" t="s">
        <v>10767</v>
      </c>
      <c r="E571" s="15">
        <v>2020</v>
      </c>
      <c r="F571" s="41">
        <v>43862</v>
      </c>
      <c r="G571" s="42">
        <v>1020.8</v>
      </c>
      <c r="H571" s="42">
        <v>1022.1</v>
      </c>
      <c r="I571" s="42">
        <v>1030.0999999999999</v>
      </c>
      <c r="J571" s="42" t="s">
        <v>11172</v>
      </c>
      <c r="K571" s="42">
        <v>1010.8</v>
      </c>
      <c r="L571" s="42" t="s">
        <v>11173</v>
      </c>
      <c r="M571" s="42">
        <v>18.100000000000001</v>
      </c>
      <c r="N571" s="42">
        <v>29.6</v>
      </c>
      <c r="O571" s="42" t="s">
        <v>11174</v>
      </c>
      <c r="P571" s="42">
        <v>9.6999999999999993</v>
      </c>
      <c r="Q571" s="42" t="s">
        <v>11175</v>
      </c>
      <c r="R571" s="42">
        <v>13.5</v>
      </c>
      <c r="S571" s="42">
        <v>1.9</v>
      </c>
      <c r="T571" s="42">
        <v>60</v>
      </c>
      <c r="U571" s="42">
        <v>14.4</v>
      </c>
      <c r="V571" s="42">
        <v>80</v>
      </c>
      <c r="W571" s="42" t="s">
        <v>11176</v>
      </c>
      <c r="X571" s="42">
        <v>37.5</v>
      </c>
      <c r="Y571" s="42">
        <v>52.1</v>
      </c>
      <c r="Z571" s="42">
        <v>5</v>
      </c>
      <c r="AA571" s="42">
        <v>2.8</v>
      </c>
      <c r="AB571" s="42" t="s">
        <v>11177</v>
      </c>
      <c r="AC571" s="42">
        <v>4.3</v>
      </c>
      <c r="AD571" s="42" t="s">
        <v>11178</v>
      </c>
      <c r="AE571" s="42">
        <v>16</v>
      </c>
      <c r="AF571" s="42" t="s">
        <v>7026</v>
      </c>
      <c r="AG571" s="42">
        <v>76</v>
      </c>
      <c r="AH571" s="42">
        <v>54.7</v>
      </c>
      <c r="AI571" s="42">
        <v>96.9</v>
      </c>
      <c r="AJ571" s="42">
        <v>239</v>
      </c>
      <c r="AK571" s="42" t="s">
        <v>76</v>
      </c>
      <c r="AL571" s="42" t="s">
        <v>76</v>
      </c>
      <c r="AM571" s="42" t="s">
        <v>76</v>
      </c>
      <c r="AN571" s="42">
        <v>6.6</v>
      </c>
    </row>
    <row r="572" spans="2:40" x14ac:dyDescent="0.25">
      <c r="B572" s="42" t="s">
        <v>408</v>
      </c>
      <c r="C572" s="15">
        <v>466880</v>
      </c>
      <c r="D572" s="15" t="s">
        <v>10767</v>
      </c>
      <c r="E572" s="15">
        <v>2020</v>
      </c>
      <c r="F572" s="41">
        <v>43891</v>
      </c>
      <c r="G572" s="42">
        <v>1015</v>
      </c>
      <c r="H572" s="42">
        <v>1016.2</v>
      </c>
      <c r="I572" s="42">
        <v>1023.2</v>
      </c>
      <c r="J572" s="42" t="s">
        <v>11179</v>
      </c>
      <c r="K572" s="42">
        <v>1004.3</v>
      </c>
      <c r="L572" s="42" t="s">
        <v>11180</v>
      </c>
      <c r="M572" s="42">
        <v>20.3</v>
      </c>
      <c r="N572" s="42">
        <v>32.799999999999997</v>
      </c>
      <c r="O572" s="42" t="s">
        <v>11181</v>
      </c>
      <c r="P572" s="42">
        <v>13.9</v>
      </c>
      <c r="Q572" s="42" t="s">
        <v>11182</v>
      </c>
      <c r="R572" s="42">
        <v>16.100000000000001</v>
      </c>
      <c r="S572" s="42">
        <v>1.8</v>
      </c>
      <c r="T572" s="42">
        <v>60</v>
      </c>
      <c r="U572" s="42">
        <v>12.2</v>
      </c>
      <c r="V572" s="42">
        <v>90</v>
      </c>
      <c r="W572" s="42" t="s">
        <v>11183</v>
      </c>
      <c r="X572" s="42">
        <v>307</v>
      </c>
      <c r="Y572" s="42">
        <v>112</v>
      </c>
      <c r="Z572" s="42">
        <v>17</v>
      </c>
      <c r="AA572" s="42">
        <v>15</v>
      </c>
      <c r="AB572" s="42" t="s">
        <v>11184</v>
      </c>
      <c r="AC572" s="42">
        <v>29.5</v>
      </c>
      <c r="AD572" s="42" t="s">
        <v>11185</v>
      </c>
      <c r="AE572" s="42">
        <v>97.5</v>
      </c>
      <c r="AF572" s="42" t="s">
        <v>6408</v>
      </c>
      <c r="AG572" s="42">
        <v>79</v>
      </c>
      <c r="AH572" s="42">
        <v>62.5</v>
      </c>
      <c r="AI572" s="42">
        <v>78.5</v>
      </c>
      <c r="AJ572" s="42">
        <v>257.7</v>
      </c>
      <c r="AK572" s="42" t="s">
        <v>76</v>
      </c>
      <c r="AL572" s="42" t="s">
        <v>76</v>
      </c>
      <c r="AM572" s="42" t="s">
        <v>76</v>
      </c>
      <c r="AN572" s="42">
        <v>8</v>
      </c>
    </row>
    <row r="573" spans="2:40" x14ac:dyDescent="0.25">
      <c r="B573" s="42" t="s">
        <v>408</v>
      </c>
      <c r="C573" s="15">
        <v>466880</v>
      </c>
      <c r="D573" s="15" t="s">
        <v>10767</v>
      </c>
      <c r="E573" s="15">
        <v>2020</v>
      </c>
      <c r="F573" s="41">
        <v>43922</v>
      </c>
      <c r="G573" s="42">
        <v>1015.4</v>
      </c>
      <c r="H573" s="42">
        <v>1016.7</v>
      </c>
      <c r="I573" s="42">
        <v>1021.1</v>
      </c>
      <c r="J573" s="42" t="s">
        <v>11186</v>
      </c>
      <c r="K573" s="42">
        <v>1007.8</v>
      </c>
      <c r="L573" s="42" t="s">
        <v>11187</v>
      </c>
      <c r="M573" s="42">
        <v>20.399999999999999</v>
      </c>
      <c r="N573" s="42">
        <v>32.1</v>
      </c>
      <c r="O573" s="42" t="s">
        <v>11188</v>
      </c>
      <c r="P573" s="42">
        <v>9.9</v>
      </c>
      <c r="Q573" s="42" t="s">
        <v>11189</v>
      </c>
      <c r="R573" s="42">
        <v>15.6</v>
      </c>
      <c r="S573" s="42">
        <v>2</v>
      </c>
      <c r="T573" s="42">
        <v>60</v>
      </c>
      <c r="U573" s="42">
        <v>14.1</v>
      </c>
      <c r="V573" s="42">
        <v>30</v>
      </c>
      <c r="W573" s="42" t="s">
        <v>11190</v>
      </c>
      <c r="X573" s="42">
        <v>97.1</v>
      </c>
      <c r="Y573" s="42">
        <v>117.3</v>
      </c>
      <c r="Z573" s="42">
        <v>15</v>
      </c>
      <c r="AA573" s="42">
        <v>3</v>
      </c>
      <c r="AB573" s="42" t="s">
        <v>11191</v>
      </c>
      <c r="AC573" s="42">
        <v>7.5</v>
      </c>
      <c r="AD573" s="42" t="s">
        <v>11192</v>
      </c>
      <c r="AE573" s="42">
        <v>20</v>
      </c>
      <c r="AF573" s="42" t="s">
        <v>2305</v>
      </c>
      <c r="AG573" s="42">
        <v>76</v>
      </c>
      <c r="AH573" s="42">
        <v>62.2</v>
      </c>
      <c r="AI573" s="42">
        <v>102.2</v>
      </c>
      <c r="AJ573" s="42">
        <v>269.51</v>
      </c>
      <c r="AK573" s="42" t="s">
        <v>76</v>
      </c>
      <c r="AL573" s="42" t="s">
        <v>76</v>
      </c>
      <c r="AM573" s="42" t="s">
        <v>76</v>
      </c>
      <c r="AN573" s="42">
        <v>7.8</v>
      </c>
    </row>
    <row r="574" spans="2:40" x14ac:dyDescent="0.25">
      <c r="B574" s="42" t="s">
        <v>408</v>
      </c>
      <c r="C574" s="15">
        <v>466880</v>
      </c>
      <c r="D574" s="15" t="s">
        <v>10767</v>
      </c>
      <c r="E574" s="15">
        <v>2020</v>
      </c>
      <c r="F574" s="41">
        <v>43952</v>
      </c>
      <c r="G574" s="42">
        <v>1007.7</v>
      </c>
      <c r="H574" s="42">
        <v>1008.9</v>
      </c>
      <c r="I574" s="42">
        <v>1014</v>
      </c>
      <c r="J574" s="42" t="s">
        <v>11193</v>
      </c>
      <c r="K574" s="42">
        <v>1000.5</v>
      </c>
      <c r="L574" s="42" t="s">
        <v>11194</v>
      </c>
      <c r="M574" s="42">
        <v>26.6</v>
      </c>
      <c r="N574" s="42">
        <v>35.6</v>
      </c>
      <c r="O574" s="42" t="s">
        <v>11195</v>
      </c>
      <c r="P574" s="42">
        <v>20.2</v>
      </c>
      <c r="Q574" s="42" t="s">
        <v>11196</v>
      </c>
      <c r="R574" s="42">
        <v>22.2</v>
      </c>
      <c r="S574" s="42">
        <v>1.4</v>
      </c>
      <c r="T574" s="42">
        <v>60</v>
      </c>
      <c r="U574" s="42">
        <v>19.100000000000001</v>
      </c>
      <c r="V574" s="42">
        <v>210</v>
      </c>
      <c r="W574" s="42" t="s">
        <v>11197</v>
      </c>
      <c r="X574" s="42">
        <v>427.6</v>
      </c>
      <c r="Y574" s="42">
        <v>104.1</v>
      </c>
      <c r="Z574" s="42">
        <v>15</v>
      </c>
      <c r="AA574" s="42">
        <v>10</v>
      </c>
      <c r="AB574" s="42" t="s">
        <v>11198</v>
      </c>
      <c r="AC574" s="42">
        <v>27</v>
      </c>
      <c r="AD574" s="42" t="s">
        <v>11199</v>
      </c>
      <c r="AE574" s="42">
        <v>132.5</v>
      </c>
      <c r="AF574" s="42" t="s">
        <v>8911</v>
      </c>
      <c r="AG574" s="42">
        <v>78</v>
      </c>
      <c r="AH574" s="42">
        <v>90</v>
      </c>
      <c r="AI574" s="42">
        <v>127.4</v>
      </c>
      <c r="AJ574" s="42">
        <v>362.62</v>
      </c>
      <c r="AK574" s="42" t="s">
        <v>76</v>
      </c>
      <c r="AL574" s="42" t="s">
        <v>76</v>
      </c>
      <c r="AM574" s="42" t="s">
        <v>76</v>
      </c>
      <c r="AN574" s="42">
        <v>7.8</v>
      </c>
    </row>
    <row r="575" spans="2:40" x14ac:dyDescent="0.25">
      <c r="B575" s="42" t="s">
        <v>408</v>
      </c>
      <c r="C575" s="15">
        <v>466880</v>
      </c>
      <c r="D575" s="15" t="s">
        <v>10767</v>
      </c>
      <c r="E575" s="15">
        <v>2020</v>
      </c>
      <c r="F575" s="41">
        <v>43983</v>
      </c>
      <c r="G575" s="42">
        <v>1006.5</v>
      </c>
      <c r="H575" s="42">
        <v>1007.7</v>
      </c>
      <c r="I575" s="42">
        <v>1013</v>
      </c>
      <c r="J575" s="42" t="s">
        <v>11200</v>
      </c>
      <c r="K575" s="42">
        <v>1000.9</v>
      </c>
      <c r="L575" s="42" t="s">
        <v>9510</v>
      </c>
      <c r="M575" s="42">
        <v>30</v>
      </c>
      <c r="N575" s="42">
        <v>37.299999999999997</v>
      </c>
      <c r="O575" s="42" t="s">
        <v>11201</v>
      </c>
      <c r="P575" s="42">
        <v>24</v>
      </c>
      <c r="Q575" s="42" t="s">
        <v>11202</v>
      </c>
      <c r="R575" s="42">
        <v>23.8</v>
      </c>
      <c r="S575" s="42">
        <v>1.7</v>
      </c>
      <c r="T575" s="42">
        <v>220</v>
      </c>
      <c r="U575" s="42">
        <v>14.8</v>
      </c>
      <c r="V575" s="42">
        <v>200</v>
      </c>
      <c r="W575" s="42" t="s">
        <v>11203</v>
      </c>
      <c r="X575" s="42">
        <v>108.3</v>
      </c>
      <c r="Y575" s="42">
        <v>25.7</v>
      </c>
      <c r="Z575" s="42">
        <v>6</v>
      </c>
      <c r="AA575" s="42">
        <v>11.5</v>
      </c>
      <c r="AB575" s="42" t="s">
        <v>11204</v>
      </c>
      <c r="AC575" s="42">
        <v>46</v>
      </c>
      <c r="AD575" s="42" t="s">
        <v>11205</v>
      </c>
      <c r="AE575" s="42">
        <v>68</v>
      </c>
      <c r="AF575" s="42" t="s">
        <v>5796</v>
      </c>
      <c r="AG575" s="42">
        <v>71</v>
      </c>
      <c r="AH575" s="42">
        <v>143.19999999999999</v>
      </c>
      <c r="AI575" s="42">
        <v>222.5</v>
      </c>
      <c r="AJ575" s="42">
        <v>521.30999999999995</v>
      </c>
      <c r="AK575" s="42" t="s">
        <v>76</v>
      </c>
      <c r="AL575" s="42" t="s">
        <v>76</v>
      </c>
      <c r="AM575" s="42" t="s">
        <v>76</v>
      </c>
      <c r="AN575" s="42">
        <v>6.8</v>
      </c>
    </row>
    <row r="576" spans="2:40" x14ac:dyDescent="0.25">
      <c r="B576" s="42" t="s">
        <v>408</v>
      </c>
      <c r="C576" s="15">
        <v>466880</v>
      </c>
      <c r="D576" s="15" t="s">
        <v>10767</v>
      </c>
      <c r="E576" s="15">
        <v>2020</v>
      </c>
      <c r="F576" s="41">
        <v>44013</v>
      </c>
      <c r="G576" s="42">
        <v>1006.4</v>
      </c>
      <c r="H576" s="42">
        <v>1007.6</v>
      </c>
      <c r="I576" s="42">
        <v>1011.1</v>
      </c>
      <c r="J576" s="42" t="s">
        <v>11206</v>
      </c>
      <c r="K576" s="42">
        <v>1000.6</v>
      </c>
      <c r="L576" s="42" t="s">
        <v>11207</v>
      </c>
      <c r="M576" s="42">
        <v>30.4</v>
      </c>
      <c r="N576" s="42">
        <v>38.200000000000003</v>
      </c>
      <c r="O576" s="42" t="s">
        <v>11208</v>
      </c>
      <c r="P576" s="42">
        <v>24.3</v>
      </c>
      <c r="Q576" s="42" t="s">
        <v>11209</v>
      </c>
      <c r="R576" s="42">
        <v>23.9</v>
      </c>
      <c r="S576" s="42">
        <v>1.5</v>
      </c>
      <c r="T576" s="42">
        <v>210</v>
      </c>
      <c r="U576" s="42">
        <v>14.3</v>
      </c>
      <c r="V576" s="42">
        <v>230</v>
      </c>
      <c r="W576" s="42" t="s">
        <v>11210</v>
      </c>
      <c r="X576" s="42">
        <v>256</v>
      </c>
      <c r="Y576" s="42">
        <v>22.3</v>
      </c>
      <c r="Z576" s="42">
        <v>8</v>
      </c>
      <c r="AA576" s="42">
        <v>22.5</v>
      </c>
      <c r="AB576" s="42" t="s">
        <v>11211</v>
      </c>
      <c r="AC576" s="42">
        <v>45</v>
      </c>
      <c r="AD576" s="42" t="s">
        <v>11212</v>
      </c>
      <c r="AE576" s="42">
        <v>115.5</v>
      </c>
      <c r="AF576" s="42" t="s">
        <v>2840</v>
      </c>
      <c r="AG576" s="42">
        <v>70</v>
      </c>
      <c r="AH576" s="42">
        <v>148.5</v>
      </c>
      <c r="AI576" s="42">
        <v>220.5</v>
      </c>
      <c r="AJ576" s="42">
        <v>524.79</v>
      </c>
      <c r="AK576" s="42" t="s">
        <v>76</v>
      </c>
      <c r="AL576" s="42" t="s">
        <v>76</v>
      </c>
      <c r="AM576" s="42" t="s">
        <v>76</v>
      </c>
      <c r="AN576" s="42">
        <v>6.6</v>
      </c>
    </row>
    <row r="577" spans="2:40" x14ac:dyDescent="0.25">
      <c r="B577" s="42" t="s">
        <v>408</v>
      </c>
      <c r="C577" s="15">
        <v>466880</v>
      </c>
      <c r="D577" s="15" t="s">
        <v>10767</v>
      </c>
      <c r="E577" s="15">
        <v>2020</v>
      </c>
      <c r="F577" s="41">
        <v>44044</v>
      </c>
      <c r="G577" s="42">
        <v>1005.6</v>
      </c>
      <c r="H577" s="42">
        <v>1006.8</v>
      </c>
      <c r="I577" s="42">
        <v>1014.2</v>
      </c>
      <c r="J577" s="42" t="s">
        <v>11213</v>
      </c>
      <c r="K577" s="42">
        <v>998</v>
      </c>
      <c r="L577" s="42" t="s">
        <v>11214</v>
      </c>
      <c r="M577" s="42">
        <v>29.6</v>
      </c>
      <c r="N577" s="42">
        <v>37.5</v>
      </c>
      <c r="O577" s="42" t="s">
        <v>11215</v>
      </c>
      <c r="P577" s="42">
        <v>24.8</v>
      </c>
      <c r="Q577" s="42" t="s">
        <v>11216</v>
      </c>
      <c r="R577" s="42">
        <v>23.6</v>
      </c>
      <c r="S577" s="42">
        <v>1.7</v>
      </c>
      <c r="T577" s="42">
        <v>70</v>
      </c>
      <c r="U577" s="42">
        <v>14.4</v>
      </c>
      <c r="V577" s="42">
        <v>200</v>
      </c>
      <c r="W577" s="42" t="s">
        <v>11217</v>
      </c>
      <c r="X577" s="42">
        <v>342</v>
      </c>
      <c r="Y577" s="42">
        <v>46.2</v>
      </c>
      <c r="Z577" s="42">
        <v>13</v>
      </c>
      <c r="AA577" s="42">
        <v>16.5</v>
      </c>
      <c r="AB577" s="42" t="s">
        <v>11218</v>
      </c>
      <c r="AC577" s="42">
        <v>48.5</v>
      </c>
      <c r="AD577" s="42" t="s">
        <v>11219</v>
      </c>
      <c r="AE577" s="42">
        <v>113.5</v>
      </c>
      <c r="AF577" s="42" t="s">
        <v>10104</v>
      </c>
      <c r="AG577" s="42">
        <v>72</v>
      </c>
      <c r="AH577" s="42">
        <v>126.3</v>
      </c>
      <c r="AI577" s="42">
        <v>213.2</v>
      </c>
      <c r="AJ577" s="42">
        <v>480.63</v>
      </c>
      <c r="AK577" s="42" t="s">
        <v>76</v>
      </c>
      <c r="AL577" s="42" t="s">
        <v>76</v>
      </c>
      <c r="AM577" s="42" t="s">
        <v>76</v>
      </c>
      <c r="AN577" s="42">
        <v>6</v>
      </c>
    </row>
    <row r="578" spans="2:40" x14ac:dyDescent="0.25">
      <c r="B578" s="42" t="s">
        <v>408</v>
      </c>
      <c r="C578" s="15">
        <v>466880</v>
      </c>
      <c r="D578" s="15" t="s">
        <v>10767</v>
      </c>
      <c r="E578" s="15">
        <v>2020</v>
      </c>
      <c r="F578" s="41">
        <v>44075</v>
      </c>
      <c r="G578" s="42">
        <v>1008.7</v>
      </c>
      <c r="H578" s="42">
        <v>1009.9</v>
      </c>
      <c r="I578" s="42">
        <v>1013.1</v>
      </c>
      <c r="J578" s="42" t="s">
        <v>11220</v>
      </c>
      <c r="K578" s="42">
        <v>1000.2</v>
      </c>
      <c r="L578" s="42" t="s">
        <v>11221</v>
      </c>
      <c r="M578" s="42">
        <v>27.2</v>
      </c>
      <c r="N578" s="42">
        <v>36.700000000000003</v>
      </c>
      <c r="O578" s="42" t="s">
        <v>11222</v>
      </c>
      <c r="P578" s="42">
        <v>20.100000000000001</v>
      </c>
      <c r="Q578" s="42" t="s">
        <v>11223</v>
      </c>
      <c r="R578" s="42">
        <v>22</v>
      </c>
      <c r="S578" s="42">
        <v>1.6</v>
      </c>
      <c r="T578" s="42">
        <v>70</v>
      </c>
      <c r="U578" s="42">
        <v>11.4</v>
      </c>
      <c r="V578" s="42">
        <v>50</v>
      </c>
      <c r="W578" s="42" t="s">
        <v>11224</v>
      </c>
      <c r="X578" s="42">
        <v>164</v>
      </c>
      <c r="Y578" s="42">
        <v>86.7</v>
      </c>
      <c r="Z578" s="42">
        <v>13</v>
      </c>
      <c r="AA578" s="42">
        <v>11</v>
      </c>
      <c r="AB578" s="42" t="s">
        <v>11225</v>
      </c>
      <c r="AC578" s="42">
        <v>17</v>
      </c>
      <c r="AD578" s="42" t="s">
        <v>146</v>
      </c>
      <c r="AE578" s="42">
        <v>38</v>
      </c>
      <c r="AF578" s="42" t="s">
        <v>9534</v>
      </c>
      <c r="AG578" s="42">
        <v>75</v>
      </c>
      <c r="AH578" s="42">
        <v>90.6</v>
      </c>
      <c r="AI578" s="42">
        <v>138.5</v>
      </c>
      <c r="AJ578" s="42">
        <v>353.75</v>
      </c>
      <c r="AK578" s="42" t="s">
        <v>76</v>
      </c>
      <c r="AL578" s="42" t="s">
        <v>76</v>
      </c>
      <c r="AM578" s="42" t="s">
        <v>76</v>
      </c>
      <c r="AN578" s="42">
        <v>6.9</v>
      </c>
    </row>
    <row r="579" spans="2:40" x14ac:dyDescent="0.25">
      <c r="B579" s="42" t="s">
        <v>408</v>
      </c>
      <c r="C579" s="15">
        <v>466880</v>
      </c>
      <c r="D579" s="15" t="s">
        <v>10767</v>
      </c>
      <c r="E579" s="15">
        <v>2020</v>
      </c>
      <c r="F579" s="41">
        <v>44105</v>
      </c>
      <c r="G579" s="42">
        <v>1013.5</v>
      </c>
      <c r="H579" s="42">
        <v>1014.7</v>
      </c>
      <c r="I579" s="42">
        <v>1020.9</v>
      </c>
      <c r="J579" s="42" t="s">
        <v>9535</v>
      </c>
      <c r="K579" s="42">
        <v>1005.1</v>
      </c>
      <c r="L579" s="42" t="s">
        <v>11226</v>
      </c>
      <c r="M579" s="42">
        <v>24.4</v>
      </c>
      <c r="N579" s="42">
        <v>35.299999999999997</v>
      </c>
      <c r="O579" s="42" t="s">
        <v>11227</v>
      </c>
      <c r="P579" s="42">
        <v>18.5</v>
      </c>
      <c r="Q579" s="42" t="s">
        <v>11228</v>
      </c>
      <c r="R579" s="42">
        <v>19.7</v>
      </c>
      <c r="S579" s="42">
        <v>3</v>
      </c>
      <c r="T579" s="42">
        <v>70</v>
      </c>
      <c r="U579" s="42">
        <v>14.9</v>
      </c>
      <c r="V579" s="42">
        <v>90</v>
      </c>
      <c r="W579" s="42" t="s">
        <v>11229</v>
      </c>
      <c r="X579" s="42">
        <v>30</v>
      </c>
      <c r="Y579" s="42">
        <v>75.599999999999994</v>
      </c>
      <c r="Z579" s="42">
        <v>9</v>
      </c>
      <c r="AA579" s="42">
        <v>2</v>
      </c>
      <c r="AB579" s="42" t="s">
        <v>11230</v>
      </c>
      <c r="AC579" s="42">
        <v>5.5</v>
      </c>
      <c r="AD579" s="42" t="s">
        <v>11231</v>
      </c>
      <c r="AE579" s="42">
        <v>14.5</v>
      </c>
      <c r="AF579" s="42" t="s">
        <v>7085</v>
      </c>
      <c r="AG579" s="42">
        <v>76</v>
      </c>
      <c r="AH579" s="42">
        <v>69.2</v>
      </c>
      <c r="AI579" s="42">
        <v>70.599999999999994</v>
      </c>
      <c r="AJ579" s="42">
        <v>217.27</v>
      </c>
      <c r="AK579" s="42" t="s">
        <v>76</v>
      </c>
      <c r="AL579" s="42" t="s">
        <v>76</v>
      </c>
      <c r="AM579" s="42" t="s">
        <v>76</v>
      </c>
      <c r="AN579" s="42">
        <v>7.7</v>
      </c>
    </row>
    <row r="580" spans="2:40" x14ac:dyDescent="0.25">
      <c r="B580" s="42" t="s">
        <v>408</v>
      </c>
      <c r="C580" s="15">
        <v>466880</v>
      </c>
      <c r="D580" s="15" t="s">
        <v>10767</v>
      </c>
      <c r="E580" s="15">
        <v>2020</v>
      </c>
      <c r="F580" s="41">
        <v>44136</v>
      </c>
      <c r="G580" s="42">
        <v>1017.3</v>
      </c>
      <c r="H580" s="42">
        <v>1018.5</v>
      </c>
      <c r="I580" s="42">
        <v>1024.5</v>
      </c>
      <c r="J580" s="42" t="s">
        <v>11232</v>
      </c>
      <c r="K580" s="42">
        <v>1007.8</v>
      </c>
      <c r="L580" s="42" t="s">
        <v>11233</v>
      </c>
      <c r="M580" s="42">
        <v>23</v>
      </c>
      <c r="N580" s="42">
        <v>32</v>
      </c>
      <c r="O580" s="42" t="s">
        <v>11234</v>
      </c>
      <c r="P580" s="42">
        <v>18</v>
      </c>
      <c r="Q580" s="42" t="s">
        <v>11235</v>
      </c>
      <c r="R580" s="42">
        <v>18.399999999999999</v>
      </c>
      <c r="S580" s="42">
        <v>2.8</v>
      </c>
      <c r="T580" s="42">
        <v>70</v>
      </c>
      <c r="U580" s="42">
        <v>16.899999999999999</v>
      </c>
      <c r="V580" s="42">
        <v>90</v>
      </c>
      <c r="W580" s="42" t="s">
        <v>11236</v>
      </c>
      <c r="X580" s="42">
        <v>25</v>
      </c>
      <c r="Y580" s="42">
        <v>71</v>
      </c>
      <c r="Z580" s="42">
        <v>10</v>
      </c>
      <c r="AA580" s="42">
        <v>2.5</v>
      </c>
      <c r="AB580" s="42" t="s">
        <v>11237</v>
      </c>
      <c r="AC580" s="42">
        <v>3.5</v>
      </c>
      <c r="AD580" s="42" t="s">
        <v>11238</v>
      </c>
      <c r="AE580" s="42">
        <v>8.5</v>
      </c>
      <c r="AF580" s="42" t="s">
        <v>2312</v>
      </c>
      <c r="AG580" s="42">
        <v>76</v>
      </c>
      <c r="AH580" s="42">
        <v>63.8</v>
      </c>
      <c r="AI580" s="42">
        <v>70.2</v>
      </c>
      <c r="AJ580" s="42">
        <v>187.92</v>
      </c>
      <c r="AK580" s="42" t="s">
        <v>76</v>
      </c>
      <c r="AL580" s="42" t="s">
        <v>76</v>
      </c>
      <c r="AM580" s="42" t="s">
        <v>76</v>
      </c>
      <c r="AN580" s="42">
        <v>7.4</v>
      </c>
    </row>
    <row r="581" spans="2:40" x14ac:dyDescent="0.25">
      <c r="B581" s="42" t="s">
        <v>408</v>
      </c>
      <c r="C581" s="15">
        <v>466880</v>
      </c>
      <c r="D581" s="15" t="s">
        <v>10767</v>
      </c>
      <c r="E581" s="15">
        <v>2020</v>
      </c>
      <c r="F581" s="41">
        <v>44166</v>
      </c>
      <c r="G581" s="42">
        <v>1019.1</v>
      </c>
      <c r="H581" s="42">
        <v>1020.4</v>
      </c>
      <c r="I581" s="42">
        <v>1030.0999999999999</v>
      </c>
      <c r="J581" s="42" t="s">
        <v>11239</v>
      </c>
      <c r="K581" s="42">
        <v>1010.8</v>
      </c>
      <c r="L581" s="42" t="s">
        <v>11240</v>
      </c>
      <c r="M581" s="42">
        <v>17.899999999999999</v>
      </c>
      <c r="N581" s="42">
        <v>25.8</v>
      </c>
      <c r="O581" s="42" t="s">
        <v>11241</v>
      </c>
      <c r="P581" s="42">
        <v>7.5</v>
      </c>
      <c r="Q581" s="42" t="s">
        <v>11242</v>
      </c>
      <c r="R581" s="42">
        <v>15.5</v>
      </c>
      <c r="S581" s="42">
        <v>2.4</v>
      </c>
      <c r="T581" s="42">
        <v>70</v>
      </c>
      <c r="U581" s="42">
        <v>15</v>
      </c>
      <c r="V581" s="42">
        <v>80</v>
      </c>
      <c r="W581" s="42" t="s">
        <v>11243</v>
      </c>
      <c r="X581" s="42">
        <v>142</v>
      </c>
      <c r="Y581" s="42">
        <v>212.2</v>
      </c>
      <c r="Z581" s="42">
        <v>22</v>
      </c>
      <c r="AA581" s="42">
        <v>3.5</v>
      </c>
      <c r="AB581" s="42" t="s">
        <v>11244</v>
      </c>
      <c r="AC581" s="42">
        <v>8</v>
      </c>
      <c r="AD581" s="42" t="s">
        <v>11245</v>
      </c>
      <c r="AE581" s="42">
        <v>27</v>
      </c>
      <c r="AF581" s="42" t="s">
        <v>9555</v>
      </c>
      <c r="AG581" s="42">
        <v>86</v>
      </c>
      <c r="AH581" s="42">
        <v>22.7</v>
      </c>
      <c r="AI581" s="42">
        <v>12.8</v>
      </c>
      <c r="AJ581" s="42">
        <v>110.29</v>
      </c>
      <c r="AK581" s="42" t="s">
        <v>76</v>
      </c>
      <c r="AL581" s="42" t="s">
        <v>76</v>
      </c>
      <c r="AM581" s="42" t="s">
        <v>76</v>
      </c>
      <c r="AN581" s="42">
        <v>9.3000000000000007</v>
      </c>
    </row>
    <row r="582" spans="2:40" x14ac:dyDescent="0.25">
      <c r="B582" s="42" t="s">
        <v>408</v>
      </c>
      <c r="C582" s="15">
        <v>466880</v>
      </c>
      <c r="D582" s="15" t="s">
        <v>10767</v>
      </c>
      <c r="E582" s="15">
        <v>2021</v>
      </c>
      <c r="F582" s="41">
        <v>44197</v>
      </c>
      <c r="G582" s="42">
        <v>1019.7</v>
      </c>
      <c r="H582" s="42">
        <v>1021</v>
      </c>
      <c r="I582" s="42">
        <v>1027.2</v>
      </c>
      <c r="J582" s="42" t="s">
        <v>11246</v>
      </c>
      <c r="K582" s="42">
        <v>1008.1</v>
      </c>
      <c r="L582" s="42" t="s">
        <v>11247</v>
      </c>
      <c r="M582" s="42">
        <v>15.8</v>
      </c>
      <c r="N582" s="42">
        <v>30.3</v>
      </c>
      <c r="O582" s="42" t="s">
        <v>11248</v>
      </c>
      <c r="P582" s="42">
        <v>6.8</v>
      </c>
      <c r="Q582" s="42" t="s">
        <v>11249</v>
      </c>
      <c r="R582" s="42">
        <v>11</v>
      </c>
      <c r="S582" s="42">
        <v>2.2000000000000002</v>
      </c>
      <c r="T582" s="42">
        <v>70</v>
      </c>
      <c r="U582" s="42">
        <v>15.1</v>
      </c>
      <c r="V582" s="42">
        <v>80</v>
      </c>
      <c r="W582" s="42" t="s">
        <v>11250</v>
      </c>
      <c r="X582" s="42">
        <v>53.5</v>
      </c>
      <c r="Y582" s="42">
        <v>113</v>
      </c>
      <c r="Z582" s="42">
        <v>8</v>
      </c>
      <c r="AA582" s="42">
        <v>1.5</v>
      </c>
      <c r="AB582" s="42" t="s">
        <v>11251</v>
      </c>
      <c r="AC582" s="42">
        <v>3</v>
      </c>
      <c r="AD582" s="42" t="s">
        <v>11252</v>
      </c>
      <c r="AE582" s="42">
        <v>16.5</v>
      </c>
      <c r="AF582" s="42" t="s">
        <v>3437</v>
      </c>
      <c r="AG582" s="42">
        <v>75</v>
      </c>
      <c r="AH582" s="42">
        <v>48.7</v>
      </c>
      <c r="AI582" s="42">
        <v>84.4</v>
      </c>
      <c r="AJ582" s="42">
        <v>192.1</v>
      </c>
      <c r="AK582" s="42" t="s">
        <v>76</v>
      </c>
      <c r="AL582" s="42" t="s">
        <v>76</v>
      </c>
      <c r="AM582" s="42" t="s">
        <v>76</v>
      </c>
      <c r="AN582" s="42">
        <v>6.8</v>
      </c>
    </row>
    <row r="583" spans="2:40" x14ac:dyDescent="0.25">
      <c r="B583" s="42" t="s">
        <v>408</v>
      </c>
      <c r="C583" s="15">
        <v>466880</v>
      </c>
      <c r="D583" s="15" t="s">
        <v>10767</v>
      </c>
      <c r="E583" s="15">
        <v>2021</v>
      </c>
      <c r="F583" s="41">
        <v>44228</v>
      </c>
      <c r="G583" s="42">
        <v>1016.5</v>
      </c>
      <c r="H583" s="42">
        <v>1017.8</v>
      </c>
      <c r="I583" s="42">
        <v>1028.5999999999999</v>
      </c>
      <c r="J583" s="42" t="s">
        <v>11253</v>
      </c>
      <c r="K583" s="42">
        <v>1007</v>
      </c>
      <c r="L583" s="42" t="s">
        <v>11254</v>
      </c>
      <c r="M583" s="42">
        <v>18.8</v>
      </c>
      <c r="N583" s="42">
        <v>29.5</v>
      </c>
      <c r="O583" s="42" t="s">
        <v>11255</v>
      </c>
      <c r="P583" s="42">
        <v>9.6999999999999993</v>
      </c>
      <c r="Q583" s="42" t="s">
        <v>1727</v>
      </c>
      <c r="R583" s="42">
        <v>13.4</v>
      </c>
      <c r="S583" s="42">
        <v>2</v>
      </c>
      <c r="T583" s="42">
        <v>70</v>
      </c>
      <c r="U583" s="42">
        <v>13.2</v>
      </c>
      <c r="V583" s="42">
        <v>60</v>
      </c>
      <c r="W583" s="42" t="s">
        <v>11256</v>
      </c>
      <c r="X583" s="42">
        <v>35</v>
      </c>
      <c r="Y583" s="42">
        <v>65.2</v>
      </c>
      <c r="Z583" s="42">
        <v>7</v>
      </c>
      <c r="AA583" s="42">
        <v>2.5</v>
      </c>
      <c r="AB583" s="42" t="s">
        <v>11257</v>
      </c>
      <c r="AC583" s="42">
        <v>8</v>
      </c>
      <c r="AD583" s="42" t="s">
        <v>11258</v>
      </c>
      <c r="AE583" s="42">
        <v>18</v>
      </c>
      <c r="AF583" s="42" t="s">
        <v>1464</v>
      </c>
      <c r="AG583" s="42">
        <v>73</v>
      </c>
      <c r="AH583" s="42">
        <v>60.9</v>
      </c>
      <c r="AI583" s="42">
        <v>118.1</v>
      </c>
      <c r="AJ583" s="42">
        <v>257.54000000000002</v>
      </c>
      <c r="AK583" s="42" t="s">
        <v>76</v>
      </c>
      <c r="AL583" s="42" t="s">
        <v>76</v>
      </c>
      <c r="AM583" s="42" t="s">
        <v>76</v>
      </c>
      <c r="AN583" s="42">
        <v>5.2</v>
      </c>
    </row>
    <row r="584" spans="2:40" x14ac:dyDescent="0.25">
      <c r="B584" s="42" t="s">
        <v>408</v>
      </c>
      <c r="C584" s="15">
        <v>466880</v>
      </c>
      <c r="D584" s="15" t="s">
        <v>10767</v>
      </c>
      <c r="E584" s="15">
        <v>2021</v>
      </c>
      <c r="F584" s="41">
        <v>44256</v>
      </c>
      <c r="G584" s="42">
        <v>1015.3</v>
      </c>
      <c r="H584" s="42">
        <v>1016.5</v>
      </c>
      <c r="I584" s="42">
        <v>1026</v>
      </c>
      <c r="J584" s="42" t="s">
        <v>11259</v>
      </c>
      <c r="K584" s="42">
        <v>1003.7</v>
      </c>
      <c r="L584" s="42" t="s">
        <v>11260</v>
      </c>
      <c r="M584" s="42">
        <v>20.2</v>
      </c>
      <c r="N584" s="42">
        <v>30.6</v>
      </c>
      <c r="O584" s="42" t="s">
        <v>11261</v>
      </c>
      <c r="P584" s="42">
        <v>11.4</v>
      </c>
      <c r="Q584" s="42" t="s">
        <v>11262</v>
      </c>
      <c r="R584" s="42">
        <v>16.100000000000001</v>
      </c>
      <c r="S584" s="42">
        <v>1.7</v>
      </c>
      <c r="T584" s="42">
        <v>70</v>
      </c>
      <c r="U584" s="42">
        <v>14.5</v>
      </c>
      <c r="V584" s="42">
        <v>70</v>
      </c>
      <c r="W584" s="42" t="s">
        <v>11263</v>
      </c>
      <c r="X584" s="42">
        <v>88.5</v>
      </c>
      <c r="Y584" s="42">
        <v>76.2</v>
      </c>
      <c r="Z584" s="42">
        <v>7</v>
      </c>
      <c r="AA584" s="42">
        <v>6.5</v>
      </c>
      <c r="AB584" s="42" t="s">
        <v>11264</v>
      </c>
      <c r="AC584" s="42">
        <v>14.5</v>
      </c>
      <c r="AD584" s="42" t="s">
        <v>11265</v>
      </c>
      <c r="AE584" s="42">
        <v>44.5</v>
      </c>
      <c r="AF584" s="42" t="s">
        <v>7118</v>
      </c>
      <c r="AG584" s="42">
        <v>79</v>
      </c>
      <c r="AH584" s="42">
        <v>65.400000000000006</v>
      </c>
      <c r="AI584" s="42">
        <v>97.3</v>
      </c>
      <c r="AJ584" s="42">
        <v>283.63</v>
      </c>
      <c r="AK584" s="42" t="s">
        <v>76</v>
      </c>
      <c r="AL584" s="42" t="s">
        <v>76</v>
      </c>
      <c r="AM584" s="42" t="s">
        <v>76</v>
      </c>
      <c r="AN584" s="42">
        <v>7.5</v>
      </c>
    </row>
    <row r="585" spans="2:40" x14ac:dyDescent="0.25">
      <c r="B585" s="42" t="s">
        <v>408</v>
      </c>
      <c r="C585" s="15">
        <v>466880</v>
      </c>
      <c r="D585" s="15" t="s">
        <v>10767</v>
      </c>
      <c r="E585" s="15">
        <v>2021</v>
      </c>
      <c r="F585" s="41">
        <v>44287</v>
      </c>
      <c r="G585" s="42">
        <v>1013.1</v>
      </c>
      <c r="H585" s="42">
        <v>1014.3</v>
      </c>
      <c r="I585" s="42">
        <v>1021.2</v>
      </c>
      <c r="J585" s="42" t="s">
        <v>11266</v>
      </c>
      <c r="K585" s="42">
        <v>1003.3</v>
      </c>
      <c r="L585" s="42" t="s">
        <v>11267</v>
      </c>
      <c r="M585" s="42">
        <v>22.3</v>
      </c>
      <c r="N585" s="42">
        <v>31.3</v>
      </c>
      <c r="O585" s="42" t="s">
        <v>11268</v>
      </c>
      <c r="P585" s="42">
        <v>15.3</v>
      </c>
      <c r="Q585" s="42" t="s">
        <v>11269</v>
      </c>
      <c r="R585" s="42">
        <v>17</v>
      </c>
      <c r="S585" s="42">
        <v>2.2000000000000002</v>
      </c>
      <c r="T585" s="42">
        <v>70</v>
      </c>
      <c r="U585" s="42">
        <v>15.5</v>
      </c>
      <c r="V585" s="42">
        <v>80</v>
      </c>
      <c r="W585" s="42" t="s">
        <v>11270</v>
      </c>
      <c r="X585" s="42">
        <v>76.5</v>
      </c>
      <c r="Y585" s="42">
        <v>48.7</v>
      </c>
      <c r="Z585" s="42">
        <v>6</v>
      </c>
      <c r="AA585" s="42">
        <v>4.5</v>
      </c>
      <c r="AB585" s="42" t="s">
        <v>11271</v>
      </c>
      <c r="AC585" s="42">
        <v>17</v>
      </c>
      <c r="AD585" s="42" t="s">
        <v>11272</v>
      </c>
      <c r="AE585" s="42">
        <v>46.5</v>
      </c>
      <c r="AF585" s="42" t="s">
        <v>6502</v>
      </c>
      <c r="AG585" s="42">
        <v>74</v>
      </c>
      <c r="AH585" s="42">
        <v>96</v>
      </c>
      <c r="AI585" s="42">
        <v>130</v>
      </c>
      <c r="AJ585" s="42">
        <v>370.84</v>
      </c>
      <c r="AK585" s="42" t="s">
        <v>76</v>
      </c>
      <c r="AL585" s="42" t="s">
        <v>76</v>
      </c>
      <c r="AM585" s="42" t="s">
        <v>76</v>
      </c>
      <c r="AN585" s="42">
        <v>7.1</v>
      </c>
    </row>
    <row r="586" spans="2:40" x14ac:dyDescent="0.25">
      <c r="B586" s="42" t="s">
        <v>408</v>
      </c>
      <c r="C586" s="15">
        <v>466880</v>
      </c>
      <c r="D586" s="15" t="s">
        <v>10767</v>
      </c>
      <c r="E586" s="15">
        <v>2021</v>
      </c>
      <c r="F586" s="41">
        <v>44317</v>
      </c>
      <c r="G586" s="42">
        <v>1008.3</v>
      </c>
      <c r="H586" s="42">
        <v>1009.5</v>
      </c>
      <c r="I586" s="42">
        <v>1016.3</v>
      </c>
      <c r="J586" s="42" t="s">
        <v>11273</v>
      </c>
      <c r="K586" s="42">
        <v>1001.7</v>
      </c>
      <c r="L586" s="42" t="s">
        <v>11274</v>
      </c>
      <c r="M586" s="42">
        <v>28.1</v>
      </c>
      <c r="N586" s="42">
        <v>38.299999999999997</v>
      </c>
      <c r="O586" s="42" t="s">
        <v>11275</v>
      </c>
      <c r="P586" s="42">
        <v>19.600000000000001</v>
      </c>
      <c r="Q586" s="42" t="s">
        <v>11276</v>
      </c>
      <c r="R586" s="42">
        <v>22.5</v>
      </c>
      <c r="S586" s="42">
        <v>1.5</v>
      </c>
      <c r="T586" s="42">
        <v>70</v>
      </c>
      <c r="U586" s="42">
        <v>13.9</v>
      </c>
      <c r="V586" s="42">
        <v>210</v>
      </c>
      <c r="W586" s="42" t="s">
        <v>11277</v>
      </c>
      <c r="X586" s="42">
        <v>108.5</v>
      </c>
      <c r="Y586" s="42">
        <v>37.299999999999997</v>
      </c>
      <c r="Z586" s="42">
        <v>6</v>
      </c>
      <c r="AA586" s="42">
        <v>5.5</v>
      </c>
      <c r="AB586" s="42" t="s">
        <v>11278</v>
      </c>
      <c r="AC586" s="42">
        <v>13.5</v>
      </c>
      <c r="AD586" s="42" t="s">
        <v>11279</v>
      </c>
      <c r="AE586" s="42">
        <v>51.5</v>
      </c>
      <c r="AF586" s="42" t="s">
        <v>9588</v>
      </c>
      <c r="AG586" s="42">
        <v>74</v>
      </c>
      <c r="AH586" s="42">
        <v>114.1</v>
      </c>
      <c r="AI586" s="42">
        <v>158.19999999999999</v>
      </c>
      <c r="AJ586" s="42">
        <v>432.22</v>
      </c>
      <c r="AK586" s="42" t="s">
        <v>76</v>
      </c>
      <c r="AL586" s="42" t="s">
        <v>76</v>
      </c>
      <c r="AM586" s="42" t="s">
        <v>76</v>
      </c>
      <c r="AN586" s="42">
        <v>7.6</v>
      </c>
    </row>
    <row r="587" spans="2:40" x14ac:dyDescent="0.25">
      <c r="B587" s="42" t="s">
        <v>408</v>
      </c>
      <c r="C587" s="15">
        <v>466880</v>
      </c>
      <c r="D587" s="15" t="s">
        <v>10767</v>
      </c>
      <c r="E587" s="15">
        <v>2021</v>
      </c>
      <c r="F587" s="41">
        <v>44348</v>
      </c>
      <c r="G587" s="42">
        <v>1004.7</v>
      </c>
      <c r="H587" s="42">
        <v>1005.9</v>
      </c>
      <c r="I587" s="42">
        <v>1011.1</v>
      </c>
      <c r="J587" s="42" t="s">
        <v>11280</v>
      </c>
      <c r="K587" s="42">
        <v>997.9</v>
      </c>
      <c r="L587" s="42" t="s">
        <v>11281</v>
      </c>
      <c r="M587" s="42">
        <v>29</v>
      </c>
      <c r="N587" s="42">
        <v>36.799999999999997</v>
      </c>
      <c r="O587" s="42" t="s">
        <v>11282</v>
      </c>
      <c r="P587" s="42">
        <v>22.2</v>
      </c>
      <c r="Q587" s="42" t="s">
        <v>11283</v>
      </c>
      <c r="R587" s="42">
        <v>23.3</v>
      </c>
      <c r="S587" s="42">
        <v>1.9</v>
      </c>
      <c r="T587" s="42">
        <v>220</v>
      </c>
      <c r="U587" s="42">
        <v>16.7</v>
      </c>
      <c r="V587" s="42">
        <v>230</v>
      </c>
      <c r="W587" s="42" t="s">
        <v>11284</v>
      </c>
      <c r="X587" s="42">
        <v>291.5</v>
      </c>
      <c r="Y587" s="42">
        <v>80.8</v>
      </c>
      <c r="Z587" s="42">
        <v>13</v>
      </c>
      <c r="AA587" s="42">
        <v>17.5</v>
      </c>
      <c r="AB587" s="42" t="s">
        <v>11285</v>
      </c>
      <c r="AC587" s="42">
        <v>84.5</v>
      </c>
      <c r="AD587" s="42" t="s">
        <v>11286</v>
      </c>
      <c r="AE587" s="42">
        <v>157.5</v>
      </c>
      <c r="AF587" s="42" t="s">
        <v>9004</v>
      </c>
      <c r="AG587" s="42">
        <v>73</v>
      </c>
      <c r="AH587" s="42">
        <v>112.6</v>
      </c>
      <c r="AI587" s="42">
        <v>179.6</v>
      </c>
      <c r="AJ587" s="42">
        <v>461.73</v>
      </c>
      <c r="AK587" s="42" t="s">
        <v>76</v>
      </c>
      <c r="AL587" s="42" t="s">
        <v>76</v>
      </c>
      <c r="AM587" s="42" t="s">
        <v>76</v>
      </c>
      <c r="AN587" s="42">
        <v>7.3</v>
      </c>
    </row>
    <row r="588" spans="2:40" x14ac:dyDescent="0.25">
      <c r="B588" s="42" t="s">
        <v>408</v>
      </c>
      <c r="C588" s="15">
        <v>466880</v>
      </c>
      <c r="D588" s="15" t="s">
        <v>10767</v>
      </c>
      <c r="E588" s="15">
        <v>2021</v>
      </c>
      <c r="F588" s="41">
        <v>44378</v>
      </c>
      <c r="G588" s="42">
        <v>1003.3</v>
      </c>
      <c r="H588" s="42">
        <v>1004.5</v>
      </c>
      <c r="I588" s="42">
        <v>1012.2</v>
      </c>
      <c r="J588" s="42" t="s">
        <v>1762</v>
      </c>
      <c r="K588" s="42">
        <v>990.8</v>
      </c>
      <c r="L588" s="42" t="s">
        <v>11287</v>
      </c>
      <c r="M588" s="42">
        <v>30</v>
      </c>
      <c r="N588" s="42">
        <v>37.9</v>
      </c>
      <c r="O588" s="42" t="s">
        <v>11288</v>
      </c>
      <c r="P588" s="42">
        <v>24.4</v>
      </c>
      <c r="Q588" s="42" t="s">
        <v>11289</v>
      </c>
      <c r="R588" s="42">
        <v>23.9</v>
      </c>
      <c r="S588" s="42">
        <v>1.8</v>
      </c>
      <c r="T588" s="42">
        <v>200</v>
      </c>
      <c r="U588" s="42">
        <v>16.100000000000001</v>
      </c>
      <c r="V588" s="42">
        <v>210</v>
      </c>
      <c r="W588" s="42" t="s">
        <v>11290</v>
      </c>
      <c r="X588" s="42">
        <v>421.5</v>
      </c>
      <c r="Y588" s="42">
        <v>79.099999999999994</v>
      </c>
      <c r="Z588" s="42">
        <v>15</v>
      </c>
      <c r="AA588" s="42">
        <v>18.5</v>
      </c>
      <c r="AB588" s="42" t="s">
        <v>11291</v>
      </c>
      <c r="AC588" s="42">
        <v>46</v>
      </c>
      <c r="AD588" s="42" t="s">
        <v>11292</v>
      </c>
      <c r="AE588" s="42">
        <v>84</v>
      </c>
      <c r="AF588" s="42" t="s">
        <v>7780</v>
      </c>
      <c r="AG588" s="42">
        <v>72</v>
      </c>
      <c r="AH588" s="42">
        <v>125.7</v>
      </c>
      <c r="AI588" s="42">
        <v>221.5</v>
      </c>
      <c r="AJ588" s="42">
        <v>514.32000000000005</v>
      </c>
      <c r="AK588" s="42" t="s">
        <v>76</v>
      </c>
      <c r="AL588" s="42" t="s">
        <v>76</v>
      </c>
      <c r="AM588" s="42" t="s">
        <v>76</v>
      </c>
      <c r="AN588" s="42">
        <v>6.4</v>
      </c>
    </row>
    <row r="589" spans="2:40" x14ac:dyDescent="0.25">
      <c r="B589" s="42" t="s">
        <v>408</v>
      </c>
      <c r="C589" s="15">
        <v>466880</v>
      </c>
      <c r="D589" s="15" t="s">
        <v>10767</v>
      </c>
      <c r="E589" s="15">
        <v>2021</v>
      </c>
      <c r="F589" s="41">
        <v>44409</v>
      </c>
      <c r="G589" s="42">
        <v>1005.6</v>
      </c>
      <c r="H589" s="42">
        <v>1006.8</v>
      </c>
      <c r="I589" s="42">
        <v>1012.3</v>
      </c>
      <c r="J589" s="42" t="s">
        <v>11293</v>
      </c>
      <c r="K589" s="42">
        <v>993.2</v>
      </c>
      <c r="L589" s="42" t="s">
        <v>11294</v>
      </c>
      <c r="M589" s="42">
        <v>28.7</v>
      </c>
      <c r="N589" s="42">
        <v>35.799999999999997</v>
      </c>
      <c r="O589" s="42" t="s">
        <v>11295</v>
      </c>
      <c r="P589" s="42">
        <v>24.1</v>
      </c>
      <c r="Q589" s="42" t="s">
        <v>11296</v>
      </c>
      <c r="R589" s="42">
        <v>24</v>
      </c>
      <c r="S589" s="42">
        <v>1.2</v>
      </c>
      <c r="T589" s="42">
        <v>70</v>
      </c>
      <c r="U589" s="42">
        <v>15.1</v>
      </c>
      <c r="V589" s="42">
        <v>240</v>
      </c>
      <c r="W589" s="42" t="s">
        <v>11297</v>
      </c>
      <c r="X589" s="42">
        <v>418.5</v>
      </c>
      <c r="Y589" s="42">
        <v>70.2</v>
      </c>
      <c r="Z589" s="42">
        <v>15</v>
      </c>
      <c r="AA589" s="42">
        <v>13.5</v>
      </c>
      <c r="AB589" s="42" t="s">
        <v>11298</v>
      </c>
      <c r="AC589" s="42">
        <v>56</v>
      </c>
      <c r="AD589" s="42" t="s">
        <v>11298</v>
      </c>
      <c r="AE589" s="42">
        <v>130.5</v>
      </c>
      <c r="AF589" s="42" t="s">
        <v>4674</v>
      </c>
      <c r="AG589" s="42">
        <v>78</v>
      </c>
      <c r="AH589" s="42">
        <v>99.4</v>
      </c>
      <c r="AI589" s="42">
        <v>161.19999999999999</v>
      </c>
      <c r="AJ589" s="42">
        <v>401.7</v>
      </c>
      <c r="AK589" s="42" t="s">
        <v>76</v>
      </c>
      <c r="AL589" s="42" t="s">
        <v>76</v>
      </c>
      <c r="AM589" s="42" t="s">
        <v>76</v>
      </c>
      <c r="AN589" s="42">
        <v>7.1</v>
      </c>
    </row>
    <row r="590" spans="2:40" x14ac:dyDescent="0.25">
      <c r="B590" s="42" t="s">
        <v>408</v>
      </c>
      <c r="C590" s="15">
        <v>466880</v>
      </c>
      <c r="D590" s="15" t="s">
        <v>10767</v>
      </c>
      <c r="E590" s="15">
        <v>2021</v>
      </c>
      <c r="F590" s="41">
        <v>44440</v>
      </c>
      <c r="G590" s="42">
        <v>1008.1</v>
      </c>
      <c r="H590" s="42">
        <v>1009.3</v>
      </c>
      <c r="I590" s="42">
        <v>1014.4</v>
      </c>
      <c r="J590" s="42" t="s">
        <v>11299</v>
      </c>
      <c r="K590" s="42">
        <v>992</v>
      </c>
      <c r="L590" s="42" t="s">
        <v>11300</v>
      </c>
      <c r="M590" s="42">
        <v>29.2</v>
      </c>
      <c r="N590" s="42">
        <v>36.1</v>
      </c>
      <c r="O590" s="42" t="s">
        <v>11301</v>
      </c>
      <c r="P590" s="42">
        <v>22.5</v>
      </c>
      <c r="Q590" s="42" t="s">
        <v>11302</v>
      </c>
      <c r="R590" s="42">
        <v>23.1</v>
      </c>
      <c r="S590" s="42">
        <v>1.9</v>
      </c>
      <c r="T590" s="42">
        <v>70</v>
      </c>
      <c r="U590" s="42">
        <v>14.1</v>
      </c>
      <c r="V590" s="42">
        <v>350</v>
      </c>
      <c r="W590" s="42" t="s">
        <v>11303</v>
      </c>
      <c r="X590" s="42">
        <v>123</v>
      </c>
      <c r="Y590" s="42">
        <v>28</v>
      </c>
      <c r="Z590" s="42">
        <v>7</v>
      </c>
      <c r="AA590" s="42">
        <v>8</v>
      </c>
      <c r="AB590" s="42" t="s">
        <v>11304</v>
      </c>
      <c r="AC590" s="42">
        <v>18.5</v>
      </c>
      <c r="AD590" s="42" t="s">
        <v>11305</v>
      </c>
      <c r="AE590" s="42">
        <v>63.5</v>
      </c>
      <c r="AF590" s="42" t="s">
        <v>2322</v>
      </c>
      <c r="AG590" s="42">
        <v>71</v>
      </c>
      <c r="AH590" s="42">
        <v>118.8</v>
      </c>
      <c r="AI590" s="42">
        <v>199.7</v>
      </c>
      <c r="AJ590" s="42">
        <v>433.85</v>
      </c>
      <c r="AK590" s="42" t="s">
        <v>76</v>
      </c>
      <c r="AL590" s="42" t="s">
        <v>76</v>
      </c>
      <c r="AM590" s="42" t="s">
        <v>76</v>
      </c>
      <c r="AN590" s="42">
        <v>4.9000000000000004</v>
      </c>
    </row>
    <row r="591" spans="2:40" x14ac:dyDescent="0.25">
      <c r="B591" s="42" t="s">
        <v>408</v>
      </c>
      <c r="C591" s="15">
        <v>466880</v>
      </c>
      <c r="D591" s="15" t="s">
        <v>10767</v>
      </c>
      <c r="E591" s="15">
        <v>2021</v>
      </c>
      <c r="F591" s="41">
        <v>44470</v>
      </c>
      <c r="G591" s="42">
        <v>1013</v>
      </c>
      <c r="H591" s="42">
        <v>1014.2</v>
      </c>
      <c r="I591" s="42">
        <v>1021.8</v>
      </c>
      <c r="J591" s="42" t="s">
        <v>11306</v>
      </c>
      <c r="K591" s="42">
        <v>998.8</v>
      </c>
      <c r="L591" s="42" t="s">
        <v>11307</v>
      </c>
      <c r="M591" s="42">
        <v>25.8</v>
      </c>
      <c r="N591" s="42">
        <v>34.200000000000003</v>
      </c>
      <c r="O591" s="42" t="s">
        <v>11308</v>
      </c>
      <c r="P591" s="42">
        <v>19.100000000000001</v>
      </c>
      <c r="Q591" s="42" t="s">
        <v>11309</v>
      </c>
      <c r="R591" s="42">
        <v>20.5</v>
      </c>
      <c r="S591" s="42">
        <v>2.5</v>
      </c>
      <c r="T591" s="42">
        <v>70</v>
      </c>
      <c r="U591" s="42">
        <v>18.5</v>
      </c>
      <c r="V591" s="42">
        <v>80</v>
      </c>
      <c r="W591" s="42" t="s">
        <v>11310</v>
      </c>
      <c r="X591" s="42">
        <v>223</v>
      </c>
      <c r="Y591" s="42">
        <v>106.7</v>
      </c>
      <c r="Z591" s="42">
        <v>12</v>
      </c>
      <c r="AA591" s="42">
        <v>8</v>
      </c>
      <c r="AB591" s="42" t="s">
        <v>11311</v>
      </c>
      <c r="AC591" s="42">
        <v>13.5</v>
      </c>
      <c r="AD591" s="42" t="s">
        <v>11312</v>
      </c>
      <c r="AE591" s="42">
        <v>99</v>
      </c>
      <c r="AF591" s="42" t="s">
        <v>2323</v>
      </c>
      <c r="AG591" s="42">
        <v>74</v>
      </c>
      <c r="AH591" s="42">
        <v>83.4</v>
      </c>
      <c r="AI591" s="42">
        <v>102.8</v>
      </c>
      <c r="AJ591" s="42">
        <v>280.33999999999997</v>
      </c>
      <c r="AK591" s="42" t="s">
        <v>76</v>
      </c>
      <c r="AL591" s="42" t="s">
        <v>76</v>
      </c>
      <c r="AM591" s="42" t="s">
        <v>76</v>
      </c>
      <c r="AN591" s="42">
        <v>7.2</v>
      </c>
    </row>
    <row r="592" spans="2:40" x14ac:dyDescent="0.25">
      <c r="B592" s="42" t="s">
        <v>408</v>
      </c>
      <c r="C592" s="15">
        <v>466880</v>
      </c>
      <c r="D592" s="15" t="s">
        <v>10767</v>
      </c>
      <c r="E592" s="15">
        <v>2021</v>
      </c>
      <c r="F592" s="41">
        <v>44501</v>
      </c>
      <c r="G592" s="42">
        <v>1016.1</v>
      </c>
      <c r="H592" s="42">
        <v>1017.4</v>
      </c>
      <c r="I592" s="42">
        <v>1022.9</v>
      </c>
      <c r="J592" s="42" t="s">
        <v>11313</v>
      </c>
      <c r="K592" s="42">
        <v>1007.6</v>
      </c>
      <c r="L592" s="42" t="s">
        <v>11314</v>
      </c>
      <c r="M592" s="42">
        <v>21.2</v>
      </c>
      <c r="N592" s="42">
        <v>30.3</v>
      </c>
      <c r="O592" s="42" t="s">
        <v>11315</v>
      </c>
      <c r="P592" s="42">
        <v>14.5</v>
      </c>
      <c r="Q592" s="42" t="s">
        <v>11316</v>
      </c>
      <c r="R592" s="42">
        <v>16.899999999999999</v>
      </c>
      <c r="S592" s="42">
        <v>2.1</v>
      </c>
      <c r="T592" s="42">
        <v>70</v>
      </c>
      <c r="U592" s="42">
        <v>13.5</v>
      </c>
      <c r="V592" s="42">
        <v>50</v>
      </c>
      <c r="W592" s="42" t="s">
        <v>11317</v>
      </c>
      <c r="X592" s="42">
        <v>73</v>
      </c>
      <c r="Y592" s="42">
        <v>80.3</v>
      </c>
      <c r="Z592" s="42">
        <v>11</v>
      </c>
      <c r="AA592" s="42">
        <v>3.5</v>
      </c>
      <c r="AB592" s="42" t="s">
        <v>11318</v>
      </c>
      <c r="AC592" s="42">
        <v>12.5</v>
      </c>
      <c r="AD592" s="42" t="s">
        <v>11318</v>
      </c>
      <c r="AE592" s="42">
        <v>21</v>
      </c>
      <c r="AF592" s="42" t="s">
        <v>7177</v>
      </c>
      <c r="AG592" s="42">
        <v>78</v>
      </c>
      <c r="AH592" s="42">
        <v>40.799999999999997</v>
      </c>
      <c r="AI592" s="42">
        <v>50.7</v>
      </c>
      <c r="AJ592" s="42">
        <v>158.87</v>
      </c>
      <c r="AK592" s="42" t="s">
        <v>76</v>
      </c>
      <c r="AL592" s="42" t="s">
        <v>76</v>
      </c>
      <c r="AM592" s="42" t="s">
        <v>76</v>
      </c>
      <c r="AN592" s="42">
        <v>8.1</v>
      </c>
    </row>
    <row r="593" spans="2:40" x14ac:dyDescent="0.25">
      <c r="B593" s="42" t="s">
        <v>408</v>
      </c>
      <c r="C593" s="15">
        <v>466880</v>
      </c>
      <c r="D593" s="15" t="s">
        <v>10767</v>
      </c>
      <c r="E593" s="15">
        <v>2021</v>
      </c>
      <c r="F593" s="41">
        <v>44531</v>
      </c>
      <c r="G593" s="43">
        <v>1020.7</v>
      </c>
      <c r="H593" s="43">
        <v>1022</v>
      </c>
      <c r="I593" s="43">
        <v>1029.8</v>
      </c>
      <c r="J593" s="42" t="s">
        <v>18781</v>
      </c>
      <c r="K593" s="43">
        <v>1010.9</v>
      </c>
      <c r="L593" s="42" t="s">
        <v>11319</v>
      </c>
      <c r="M593" s="43">
        <v>18.100000000000001</v>
      </c>
      <c r="N593" s="43">
        <v>27.9</v>
      </c>
      <c r="O593" s="42" t="s">
        <v>11320</v>
      </c>
      <c r="P593" s="43">
        <v>10.8</v>
      </c>
      <c r="Q593" s="42" t="s">
        <v>11321</v>
      </c>
      <c r="R593" s="43">
        <v>13.8</v>
      </c>
      <c r="S593" s="43">
        <v>2.2000000000000002</v>
      </c>
      <c r="T593" s="43">
        <v>70</v>
      </c>
      <c r="U593" s="43">
        <v>13.5</v>
      </c>
      <c r="V593" s="43">
        <v>80</v>
      </c>
      <c r="W593" s="42" t="s">
        <v>18782</v>
      </c>
      <c r="X593" s="43">
        <v>70.5</v>
      </c>
      <c r="Y593" s="43">
        <v>60</v>
      </c>
      <c r="Z593" s="43">
        <v>11</v>
      </c>
      <c r="AA593" s="43">
        <v>2</v>
      </c>
      <c r="AB593" s="42" t="s">
        <v>11322</v>
      </c>
      <c r="AC593" s="43">
        <v>6</v>
      </c>
      <c r="AD593" s="42" t="s">
        <v>11323</v>
      </c>
      <c r="AE593" s="43">
        <v>17</v>
      </c>
      <c r="AF593" s="42" t="s">
        <v>6560</v>
      </c>
      <c r="AG593" s="43">
        <v>77</v>
      </c>
      <c r="AH593" s="43">
        <v>43.7</v>
      </c>
      <c r="AI593" s="43">
        <v>59.1</v>
      </c>
      <c r="AJ593" s="43">
        <v>154.16999999999999</v>
      </c>
      <c r="AK593" s="42" t="s">
        <v>76</v>
      </c>
      <c r="AL593" s="42" t="s">
        <v>76</v>
      </c>
      <c r="AM593" s="42" t="s">
        <v>76</v>
      </c>
      <c r="AN593" s="43">
        <v>7.5</v>
      </c>
    </row>
    <row r="594" spans="2:40" x14ac:dyDescent="0.25">
      <c r="B594" s="42" t="s">
        <v>408</v>
      </c>
      <c r="C594" s="15">
        <v>466900</v>
      </c>
      <c r="D594" s="15" t="s">
        <v>10766</v>
      </c>
      <c r="E594" s="15">
        <v>2015</v>
      </c>
      <c r="F594" s="41">
        <v>42005</v>
      </c>
      <c r="G594" s="42">
        <v>1020.2</v>
      </c>
      <c r="H594" s="42">
        <v>1022.6</v>
      </c>
      <c r="I594" s="42">
        <v>1028.7</v>
      </c>
      <c r="J594" s="42" t="s">
        <v>11324</v>
      </c>
      <c r="K594" s="42">
        <v>1011.4</v>
      </c>
      <c r="L594" s="42" t="s">
        <v>11325</v>
      </c>
      <c r="M594" s="42">
        <v>15.8</v>
      </c>
      <c r="N594" s="42">
        <v>24.8</v>
      </c>
      <c r="O594" s="42" t="s">
        <v>11326</v>
      </c>
      <c r="P594" s="42">
        <v>8.1</v>
      </c>
      <c r="Q594" s="42" t="s">
        <v>11327</v>
      </c>
      <c r="R594" s="42">
        <v>10.4</v>
      </c>
      <c r="S594" s="42">
        <v>2.1</v>
      </c>
      <c r="T594" s="42">
        <v>20</v>
      </c>
      <c r="U594" s="42">
        <v>18.8</v>
      </c>
      <c r="V594" s="42">
        <v>140</v>
      </c>
      <c r="W594" s="42" t="s">
        <v>11328</v>
      </c>
      <c r="X594" s="42">
        <v>20.5</v>
      </c>
      <c r="Y594" s="42" t="s">
        <v>76</v>
      </c>
      <c r="Z594" s="42">
        <v>6</v>
      </c>
      <c r="AA594" s="42">
        <v>1.5</v>
      </c>
      <c r="AB594" s="42" t="s">
        <v>11329</v>
      </c>
      <c r="AC594" s="42">
        <v>4.5</v>
      </c>
      <c r="AD594" s="42" t="s">
        <v>11330</v>
      </c>
      <c r="AE594" s="42">
        <v>6</v>
      </c>
      <c r="AF594" s="42" t="s">
        <v>2338</v>
      </c>
      <c r="AG594" s="42">
        <v>72</v>
      </c>
      <c r="AH594" s="42" t="s">
        <v>76</v>
      </c>
      <c r="AI594" s="42">
        <v>124.9</v>
      </c>
      <c r="AJ594" s="42">
        <v>301.64999999999998</v>
      </c>
      <c r="AK594" s="42" t="s">
        <v>76</v>
      </c>
      <c r="AL594" s="42" t="s">
        <v>76</v>
      </c>
      <c r="AM594" s="42" t="s">
        <v>76</v>
      </c>
      <c r="AN594" s="42" t="s">
        <v>76</v>
      </c>
    </row>
    <row r="595" spans="2:40" x14ac:dyDescent="0.25">
      <c r="B595" s="42" t="s">
        <v>408</v>
      </c>
      <c r="C595" s="15">
        <v>466900</v>
      </c>
      <c r="D595" s="15" t="s">
        <v>10766</v>
      </c>
      <c r="E595" s="15">
        <v>2015</v>
      </c>
      <c r="F595" s="41">
        <v>42036</v>
      </c>
      <c r="G595" s="42">
        <v>1018.1</v>
      </c>
      <c r="H595" s="42">
        <v>1020.5</v>
      </c>
      <c r="I595" s="42">
        <v>1027.4000000000001</v>
      </c>
      <c r="J595" s="42" t="s">
        <v>10775</v>
      </c>
      <c r="K595" s="42">
        <v>1010</v>
      </c>
      <c r="L595" s="42" t="s">
        <v>11331</v>
      </c>
      <c r="M595" s="42">
        <v>16.3</v>
      </c>
      <c r="N595" s="42">
        <v>27.2</v>
      </c>
      <c r="O595" s="42" t="s">
        <v>11332</v>
      </c>
      <c r="P595" s="42">
        <v>9.4</v>
      </c>
      <c r="Q595" s="42" t="s">
        <v>11333</v>
      </c>
      <c r="R595" s="42">
        <v>12.1</v>
      </c>
      <c r="S595" s="42">
        <v>1.7</v>
      </c>
      <c r="T595" s="42">
        <v>10</v>
      </c>
      <c r="U595" s="42">
        <v>13.5</v>
      </c>
      <c r="V595" s="42">
        <v>90</v>
      </c>
      <c r="W595" s="42" t="s">
        <v>11334</v>
      </c>
      <c r="X595" s="42">
        <v>34</v>
      </c>
      <c r="Y595" s="42" t="s">
        <v>76</v>
      </c>
      <c r="Z595" s="42">
        <v>8</v>
      </c>
      <c r="AA595" s="42">
        <v>1.5</v>
      </c>
      <c r="AB595" s="42" t="s">
        <v>11335</v>
      </c>
      <c r="AC595" s="42">
        <v>6</v>
      </c>
      <c r="AD595" s="42" t="s">
        <v>11336</v>
      </c>
      <c r="AE595" s="42">
        <v>16.5</v>
      </c>
      <c r="AF595" s="42" t="s">
        <v>7860</v>
      </c>
      <c r="AG595" s="42">
        <v>77</v>
      </c>
      <c r="AH595" s="42" t="s">
        <v>76</v>
      </c>
      <c r="AI595" s="42">
        <v>91.5</v>
      </c>
      <c r="AJ595" s="42">
        <v>277.3</v>
      </c>
      <c r="AK595" s="42" t="s">
        <v>76</v>
      </c>
      <c r="AL595" s="42" t="s">
        <v>76</v>
      </c>
      <c r="AM595" s="42" t="s">
        <v>76</v>
      </c>
      <c r="AN595" s="42" t="s">
        <v>76</v>
      </c>
    </row>
    <row r="596" spans="2:40" x14ac:dyDescent="0.25">
      <c r="B596" s="42" t="s">
        <v>408</v>
      </c>
      <c r="C596" s="15">
        <v>466900</v>
      </c>
      <c r="D596" s="15" t="s">
        <v>10766</v>
      </c>
      <c r="E596" s="15">
        <v>2015</v>
      </c>
      <c r="F596" s="41">
        <v>42064</v>
      </c>
      <c r="G596" s="42">
        <v>1016.8</v>
      </c>
      <c r="H596" s="42">
        <v>1019.2</v>
      </c>
      <c r="I596" s="42">
        <v>1027</v>
      </c>
      <c r="J596" s="42" t="s">
        <v>11337</v>
      </c>
      <c r="K596" s="42">
        <v>1007</v>
      </c>
      <c r="L596" s="42" t="s">
        <v>11338</v>
      </c>
      <c r="M596" s="42">
        <v>17.899999999999999</v>
      </c>
      <c r="N596" s="42">
        <v>28.8</v>
      </c>
      <c r="O596" s="42" t="s">
        <v>11339</v>
      </c>
      <c r="P596" s="42">
        <v>10.8</v>
      </c>
      <c r="Q596" s="42" t="s">
        <v>11340</v>
      </c>
      <c r="R596" s="42">
        <v>14.6</v>
      </c>
      <c r="S596" s="42">
        <v>1.8</v>
      </c>
      <c r="T596" s="42">
        <v>20</v>
      </c>
      <c r="U596" s="42">
        <v>15.5</v>
      </c>
      <c r="V596" s="42">
        <v>30</v>
      </c>
      <c r="W596" s="42" t="s">
        <v>11341</v>
      </c>
      <c r="X596" s="42">
        <v>129</v>
      </c>
      <c r="Y596" s="42" t="s">
        <v>76</v>
      </c>
      <c r="Z596" s="42">
        <v>9</v>
      </c>
      <c r="AA596" s="42">
        <v>9</v>
      </c>
      <c r="AB596" s="42" t="s">
        <v>11342</v>
      </c>
      <c r="AC596" s="42">
        <v>17.5</v>
      </c>
      <c r="AD596" s="42" t="s">
        <v>11343</v>
      </c>
      <c r="AE596" s="42">
        <v>49</v>
      </c>
      <c r="AF596" s="42" t="s">
        <v>2992</v>
      </c>
      <c r="AG596" s="42">
        <v>82</v>
      </c>
      <c r="AH596" s="42" t="s">
        <v>76</v>
      </c>
      <c r="AI596" s="42">
        <v>94.6</v>
      </c>
      <c r="AJ596" s="42">
        <v>319.57</v>
      </c>
      <c r="AK596" s="42" t="s">
        <v>76</v>
      </c>
      <c r="AL596" s="42" t="s">
        <v>76</v>
      </c>
      <c r="AM596" s="42" t="s">
        <v>76</v>
      </c>
      <c r="AN596" s="42" t="s">
        <v>76</v>
      </c>
    </row>
    <row r="597" spans="2:40" x14ac:dyDescent="0.25">
      <c r="B597" s="42" t="s">
        <v>408</v>
      </c>
      <c r="C597" s="15">
        <v>466900</v>
      </c>
      <c r="D597" s="15" t="s">
        <v>10766</v>
      </c>
      <c r="E597" s="15">
        <v>2015</v>
      </c>
      <c r="F597" s="41">
        <v>42095</v>
      </c>
      <c r="G597" s="42">
        <v>1012.5</v>
      </c>
      <c r="H597" s="42">
        <v>1014.9</v>
      </c>
      <c r="I597" s="42">
        <v>1021.3</v>
      </c>
      <c r="J597" s="42" t="s">
        <v>11344</v>
      </c>
      <c r="K597" s="42">
        <v>1001.9</v>
      </c>
      <c r="L597" s="42" t="s">
        <v>10788</v>
      </c>
      <c r="M597" s="42">
        <v>21.8</v>
      </c>
      <c r="N597" s="42">
        <v>33.5</v>
      </c>
      <c r="O597" s="42" t="s">
        <v>11345</v>
      </c>
      <c r="P597" s="42">
        <v>12.6</v>
      </c>
      <c r="Q597" s="42" t="s">
        <v>11346</v>
      </c>
      <c r="R597" s="42">
        <v>17.3</v>
      </c>
      <c r="S597" s="42">
        <v>1.8</v>
      </c>
      <c r="T597" s="42">
        <v>20</v>
      </c>
      <c r="U597" s="42">
        <v>12.6</v>
      </c>
      <c r="V597" s="42">
        <v>20</v>
      </c>
      <c r="W597" s="42" t="s">
        <v>11347</v>
      </c>
      <c r="X597" s="42">
        <v>89.5</v>
      </c>
      <c r="Y597" s="42" t="s">
        <v>76</v>
      </c>
      <c r="Z597" s="42">
        <v>10</v>
      </c>
      <c r="AA597" s="42">
        <v>4.5</v>
      </c>
      <c r="AB597" s="42" t="s">
        <v>11348</v>
      </c>
      <c r="AC597" s="42">
        <v>11</v>
      </c>
      <c r="AD597" s="42" t="s">
        <v>11349</v>
      </c>
      <c r="AE597" s="42">
        <v>19.5</v>
      </c>
      <c r="AF597" s="42" t="s">
        <v>7875</v>
      </c>
      <c r="AG597" s="42">
        <v>77</v>
      </c>
      <c r="AH597" s="42" t="s">
        <v>76</v>
      </c>
      <c r="AI597" s="42">
        <v>142.1</v>
      </c>
      <c r="AJ597" s="42">
        <v>493.43</v>
      </c>
      <c r="AK597" s="42" t="s">
        <v>76</v>
      </c>
      <c r="AL597" s="42" t="s">
        <v>76</v>
      </c>
      <c r="AM597" s="42" t="s">
        <v>76</v>
      </c>
      <c r="AN597" s="42" t="s">
        <v>76</v>
      </c>
    </row>
    <row r="598" spans="2:40" x14ac:dyDescent="0.25">
      <c r="B598" s="42" t="s">
        <v>408</v>
      </c>
      <c r="C598" s="15">
        <v>466900</v>
      </c>
      <c r="D598" s="15" t="s">
        <v>10766</v>
      </c>
      <c r="E598" s="15">
        <v>2015</v>
      </c>
      <c r="F598" s="41">
        <v>42125</v>
      </c>
      <c r="G598" s="42">
        <v>1007.3</v>
      </c>
      <c r="H598" s="42">
        <v>1009.6</v>
      </c>
      <c r="I598" s="42">
        <v>1013.1</v>
      </c>
      <c r="J598" s="42" t="s">
        <v>11350</v>
      </c>
      <c r="K598" s="42">
        <v>1000.2</v>
      </c>
      <c r="L598" s="42" t="s">
        <v>11351</v>
      </c>
      <c r="M598" s="42">
        <v>25.3</v>
      </c>
      <c r="N598" s="42">
        <v>34.200000000000003</v>
      </c>
      <c r="O598" s="42" t="s">
        <v>11352</v>
      </c>
      <c r="P598" s="42">
        <v>18.399999999999999</v>
      </c>
      <c r="Q598" s="42" t="s">
        <v>11353</v>
      </c>
      <c r="R598" s="42">
        <v>21.7</v>
      </c>
      <c r="S598" s="42">
        <v>1.4</v>
      </c>
      <c r="T598" s="42">
        <v>130</v>
      </c>
      <c r="U598" s="42">
        <v>19.899999999999999</v>
      </c>
      <c r="V598" s="42">
        <v>270</v>
      </c>
      <c r="W598" s="42" t="s">
        <v>11354</v>
      </c>
      <c r="X598" s="42">
        <v>260</v>
      </c>
      <c r="Y598" s="42" t="s">
        <v>76</v>
      </c>
      <c r="Z598" s="42">
        <v>14</v>
      </c>
      <c r="AA598" s="42">
        <v>11</v>
      </c>
      <c r="AB598" s="42" t="s">
        <v>11355</v>
      </c>
      <c r="AC598" s="42">
        <v>27</v>
      </c>
      <c r="AD598" s="42" t="s">
        <v>11356</v>
      </c>
      <c r="AE598" s="42">
        <v>65.5</v>
      </c>
      <c r="AF598" s="42" t="s">
        <v>5977</v>
      </c>
      <c r="AG598" s="42">
        <v>81</v>
      </c>
      <c r="AH598" s="42" t="s">
        <v>76</v>
      </c>
      <c r="AI598" s="42">
        <v>100.8</v>
      </c>
      <c r="AJ598" s="42">
        <v>435.22</v>
      </c>
      <c r="AK598" s="42" t="s">
        <v>76</v>
      </c>
      <c r="AL598" s="42" t="s">
        <v>76</v>
      </c>
      <c r="AM598" s="42" t="s">
        <v>76</v>
      </c>
      <c r="AN598" s="42" t="s">
        <v>76</v>
      </c>
    </row>
    <row r="599" spans="2:40" x14ac:dyDescent="0.25">
      <c r="B599" s="42" t="s">
        <v>408</v>
      </c>
      <c r="C599" s="15">
        <v>466900</v>
      </c>
      <c r="D599" s="15" t="s">
        <v>10766</v>
      </c>
      <c r="E599" s="15">
        <v>2015</v>
      </c>
      <c r="F599" s="41">
        <v>42156</v>
      </c>
      <c r="G599" s="42">
        <v>1005.7</v>
      </c>
      <c r="H599" s="42">
        <v>1008</v>
      </c>
      <c r="I599" s="42">
        <v>1009.3</v>
      </c>
      <c r="J599" s="42" t="s">
        <v>11357</v>
      </c>
      <c r="K599" s="42">
        <v>1000.2</v>
      </c>
      <c r="L599" s="42" t="s">
        <v>11358</v>
      </c>
      <c r="M599" s="42">
        <v>29.2</v>
      </c>
      <c r="N599" s="42">
        <v>35.6</v>
      </c>
      <c r="O599" s="42" t="s">
        <v>11359</v>
      </c>
      <c r="P599" s="42">
        <v>24.1</v>
      </c>
      <c r="Q599" s="42" t="s">
        <v>11360</v>
      </c>
      <c r="R599" s="42">
        <v>24.3</v>
      </c>
      <c r="S599" s="42">
        <v>1.6</v>
      </c>
      <c r="T599" s="42">
        <v>300</v>
      </c>
      <c r="U599" s="42">
        <v>33.9</v>
      </c>
      <c r="V599" s="42">
        <v>320</v>
      </c>
      <c r="W599" s="42" t="s">
        <v>11361</v>
      </c>
      <c r="X599" s="42">
        <v>38</v>
      </c>
      <c r="Y599" s="42" t="s">
        <v>76</v>
      </c>
      <c r="Z599" s="42">
        <v>6</v>
      </c>
      <c r="AA599" s="42">
        <v>7.5</v>
      </c>
      <c r="AB599" s="42" t="s">
        <v>11362</v>
      </c>
      <c r="AC599" s="42">
        <v>10</v>
      </c>
      <c r="AD599" s="42" t="s">
        <v>11363</v>
      </c>
      <c r="AE599" s="42">
        <v>12.5</v>
      </c>
      <c r="AF599" s="42" t="s">
        <v>7891</v>
      </c>
      <c r="AG599" s="42">
        <v>76</v>
      </c>
      <c r="AH599" s="42" t="s">
        <v>76</v>
      </c>
      <c r="AI599" s="42">
        <v>226.6</v>
      </c>
      <c r="AJ599" s="42">
        <v>668.57</v>
      </c>
      <c r="AK599" s="42" t="s">
        <v>76</v>
      </c>
      <c r="AL599" s="42" t="s">
        <v>76</v>
      </c>
      <c r="AM599" s="42" t="s">
        <v>76</v>
      </c>
      <c r="AN599" s="42" t="s">
        <v>76</v>
      </c>
    </row>
    <row r="600" spans="2:40" x14ac:dyDescent="0.25">
      <c r="B600" s="42" t="s">
        <v>408</v>
      </c>
      <c r="C600" s="15">
        <v>466900</v>
      </c>
      <c r="D600" s="15" t="s">
        <v>10766</v>
      </c>
      <c r="E600" s="15">
        <v>2015</v>
      </c>
      <c r="F600" s="41">
        <v>42186</v>
      </c>
      <c r="G600" s="42">
        <v>1002.5</v>
      </c>
      <c r="H600" s="42">
        <v>1004.7</v>
      </c>
      <c r="I600" s="42">
        <v>1011.1</v>
      </c>
      <c r="J600" s="42" t="s">
        <v>11364</v>
      </c>
      <c r="K600" s="42">
        <v>988.8</v>
      </c>
      <c r="L600" s="42" t="s">
        <v>11365</v>
      </c>
      <c r="M600" s="42">
        <v>29.3</v>
      </c>
      <c r="N600" s="42">
        <v>37.6</v>
      </c>
      <c r="O600" s="42" t="s">
        <v>11366</v>
      </c>
      <c r="P600" s="42">
        <v>24.3</v>
      </c>
      <c r="Q600" s="42" t="s">
        <v>11367</v>
      </c>
      <c r="R600" s="42">
        <v>23.5</v>
      </c>
      <c r="S600" s="42">
        <v>1.9</v>
      </c>
      <c r="T600" s="42">
        <v>310</v>
      </c>
      <c r="U600" s="42">
        <v>37.9</v>
      </c>
      <c r="V600" s="42">
        <v>150</v>
      </c>
      <c r="W600" s="42" t="s">
        <v>11368</v>
      </c>
      <c r="X600" s="42">
        <v>102</v>
      </c>
      <c r="Y600" s="42" t="s">
        <v>76</v>
      </c>
      <c r="Z600" s="42">
        <v>6</v>
      </c>
      <c r="AA600" s="42">
        <v>9.5</v>
      </c>
      <c r="AB600" s="42" t="s">
        <v>11369</v>
      </c>
      <c r="AC600" s="42">
        <v>16</v>
      </c>
      <c r="AD600" s="42" t="s">
        <v>11370</v>
      </c>
      <c r="AE600" s="42">
        <v>42.5</v>
      </c>
      <c r="AF600" s="42" t="s">
        <v>2386</v>
      </c>
      <c r="AG600" s="42">
        <v>72</v>
      </c>
      <c r="AH600" s="42" t="s">
        <v>76</v>
      </c>
      <c r="AI600" s="42">
        <v>229.4</v>
      </c>
      <c r="AJ600" s="42">
        <v>683.77</v>
      </c>
      <c r="AK600" s="42" t="s">
        <v>76</v>
      </c>
      <c r="AL600" s="42" t="s">
        <v>76</v>
      </c>
      <c r="AM600" s="42" t="s">
        <v>76</v>
      </c>
      <c r="AN600" s="42" t="s">
        <v>76</v>
      </c>
    </row>
    <row r="601" spans="2:40" x14ac:dyDescent="0.25">
      <c r="B601" s="42" t="s">
        <v>408</v>
      </c>
      <c r="C601" s="15">
        <v>466900</v>
      </c>
      <c r="D601" s="15" t="s">
        <v>10766</v>
      </c>
      <c r="E601" s="15">
        <v>2015</v>
      </c>
      <c r="F601" s="41">
        <v>42217</v>
      </c>
      <c r="G601" s="42">
        <v>1003.6</v>
      </c>
      <c r="H601" s="42">
        <v>1005.9</v>
      </c>
      <c r="I601" s="42">
        <v>1011.3</v>
      </c>
      <c r="J601" s="42" t="s">
        <v>11371</v>
      </c>
      <c r="K601" s="42">
        <v>989.8</v>
      </c>
      <c r="L601" s="42" t="s">
        <v>11372</v>
      </c>
      <c r="M601" s="42">
        <v>28.2</v>
      </c>
      <c r="N601" s="42">
        <v>36.1</v>
      </c>
      <c r="O601" s="42" t="s">
        <v>11373</v>
      </c>
      <c r="P601" s="42">
        <v>23.6</v>
      </c>
      <c r="Q601" s="42" t="s">
        <v>11374</v>
      </c>
      <c r="R601" s="42">
        <v>23.3</v>
      </c>
      <c r="S601" s="42">
        <v>1.9</v>
      </c>
      <c r="T601" s="42">
        <v>140</v>
      </c>
      <c r="U601" s="42">
        <v>16.5</v>
      </c>
      <c r="V601" s="42">
        <v>130</v>
      </c>
      <c r="W601" s="42" t="s">
        <v>11375</v>
      </c>
      <c r="X601" s="42">
        <v>376</v>
      </c>
      <c r="Y601" s="42" t="s">
        <v>76</v>
      </c>
      <c r="Z601" s="42">
        <v>16</v>
      </c>
      <c r="AA601" s="42">
        <v>10</v>
      </c>
      <c r="AB601" s="42" t="s">
        <v>11376</v>
      </c>
      <c r="AC601" s="42">
        <v>24.5</v>
      </c>
      <c r="AD601" s="42" t="s">
        <v>11377</v>
      </c>
      <c r="AE601" s="42">
        <v>207</v>
      </c>
      <c r="AF601" s="42" t="s">
        <v>1883</v>
      </c>
      <c r="AG601" s="42">
        <v>76</v>
      </c>
      <c r="AH601" s="42" t="s">
        <v>76</v>
      </c>
      <c r="AI601" s="42">
        <v>130.69999999999999</v>
      </c>
      <c r="AJ601" s="42">
        <v>439.53</v>
      </c>
      <c r="AK601" s="42" t="s">
        <v>76</v>
      </c>
      <c r="AL601" s="42" t="s">
        <v>76</v>
      </c>
      <c r="AM601" s="42" t="s">
        <v>76</v>
      </c>
      <c r="AN601" s="42" t="s">
        <v>76</v>
      </c>
    </row>
    <row r="602" spans="2:40" x14ac:dyDescent="0.25">
      <c r="B602" s="42" t="s">
        <v>408</v>
      </c>
      <c r="C602" s="15">
        <v>466900</v>
      </c>
      <c r="D602" s="15" t="s">
        <v>10766</v>
      </c>
      <c r="E602" s="15">
        <v>2015</v>
      </c>
      <c r="F602" s="41">
        <v>42248</v>
      </c>
      <c r="G602" s="42">
        <v>1008.1</v>
      </c>
      <c r="H602" s="42">
        <v>1010.4</v>
      </c>
      <c r="I602" s="42">
        <v>1015.1</v>
      </c>
      <c r="J602" s="42" t="s">
        <v>11378</v>
      </c>
      <c r="K602" s="42">
        <v>985.7</v>
      </c>
      <c r="L602" s="42" t="s">
        <v>11379</v>
      </c>
      <c r="M602" s="42">
        <v>26.8</v>
      </c>
      <c r="N602" s="42">
        <v>34.299999999999997</v>
      </c>
      <c r="O602" s="42" t="s">
        <v>11380</v>
      </c>
      <c r="P602" s="42">
        <v>21</v>
      </c>
      <c r="Q602" s="42" t="s">
        <v>11381</v>
      </c>
      <c r="R602" s="42">
        <v>21.6</v>
      </c>
      <c r="S602" s="42">
        <v>1.7</v>
      </c>
      <c r="T602" s="42">
        <v>20</v>
      </c>
      <c r="U602" s="42">
        <v>28</v>
      </c>
      <c r="V602" s="42">
        <v>30</v>
      </c>
      <c r="W602" s="42" t="s">
        <v>1889</v>
      </c>
      <c r="X602" s="42">
        <v>363</v>
      </c>
      <c r="Y602" s="42" t="s">
        <v>76</v>
      </c>
      <c r="Z602" s="42">
        <v>6</v>
      </c>
      <c r="AA602" s="42">
        <v>10.5</v>
      </c>
      <c r="AB602" s="42" t="s">
        <v>2398</v>
      </c>
      <c r="AC602" s="42">
        <v>53.5</v>
      </c>
      <c r="AD602" s="42" t="s">
        <v>11382</v>
      </c>
      <c r="AE602" s="42">
        <v>250</v>
      </c>
      <c r="AF602" s="42" t="s">
        <v>1892</v>
      </c>
      <c r="AG602" s="42">
        <v>74</v>
      </c>
      <c r="AH602" s="42" t="s">
        <v>76</v>
      </c>
      <c r="AI602" s="42">
        <v>169.4</v>
      </c>
      <c r="AJ602" s="42">
        <v>511.88</v>
      </c>
      <c r="AK602" s="42" t="s">
        <v>76</v>
      </c>
      <c r="AL602" s="42" t="s">
        <v>76</v>
      </c>
      <c r="AM602" s="42" t="s">
        <v>76</v>
      </c>
      <c r="AN602" s="42" t="s">
        <v>76</v>
      </c>
    </row>
    <row r="603" spans="2:40" x14ac:dyDescent="0.25">
      <c r="B603" s="42" t="s">
        <v>408</v>
      </c>
      <c r="C603" s="15">
        <v>466900</v>
      </c>
      <c r="D603" s="15" t="s">
        <v>10766</v>
      </c>
      <c r="E603" s="15">
        <v>2015</v>
      </c>
      <c r="F603" s="41">
        <v>42278</v>
      </c>
      <c r="G603" s="42">
        <v>1012.9</v>
      </c>
      <c r="H603" s="42">
        <v>1015.2</v>
      </c>
      <c r="I603" s="42">
        <v>1022</v>
      </c>
      <c r="J603" s="42" t="s">
        <v>11383</v>
      </c>
      <c r="K603" s="42">
        <v>1003.4</v>
      </c>
      <c r="L603" s="42" t="s">
        <v>11384</v>
      </c>
      <c r="M603" s="42">
        <v>24.7</v>
      </c>
      <c r="N603" s="42">
        <v>34</v>
      </c>
      <c r="O603" s="42" t="s">
        <v>11385</v>
      </c>
      <c r="P603" s="42">
        <v>17.8</v>
      </c>
      <c r="Q603" s="42" t="s">
        <v>11386</v>
      </c>
      <c r="R603" s="42">
        <v>19.399999999999999</v>
      </c>
      <c r="S603" s="42">
        <v>1.7</v>
      </c>
      <c r="T603" s="42">
        <v>150</v>
      </c>
      <c r="U603" s="42">
        <v>13.9</v>
      </c>
      <c r="V603" s="42">
        <v>120</v>
      </c>
      <c r="W603" s="42" t="s">
        <v>11387</v>
      </c>
      <c r="X603" s="42">
        <v>67</v>
      </c>
      <c r="Y603" s="42" t="s">
        <v>76</v>
      </c>
      <c r="Z603" s="42">
        <v>8</v>
      </c>
      <c r="AA603" s="42">
        <v>1.5</v>
      </c>
      <c r="AB603" s="42" t="s">
        <v>11388</v>
      </c>
      <c r="AC603" s="42">
        <v>5.5</v>
      </c>
      <c r="AD603" s="42" t="s">
        <v>11389</v>
      </c>
      <c r="AE603" s="42">
        <v>29.5</v>
      </c>
      <c r="AF603" s="42" t="s">
        <v>9711</v>
      </c>
      <c r="AG603" s="42">
        <v>73</v>
      </c>
      <c r="AH603" s="42" t="s">
        <v>76</v>
      </c>
      <c r="AI603" s="42">
        <v>128</v>
      </c>
      <c r="AJ603" s="42">
        <v>388.67</v>
      </c>
      <c r="AK603" s="42" t="s">
        <v>76</v>
      </c>
      <c r="AL603" s="42" t="s">
        <v>76</v>
      </c>
      <c r="AM603" s="42" t="s">
        <v>76</v>
      </c>
      <c r="AN603" s="42" t="s">
        <v>76</v>
      </c>
    </row>
    <row r="604" spans="2:40" x14ac:dyDescent="0.25">
      <c r="B604" s="42" t="s">
        <v>408</v>
      </c>
      <c r="C604" s="15">
        <v>466900</v>
      </c>
      <c r="D604" s="15" t="s">
        <v>10766</v>
      </c>
      <c r="E604" s="15">
        <v>2015</v>
      </c>
      <c r="F604" s="41">
        <v>42309</v>
      </c>
      <c r="G604" s="42">
        <v>1016</v>
      </c>
      <c r="H604" s="42">
        <v>1018.4</v>
      </c>
      <c r="I604" s="42">
        <v>1025.5999999999999</v>
      </c>
      <c r="J604" s="42" t="s">
        <v>8522</v>
      </c>
      <c r="K604" s="42">
        <v>1011</v>
      </c>
      <c r="L604" s="42" t="s">
        <v>11390</v>
      </c>
      <c r="M604" s="42">
        <v>23.1</v>
      </c>
      <c r="N604" s="42">
        <v>32.4</v>
      </c>
      <c r="O604" s="42" t="s">
        <v>11391</v>
      </c>
      <c r="P604" s="42">
        <v>10.8</v>
      </c>
      <c r="Q604" s="42" t="s">
        <v>11392</v>
      </c>
      <c r="R604" s="42">
        <v>18.100000000000001</v>
      </c>
      <c r="S604" s="42">
        <v>1.9</v>
      </c>
      <c r="T604" s="42">
        <v>20</v>
      </c>
      <c r="U604" s="42">
        <v>15.4</v>
      </c>
      <c r="V604" s="42">
        <v>130</v>
      </c>
      <c r="W604" s="42" t="s">
        <v>11393</v>
      </c>
      <c r="X604" s="42">
        <v>13</v>
      </c>
      <c r="Y604" s="42" t="s">
        <v>76</v>
      </c>
      <c r="Z604" s="42">
        <v>5</v>
      </c>
      <c r="AA604" s="42">
        <v>1.5</v>
      </c>
      <c r="AB604" s="42" t="s">
        <v>11394</v>
      </c>
      <c r="AC604" s="42">
        <v>3.5</v>
      </c>
      <c r="AD604" s="42" t="s">
        <v>11395</v>
      </c>
      <c r="AE604" s="42">
        <v>7.5</v>
      </c>
      <c r="AF604" s="42" t="s">
        <v>7268</v>
      </c>
      <c r="AG604" s="42">
        <v>74</v>
      </c>
      <c r="AH604" s="42" t="s">
        <v>76</v>
      </c>
      <c r="AI604" s="42">
        <v>126.7</v>
      </c>
      <c r="AJ604" s="42">
        <v>327.36</v>
      </c>
      <c r="AK604" s="42" t="s">
        <v>76</v>
      </c>
      <c r="AL604" s="42" t="s">
        <v>76</v>
      </c>
      <c r="AM604" s="42" t="s">
        <v>76</v>
      </c>
      <c r="AN604" s="42" t="s">
        <v>76</v>
      </c>
    </row>
    <row r="605" spans="2:40" x14ac:dyDescent="0.25">
      <c r="B605" s="42" t="s">
        <v>408</v>
      </c>
      <c r="C605" s="15">
        <v>466900</v>
      </c>
      <c r="D605" s="15" t="s">
        <v>10766</v>
      </c>
      <c r="E605" s="15">
        <v>2015</v>
      </c>
      <c r="F605" s="41">
        <v>42339</v>
      </c>
      <c r="G605" s="42">
        <v>1019.3</v>
      </c>
      <c r="H605" s="42">
        <v>1021.6</v>
      </c>
      <c r="I605" s="42">
        <v>1028.2</v>
      </c>
      <c r="J605" s="42" t="s">
        <v>11396</v>
      </c>
      <c r="K605" s="42">
        <v>1009.2</v>
      </c>
      <c r="L605" s="42" t="s">
        <v>11397</v>
      </c>
      <c r="M605" s="42">
        <v>18.5</v>
      </c>
      <c r="N605" s="42">
        <v>30.2</v>
      </c>
      <c r="O605" s="42" t="s">
        <v>11398</v>
      </c>
      <c r="P605" s="42">
        <v>9.8000000000000007</v>
      </c>
      <c r="Q605" s="42" t="s">
        <v>11399</v>
      </c>
      <c r="R605" s="42">
        <v>13.8</v>
      </c>
      <c r="S605" s="42">
        <v>2.2000000000000002</v>
      </c>
      <c r="T605" s="42">
        <v>20</v>
      </c>
      <c r="U605" s="42">
        <v>32.1</v>
      </c>
      <c r="V605" s="42">
        <v>30</v>
      </c>
      <c r="W605" s="42" t="s">
        <v>11400</v>
      </c>
      <c r="X605" s="42">
        <v>79</v>
      </c>
      <c r="Y605" s="42" t="s">
        <v>76</v>
      </c>
      <c r="Z605" s="42">
        <v>10</v>
      </c>
      <c r="AA605" s="42">
        <v>2.5</v>
      </c>
      <c r="AB605" s="42" t="s">
        <v>11401</v>
      </c>
      <c r="AC605" s="42">
        <v>9.5</v>
      </c>
      <c r="AD605" s="42" t="s">
        <v>11402</v>
      </c>
      <c r="AE605" s="42">
        <v>24</v>
      </c>
      <c r="AF605" s="42" t="s">
        <v>4787</v>
      </c>
      <c r="AG605" s="42">
        <v>75</v>
      </c>
      <c r="AH605" s="42" t="s">
        <v>76</v>
      </c>
      <c r="AI605" s="42">
        <v>47.4</v>
      </c>
      <c r="AJ605" s="42">
        <v>183.38</v>
      </c>
      <c r="AK605" s="42" t="s">
        <v>76</v>
      </c>
      <c r="AL605" s="42" t="s">
        <v>76</v>
      </c>
      <c r="AM605" s="42" t="s">
        <v>76</v>
      </c>
      <c r="AN605" s="42" t="s">
        <v>76</v>
      </c>
    </row>
    <row r="606" spans="2:40" x14ac:dyDescent="0.25">
      <c r="B606" s="42" t="s">
        <v>408</v>
      </c>
      <c r="C606" s="15">
        <v>466900</v>
      </c>
      <c r="D606" s="15" t="s">
        <v>10766</v>
      </c>
      <c r="E606" s="15">
        <v>2016</v>
      </c>
      <c r="F606" s="41">
        <v>42370</v>
      </c>
      <c r="G606" s="42">
        <v>1019.2</v>
      </c>
      <c r="H606" s="42">
        <v>1021.6</v>
      </c>
      <c r="I606" s="42">
        <v>1034.9000000000001</v>
      </c>
      <c r="J606" s="42" t="s">
        <v>11403</v>
      </c>
      <c r="K606" s="42">
        <v>1005.9</v>
      </c>
      <c r="L606" s="42" t="s">
        <v>10289</v>
      </c>
      <c r="M606" s="42">
        <v>15.8</v>
      </c>
      <c r="N606" s="42">
        <v>24.7</v>
      </c>
      <c r="O606" s="42" t="s">
        <v>11404</v>
      </c>
      <c r="P606" s="42">
        <v>3.8</v>
      </c>
      <c r="Q606" s="42" t="s">
        <v>11405</v>
      </c>
      <c r="R606" s="42">
        <v>12.3</v>
      </c>
      <c r="S606" s="42">
        <v>1.9</v>
      </c>
      <c r="T606" s="42">
        <v>20</v>
      </c>
      <c r="U606" s="42">
        <v>15.9</v>
      </c>
      <c r="V606" s="42">
        <v>160</v>
      </c>
      <c r="W606" s="42" t="s">
        <v>11406</v>
      </c>
      <c r="X606" s="42">
        <v>270.5</v>
      </c>
      <c r="Y606" s="42" t="s">
        <v>76</v>
      </c>
      <c r="Z606" s="42">
        <v>20</v>
      </c>
      <c r="AA606" s="42">
        <v>7</v>
      </c>
      <c r="AB606" s="42" t="s">
        <v>11407</v>
      </c>
      <c r="AC606" s="42">
        <v>18.5</v>
      </c>
      <c r="AD606" s="42" t="s">
        <v>11408</v>
      </c>
      <c r="AE606" s="42">
        <v>43.5</v>
      </c>
      <c r="AF606" s="42" t="s">
        <v>11409</v>
      </c>
      <c r="AG606" s="42">
        <v>81</v>
      </c>
      <c r="AH606" s="42" t="s">
        <v>76</v>
      </c>
      <c r="AI606" s="42">
        <v>36.9</v>
      </c>
      <c r="AJ606" s="42">
        <v>156.41999999999999</v>
      </c>
      <c r="AK606" s="42" t="s">
        <v>76</v>
      </c>
      <c r="AL606" s="42" t="s">
        <v>76</v>
      </c>
      <c r="AM606" s="42" t="s">
        <v>76</v>
      </c>
      <c r="AN606" s="42" t="s">
        <v>76</v>
      </c>
    </row>
    <row r="607" spans="2:40" x14ac:dyDescent="0.25">
      <c r="B607" s="42" t="s">
        <v>408</v>
      </c>
      <c r="C607" s="15">
        <v>466900</v>
      </c>
      <c r="D607" s="15" t="s">
        <v>10766</v>
      </c>
      <c r="E607" s="15">
        <v>2016</v>
      </c>
      <c r="F607" s="41">
        <v>42401</v>
      </c>
      <c r="G607" s="42">
        <v>1020.7</v>
      </c>
      <c r="H607" s="42">
        <v>1023.1</v>
      </c>
      <c r="I607" s="42">
        <v>1029.8</v>
      </c>
      <c r="J607" s="42" t="s">
        <v>11410</v>
      </c>
      <c r="K607" s="42">
        <v>1009</v>
      </c>
      <c r="L607" s="42" t="s">
        <v>11411</v>
      </c>
      <c r="M607" s="42">
        <v>14.3</v>
      </c>
      <c r="N607" s="42">
        <v>26.2</v>
      </c>
      <c r="O607" s="42" t="s">
        <v>11412</v>
      </c>
      <c r="P607" s="42">
        <v>6.1</v>
      </c>
      <c r="Q607" s="42" t="s">
        <v>11413</v>
      </c>
      <c r="R607" s="42">
        <v>10.5</v>
      </c>
      <c r="S607" s="42">
        <v>2.1</v>
      </c>
      <c r="T607" s="42">
        <v>10</v>
      </c>
      <c r="U607" s="42">
        <v>14.8</v>
      </c>
      <c r="V607" s="42">
        <v>360</v>
      </c>
      <c r="W607" s="42" t="s">
        <v>11414</v>
      </c>
      <c r="X607" s="42">
        <v>140.5</v>
      </c>
      <c r="Y607" s="42" t="s">
        <v>76</v>
      </c>
      <c r="Z607" s="42">
        <v>16</v>
      </c>
      <c r="AA607" s="42">
        <v>4</v>
      </c>
      <c r="AB607" s="42" t="s">
        <v>11415</v>
      </c>
      <c r="AC607" s="42">
        <v>9.5</v>
      </c>
      <c r="AD607" s="42" t="s">
        <v>11416</v>
      </c>
      <c r="AE607" s="42">
        <v>28</v>
      </c>
      <c r="AF607" s="42" t="s">
        <v>7948</v>
      </c>
      <c r="AG607" s="42">
        <v>79</v>
      </c>
      <c r="AH607" s="42" t="s">
        <v>76</v>
      </c>
      <c r="AI607" s="42">
        <v>75</v>
      </c>
      <c r="AJ607" s="42">
        <v>200.25</v>
      </c>
      <c r="AK607" s="42" t="s">
        <v>76</v>
      </c>
      <c r="AL607" s="42" t="s">
        <v>76</v>
      </c>
      <c r="AM607" s="42" t="s">
        <v>76</v>
      </c>
      <c r="AN607" s="42" t="s">
        <v>76</v>
      </c>
    </row>
    <row r="608" spans="2:40" x14ac:dyDescent="0.25">
      <c r="B608" s="42" t="s">
        <v>408</v>
      </c>
      <c r="C608" s="15">
        <v>466900</v>
      </c>
      <c r="D608" s="15" t="s">
        <v>10766</v>
      </c>
      <c r="E608" s="15">
        <v>2016</v>
      </c>
      <c r="F608" s="41">
        <v>42430</v>
      </c>
      <c r="G608" s="42">
        <v>1016.5</v>
      </c>
      <c r="H608" s="42">
        <v>1018.9</v>
      </c>
      <c r="I608" s="42">
        <v>1026.7</v>
      </c>
      <c r="J608" s="42" t="s">
        <v>1935</v>
      </c>
      <c r="K608" s="42">
        <v>1007</v>
      </c>
      <c r="L608" s="42" t="s">
        <v>11417</v>
      </c>
      <c r="M608" s="42">
        <v>16.100000000000001</v>
      </c>
      <c r="N608" s="42">
        <v>24.4</v>
      </c>
      <c r="O608" s="42" t="s">
        <v>11418</v>
      </c>
      <c r="P608" s="42">
        <v>8.1999999999999993</v>
      </c>
      <c r="Q608" s="42" t="s">
        <v>11419</v>
      </c>
      <c r="R608" s="42">
        <v>12.9</v>
      </c>
      <c r="S608" s="42">
        <v>1.8</v>
      </c>
      <c r="T608" s="42">
        <v>20</v>
      </c>
      <c r="U608" s="42">
        <v>18.100000000000001</v>
      </c>
      <c r="V608" s="42">
        <v>20</v>
      </c>
      <c r="W608" s="42" t="s">
        <v>11420</v>
      </c>
      <c r="X608" s="42">
        <v>253.5</v>
      </c>
      <c r="Y608" s="42" t="s">
        <v>76</v>
      </c>
      <c r="Z608" s="42">
        <v>18</v>
      </c>
      <c r="AA608" s="42">
        <v>4</v>
      </c>
      <c r="AB608" s="42" t="s">
        <v>11421</v>
      </c>
      <c r="AC608" s="42">
        <v>13</v>
      </c>
      <c r="AD608" s="42" t="s">
        <v>11422</v>
      </c>
      <c r="AE608" s="42">
        <v>47.5</v>
      </c>
      <c r="AF608" s="42" t="s">
        <v>1942</v>
      </c>
      <c r="AG608" s="42">
        <v>82</v>
      </c>
      <c r="AH608" s="42" t="s">
        <v>76</v>
      </c>
      <c r="AI608" s="42">
        <v>88.7</v>
      </c>
      <c r="AJ608" s="42">
        <v>283.29000000000002</v>
      </c>
      <c r="AK608" s="42" t="s">
        <v>76</v>
      </c>
      <c r="AL608" s="42" t="s">
        <v>76</v>
      </c>
      <c r="AM608" s="42" t="s">
        <v>76</v>
      </c>
      <c r="AN608" s="42" t="s">
        <v>76</v>
      </c>
    </row>
    <row r="609" spans="2:40" x14ac:dyDescent="0.25">
      <c r="B609" s="42" t="s">
        <v>408</v>
      </c>
      <c r="C609" s="15">
        <v>466900</v>
      </c>
      <c r="D609" s="15" t="s">
        <v>10766</v>
      </c>
      <c r="E609" s="15">
        <v>2016</v>
      </c>
      <c r="F609" s="41">
        <v>42461</v>
      </c>
      <c r="G609" s="42">
        <v>1010.2</v>
      </c>
      <c r="H609" s="42">
        <v>1012.5</v>
      </c>
      <c r="I609" s="42">
        <v>1018.3</v>
      </c>
      <c r="J609" s="42" t="s">
        <v>11423</v>
      </c>
      <c r="K609" s="42">
        <v>1000.5</v>
      </c>
      <c r="L609" s="42" t="s">
        <v>11424</v>
      </c>
      <c r="M609" s="42">
        <v>22.5</v>
      </c>
      <c r="N609" s="42">
        <v>29.8</v>
      </c>
      <c r="O609" s="42" t="s">
        <v>11425</v>
      </c>
      <c r="P609" s="42">
        <v>15.2</v>
      </c>
      <c r="Q609" s="42" t="s">
        <v>11426</v>
      </c>
      <c r="R609" s="42">
        <v>19.5</v>
      </c>
      <c r="S609" s="42">
        <v>1.5</v>
      </c>
      <c r="T609" s="42">
        <v>300</v>
      </c>
      <c r="U609" s="42">
        <v>17</v>
      </c>
      <c r="V609" s="42">
        <v>330</v>
      </c>
      <c r="W609" s="42" t="s">
        <v>11427</v>
      </c>
      <c r="X609" s="42">
        <v>233</v>
      </c>
      <c r="Y609" s="42" t="s">
        <v>76</v>
      </c>
      <c r="Z609" s="42">
        <v>12</v>
      </c>
      <c r="AA609" s="42">
        <v>11</v>
      </c>
      <c r="AB609" s="42" t="s">
        <v>8564</v>
      </c>
      <c r="AC609" s="42">
        <v>42.5</v>
      </c>
      <c r="AD609" s="42" t="s">
        <v>11428</v>
      </c>
      <c r="AE609" s="42">
        <v>65.5</v>
      </c>
      <c r="AF609" s="42" t="s">
        <v>6680</v>
      </c>
      <c r="AG609" s="42">
        <v>84</v>
      </c>
      <c r="AH609" s="42" t="s">
        <v>76</v>
      </c>
      <c r="AI609" s="42">
        <v>82.7</v>
      </c>
      <c r="AJ609" s="42">
        <v>370.27</v>
      </c>
      <c r="AK609" s="42" t="s">
        <v>76</v>
      </c>
      <c r="AL609" s="42" t="s">
        <v>76</v>
      </c>
      <c r="AM609" s="42" t="s">
        <v>76</v>
      </c>
      <c r="AN609" s="42" t="s">
        <v>76</v>
      </c>
    </row>
    <row r="610" spans="2:40" x14ac:dyDescent="0.25">
      <c r="B610" s="42" t="s">
        <v>408</v>
      </c>
      <c r="C610" s="15">
        <v>466900</v>
      </c>
      <c r="D610" s="15" t="s">
        <v>10766</v>
      </c>
      <c r="E610" s="15">
        <v>2016</v>
      </c>
      <c r="F610" s="41">
        <v>42491</v>
      </c>
      <c r="G610" s="42">
        <v>1008.4</v>
      </c>
      <c r="H610" s="42">
        <v>1010.7</v>
      </c>
      <c r="I610" s="42">
        <v>1014.1</v>
      </c>
      <c r="J610" s="42" t="s">
        <v>11429</v>
      </c>
      <c r="K610" s="42">
        <v>1002.8</v>
      </c>
      <c r="L610" s="42" t="s">
        <v>11430</v>
      </c>
      <c r="M610" s="42">
        <v>25.9</v>
      </c>
      <c r="N610" s="42">
        <v>33.5</v>
      </c>
      <c r="O610" s="42" t="s">
        <v>11431</v>
      </c>
      <c r="P610" s="42">
        <v>16.600000000000001</v>
      </c>
      <c r="Q610" s="42" t="s">
        <v>11432</v>
      </c>
      <c r="R610" s="42">
        <v>21.8</v>
      </c>
      <c r="S610" s="42">
        <v>1.6</v>
      </c>
      <c r="T610" s="42">
        <v>140</v>
      </c>
      <c r="U610" s="42">
        <v>16.7</v>
      </c>
      <c r="V610" s="42">
        <v>200</v>
      </c>
      <c r="W610" s="42" t="s">
        <v>11433</v>
      </c>
      <c r="X610" s="42">
        <v>95.5</v>
      </c>
      <c r="Y610" s="42" t="s">
        <v>76</v>
      </c>
      <c r="Z610" s="42">
        <v>11</v>
      </c>
      <c r="AA610" s="42">
        <v>10.5</v>
      </c>
      <c r="AB610" s="42" t="s">
        <v>11434</v>
      </c>
      <c r="AC610" s="42">
        <v>23.5</v>
      </c>
      <c r="AD610" s="42" t="s">
        <v>11435</v>
      </c>
      <c r="AE610" s="42">
        <v>33</v>
      </c>
      <c r="AF610" s="42" t="s">
        <v>7969</v>
      </c>
      <c r="AG610" s="42">
        <v>79</v>
      </c>
      <c r="AH610" s="42" t="s">
        <v>76</v>
      </c>
      <c r="AI610" s="42">
        <v>144.1</v>
      </c>
      <c r="AJ610" s="42">
        <v>536.35</v>
      </c>
      <c r="AK610" s="42" t="s">
        <v>76</v>
      </c>
      <c r="AL610" s="42" t="s">
        <v>76</v>
      </c>
      <c r="AM610" s="42" t="s">
        <v>76</v>
      </c>
      <c r="AN610" s="42" t="s">
        <v>76</v>
      </c>
    </row>
    <row r="611" spans="2:40" x14ac:dyDescent="0.25">
      <c r="B611" s="42" t="s">
        <v>408</v>
      </c>
      <c r="C611" s="15">
        <v>466900</v>
      </c>
      <c r="D611" s="15" t="s">
        <v>10766</v>
      </c>
      <c r="E611" s="15">
        <v>2016</v>
      </c>
      <c r="F611" s="41">
        <v>42522</v>
      </c>
      <c r="G611" s="42">
        <v>1006</v>
      </c>
      <c r="H611" s="42">
        <v>1008.3</v>
      </c>
      <c r="I611" s="42">
        <v>1013.4</v>
      </c>
      <c r="J611" s="42" t="s">
        <v>11436</v>
      </c>
      <c r="K611" s="42">
        <v>999.1</v>
      </c>
      <c r="L611" s="42" t="s">
        <v>11437</v>
      </c>
      <c r="M611" s="42">
        <v>28.3</v>
      </c>
      <c r="N611" s="42">
        <v>35.700000000000003</v>
      </c>
      <c r="O611" s="42" t="s">
        <v>11438</v>
      </c>
      <c r="P611" s="42">
        <v>23.9</v>
      </c>
      <c r="Q611" s="42" t="s">
        <v>11439</v>
      </c>
      <c r="R611" s="42">
        <v>23.3</v>
      </c>
      <c r="S611" s="42">
        <v>1.7</v>
      </c>
      <c r="T611" s="42">
        <v>140</v>
      </c>
      <c r="U611" s="42">
        <v>15.1</v>
      </c>
      <c r="V611" s="42">
        <v>230</v>
      </c>
      <c r="W611" s="42" t="s">
        <v>11440</v>
      </c>
      <c r="X611" s="42">
        <v>336.5</v>
      </c>
      <c r="Y611" s="42" t="s">
        <v>76</v>
      </c>
      <c r="Z611" s="42">
        <v>12</v>
      </c>
      <c r="AA611" s="42">
        <v>20</v>
      </c>
      <c r="AB611" s="42" t="s">
        <v>11441</v>
      </c>
      <c r="AC611" s="42">
        <v>69</v>
      </c>
      <c r="AD611" s="42" t="s">
        <v>11442</v>
      </c>
      <c r="AE611" s="42">
        <v>130</v>
      </c>
      <c r="AF611" s="42" t="s">
        <v>9765</v>
      </c>
      <c r="AG611" s="42">
        <v>75</v>
      </c>
      <c r="AH611" s="42" t="s">
        <v>76</v>
      </c>
      <c r="AI611" s="42">
        <v>194.4</v>
      </c>
      <c r="AJ611" s="42">
        <v>586.41999999999996</v>
      </c>
      <c r="AK611" s="42" t="s">
        <v>76</v>
      </c>
      <c r="AL611" s="42" t="s">
        <v>76</v>
      </c>
      <c r="AM611" s="42" t="s">
        <v>76</v>
      </c>
      <c r="AN611" s="42" t="s">
        <v>76</v>
      </c>
    </row>
    <row r="612" spans="2:40" x14ac:dyDescent="0.25">
      <c r="B612" s="42" t="s">
        <v>408</v>
      </c>
      <c r="C612" s="15">
        <v>466900</v>
      </c>
      <c r="D612" s="15" t="s">
        <v>10766</v>
      </c>
      <c r="E612" s="15">
        <v>2016</v>
      </c>
      <c r="F612" s="41">
        <v>42552</v>
      </c>
      <c r="G612" s="42">
        <v>1005</v>
      </c>
      <c r="H612" s="42">
        <v>1007.2</v>
      </c>
      <c r="I612" s="42">
        <v>1010.4</v>
      </c>
      <c r="J612" s="42" t="s">
        <v>11443</v>
      </c>
      <c r="K612" s="42">
        <v>990.8</v>
      </c>
      <c r="L612" s="42" t="s">
        <v>11444</v>
      </c>
      <c r="M612" s="42">
        <v>29.2</v>
      </c>
      <c r="N612" s="42">
        <v>36.6</v>
      </c>
      <c r="O612" s="42" t="s">
        <v>11445</v>
      </c>
      <c r="P612" s="42">
        <v>24.8</v>
      </c>
      <c r="Q612" s="42" t="s">
        <v>11446</v>
      </c>
      <c r="R612" s="42">
        <v>23.8</v>
      </c>
      <c r="S612" s="42">
        <v>1.6</v>
      </c>
      <c r="T612" s="42">
        <v>150</v>
      </c>
      <c r="U612" s="42">
        <v>18.2</v>
      </c>
      <c r="V612" s="42">
        <v>100</v>
      </c>
      <c r="W612" s="42" t="s">
        <v>11447</v>
      </c>
      <c r="X612" s="42">
        <v>128</v>
      </c>
      <c r="Y612" s="42" t="s">
        <v>76</v>
      </c>
      <c r="Z612" s="42">
        <v>8</v>
      </c>
      <c r="AA612" s="42">
        <v>12</v>
      </c>
      <c r="AB612" s="42" t="s">
        <v>11448</v>
      </c>
      <c r="AC612" s="42">
        <v>41</v>
      </c>
      <c r="AD612" s="42" t="s">
        <v>11449</v>
      </c>
      <c r="AE612" s="42">
        <v>50</v>
      </c>
      <c r="AF612" s="42" t="s">
        <v>6076</v>
      </c>
      <c r="AG612" s="42">
        <v>73</v>
      </c>
      <c r="AH612" s="42" t="s">
        <v>76</v>
      </c>
      <c r="AI612" s="42">
        <v>263.5</v>
      </c>
      <c r="AJ612" s="42">
        <v>688.88</v>
      </c>
      <c r="AK612" s="42" t="s">
        <v>76</v>
      </c>
      <c r="AL612" s="42" t="s">
        <v>76</v>
      </c>
      <c r="AM612" s="42" t="s">
        <v>76</v>
      </c>
      <c r="AN612" s="42" t="s">
        <v>76</v>
      </c>
    </row>
    <row r="613" spans="2:40" x14ac:dyDescent="0.25">
      <c r="B613" s="42" t="s">
        <v>408</v>
      </c>
      <c r="C613" s="15">
        <v>466900</v>
      </c>
      <c r="D613" s="15" t="s">
        <v>10766</v>
      </c>
      <c r="E613" s="15">
        <v>2016</v>
      </c>
      <c r="F613" s="41">
        <v>42583</v>
      </c>
      <c r="G613" s="42">
        <v>1002.2</v>
      </c>
      <c r="H613" s="42">
        <v>1004.5</v>
      </c>
      <c r="I613" s="42">
        <v>1008.5</v>
      </c>
      <c r="J613" s="42" t="s">
        <v>11450</v>
      </c>
      <c r="K613" s="42">
        <v>997.8</v>
      </c>
      <c r="L613" s="42" t="s">
        <v>11451</v>
      </c>
      <c r="M613" s="42">
        <v>29.1</v>
      </c>
      <c r="N613" s="42">
        <v>37</v>
      </c>
      <c r="O613" s="42" t="s">
        <v>11452</v>
      </c>
      <c r="P613" s="42">
        <v>22.7</v>
      </c>
      <c r="Q613" s="42" t="s">
        <v>11453</v>
      </c>
      <c r="R613" s="42">
        <v>23</v>
      </c>
      <c r="S613" s="42">
        <v>1.4</v>
      </c>
      <c r="T613" s="42">
        <v>10</v>
      </c>
      <c r="U613" s="42">
        <v>18.3</v>
      </c>
      <c r="V613" s="42">
        <v>160</v>
      </c>
      <c r="W613" s="42" t="s">
        <v>11454</v>
      </c>
      <c r="X613" s="42">
        <v>58.5</v>
      </c>
      <c r="Y613" s="42" t="s">
        <v>76</v>
      </c>
      <c r="Z613" s="42">
        <v>7</v>
      </c>
      <c r="AA613" s="42">
        <v>7</v>
      </c>
      <c r="AB613" s="42" t="s">
        <v>11455</v>
      </c>
      <c r="AC613" s="42">
        <v>12</v>
      </c>
      <c r="AD613" s="42" t="s">
        <v>11456</v>
      </c>
      <c r="AE613" s="42">
        <v>19</v>
      </c>
      <c r="AF613" s="42" t="s">
        <v>7992</v>
      </c>
      <c r="AG613" s="42">
        <v>71</v>
      </c>
      <c r="AH613" s="42" t="s">
        <v>76</v>
      </c>
      <c r="AI613" s="42">
        <v>228.4</v>
      </c>
      <c r="AJ613" s="42">
        <v>637.66999999999996</v>
      </c>
      <c r="AK613" s="42" t="s">
        <v>76</v>
      </c>
      <c r="AL613" s="42" t="s">
        <v>76</v>
      </c>
      <c r="AM613" s="42" t="s">
        <v>76</v>
      </c>
      <c r="AN613" s="42" t="s">
        <v>76</v>
      </c>
    </row>
    <row r="614" spans="2:40" x14ac:dyDescent="0.25">
      <c r="B614" s="42" t="s">
        <v>408</v>
      </c>
      <c r="C614" s="15">
        <v>466900</v>
      </c>
      <c r="D614" s="15" t="s">
        <v>10766</v>
      </c>
      <c r="E614" s="15">
        <v>2016</v>
      </c>
      <c r="F614" s="41">
        <v>42614</v>
      </c>
      <c r="G614" s="42">
        <v>1005</v>
      </c>
      <c r="H614" s="42">
        <v>1007.3</v>
      </c>
      <c r="I614" s="42">
        <v>1014.2</v>
      </c>
      <c r="J614" s="42" t="s">
        <v>11457</v>
      </c>
      <c r="K614" s="42">
        <v>976.6</v>
      </c>
      <c r="L614" s="42" t="s">
        <v>8595</v>
      </c>
      <c r="M614" s="42">
        <v>27</v>
      </c>
      <c r="N614" s="42">
        <v>34.1</v>
      </c>
      <c r="O614" s="42" t="s">
        <v>11458</v>
      </c>
      <c r="P614" s="42">
        <v>22.4</v>
      </c>
      <c r="Q614" s="42" t="s">
        <v>11459</v>
      </c>
      <c r="R614" s="42">
        <v>22.6</v>
      </c>
      <c r="S614" s="42">
        <v>1.7</v>
      </c>
      <c r="T614" s="42">
        <v>140</v>
      </c>
      <c r="U614" s="42">
        <v>33.5</v>
      </c>
      <c r="V614" s="42">
        <v>100</v>
      </c>
      <c r="W614" s="42" t="s">
        <v>11460</v>
      </c>
      <c r="X614" s="42">
        <v>440</v>
      </c>
      <c r="Y614" s="42" t="s">
        <v>76</v>
      </c>
      <c r="Z614" s="42">
        <v>18</v>
      </c>
      <c r="AA614" s="42">
        <v>13.5</v>
      </c>
      <c r="AB614" s="42" t="s">
        <v>11461</v>
      </c>
      <c r="AC614" s="42">
        <v>34.5</v>
      </c>
      <c r="AD614" s="42" t="s">
        <v>11462</v>
      </c>
      <c r="AE614" s="42">
        <v>203.5</v>
      </c>
      <c r="AF614" s="42" t="s">
        <v>1989</v>
      </c>
      <c r="AG614" s="42">
        <v>78</v>
      </c>
      <c r="AH614" s="42" t="s">
        <v>76</v>
      </c>
      <c r="AI614" s="42">
        <v>108.5</v>
      </c>
      <c r="AJ614" s="42">
        <v>391.27</v>
      </c>
      <c r="AK614" s="42" t="s">
        <v>76</v>
      </c>
      <c r="AL614" s="42" t="s">
        <v>76</v>
      </c>
      <c r="AM614" s="42" t="s">
        <v>76</v>
      </c>
      <c r="AN614" s="42" t="s">
        <v>76</v>
      </c>
    </row>
    <row r="615" spans="2:40" x14ac:dyDescent="0.25">
      <c r="B615" s="42" t="s">
        <v>408</v>
      </c>
      <c r="C615" s="15">
        <v>466900</v>
      </c>
      <c r="D615" s="15" t="s">
        <v>10766</v>
      </c>
      <c r="E615" s="15">
        <v>2016</v>
      </c>
      <c r="F615" s="41">
        <v>42644</v>
      </c>
      <c r="G615" s="42">
        <v>1009.9</v>
      </c>
      <c r="H615" s="42">
        <v>1012.2</v>
      </c>
      <c r="I615" s="42">
        <v>1022.1</v>
      </c>
      <c r="J615" s="42" t="s">
        <v>9787</v>
      </c>
      <c r="K615" s="42">
        <v>1000.6</v>
      </c>
      <c r="L615" s="42" t="s">
        <v>11463</v>
      </c>
      <c r="M615" s="42">
        <v>26.1</v>
      </c>
      <c r="N615" s="42">
        <v>33.9</v>
      </c>
      <c r="O615" s="42" t="s">
        <v>11464</v>
      </c>
      <c r="P615" s="42">
        <v>20.5</v>
      </c>
      <c r="Q615" s="42" t="s">
        <v>11465</v>
      </c>
      <c r="R615" s="42">
        <v>21.7</v>
      </c>
      <c r="S615" s="42">
        <v>2.1</v>
      </c>
      <c r="T615" s="42">
        <v>140</v>
      </c>
      <c r="U615" s="42">
        <v>19.3</v>
      </c>
      <c r="V615" s="42">
        <v>180</v>
      </c>
      <c r="W615" s="42" t="s">
        <v>11466</v>
      </c>
      <c r="X615" s="42">
        <v>103</v>
      </c>
      <c r="Y615" s="42" t="s">
        <v>76</v>
      </c>
      <c r="Z615" s="42">
        <v>14</v>
      </c>
      <c r="AA615" s="42">
        <v>6.5</v>
      </c>
      <c r="AB615" s="42" t="s">
        <v>11467</v>
      </c>
      <c r="AC615" s="42">
        <v>16</v>
      </c>
      <c r="AD615" s="42" t="s">
        <v>11468</v>
      </c>
      <c r="AE615" s="42">
        <v>25.5</v>
      </c>
      <c r="AF615" s="42" t="s">
        <v>8009</v>
      </c>
      <c r="AG615" s="42">
        <v>77</v>
      </c>
      <c r="AH615" s="42" t="s">
        <v>76</v>
      </c>
      <c r="AI615" s="42">
        <v>146.19999999999999</v>
      </c>
      <c r="AJ615" s="42">
        <v>411.12</v>
      </c>
      <c r="AK615" s="42" t="s">
        <v>76</v>
      </c>
      <c r="AL615" s="42" t="s">
        <v>76</v>
      </c>
      <c r="AM615" s="42" t="s">
        <v>76</v>
      </c>
      <c r="AN615" s="42" t="s">
        <v>76</v>
      </c>
    </row>
    <row r="616" spans="2:40" x14ac:dyDescent="0.25">
      <c r="B616" s="42" t="s">
        <v>408</v>
      </c>
      <c r="C616" s="15">
        <v>466900</v>
      </c>
      <c r="D616" s="15" t="s">
        <v>10766</v>
      </c>
      <c r="E616" s="15">
        <v>2016</v>
      </c>
      <c r="F616" s="41">
        <v>42675</v>
      </c>
      <c r="G616" s="42">
        <v>1015.8</v>
      </c>
      <c r="H616" s="42">
        <v>1018.2</v>
      </c>
      <c r="I616" s="42">
        <v>1023.2</v>
      </c>
      <c r="J616" s="42" t="s">
        <v>11469</v>
      </c>
      <c r="K616" s="42">
        <v>1009</v>
      </c>
      <c r="L616" s="42" t="s">
        <v>11470</v>
      </c>
      <c r="M616" s="42">
        <v>21.8</v>
      </c>
      <c r="N616" s="42">
        <v>29.2</v>
      </c>
      <c r="O616" s="42" t="s">
        <v>11471</v>
      </c>
      <c r="P616" s="42">
        <v>16.100000000000001</v>
      </c>
      <c r="Q616" s="42" t="s">
        <v>11472</v>
      </c>
      <c r="R616" s="42">
        <v>17.2</v>
      </c>
      <c r="S616" s="42">
        <v>1.8</v>
      </c>
      <c r="T616" s="42">
        <v>140</v>
      </c>
      <c r="U616" s="42">
        <v>16.600000000000001</v>
      </c>
      <c r="V616" s="42">
        <v>160</v>
      </c>
      <c r="W616" s="42" t="s">
        <v>11473</v>
      </c>
      <c r="X616" s="42">
        <v>135.5</v>
      </c>
      <c r="Y616" s="42" t="s">
        <v>76</v>
      </c>
      <c r="Z616" s="42">
        <v>12</v>
      </c>
      <c r="AA616" s="42">
        <v>6</v>
      </c>
      <c r="AB616" s="42" t="s">
        <v>11474</v>
      </c>
      <c r="AC616" s="42">
        <v>17</v>
      </c>
      <c r="AD616" s="42" t="s">
        <v>11475</v>
      </c>
      <c r="AE616" s="42">
        <v>30.5</v>
      </c>
      <c r="AF616" s="42" t="s">
        <v>11476</v>
      </c>
      <c r="AG616" s="42">
        <v>76</v>
      </c>
      <c r="AH616" s="42" t="s">
        <v>76</v>
      </c>
      <c r="AI616" s="42">
        <v>103.7</v>
      </c>
      <c r="AJ616" s="42">
        <v>280.82</v>
      </c>
      <c r="AK616" s="42" t="s">
        <v>76</v>
      </c>
      <c r="AL616" s="42" t="s">
        <v>76</v>
      </c>
      <c r="AM616" s="42" t="s">
        <v>76</v>
      </c>
      <c r="AN616" s="42" t="s">
        <v>76</v>
      </c>
    </row>
    <row r="617" spans="2:40" x14ac:dyDescent="0.25">
      <c r="B617" s="42" t="s">
        <v>408</v>
      </c>
      <c r="C617" s="15">
        <v>466900</v>
      </c>
      <c r="D617" s="15" t="s">
        <v>10766</v>
      </c>
      <c r="E617" s="15">
        <v>2016</v>
      </c>
      <c r="F617" s="41">
        <v>42705</v>
      </c>
      <c r="G617" s="42">
        <v>1018.3</v>
      </c>
      <c r="H617" s="42">
        <v>1020.7</v>
      </c>
      <c r="I617" s="42">
        <v>1027.7</v>
      </c>
      <c r="J617" s="42" t="s">
        <v>11477</v>
      </c>
      <c r="K617" s="42">
        <v>1011.1</v>
      </c>
      <c r="L617" s="42" t="s">
        <v>11478</v>
      </c>
      <c r="M617" s="42">
        <v>19.3</v>
      </c>
      <c r="N617" s="42">
        <v>29.5</v>
      </c>
      <c r="O617" s="42" t="s">
        <v>11479</v>
      </c>
      <c r="P617" s="42">
        <v>10.9</v>
      </c>
      <c r="Q617" s="42" t="s">
        <v>9221</v>
      </c>
      <c r="R617" s="42">
        <v>14</v>
      </c>
      <c r="S617" s="42">
        <v>2.1</v>
      </c>
      <c r="T617" s="42">
        <v>20</v>
      </c>
      <c r="U617" s="42">
        <v>16.100000000000001</v>
      </c>
      <c r="V617" s="42">
        <v>100</v>
      </c>
      <c r="W617" s="42" t="s">
        <v>11480</v>
      </c>
      <c r="X617" s="42">
        <v>16.5</v>
      </c>
      <c r="Y617" s="42" t="s">
        <v>76</v>
      </c>
      <c r="Z617" s="42">
        <v>4</v>
      </c>
      <c r="AA617" s="42">
        <v>0.5</v>
      </c>
      <c r="AB617" s="42" t="s">
        <v>11481</v>
      </c>
      <c r="AC617" s="42">
        <v>1.5</v>
      </c>
      <c r="AD617" s="42" t="s">
        <v>11482</v>
      </c>
      <c r="AE617" s="42">
        <v>11</v>
      </c>
      <c r="AF617" s="42" t="s">
        <v>4873</v>
      </c>
      <c r="AG617" s="42">
        <v>72</v>
      </c>
      <c r="AH617" s="42" t="s">
        <v>76</v>
      </c>
      <c r="AI617" s="42">
        <v>106.6</v>
      </c>
      <c r="AJ617" s="42">
        <v>261.81</v>
      </c>
      <c r="AK617" s="42" t="s">
        <v>76</v>
      </c>
      <c r="AL617" s="42" t="s">
        <v>76</v>
      </c>
      <c r="AM617" s="42" t="s">
        <v>76</v>
      </c>
      <c r="AN617" s="42" t="s">
        <v>76</v>
      </c>
    </row>
    <row r="618" spans="2:40" x14ac:dyDescent="0.25">
      <c r="B618" s="42" t="s">
        <v>408</v>
      </c>
      <c r="C618" s="15">
        <v>466900</v>
      </c>
      <c r="D618" s="15" t="s">
        <v>10766</v>
      </c>
      <c r="E618" s="15">
        <v>2017</v>
      </c>
      <c r="F618" s="41">
        <v>42736</v>
      </c>
      <c r="G618" s="42">
        <v>1019</v>
      </c>
      <c r="H618" s="42">
        <v>1021.4</v>
      </c>
      <c r="I618" s="42">
        <v>1028.4000000000001</v>
      </c>
      <c r="J618" s="42" t="s">
        <v>11483</v>
      </c>
      <c r="K618" s="42">
        <v>1009.1</v>
      </c>
      <c r="L618" s="42" t="s">
        <v>11484</v>
      </c>
      <c r="M618" s="42">
        <v>17.399999999999999</v>
      </c>
      <c r="N618" s="42">
        <v>27.3</v>
      </c>
      <c r="O618" s="42" t="s">
        <v>11485</v>
      </c>
      <c r="P618" s="42">
        <v>10.4</v>
      </c>
      <c r="Q618" s="42" t="s">
        <v>11486</v>
      </c>
      <c r="R618" s="42">
        <v>13</v>
      </c>
      <c r="S618" s="42">
        <v>2</v>
      </c>
      <c r="T618" s="42">
        <v>20</v>
      </c>
      <c r="U618" s="42">
        <v>14.8</v>
      </c>
      <c r="V618" s="42">
        <v>30</v>
      </c>
      <c r="W618" s="42" t="s">
        <v>11487</v>
      </c>
      <c r="X618" s="42">
        <v>30.5</v>
      </c>
      <c r="Y618" s="42" t="s">
        <v>76</v>
      </c>
      <c r="Z618" s="42">
        <v>6</v>
      </c>
      <c r="AA618" s="42">
        <v>1.5</v>
      </c>
      <c r="AB618" s="42" t="s">
        <v>11488</v>
      </c>
      <c r="AC618" s="42">
        <v>2.5</v>
      </c>
      <c r="AD618" s="42" t="s">
        <v>11489</v>
      </c>
      <c r="AE618" s="42">
        <v>13.5</v>
      </c>
      <c r="AF618" s="42" t="s">
        <v>7380</v>
      </c>
      <c r="AG618" s="42">
        <v>76</v>
      </c>
      <c r="AH618" s="42" t="s">
        <v>76</v>
      </c>
      <c r="AI618" s="42">
        <v>89.5</v>
      </c>
      <c r="AJ618" s="42">
        <v>267.79000000000002</v>
      </c>
      <c r="AK618" s="42" t="s">
        <v>76</v>
      </c>
      <c r="AL618" s="42" t="s">
        <v>76</v>
      </c>
      <c r="AM618" s="42" t="s">
        <v>76</v>
      </c>
      <c r="AN618" s="42" t="s">
        <v>76</v>
      </c>
    </row>
    <row r="619" spans="2:40" x14ac:dyDescent="0.25">
      <c r="B619" s="42" t="s">
        <v>408</v>
      </c>
      <c r="C619" s="15">
        <v>466900</v>
      </c>
      <c r="D619" s="15" t="s">
        <v>10766</v>
      </c>
      <c r="E619" s="15">
        <v>2017</v>
      </c>
      <c r="F619" s="41">
        <v>42767</v>
      </c>
      <c r="G619" s="42">
        <v>1019.7</v>
      </c>
      <c r="H619" s="42">
        <v>1022.1</v>
      </c>
      <c r="I619" s="42">
        <v>1029.7</v>
      </c>
      <c r="J619" s="42" t="s">
        <v>11490</v>
      </c>
      <c r="K619" s="42">
        <v>1010.8</v>
      </c>
      <c r="L619" s="42" t="s">
        <v>11491</v>
      </c>
      <c r="M619" s="42">
        <v>15.9</v>
      </c>
      <c r="N619" s="42">
        <v>26.7</v>
      </c>
      <c r="O619" s="42" t="s">
        <v>11492</v>
      </c>
      <c r="P619" s="42">
        <v>6.7</v>
      </c>
      <c r="Q619" s="42" t="s">
        <v>11493</v>
      </c>
      <c r="R619" s="42">
        <v>11</v>
      </c>
      <c r="S619" s="42">
        <v>2</v>
      </c>
      <c r="T619" s="42">
        <v>20</v>
      </c>
      <c r="U619" s="42">
        <v>14.6</v>
      </c>
      <c r="V619" s="42">
        <v>80</v>
      </c>
      <c r="W619" s="42" t="s">
        <v>11494</v>
      </c>
      <c r="X619" s="42">
        <v>121</v>
      </c>
      <c r="Y619" s="42" t="s">
        <v>76</v>
      </c>
      <c r="Z619" s="42">
        <v>9</v>
      </c>
      <c r="AA619" s="42">
        <v>3</v>
      </c>
      <c r="AB619" s="42" t="s">
        <v>11495</v>
      </c>
      <c r="AC619" s="42">
        <v>6</v>
      </c>
      <c r="AD619" s="42" t="s">
        <v>11496</v>
      </c>
      <c r="AE619" s="42">
        <v>39</v>
      </c>
      <c r="AF619" s="42" t="s">
        <v>8039</v>
      </c>
      <c r="AG619" s="42">
        <v>74</v>
      </c>
      <c r="AH619" s="42" t="s">
        <v>76</v>
      </c>
      <c r="AI619" s="42">
        <v>90.2</v>
      </c>
      <c r="AJ619" s="42">
        <v>269.94</v>
      </c>
      <c r="AK619" s="42" t="s">
        <v>76</v>
      </c>
      <c r="AL619" s="42" t="s">
        <v>76</v>
      </c>
      <c r="AM619" s="42" t="s">
        <v>76</v>
      </c>
      <c r="AN619" s="42" t="s">
        <v>76</v>
      </c>
    </row>
    <row r="620" spans="2:40" x14ac:dyDescent="0.25">
      <c r="B620" s="42" t="s">
        <v>408</v>
      </c>
      <c r="C620" s="15">
        <v>466900</v>
      </c>
      <c r="D620" s="15" t="s">
        <v>10766</v>
      </c>
      <c r="E620" s="15">
        <v>2017</v>
      </c>
      <c r="F620" s="41">
        <v>42795</v>
      </c>
      <c r="G620" s="42">
        <v>1015.6</v>
      </c>
      <c r="H620" s="42">
        <v>1018</v>
      </c>
      <c r="I620" s="42">
        <v>1023.2</v>
      </c>
      <c r="J620" s="42" t="s">
        <v>11497</v>
      </c>
      <c r="K620" s="42">
        <v>1008.5</v>
      </c>
      <c r="L620" s="42" t="s">
        <v>11498</v>
      </c>
      <c r="M620" s="42">
        <v>17.2</v>
      </c>
      <c r="N620" s="42">
        <v>27</v>
      </c>
      <c r="O620" s="42" t="s">
        <v>11499</v>
      </c>
      <c r="P620" s="42">
        <v>8.6999999999999993</v>
      </c>
      <c r="Q620" s="42" t="s">
        <v>11500</v>
      </c>
      <c r="R620" s="42">
        <v>13.3</v>
      </c>
      <c r="S620" s="42">
        <v>1.9</v>
      </c>
      <c r="T620" s="42">
        <v>20</v>
      </c>
      <c r="U620" s="42">
        <v>14.6</v>
      </c>
      <c r="V620" s="42">
        <v>20</v>
      </c>
      <c r="W620" s="42" t="s">
        <v>11501</v>
      </c>
      <c r="X620" s="42">
        <v>146</v>
      </c>
      <c r="Y620" s="42" t="s">
        <v>76</v>
      </c>
      <c r="Z620" s="42">
        <v>19</v>
      </c>
      <c r="AA620" s="42">
        <v>3</v>
      </c>
      <c r="AB620" s="42" t="s">
        <v>11502</v>
      </c>
      <c r="AC620" s="42">
        <v>8.5</v>
      </c>
      <c r="AD620" s="42" t="s">
        <v>11503</v>
      </c>
      <c r="AE620" s="42">
        <v>32.5</v>
      </c>
      <c r="AF620" s="42" t="s">
        <v>2037</v>
      </c>
      <c r="AG620" s="42">
        <v>79</v>
      </c>
      <c r="AH620" s="42" t="s">
        <v>76</v>
      </c>
      <c r="AI620" s="42">
        <v>73</v>
      </c>
      <c r="AJ620" s="42">
        <v>298.47000000000003</v>
      </c>
      <c r="AK620" s="42" t="s">
        <v>76</v>
      </c>
      <c r="AL620" s="42" t="s">
        <v>76</v>
      </c>
      <c r="AM620" s="42" t="s">
        <v>76</v>
      </c>
      <c r="AN620" s="42" t="s">
        <v>76</v>
      </c>
    </row>
    <row r="621" spans="2:40" x14ac:dyDescent="0.25">
      <c r="B621" s="42" t="s">
        <v>408</v>
      </c>
      <c r="C621" s="15">
        <v>466900</v>
      </c>
      <c r="D621" s="15" t="s">
        <v>10766</v>
      </c>
      <c r="E621" s="15">
        <v>2017</v>
      </c>
      <c r="F621" s="41">
        <v>42826</v>
      </c>
      <c r="G621" s="42">
        <v>1011.9</v>
      </c>
      <c r="H621" s="42">
        <v>1014.3</v>
      </c>
      <c r="I621" s="42">
        <v>1023</v>
      </c>
      <c r="J621" s="42" t="s">
        <v>11504</v>
      </c>
      <c r="K621" s="42">
        <v>1001.5</v>
      </c>
      <c r="L621" s="42" t="s">
        <v>11505</v>
      </c>
      <c r="M621" s="42">
        <v>21.8</v>
      </c>
      <c r="N621" s="42">
        <v>32.200000000000003</v>
      </c>
      <c r="O621" s="42" t="s">
        <v>11506</v>
      </c>
      <c r="P621" s="42">
        <v>11.1</v>
      </c>
      <c r="Q621" s="42" t="s">
        <v>11507</v>
      </c>
      <c r="R621" s="42">
        <v>16.5</v>
      </c>
      <c r="S621" s="42">
        <v>1.7</v>
      </c>
      <c r="T621" s="42">
        <v>140</v>
      </c>
      <c r="U621" s="42">
        <v>15.5</v>
      </c>
      <c r="V621" s="42">
        <v>20</v>
      </c>
      <c r="W621" s="42" t="s">
        <v>2541</v>
      </c>
      <c r="X621" s="42">
        <v>98.5</v>
      </c>
      <c r="Y621" s="42" t="s">
        <v>76</v>
      </c>
      <c r="Z621" s="42">
        <v>12</v>
      </c>
      <c r="AA621" s="42">
        <v>4.5</v>
      </c>
      <c r="AB621" s="42" t="s">
        <v>11508</v>
      </c>
      <c r="AC621" s="42">
        <v>8.5</v>
      </c>
      <c r="AD621" s="42" t="s">
        <v>11509</v>
      </c>
      <c r="AE621" s="42">
        <v>19.5</v>
      </c>
      <c r="AF621" s="42" t="s">
        <v>11510</v>
      </c>
      <c r="AG621" s="42">
        <v>73</v>
      </c>
      <c r="AH621" s="42" t="s">
        <v>76</v>
      </c>
      <c r="AI621" s="42">
        <v>132.80000000000001</v>
      </c>
      <c r="AJ621" s="42">
        <v>411.52</v>
      </c>
      <c r="AK621" s="42" t="s">
        <v>76</v>
      </c>
      <c r="AL621" s="42" t="s">
        <v>76</v>
      </c>
      <c r="AM621" s="42" t="s">
        <v>76</v>
      </c>
      <c r="AN621" s="42" t="s">
        <v>76</v>
      </c>
    </row>
    <row r="622" spans="2:40" x14ac:dyDescent="0.25">
      <c r="B622" s="42" t="s">
        <v>408</v>
      </c>
      <c r="C622" s="15">
        <v>466900</v>
      </c>
      <c r="D622" s="15" t="s">
        <v>10766</v>
      </c>
      <c r="E622" s="15">
        <v>2017</v>
      </c>
      <c r="F622" s="41">
        <v>42856</v>
      </c>
      <c r="G622" s="42">
        <v>1009</v>
      </c>
      <c r="H622" s="42">
        <v>1011.3</v>
      </c>
      <c r="I622" s="42">
        <v>1015.7</v>
      </c>
      <c r="J622" s="42" t="s">
        <v>11511</v>
      </c>
      <c r="K622" s="42">
        <v>1001.4</v>
      </c>
      <c r="L622" s="42" t="s">
        <v>11512</v>
      </c>
      <c r="M622" s="42">
        <v>25.5</v>
      </c>
      <c r="N622" s="42">
        <v>33.5</v>
      </c>
      <c r="O622" s="42" t="s">
        <v>11513</v>
      </c>
      <c r="P622" s="42">
        <v>19.8</v>
      </c>
      <c r="Q622" s="42" t="s">
        <v>10955</v>
      </c>
      <c r="R622" s="42">
        <v>20.5</v>
      </c>
      <c r="S622" s="42">
        <v>1.6</v>
      </c>
      <c r="T622" s="42">
        <v>140</v>
      </c>
      <c r="U622" s="42">
        <v>13.5</v>
      </c>
      <c r="V622" s="42">
        <v>110</v>
      </c>
      <c r="W622" s="42" t="s">
        <v>11514</v>
      </c>
      <c r="X622" s="42">
        <v>143.5</v>
      </c>
      <c r="Y622" s="42" t="s">
        <v>76</v>
      </c>
      <c r="Z622" s="42">
        <v>11</v>
      </c>
      <c r="AA622" s="42">
        <v>19.5</v>
      </c>
      <c r="AB622" s="42" t="s">
        <v>11515</v>
      </c>
      <c r="AC622" s="42">
        <v>49</v>
      </c>
      <c r="AD622" s="42" t="s">
        <v>11516</v>
      </c>
      <c r="AE622" s="42">
        <v>81</v>
      </c>
      <c r="AF622" s="42" t="s">
        <v>2053</v>
      </c>
      <c r="AG622" s="42">
        <v>75</v>
      </c>
      <c r="AH622" s="42" t="s">
        <v>76</v>
      </c>
      <c r="AI622" s="42">
        <v>118.1</v>
      </c>
      <c r="AJ622" s="42">
        <v>451.28</v>
      </c>
      <c r="AK622" s="42" t="s">
        <v>76</v>
      </c>
      <c r="AL622" s="42" t="s">
        <v>76</v>
      </c>
      <c r="AM622" s="42" t="s">
        <v>76</v>
      </c>
      <c r="AN622" s="42" t="s">
        <v>76</v>
      </c>
    </row>
    <row r="623" spans="2:40" x14ac:dyDescent="0.25">
      <c r="B623" s="42" t="s">
        <v>408</v>
      </c>
      <c r="C623" s="15">
        <v>466900</v>
      </c>
      <c r="D623" s="15" t="s">
        <v>10766</v>
      </c>
      <c r="E623" s="15">
        <v>2017</v>
      </c>
      <c r="F623" s="41">
        <v>42887</v>
      </c>
      <c r="G623" s="42">
        <v>1005.9</v>
      </c>
      <c r="H623" s="42">
        <v>1008.1</v>
      </c>
      <c r="I623" s="42">
        <v>1010.5</v>
      </c>
      <c r="J623" s="42" t="s">
        <v>11517</v>
      </c>
      <c r="K623" s="42">
        <v>997</v>
      </c>
      <c r="L623" s="42" t="s">
        <v>11518</v>
      </c>
      <c r="M623" s="42">
        <v>27.2</v>
      </c>
      <c r="N623" s="42">
        <v>36.9</v>
      </c>
      <c r="O623" s="42" t="s">
        <v>11519</v>
      </c>
      <c r="P623" s="42">
        <v>22</v>
      </c>
      <c r="Q623" s="42" t="s">
        <v>11520</v>
      </c>
      <c r="R623" s="42">
        <v>23.9</v>
      </c>
      <c r="S623" s="42">
        <v>1.3</v>
      </c>
      <c r="T623" s="42">
        <v>300</v>
      </c>
      <c r="U623" s="42">
        <v>14.4</v>
      </c>
      <c r="V623" s="42">
        <v>200</v>
      </c>
      <c r="W623" s="42" t="s">
        <v>11521</v>
      </c>
      <c r="X623" s="42">
        <v>915.5</v>
      </c>
      <c r="Y623" s="42" t="s">
        <v>76</v>
      </c>
      <c r="Z623" s="42">
        <v>13</v>
      </c>
      <c r="AA623" s="42">
        <v>24</v>
      </c>
      <c r="AB623" s="42" t="s">
        <v>11522</v>
      </c>
      <c r="AC623" s="42">
        <v>114</v>
      </c>
      <c r="AD623" s="42" t="s">
        <v>11523</v>
      </c>
      <c r="AE623" s="42">
        <v>379.5</v>
      </c>
      <c r="AF623" s="42" t="s">
        <v>8071</v>
      </c>
      <c r="AG623" s="42">
        <v>83</v>
      </c>
      <c r="AH623" s="42" t="s">
        <v>76</v>
      </c>
      <c r="AI623" s="42">
        <v>138.69999999999999</v>
      </c>
      <c r="AJ623" s="42">
        <v>426.42</v>
      </c>
      <c r="AK623" s="42" t="s">
        <v>76</v>
      </c>
      <c r="AL623" s="42" t="s">
        <v>76</v>
      </c>
      <c r="AM623" s="42" t="s">
        <v>76</v>
      </c>
      <c r="AN623" s="42" t="s">
        <v>76</v>
      </c>
    </row>
    <row r="624" spans="2:40" x14ac:dyDescent="0.25">
      <c r="B624" s="42" t="s">
        <v>408</v>
      </c>
      <c r="C624" s="15">
        <v>466900</v>
      </c>
      <c r="D624" s="15" t="s">
        <v>10766</v>
      </c>
      <c r="E624" s="15">
        <v>2017</v>
      </c>
      <c r="F624" s="41">
        <v>42917</v>
      </c>
      <c r="G624" s="42">
        <v>1006.2</v>
      </c>
      <c r="H624" s="42">
        <v>1008.5</v>
      </c>
      <c r="I624" s="42">
        <v>1012.5</v>
      </c>
      <c r="J624" s="42" t="s">
        <v>11524</v>
      </c>
      <c r="K624" s="42">
        <v>979.1</v>
      </c>
      <c r="L624" s="42" t="s">
        <v>11525</v>
      </c>
      <c r="M624" s="42">
        <v>29.6</v>
      </c>
      <c r="N624" s="42">
        <v>37.700000000000003</v>
      </c>
      <c r="O624" s="42" t="s">
        <v>11526</v>
      </c>
      <c r="P624" s="42">
        <v>24.1</v>
      </c>
      <c r="Q624" s="42" t="s">
        <v>11527</v>
      </c>
      <c r="R624" s="42">
        <v>24.6</v>
      </c>
      <c r="S624" s="42">
        <v>1.4</v>
      </c>
      <c r="T624" s="42">
        <v>150</v>
      </c>
      <c r="U624" s="42">
        <v>26.3</v>
      </c>
      <c r="V624" s="42">
        <v>120</v>
      </c>
      <c r="W624" s="42" t="s">
        <v>11528</v>
      </c>
      <c r="X624" s="42">
        <v>83</v>
      </c>
      <c r="Y624" s="42" t="s">
        <v>76</v>
      </c>
      <c r="Z624" s="42">
        <v>8</v>
      </c>
      <c r="AA624" s="42">
        <v>6.5</v>
      </c>
      <c r="AB624" s="42" t="s">
        <v>11529</v>
      </c>
      <c r="AC624" s="42">
        <v>16</v>
      </c>
      <c r="AD624" s="42" t="s">
        <v>11530</v>
      </c>
      <c r="AE624" s="42">
        <v>49</v>
      </c>
      <c r="AF624" s="42" t="s">
        <v>2069</v>
      </c>
      <c r="AG624" s="42">
        <v>75</v>
      </c>
      <c r="AH624" s="42" t="s">
        <v>76</v>
      </c>
      <c r="AI624" s="42">
        <v>235.5</v>
      </c>
      <c r="AJ624" s="42">
        <v>580.70000000000005</v>
      </c>
      <c r="AK624" s="42" t="s">
        <v>76</v>
      </c>
      <c r="AL624" s="42" t="s">
        <v>76</v>
      </c>
      <c r="AM624" s="42" t="s">
        <v>76</v>
      </c>
      <c r="AN624" s="42" t="s">
        <v>76</v>
      </c>
    </row>
    <row r="625" spans="2:40" x14ac:dyDescent="0.25">
      <c r="B625" s="42" t="s">
        <v>408</v>
      </c>
      <c r="C625" s="15">
        <v>466900</v>
      </c>
      <c r="D625" s="15" t="s">
        <v>10766</v>
      </c>
      <c r="E625" s="15">
        <v>2017</v>
      </c>
      <c r="F625" s="41">
        <v>42948</v>
      </c>
      <c r="G625" s="42">
        <v>1005.2</v>
      </c>
      <c r="H625" s="42">
        <v>1007.5</v>
      </c>
      <c r="I625" s="42">
        <v>1012.1</v>
      </c>
      <c r="J625" s="42" t="s">
        <v>11531</v>
      </c>
      <c r="K625" s="42">
        <v>996.8</v>
      </c>
      <c r="L625" s="42" t="s">
        <v>11532</v>
      </c>
      <c r="M625" s="42">
        <v>30.3</v>
      </c>
      <c r="N625" s="42">
        <v>37.700000000000003</v>
      </c>
      <c r="O625" s="42" t="s">
        <v>11533</v>
      </c>
      <c r="P625" s="42">
        <v>25.4</v>
      </c>
      <c r="Q625" s="42" t="s">
        <v>11534</v>
      </c>
      <c r="R625" s="42">
        <v>24.3</v>
      </c>
      <c r="S625" s="42">
        <v>1.5</v>
      </c>
      <c r="T625" s="42">
        <v>310</v>
      </c>
      <c r="U625" s="42">
        <v>17.399999999999999</v>
      </c>
      <c r="V625" s="42">
        <v>110</v>
      </c>
      <c r="W625" s="42" t="s">
        <v>11535</v>
      </c>
      <c r="X625" s="42">
        <v>41.5</v>
      </c>
      <c r="Y625" s="42" t="s">
        <v>76</v>
      </c>
      <c r="Z625" s="42">
        <v>5</v>
      </c>
      <c r="AA625" s="42">
        <v>16.5</v>
      </c>
      <c r="AB625" s="42" t="s">
        <v>10977</v>
      </c>
      <c r="AC625" s="42">
        <v>33.5</v>
      </c>
      <c r="AD625" s="42" t="s">
        <v>11536</v>
      </c>
      <c r="AE625" s="42">
        <v>33.5</v>
      </c>
      <c r="AF625" s="42" t="s">
        <v>6800</v>
      </c>
      <c r="AG625" s="42">
        <v>71</v>
      </c>
      <c r="AH625" s="42" t="s">
        <v>76</v>
      </c>
      <c r="AI625" s="42">
        <v>262.3</v>
      </c>
      <c r="AJ625" s="42">
        <v>621.69000000000005</v>
      </c>
      <c r="AK625" s="42" t="s">
        <v>76</v>
      </c>
      <c r="AL625" s="42" t="s">
        <v>76</v>
      </c>
      <c r="AM625" s="42" t="s">
        <v>76</v>
      </c>
      <c r="AN625" s="42" t="s">
        <v>76</v>
      </c>
    </row>
    <row r="626" spans="2:40" x14ac:dyDescent="0.25">
      <c r="B626" s="42" t="s">
        <v>408</v>
      </c>
      <c r="C626" s="15">
        <v>466900</v>
      </c>
      <c r="D626" s="15" t="s">
        <v>10766</v>
      </c>
      <c r="E626" s="15">
        <v>2017</v>
      </c>
      <c r="F626" s="41">
        <v>42979</v>
      </c>
      <c r="G626" s="42">
        <v>1007.7</v>
      </c>
      <c r="H626" s="42">
        <v>1010</v>
      </c>
      <c r="I626" s="42">
        <v>1014.2</v>
      </c>
      <c r="J626" s="42" t="s">
        <v>9278</v>
      </c>
      <c r="K626" s="42">
        <v>1001.9</v>
      </c>
      <c r="L626" s="42" t="s">
        <v>11537</v>
      </c>
      <c r="M626" s="42">
        <v>28.7</v>
      </c>
      <c r="N626" s="42">
        <v>35.6</v>
      </c>
      <c r="O626" s="42" t="s">
        <v>11538</v>
      </c>
      <c r="P626" s="42">
        <v>20.9</v>
      </c>
      <c r="Q626" s="42" t="s">
        <v>11539</v>
      </c>
      <c r="R626" s="42">
        <v>23.4</v>
      </c>
      <c r="S626" s="42">
        <v>1.3</v>
      </c>
      <c r="T626" s="42">
        <v>150</v>
      </c>
      <c r="U626" s="42">
        <v>35.6</v>
      </c>
      <c r="V626" s="42">
        <v>80</v>
      </c>
      <c r="W626" s="42" t="s">
        <v>11540</v>
      </c>
      <c r="X626" s="42">
        <v>59</v>
      </c>
      <c r="Y626" s="42" t="s">
        <v>76</v>
      </c>
      <c r="Z626" s="42">
        <v>6</v>
      </c>
      <c r="AA626" s="42">
        <v>7.5</v>
      </c>
      <c r="AB626" s="42" t="s">
        <v>11541</v>
      </c>
      <c r="AC626" s="42">
        <v>11.5</v>
      </c>
      <c r="AD626" s="42" t="s">
        <v>11542</v>
      </c>
      <c r="AE626" s="42">
        <v>21.5</v>
      </c>
      <c r="AF626" s="42" t="s">
        <v>6183</v>
      </c>
      <c r="AG626" s="42">
        <v>74</v>
      </c>
      <c r="AH626" s="42" t="s">
        <v>76</v>
      </c>
      <c r="AI626" s="42">
        <v>199</v>
      </c>
      <c r="AJ626" s="42">
        <v>466.29</v>
      </c>
      <c r="AK626" s="42" t="s">
        <v>76</v>
      </c>
      <c r="AL626" s="42" t="s">
        <v>76</v>
      </c>
      <c r="AM626" s="42" t="s">
        <v>76</v>
      </c>
      <c r="AN626" s="42" t="s">
        <v>76</v>
      </c>
    </row>
    <row r="627" spans="2:40" x14ac:dyDescent="0.25">
      <c r="B627" s="42" t="s">
        <v>408</v>
      </c>
      <c r="C627" s="15">
        <v>466900</v>
      </c>
      <c r="D627" s="15" t="s">
        <v>10766</v>
      </c>
      <c r="E627" s="15">
        <v>2017</v>
      </c>
      <c r="F627" s="41">
        <v>43009</v>
      </c>
      <c r="G627" s="42">
        <v>1011.8</v>
      </c>
      <c r="H627" s="42">
        <v>1014.1</v>
      </c>
      <c r="I627" s="42">
        <v>1024.2</v>
      </c>
      <c r="J627" s="42" t="s">
        <v>11543</v>
      </c>
      <c r="K627" s="42">
        <v>1001.6</v>
      </c>
      <c r="L627" s="42" t="s">
        <v>10427</v>
      </c>
      <c r="M627" s="42">
        <v>25</v>
      </c>
      <c r="N627" s="42">
        <v>35.1</v>
      </c>
      <c r="O627" s="42" t="s">
        <v>11544</v>
      </c>
      <c r="P627" s="42">
        <v>16.8</v>
      </c>
      <c r="Q627" s="42" t="s">
        <v>11545</v>
      </c>
      <c r="R627" s="42">
        <v>21.1</v>
      </c>
      <c r="S627" s="42">
        <v>1.9</v>
      </c>
      <c r="T627" s="42">
        <v>20</v>
      </c>
      <c r="U627" s="42">
        <v>17.899999999999999</v>
      </c>
      <c r="V627" s="42">
        <v>20</v>
      </c>
      <c r="W627" s="42" t="s">
        <v>11546</v>
      </c>
      <c r="X627" s="42">
        <v>460</v>
      </c>
      <c r="Y627" s="42" t="s">
        <v>76</v>
      </c>
      <c r="Z627" s="42">
        <v>20</v>
      </c>
      <c r="AA627" s="42">
        <v>5</v>
      </c>
      <c r="AB627" s="42" t="s">
        <v>11547</v>
      </c>
      <c r="AC627" s="42">
        <v>17.5</v>
      </c>
      <c r="AD627" s="42" t="s">
        <v>11548</v>
      </c>
      <c r="AE627" s="42">
        <v>120</v>
      </c>
      <c r="AF627" s="42" t="s">
        <v>5560</v>
      </c>
      <c r="AG627" s="42">
        <v>80</v>
      </c>
      <c r="AH627" s="42" t="s">
        <v>76</v>
      </c>
      <c r="AI627" s="42">
        <v>108.5</v>
      </c>
      <c r="AJ627" s="42">
        <v>291.19</v>
      </c>
      <c r="AK627" s="42">
        <v>0</v>
      </c>
      <c r="AL627" s="42">
        <v>0</v>
      </c>
      <c r="AM627" s="42" t="s">
        <v>11549</v>
      </c>
      <c r="AN627" s="42" t="s">
        <v>76</v>
      </c>
    </row>
    <row r="628" spans="2:40" x14ac:dyDescent="0.25">
      <c r="B628" s="42" t="s">
        <v>408</v>
      </c>
      <c r="C628" s="15">
        <v>466900</v>
      </c>
      <c r="D628" s="15" t="s">
        <v>10766</v>
      </c>
      <c r="E628" s="15">
        <v>2017</v>
      </c>
      <c r="F628" s="41">
        <v>43040</v>
      </c>
      <c r="G628" s="42">
        <v>1015.1</v>
      </c>
      <c r="H628" s="42">
        <v>1017.5</v>
      </c>
      <c r="I628" s="42">
        <v>1024.2</v>
      </c>
      <c r="J628" s="42" t="s">
        <v>11550</v>
      </c>
      <c r="K628" s="42">
        <v>1006.6</v>
      </c>
      <c r="L628" s="42" t="s">
        <v>8692</v>
      </c>
      <c r="M628" s="42">
        <v>21.8</v>
      </c>
      <c r="N628" s="42">
        <v>31</v>
      </c>
      <c r="O628" s="42" t="s">
        <v>11551</v>
      </c>
      <c r="P628" s="42">
        <v>15.2</v>
      </c>
      <c r="Q628" s="42" t="s">
        <v>11552</v>
      </c>
      <c r="R628" s="42">
        <v>19.100000000000001</v>
      </c>
      <c r="S628" s="42">
        <v>1.9</v>
      </c>
      <c r="T628" s="42">
        <v>20</v>
      </c>
      <c r="U628" s="42">
        <v>16.899999999999999</v>
      </c>
      <c r="V628" s="42">
        <v>120</v>
      </c>
      <c r="W628" s="42" t="s">
        <v>11553</v>
      </c>
      <c r="X628" s="42">
        <v>167.5</v>
      </c>
      <c r="Y628" s="42" t="s">
        <v>76</v>
      </c>
      <c r="Z628" s="42">
        <v>19</v>
      </c>
      <c r="AA628" s="42">
        <v>6</v>
      </c>
      <c r="AB628" s="42" t="s">
        <v>11554</v>
      </c>
      <c r="AC628" s="42">
        <v>13.5</v>
      </c>
      <c r="AD628" s="42" t="s">
        <v>11555</v>
      </c>
      <c r="AE628" s="42">
        <v>28</v>
      </c>
      <c r="AF628" s="42" t="s">
        <v>9300</v>
      </c>
      <c r="AG628" s="42">
        <v>86</v>
      </c>
      <c r="AH628" s="42" t="s">
        <v>76</v>
      </c>
      <c r="AI628" s="42">
        <v>57.3</v>
      </c>
      <c r="AJ628" s="42">
        <v>192.66</v>
      </c>
      <c r="AK628" s="42">
        <v>0</v>
      </c>
      <c r="AL628" s="42">
        <v>0</v>
      </c>
      <c r="AM628" s="42" t="s">
        <v>2597</v>
      </c>
      <c r="AN628" s="42" t="s">
        <v>76</v>
      </c>
    </row>
    <row r="629" spans="2:40" x14ac:dyDescent="0.25">
      <c r="B629" s="42" t="s">
        <v>408</v>
      </c>
      <c r="C629" s="15">
        <v>466900</v>
      </c>
      <c r="D629" s="15" t="s">
        <v>10766</v>
      </c>
      <c r="E629" s="15">
        <v>2017</v>
      </c>
      <c r="F629" s="41">
        <v>43070</v>
      </c>
      <c r="G629" s="42">
        <v>1019.4</v>
      </c>
      <c r="H629" s="42">
        <v>1021.8</v>
      </c>
      <c r="I629" s="42">
        <v>1028.9000000000001</v>
      </c>
      <c r="J629" s="42" t="s">
        <v>11556</v>
      </c>
      <c r="K629" s="42">
        <v>1012</v>
      </c>
      <c r="L629" s="42" t="s">
        <v>11557</v>
      </c>
      <c r="M629" s="42">
        <v>17.5</v>
      </c>
      <c r="N629" s="42">
        <v>26.4</v>
      </c>
      <c r="O629" s="42" t="s">
        <v>11558</v>
      </c>
      <c r="P629" s="42">
        <v>11.1</v>
      </c>
      <c r="Q629" s="42" t="s">
        <v>11559</v>
      </c>
      <c r="R629" s="42">
        <v>12.5</v>
      </c>
      <c r="S629" s="42">
        <v>2</v>
      </c>
      <c r="T629" s="42">
        <v>20</v>
      </c>
      <c r="U629" s="42">
        <v>14.6</v>
      </c>
      <c r="V629" s="42">
        <v>30</v>
      </c>
      <c r="W629" s="42" t="s">
        <v>11560</v>
      </c>
      <c r="X629" s="42">
        <v>40</v>
      </c>
      <c r="Y629" s="42" t="s">
        <v>76</v>
      </c>
      <c r="Z629" s="42">
        <v>6</v>
      </c>
      <c r="AA629" s="42">
        <v>4</v>
      </c>
      <c r="AB629" s="42" t="s">
        <v>11561</v>
      </c>
      <c r="AC629" s="42">
        <v>6</v>
      </c>
      <c r="AD629" s="42" t="s">
        <v>11562</v>
      </c>
      <c r="AE629" s="42">
        <v>13</v>
      </c>
      <c r="AF629" s="42" t="s">
        <v>8117</v>
      </c>
      <c r="AG629" s="42">
        <v>74</v>
      </c>
      <c r="AH629" s="42" t="s">
        <v>76</v>
      </c>
      <c r="AI629" s="42">
        <v>73.2</v>
      </c>
      <c r="AJ629" s="42">
        <v>177.09</v>
      </c>
      <c r="AK629" s="42">
        <v>0</v>
      </c>
      <c r="AL629" s="42">
        <v>0</v>
      </c>
      <c r="AM629" s="42" t="s">
        <v>2606</v>
      </c>
      <c r="AN629" s="42" t="s">
        <v>76</v>
      </c>
    </row>
    <row r="630" spans="2:40" x14ac:dyDescent="0.25">
      <c r="B630" s="42" t="s">
        <v>408</v>
      </c>
      <c r="C630" s="15">
        <v>466900</v>
      </c>
      <c r="D630" s="15" t="s">
        <v>10766</v>
      </c>
      <c r="E630" s="15">
        <v>2018</v>
      </c>
      <c r="F630" s="41">
        <v>43101</v>
      </c>
      <c r="G630" s="42">
        <v>1017.3</v>
      </c>
      <c r="H630" s="42">
        <v>1019.7</v>
      </c>
      <c r="I630" s="42">
        <v>1029.4000000000001</v>
      </c>
      <c r="J630" s="42" t="s">
        <v>11563</v>
      </c>
      <c r="K630" s="42">
        <v>1009.6</v>
      </c>
      <c r="L630" s="42" t="s">
        <v>11564</v>
      </c>
      <c r="M630" s="42">
        <v>16.600000000000001</v>
      </c>
      <c r="N630" s="42">
        <v>25.3</v>
      </c>
      <c r="O630" s="42" t="s">
        <v>11565</v>
      </c>
      <c r="P630" s="42">
        <v>6</v>
      </c>
      <c r="Q630" s="42" t="s">
        <v>11566</v>
      </c>
      <c r="R630" s="42">
        <v>12.1</v>
      </c>
      <c r="S630" s="42">
        <v>1.9</v>
      </c>
      <c r="T630" s="42">
        <v>20</v>
      </c>
      <c r="U630" s="42">
        <v>16.8</v>
      </c>
      <c r="V630" s="42">
        <v>120</v>
      </c>
      <c r="W630" s="42" t="s">
        <v>11567</v>
      </c>
      <c r="X630" s="42">
        <v>151.5</v>
      </c>
      <c r="Y630" s="42" t="s">
        <v>76</v>
      </c>
      <c r="Z630" s="42">
        <v>9</v>
      </c>
      <c r="AA630" s="42">
        <v>3</v>
      </c>
      <c r="AB630" s="42" t="s">
        <v>11568</v>
      </c>
      <c r="AC630" s="42">
        <v>10</v>
      </c>
      <c r="AD630" s="42" t="s">
        <v>11569</v>
      </c>
      <c r="AE630" s="42">
        <v>63</v>
      </c>
      <c r="AF630" s="42" t="s">
        <v>6838</v>
      </c>
      <c r="AG630" s="42">
        <v>76</v>
      </c>
      <c r="AH630" s="42" t="s">
        <v>76</v>
      </c>
      <c r="AI630" s="42">
        <v>98.9</v>
      </c>
      <c r="AJ630" s="42">
        <v>235.12</v>
      </c>
      <c r="AK630" s="42" t="s">
        <v>76</v>
      </c>
      <c r="AL630" s="42" t="s">
        <v>76</v>
      </c>
      <c r="AM630" s="42" t="s">
        <v>76</v>
      </c>
      <c r="AN630" s="42" t="s">
        <v>76</v>
      </c>
    </row>
    <row r="631" spans="2:40" x14ac:dyDescent="0.25">
      <c r="B631" s="42" t="s">
        <v>408</v>
      </c>
      <c r="C631" s="15">
        <v>466900</v>
      </c>
      <c r="D631" s="15" t="s">
        <v>10766</v>
      </c>
      <c r="E631" s="15">
        <v>2018</v>
      </c>
      <c r="F631" s="41">
        <v>43132</v>
      </c>
      <c r="G631" s="42">
        <v>1018.6</v>
      </c>
      <c r="H631" s="42">
        <v>1021</v>
      </c>
      <c r="I631" s="42">
        <v>1027.2</v>
      </c>
      <c r="J631" s="42" t="s">
        <v>11570</v>
      </c>
      <c r="K631" s="42">
        <v>1010.7</v>
      </c>
      <c r="L631" s="42" t="s">
        <v>11571</v>
      </c>
      <c r="M631" s="42">
        <v>14.7</v>
      </c>
      <c r="N631" s="42">
        <v>27.8</v>
      </c>
      <c r="O631" s="42" t="s">
        <v>11572</v>
      </c>
      <c r="P631" s="42">
        <v>6.9</v>
      </c>
      <c r="Q631" s="42" t="s">
        <v>11573</v>
      </c>
      <c r="R631" s="42">
        <v>11</v>
      </c>
      <c r="S631" s="42">
        <v>1.8</v>
      </c>
      <c r="T631" s="42">
        <v>20</v>
      </c>
      <c r="U631" s="42">
        <v>15.2</v>
      </c>
      <c r="V631" s="42">
        <v>130</v>
      </c>
      <c r="W631" s="42" t="s">
        <v>11574</v>
      </c>
      <c r="X631" s="42">
        <v>139.5</v>
      </c>
      <c r="Y631" s="42" t="s">
        <v>76</v>
      </c>
      <c r="Z631" s="42">
        <v>15</v>
      </c>
      <c r="AA631" s="42">
        <v>3</v>
      </c>
      <c r="AB631" s="42" t="s">
        <v>11575</v>
      </c>
      <c r="AC631" s="42">
        <v>9</v>
      </c>
      <c r="AD631" s="42" t="s">
        <v>11576</v>
      </c>
      <c r="AE631" s="42">
        <v>31.5</v>
      </c>
      <c r="AF631" s="42" t="s">
        <v>2621</v>
      </c>
      <c r="AG631" s="42">
        <v>79</v>
      </c>
      <c r="AH631" s="42" t="s">
        <v>76</v>
      </c>
      <c r="AI631" s="42">
        <v>58.5</v>
      </c>
      <c r="AJ631" s="42">
        <v>178.97</v>
      </c>
      <c r="AK631" s="42" t="s">
        <v>76</v>
      </c>
      <c r="AL631" s="42" t="s">
        <v>76</v>
      </c>
      <c r="AM631" s="42" t="s">
        <v>76</v>
      </c>
      <c r="AN631" s="42" t="s">
        <v>76</v>
      </c>
    </row>
    <row r="632" spans="2:40" x14ac:dyDescent="0.25">
      <c r="B632" s="42" t="s">
        <v>408</v>
      </c>
      <c r="C632" s="15">
        <v>466900</v>
      </c>
      <c r="D632" s="15" t="s">
        <v>10766</v>
      </c>
      <c r="E632" s="15">
        <v>2018</v>
      </c>
      <c r="F632" s="41">
        <v>43160</v>
      </c>
      <c r="G632" s="42">
        <v>1014.9</v>
      </c>
      <c r="H632" s="42">
        <v>1017.3</v>
      </c>
      <c r="I632" s="42">
        <v>1024</v>
      </c>
      <c r="J632" s="42" t="s">
        <v>11577</v>
      </c>
      <c r="K632" s="42">
        <v>1007</v>
      </c>
      <c r="L632" s="42" t="s">
        <v>11578</v>
      </c>
      <c r="M632" s="42">
        <v>19.8</v>
      </c>
      <c r="N632" s="42">
        <v>31.5</v>
      </c>
      <c r="O632" s="42" t="s">
        <v>11579</v>
      </c>
      <c r="P632" s="42">
        <v>9.3000000000000007</v>
      </c>
      <c r="Q632" s="42" t="s">
        <v>11580</v>
      </c>
      <c r="R632" s="42">
        <v>13.8</v>
      </c>
      <c r="S632" s="42">
        <v>2</v>
      </c>
      <c r="T632" s="42">
        <v>120</v>
      </c>
      <c r="U632" s="42">
        <v>17.899999999999999</v>
      </c>
      <c r="V632" s="42">
        <v>290</v>
      </c>
      <c r="W632" s="42" t="s">
        <v>11581</v>
      </c>
      <c r="X632" s="42">
        <v>28</v>
      </c>
      <c r="Y632" s="42" t="s">
        <v>76</v>
      </c>
      <c r="Z632" s="42">
        <v>5</v>
      </c>
      <c r="AA632" s="42">
        <v>4.5</v>
      </c>
      <c r="AB632" s="42" t="s">
        <v>11582</v>
      </c>
      <c r="AC632" s="42">
        <v>7</v>
      </c>
      <c r="AD632" s="42" t="s">
        <v>11583</v>
      </c>
      <c r="AE632" s="42">
        <v>15.5</v>
      </c>
      <c r="AF632" s="42" t="s">
        <v>8728</v>
      </c>
      <c r="AG632" s="42">
        <v>70</v>
      </c>
      <c r="AH632" s="42" t="s">
        <v>76</v>
      </c>
      <c r="AI632" s="42">
        <v>166.3</v>
      </c>
      <c r="AJ632" s="42">
        <v>439.68</v>
      </c>
      <c r="AK632" s="42" t="s">
        <v>76</v>
      </c>
      <c r="AL632" s="42" t="s">
        <v>76</v>
      </c>
      <c r="AM632" s="42" t="s">
        <v>76</v>
      </c>
      <c r="AN632" s="42" t="s">
        <v>76</v>
      </c>
    </row>
    <row r="633" spans="2:40" x14ac:dyDescent="0.25">
      <c r="B633" s="42" t="s">
        <v>408</v>
      </c>
      <c r="C633" s="15">
        <v>466900</v>
      </c>
      <c r="D633" s="15" t="s">
        <v>10766</v>
      </c>
      <c r="E633" s="15">
        <v>2018</v>
      </c>
      <c r="F633" s="41">
        <v>43191</v>
      </c>
      <c r="G633" s="42">
        <v>1012.7</v>
      </c>
      <c r="H633" s="42">
        <v>1015</v>
      </c>
      <c r="I633" s="42">
        <v>1024.8</v>
      </c>
      <c r="J633" s="42" t="s">
        <v>11584</v>
      </c>
      <c r="K633" s="42">
        <v>1005.2</v>
      </c>
      <c r="L633" s="42" t="s">
        <v>11585</v>
      </c>
      <c r="M633" s="42">
        <v>23.3</v>
      </c>
      <c r="N633" s="42">
        <v>33.299999999999997</v>
      </c>
      <c r="O633" s="42" t="s">
        <v>11586</v>
      </c>
      <c r="P633" s="42">
        <v>13.3</v>
      </c>
      <c r="Q633" s="42" t="s">
        <v>11587</v>
      </c>
      <c r="R633" s="42">
        <v>17.3</v>
      </c>
      <c r="S633" s="42">
        <v>1.6</v>
      </c>
      <c r="T633" s="42">
        <v>150</v>
      </c>
      <c r="U633" s="42">
        <v>18.100000000000001</v>
      </c>
      <c r="V633" s="42">
        <v>40</v>
      </c>
      <c r="W633" s="42" t="s">
        <v>11588</v>
      </c>
      <c r="X633" s="42">
        <v>72.5</v>
      </c>
      <c r="Y633" s="42" t="s">
        <v>76</v>
      </c>
      <c r="Z633" s="42">
        <v>8</v>
      </c>
      <c r="AA633" s="42">
        <v>3.5</v>
      </c>
      <c r="AB633" s="42" t="s">
        <v>11589</v>
      </c>
      <c r="AC633" s="42">
        <v>8.5</v>
      </c>
      <c r="AD633" s="42" t="s">
        <v>11590</v>
      </c>
      <c r="AE633" s="42">
        <v>20</v>
      </c>
      <c r="AF633" s="42" t="s">
        <v>6863</v>
      </c>
      <c r="AG633" s="42">
        <v>70</v>
      </c>
      <c r="AH633" s="42" t="s">
        <v>76</v>
      </c>
      <c r="AI633" s="42">
        <v>149.1</v>
      </c>
      <c r="AJ633" s="42">
        <v>446.75</v>
      </c>
      <c r="AK633" s="42" t="s">
        <v>76</v>
      </c>
      <c r="AL633" s="42" t="s">
        <v>76</v>
      </c>
      <c r="AM633" s="42" t="s">
        <v>76</v>
      </c>
      <c r="AN633" s="42" t="s">
        <v>76</v>
      </c>
    </row>
    <row r="634" spans="2:40" x14ac:dyDescent="0.25">
      <c r="B634" s="42" t="s">
        <v>408</v>
      </c>
      <c r="C634" s="15">
        <v>466900</v>
      </c>
      <c r="D634" s="15" t="s">
        <v>10766</v>
      </c>
      <c r="E634" s="15">
        <v>2018</v>
      </c>
      <c r="F634" s="41">
        <v>43221</v>
      </c>
      <c r="G634" s="42">
        <v>1009.3</v>
      </c>
      <c r="H634" s="42">
        <v>1011.6</v>
      </c>
      <c r="I634" s="42">
        <v>1017.5</v>
      </c>
      <c r="J634" s="42" t="s">
        <v>11591</v>
      </c>
      <c r="K634" s="42">
        <v>1003.9</v>
      </c>
      <c r="L634" s="42" t="s">
        <v>11592</v>
      </c>
      <c r="M634" s="42">
        <v>27.4</v>
      </c>
      <c r="N634" s="42">
        <v>34.200000000000003</v>
      </c>
      <c r="O634" s="42" t="s">
        <v>11593</v>
      </c>
      <c r="P634" s="42">
        <v>18.399999999999999</v>
      </c>
      <c r="Q634" s="42" t="s">
        <v>11594</v>
      </c>
      <c r="R634" s="42">
        <v>22.2</v>
      </c>
      <c r="S634" s="42">
        <v>1.3</v>
      </c>
      <c r="T634" s="42">
        <v>310</v>
      </c>
      <c r="U634" s="42">
        <v>12.9</v>
      </c>
      <c r="V634" s="42">
        <v>150</v>
      </c>
      <c r="W634" s="42" t="s">
        <v>11595</v>
      </c>
      <c r="X634" s="42">
        <v>60.5</v>
      </c>
      <c r="Y634" s="42">
        <v>2.6</v>
      </c>
      <c r="Z634" s="42">
        <v>2</v>
      </c>
      <c r="AA634" s="42">
        <v>12</v>
      </c>
      <c r="AB634" s="42" t="s">
        <v>11596</v>
      </c>
      <c r="AC634" s="42">
        <v>23</v>
      </c>
      <c r="AD634" s="42" t="s">
        <v>11597</v>
      </c>
      <c r="AE634" s="42">
        <v>59.5</v>
      </c>
      <c r="AF634" s="42" t="s">
        <v>2151</v>
      </c>
      <c r="AG634" s="42">
        <v>74</v>
      </c>
      <c r="AH634" s="42" t="s">
        <v>76</v>
      </c>
      <c r="AI634" s="42">
        <v>215.5</v>
      </c>
      <c r="AJ634" s="42">
        <v>606.17999999999995</v>
      </c>
      <c r="AK634" s="42" t="s">
        <v>76</v>
      </c>
      <c r="AL634" s="42" t="s">
        <v>76</v>
      </c>
      <c r="AM634" s="42" t="s">
        <v>76</v>
      </c>
      <c r="AN634" s="42" t="s">
        <v>76</v>
      </c>
    </row>
    <row r="635" spans="2:40" x14ac:dyDescent="0.25">
      <c r="B635" s="42" t="s">
        <v>408</v>
      </c>
      <c r="C635" s="15">
        <v>466900</v>
      </c>
      <c r="D635" s="15" t="s">
        <v>10766</v>
      </c>
      <c r="E635" s="15">
        <v>2018</v>
      </c>
      <c r="F635" s="41">
        <v>43252</v>
      </c>
      <c r="G635" s="42">
        <v>1004.3</v>
      </c>
      <c r="H635" s="42">
        <v>1006.6</v>
      </c>
      <c r="I635" s="42">
        <v>1012</v>
      </c>
      <c r="J635" s="42" t="s">
        <v>11598</v>
      </c>
      <c r="K635" s="42">
        <v>995.4</v>
      </c>
      <c r="L635" s="42" t="s">
        <v>11599</v>
      </c>
      <c r="M635" s="42">
        <v>28</v>
      </c>
      <c r="N635" s="42">
        <v>36.5</v>
      </c>
      <c r="O635" s="42" t="s">
        <v>11600</v>
      </c>
      <c r="P635" s="42">
        <v>21</v>
      </c>
      <c r="Q635" s="42" t="s">
        <v>11601</v>
      </c>
      <c r="R635" s="42">
        <v>23</v>
      </c>
      <c r="S635" s="42">
        <v>1.4</v>
      </c>
      <c r="T635" s="42">
        <v>150</v>
      </c>
      <c r="U635" s="42">
        <v>15.3</v>
      </c>
      <c r="V635" s="42">
        <v>120</v>
      </c>
      <c r="W635" s="42" t="s">
        <v>11602</v>
      </c>
      <c r="X635" s="42">
        <v>42</v>
      </c>
      <c r="Y635" s="42">
        <v>4.4000000000000004</v>
      </c>
      <c r="Z635" s="42">
        <v>6</v>
      </c>
      <c r="AA635" s="42">
        <v>9</v>
      </c>
      <c r="AB635" s="42" t="s">
        <v>11603</v>
      </c>
      <c r="AC635" s="42">
        <v>10</v>
      </c>
      <c r="AD635" s="42" t="s">
        <v>11604</v>
      </c>
      <c r="AE635" s="42">
        <v>22</v>
      </c>
      <c r="AF635" s="42" t="s">
        <v>3777</v>
      </c>
      <c r="AG635" s="42">
        <v>75</v>
      </c>
      <c r="AH635" s="42" t="s">
        <v>76</v>
      </c>
      <c r="AI635" s="42">
        <v>166.5</v>
      </c>
      <c r="AJ635" s="42">
        <v>538.5</v>
      </c>
      <c r="AK635" s="42" t="s">
        <v>76</v>
      </c>
      <c r="AL635" s="42" t="s">
        <v>76</v>
      </c>
      <c r="AM635" s="42" t="s">
        <v>76</v>
      </c>
      <c r="AN635" s="42" t="s">
        <v>76</v>
      </c>
    </row>
    <row r="636" spans="2:40" x14ac:dyDescent="0.25">
      <c r="B636" s="42" t="s">
        <v>408</v>
      </c>
      <c r="C636" s="15">
        <v>466900</v>
      </c>
      <c r="D636" s="15" t="s">
        <v>10766</v>
      </c>
      <c r="E636" s="15">
        <v>2018</v>
      </c>
      <c r="F636" s="41">
        <v>43282</v>
      </c>
      <c r="G636" s="42">
        <v>1002.6</v>
      </c>
      <c r="H636" s="42">
        <v>1004.9</v>
      </c>
      <c r="I636" s="42">
        <v>1007.5</v>
      </c>
      <c r="J636" s="42" t="s">
        <v>11605</v>
      </c>
      <c r="K636" s="42">
        <v>985.5</v>
      </c>
      <c r="L636" s="42" t="s">
        <v>10489</v>
      </c>
      <c r="M636" s="42">
        <v>28</v>
      </c>
      <c r="N636" s="42">
        <v>35.9</v>
      </c>
      <c r="O636" s="42" t="s">
        <v>11606</v>
      </c>
      <c r="P636" s="42">
        <v>22.7</v>
      </c>
      <c r="Q636" s="42" t="s">
        <v>11607</v>
      </c>
      <c r="R636" s="42">
        <v>23.9</v>
      </c>
      <c r="S636" s="42">
        <v>1.8</v>
      </c>
      <c r="T636" s="42">
        <v>150</v>
      </c>
      <c r="U636" s="42">
        <v>23</v>
      </c>
      <c r="V636" s="42">
        <v>250</v>
      </c>
      <c r="W636" s="42" t="s">
        <v>11608</v>
      </c>
      <c r="X636" s="42">
        <v>167.5</v>
      </c>
      <c r="Y636" s="42">
        <v>11</v>
      </c>
      <c r="Z636" s="42">
        <v>6</v>
      </c>
      <c r="AA636" s="42">
        <v>29</v>
      </c>
      <c r="AB636" s="42" t="s">
        <v>11609</v>
      </c>
      <c r="AC636" s="42">
        <v>43.5</v>
      </c>
      <c r="AD636" s="42" t="s">
        <v>11610</v>
      </c>
      <c r="AE636" s="42">
        <v>79.5</v>
      </c>
      <c r="AF636" s="42" t="s">
        <v>2167</v>
      </c>
      <c r="AG636" s="42">
        <v>80</v>
      </c>
      <c r="AH636" s="42" t="s">
        <v>76</v>
      </c>
      <c r="AI636" s="42">
        <v>229.2</v>
      </c>
      <c r="AJ636" s="42">
        <v>574.82000000000005</v>
      </c>
      <c r="AK636" s="42" t="s">
        <v>76</v>
      </c>
      <c r="AL636" s="42" t="s">
        <v>76</v>
      </c>
      <c r="AM636" s="42" t="s">
        <v>76</v>
      </c>
      <c r="AN636" s="42" t="s">
        <v>76</v>
      </c>
    </row>
    <row r="637" spans="2:40" x14ac:dyDescent="0.25">
      <c r="B637" s="42" t="s">
        <v>408</v>
      </c>
      <c r="C637" s="15">
        <v>466900</v>
      </c>
      <c r="D637" s="15" t="s">
        <v>10766</v>
      </c>
      <c r="E637" s="15">
        <v>2018</v>
      </c>
      <c r="F637" s="41">
        <v>43313</v>
      </c>
      <c r="G637" s="42">
        <v>1000.8</v>
      </c>
      <c r="H637" s="42">
        <v>1003.1</v>
      </c>
      <c r="I637" s="42">
        <v>1011.3</v>
      </c>
      <c r="J637" s="42" t="s">
        <v>11611</v>
      </c>
      <c r="K637" s="42">
        <v>992.5</v>
      </c>
      <c r="L637" s="42" t="s">
        <v>11612</v>
      </c>
      <c r="M637" s="42">
        <v>29</v>
      </c>
      <c r="N637" s="42">
        <v>36.6</v>
      </c>
      <c r="O637" s="42" t="s">
        <v>11613</v>
      </c>
      <c r="P637" s="42">
        <v>24.2</v>
      </c>
      <c r="Q637" s="42" t="s">
        <v>11614</v>
      </c>
      <c r="R637" s="42">
        <v>24.6</v>
      </c>
      <c r="S637" s="42">
        <v>1.2</v>
      </c>
      <c r="T637" s="42">
        <v>140</v>
      </c>
      <c r="U637" s="42">
        <v>11.6</v>
      </c>
      <c r="V637" s="42">
        <v>280</v>
      </c>
      <c r="W637" s="42" t="s">
        <v>11615</v>
      </c>
      <c r="X637" s="42">
        <v>165</v>
      </c>
      <c r="Y637" s="42">
        <v>12.6</v>
      </c>
      <c r="Z637" s="42">
        <v>12</v>
      </c>
      <c r="AA637" s="42">
        <v>14.5</v>
      </c>
      <c r="AB637" s="42" t="s">
        <v>11616</v>
      </c>
      <c r="AC637" s="42">
        <v>23</v>
      </c>
      <c r="AD637" s="42" t="s">
        <v>11617</v>
      </c>
      <c r="AE637" s="42">
        <v>36.5</v>
      </c>
      <c r="AF637" s="42" t="s">
        <v>8174</v>
      </c>
      <c r="AG637" s="42">
        <v>77</v>
      </c>
      <c r="AH637" s="42" t="s">
        <v>76</v>
      </c>
      <c r="AI637" s="42">
        <v>165.8</v>
      </c>
      <c r="AJ637" s="42">
        <v>484.65</v>
      </c>
      <c r="AK637" s="42" t="s">
        <v>76</v>
      </c>
      <c r="AL637" s="42" t="s">
        <v>76</v>
      </c>
      <c r="AM637" s="42" t="s">
        <v>76</v>
      </c>
      <c r="AN637" s="42" t="s">
        <v>76</v>
      </c>
    </row>
    <row r="638" spans="2:40" x14ac:dyDescent="0.25">
      <c r="B638" s="42" t="s">
        <v>408</v>
      </c>
      <c r="C638" s="15">
        <v>466900</v>
      </c>
      <c r="D638" s="15" t="s">
        <v>10766</v>
      </c>
      <c r="E638" s="15">
        <v>2018</v>
      </c>
      <c r="F638" s="41">
        <v>43344</v>
      </c>
      <c r="G638" s="42">
        <v>1007.4</v>
      </c>
      <c r="H638" s="42">
        <v>1009.7</v>
      </c>
      <c r="I638" s="42">
        <v>1013.6</v>
      </c>
      <c r="J638" s="42" t="s">
        <v>11618</v>
      </c>
      <c r="K638" s="42">
        <v>1000.2</v>
      </c>
      <c r="L638" s="42" t="s">
        <v>11619</v>
      </c>
      <c r="M638" s="42">
        <v>27</v>
      </c>
      <c r="N638" s="42">
        <v>34.700000000000003</v>
      </c>
      <c r="O638" s="42" t="s">
        <v>11620</v>
      </c>
      <c r="P638" s="42">
        <v>19.600000000000001</v>
      </c>
      <c r="Q638" s="42" t="s">
        <v>11621</v>
      </c>
      <c r="R638" s="42">
        <v>23.2</v>
      </c>
      <c r="S638" s="42">
        <v>1.6</v>
      </c>
      <c r="T638" s="42">
        <v>140</v>
      </c>
      <c r="U638" s="42">
        <v>18.5</v>
      </c>
      <c r="V638" s="42">
        <v>140</v>
      </c>
      <c r="W638" s="42" t="s">
        <v>11622</v>
      </c>
      <c r="X638" s="42">
        <v>391</v>
      </c>
      <c r="Y638" s="42">
        <v>26.5</v>
      </c>
      <c r="Z638" s="42">
        <v>11</v>
      </c>
      <c r="AA638" s="42">
        <v>18.5</v>
      </c>
      <c r="AB638" s="42" t="s">
        <v>11623</v>
      </c>
      <c r="AC638" s="42">
        <v>79</v>
      </c>
      <c r="AD638" s="42" t="s">
        <v>11624</v>
      </c>
      <c r="AE638" s="42">
        <v>183.5</v>
      </c>
      <c r="AF638" s="42" t="s">
        <v>6272</v>
      </c>
      <c r="AG638" s="42">
        <v>81</v>
      </c>
      <c r="AH638" s="42" t="s">
        <v>76</v>
      </c>
      <c r="AI638" s="42">
        <v>174.4</v>
      </c>
      <c r="AJ638" s="42">
        <v>463.44</v>
      </c>
      <c r="AK638" s="42" t="s">
        <v>76</v>
      </c>
      <c r="AL638" s="42" t="s">
        <v>76</v>
      </c>
      <c r="AM638" s="42" t="s">
        <v>76</v>
      </c>
      <c r="AN638" s="42" t="s">
        <v>76</v>
      </c>
    </row>
    <row r="639" spans="2:40" x14ac:dyDescent="0.25">
      <c r="B639" s="42" t="s">
        <v>408</v>
      </c>
      <c r="C639" s="15">
        <v>466900</v>
      </c>
      <c r="D639" s="15" t="s">
        <v>10766</v>
      </c>
      <c r="E639" s="15">
        <v>2018</v>
      </c>
      <c r="F639" s="41">
        <v>43374</v>
      </c>
      <c r="G639" s="42">
        <v>1014.4</v>
      </c>
      <c r="H639" s="42">
        <v>1016.8</v>
      </c>
      <c r="I639" s="42">
        <v>1020.6</v>
      </c>
      <c r="J639" s="42" t="s">
        <v>11625</v>
      </c>
      <c r="K639" s="42">
        <v>1006.6</v>
      </c>
      <c r="L639" s="42" t="s">
        <v>11626</v>
      </c>
      <c r="M639" s="42">
        <v>22.1</v>
      </c>
      <c r="N639" s="42">
        <v>29.6</v>
      </c>
      <c r="O639" s="42" t="s">
        <v>11627</v>
      </c>
      <c r="P639" s="42">
        <v>14.5</v>
      </c>
      <c r="Q639" s="42" t="s">
        <v>11628</v>
      </c>
      <c r="R639" s="42">
        <v>18.3</v>
      </c>
      <c r="S639" s="42">
        <v>1.4</v>
      </c>
      <c r="T639" s="42">
        <v>20</v>
      </c>
      <c r="U639" s="42">
        <v>13.5</v>
      </c>
      <c r="V639" s="42">
        <v>360</v>
      </c>
      <c r="W639" s="42" t="s">
        <v>11629</v>
      </c>
      <c r="X639" s="42">
        <v>140.5</v>
      </c>
      <c r="Y639" s="42">
        <v>20</v>
      </c>
      <c r="Z639" s="42">
        <v>11</v>
      </c>
      <c r="AA639" s="42">
        <v>5</v>
      </c>
      <c r="AB639" s="42" t="s">
        <v>11630</v>
      </c>
      <c r="AC639" s="42">
        <v>10.5</v>
      </c>
      <c r="AD639" s="42" t="s">
        <v>11631</v>
      </c>
      <c r="AE639" s="42">
        <v>42.5</v>
      </c>
      <c r="AF639" s="42" t="s">
        <v>6908</v>
      </c>
      <c r="AG639" s="42">
        <v>80</v>
      </c>
      <c r="AH639" s="42" t="s">
        <v>76</v>
      </c>
      <c r="AI639" s="42">
        <v>44.2</v>
      </c>
      <c r="AJ639" s="42">
        <v>309.13</v>
      </c>
      <c r="AK639" s="42" t="s">
        <v>76</v>
      </c>
      <c r="AL639" s="42" t="s">
        <v>76</v>
      </c>
      <c r="AM639" s="42" t="s">
        <v>76</v>
      </c>
      <c r="AN639" s="42" t="s">
        <v>76</v>
      </c>
    </row>
    <row r="640" spans="2:40" x14ac:dyDescent="0.25">
      <c r="B640" s="42" t="s">
        <v>408</v>
      </c>
      <c r="C640" s="15">
        <v>466900</v>
      </c>
      <c r="D640" s="15" t="s">
        <v>10766</v>
      </c>
      <c r="E640" s="15">
        <v>2018</v>
      </c>
      <c r="F640" s="41">
        <v>43405</v>
      </c>
      <c r="G640" s="42">
        <v>1016.2</v>
      </c>
      <c r="H640" s="42">
        <v>1018.5</v>
      </c>
      <c r="I640" s="42">
        <v>1022.4</v>
      </c>
      <c r="J640" s="42" t="s">
        <v>11632</v>
      </c>
      <c r="K640" s="42">
        <v>1010.8</v>
      </c>
      <c r="L640" s="42" t="s">
        <v>11633</v>
      </c>
      <c r="M640" s="42">
        <v>22</v>
      </c>
      <c r="N640" s="42">
        <v>29.5</v>
      </c>
      <c r="O640" s="42" t="s">
        <v>11634</v>
      </c>
      <c r="P640" s="42">
        <v>16.399999999999999</v>
      </c>
      <c r="Q640" s="42" t="s">
        <v>11635</v>
      </c>
      <c r="R640" s="42">
        <v>19</v>
      </c>
      <c r="S640" s="42">
        <v>1.6</v>
      </c>
      <c r="T640" s="42">
        <v>150</v>
      </c>
      <c r="U640" s="42">
        <v>15.1</v>
      </c>
      <c r="V640" s="42">
        <v>170</v>
      </c>
      <c r="W640" s="42" t="s">
        <v>11636</v>
      </c>
      <c r="X640" s="42">
        <v>88</v>
      </c>
      <c r="Y640" s="42">
        <v>5.4</v>
      </c>
      <c r="Z640" s="42">
        <v>11</v>
      </c>
      <c r="AA640" s="42">
        <v>9.5</v>
      </c>
      <c r="AB640" s="42" t="s">
        <v>11637</v>
      </c>
      <c r="AC640" s="42">
        <v>11</v>
      </c>
      <c r="AD640" s="42" t="s">
        <v>11638</v>
      </c>
      <c r="AE640" s="42">
        <v>24</v>
      </c>
      <c r="AF640" s="42" t="s">
        <v>11639</v>
      </c>
      <c r="AG640" s="42">
        <v>84</v>
      </c>
      <c r="AH640" s="42" t="s">
        <v>76</v>
      </c>
      <c r="AI640" s="42">
        <v>15.2</v>
      </c>
      <c r="AJ640" s="42">
        <v>273.32</v>
      </c>
      <c r="AK640" s="42" t="s">
        <v>76</v>
      </c>
      <c r="AL640" s="42" t="s">
        <v>76</v>
      </c>
      <c r="AM640" s="42" t="s">
        <v>76</v>
      </c>
      <c r="AN640" s="42" t="s">
        <v>76</v>
      </c>
    </row>
    <row r="641" spans="2:40" x14ac:dyDescent="0.25">
      <c r="B641" s="42" t="s">
        <v>408</v>
      </c>
      <c r="C641" s="15">
        <v>466900</v>
      </c>
      <c r="D641" s="15" t="s">
        <v>10766</v>
      </c>
      <c r="E641" s="15">
        <v>2018</v>
      </c>
      <c r="F641" s="41">
        <v>43435</v>
      </c>
      <c r="G641" s="42">
        <v>1019.1</v>
      </c>
      <c r="H641" s="42">
        <v>1021.5</v>
      </c>
      <c r="I641" s="42">
        <v>1029.8</v>
      </c>
      <c r="J641" s="42" t="s">
        <v>8784</v>
      </c>
      <c r="K641" s="42">
        <v>1010.5</v>
      </c>
      <c r="L641" s="42" t="s">
        <v>11640</v>
      </c>
      <c r="M641" s="42">
        <v>18.600000000000001</v>
      </c>
      <c r="N641" s="42">
        <v>28.7</v>
      </c>
      <c r="O641" s="42" t="s">
        <v>11641</v>
      </c>
      <c r="P641" s="42">
        <v>10</v>
      </c>
      <c r="Q641" s="42" t="s">
        <v>11642</v>
      </c>
      <c r="R641" s="42">
        <v>15.8</v>
      </c>
      <c r="S641" s="42">
        <v>2</v>
      </c>
      <c r="T641" s="42">
        <v>20</v>
      </c>
      <c r="U641" s="42">
        <v>14.4</v>
      </c>
      <c r="V641" s="42">
        <v>30</v>
      </c>
      <c r="W641" s="42" t="s">
        <v>11643</v>
      </c>
      <c r="X641" s="42">
        <v>265.5</v>
      </c>
      <c r="Y641" s="42">
        <v>12.9</v>
      </c>
      <c r="Z641" s="42">
        <v>16</v>
      </c>
      <c r="AA641" s="42">
        <v>8</v>
      </c>
      <c r="AB641" s="42" t="s">
        <v>11644</v>
      </c>
      <c r="AC641" s="42">
        <v>32</v>
      </c>
      <c r="AD641" s="42" t="s">
        <v>11645</v>
      </c>
      <c r="AE641" s="42">
        <v>102</v>
      </c>
      <c r="AF641" s="42" t="s">
        <v>6923</v>
      </c>
      <c r="AG641" s="42">
        <v>85</v>
      </c>
      <c r="AH641" s="42" t="s">
        <v>76</v>
      </c>
      <c r="AI641" s="42">
        <v>93.5</v>
      </c>
      <c r="AJ641" s="42">
        <v>227.4</v>
      </c>
      <c r="AK641" s="42" t="s">
        <v>76</v>
      </c>
      <c r="AL641" s="42" t="s">
        <v>76</v>
      </c>
      <c r="AM641" s="42" t="s">
        <v>76</v>
      </c>
      <c r="AN641" s="42" t="s">
        <v>76</v>
      </c>
    </row>
    <row r="642" spans="2:40" x14ac:dyDescent="0.25">
      <c r="B642" s="42" t="s">
        <v>408</v>
      </c>
      <c r="C642" s="15">
        <v>466900</v>
      </c>
      <c r="D642" s="15" t="s">
        <v>10766</v>
      </c>
      <c r="E642" s="15">
        <v>2019</v>
      </c>
      <c r="F642" s="41">
        <v>43466</v>
      </c>
      <c r="G642" s="42">
        <v>1020.3</v>
      </c>
      <c r="H642" s="42">
        <v>1022.7</v>
      </c>
      <c r="I642" s="42">
        <v>1027.7</v>
      </c>
      <c r="J642" s="42" t="s">
        <v>11646</v>
      </c>
      <c r="K642" s="42">
        <v>1014.7</v>
      </c>
      <c r="L642" s="42" t="s">
        <v>11647</v>
      </c>
      <c r="M642" s="42">
        <v>17.600000000000001</v>
      </c>
      <c r="N642" s="42">
        <v>27.3</v>
      </c>
      <c r="O642" s="42" t="s">
        <v>11648</v>
      </c>
      <c r="P642" s="42">
        <v>9.1999999999999993</v>
      </c>
      <c r="Q642" s="42" t="s">
        <v>11649</v>
      </c>
      <c r="R642" s="42">
        <v>14.6</v>
      </c>
      <c r="S642" s="42">
        <v>1.7</v>
      </c>
      <c r="T642" s="42">
        <v>20</v>
      </c>
      <c r="U642" s="42">
        <v>13.7</v>
      </c>
      <c r="V642" s="42">
        <v>40</v>
      </c>
      <c r="W642" s="42" t="s">
        <v>11650</v>
      </c>
      <c r="X642" s="42">
        <v>79.5</v>
      </c>
      <c r="Y642" s="42">
        <v>7.1</v>
      </c>
      <c r="Z642" s="42">
        <v>10</v>
      </c>
      <c r="AA642" s="42">
        <v>3</v>
      </c>
      <c r="AB642" s="42" t="s">
        <v>11651</v>
      </c>
      <c r="AC642" s="42">
        <v>8</v>
      </c>
      <c r="AD642" s="42" t="s">
        <v>11652</v>
      </c>
      <c r="AE642" s="42">
        <v>23</v>
      </c>
      <c r="AF642" s="42" t="s">
        <v>6931</v>
      </c>
      <c r="AG642" s="42">
        <v>83</v>
      </c>
      <c r="AH642" s="42" t="s">
        <v>76</v>
      </c>
      <c r="AI642" s="42">
        <v>102.5</v>
      </c>
      <c r="AJ642" s="42">
        <v>247.94</v>
      </c>
      <c r="AK642" s="42" t="s">
        <v>76</v>
      </c>
      <c r="AL642" s="42" t="s">
        <v>76</v>
      </c>
      <c r="AM642" s="42" t="s">
        <v>76</v>
      </c>
      <c r="AN642" s="42" t="s">
        <v>76</v>
      </c>
    </row>
    <row r="643" spans="2:40" x14ac:dyDescent="0.25">
      <c r="B643" s="42" t="s">
        <v>408</v>
      </c>
      <c r="C643" s="15">
        <v>466900</v>
      </c>
      <c r="D643" s="15" t="s">
        <v>10766</v>
      </c>
      <c r="E643" s="15">
        <v>2019</v>
      </c>
      <c r="F643" s="41">
        <v>43497</v>
      </c>
      <c r="G643" s="42">
        <v>1017.6</v>
      </c>
      <c r="H643" s="42">
        <v>1020</v>
      </c>
      <c r="I643" s="42">
        <v>1025.7</v>
      </c>
      <c r="J643" s="42" t="s">
        <v>11653</v>
      </c>
      <c r="K643" s="42">
        <v>1009.6</v>
      </c>
      <c r="L643" s="42" t="s">
        <v>11654</v>
      </c>
      <c r="M643" s="42">
        <v>17.7</v>
      </c>
      <c r="N643" s="42">
        <v>28.6</v>
      </c>
      <c r="O643" s="42" t="s">
        <v>11655</v>
      </c>
      <c r="P643" s="42">
        <v>12.7</v>
      </c>
      <c r="Q643" s="42" t="s">
        <v>11656</v>
      </c>
      <c r="R643" s="42">
        <v>15.4</v>
      </c>
      <c r="S643" s="42">
        <v>1.7</v>
      </c>
      <c r="T643" s="42">
        <v>20</v>
      </c>
      <c r="U643" s="42">
        <v>12.5</v>
      </c>
      <c r="V643" s="42">
        <v>20</v>
      </c>
      <c r="W643" s="42" t="s">
        <v>11657</v>
      </c>
      <c r="X643" s="42">
        <v>57</v>
      </c>
      <c r="Y643" s="42">
        <v>13.9</v>
      </c>
      <c r="Z643" s="42">
        <v>5</v>
      </c>
      <c r="AA643" s="42">
        <v>2</v>
      </c>
      <c r="AB643" s="42" t="s">
        <v>11658</v>
      </c>
      <c r="AC643" s="42">
        <v>6</v>
      </c>
      <c r="AD643" s="42" t="s">
        <v>11659</v>
      </c>
      <c r="AE643" s="42">
        <v>47</v>
      </c>
      <c r="AF643" s="42" t="s">
        <v>2223</v>
      </c>
      <c r="AG643" s="42">
        <v>87</v>
      </c>
      <c r="AH643" s="42" t="s">
        <v>76</v>
      </c>
      <c r="AI643" s="42">
        <v>61.5</v>
      </c>
      <c r="AJ643" s="42">
        <v>204.55</v>
      </c>
      <c r="AK643" s="42" t="s">
        <v>76</v>
      </c>
      <c r="AL643" s="42" t="s">
        <v>76</v>
      </c>
      <c r="AM643" s="42" t="s">
        <v>76</v>
      </c>
      <c r="AN643" s="42" t="s">
        <v>76</v>
      </c>
    </row>
    <row r="644" spans="2:40" x14ac:dyDescent="0.25">
      <c r="B644" s="42" t="s">
        <v>408</v>
      </c>
      <c r="C644" s="15">
        <v>466900</v>
      </c>
      <c r="D644" s="15" t="s">
        <v>10766</v>
      </c>
      <c r="E644" s="15">
        <v>2019</v>
      </c>
      <c r="F644" s="41">
        <v>43525</v>
      </c>
      <c r="G644" s="42">
        <v>1013.6</v>
      </c>
      <c r="H644" s="42">
        <v>1016</v>
      </c>
      <c r="I644" s="42">
        <v>1022</v>
      </c>
      <c r="J644" s="42" t="s">
        <v>11660</v>
      </c>
      <c r="K644" s="42">
        <v>1004.4</v>
      </c>
      <c r="L644" s="42" t="s">
        <v>11661</v>
      </c>
      <c r="M644" s="42">
        <v>19.100000000000001</v>
      </c>
      <c r="N644" s="42">
        <v>28.9</v>
      </c>
      <c r="O644" s="42" t="s">
        <v>11662</v>
      </c>
      <c r="P644" s="42">
        <v>11.3</v>
      </c>
      <c r="Q644" s="42" t="s">
        <v>11663</v>
      </c>
      <c r="R644" s="42">
        <v>15.5</v>
      </c>
      <c r="S644" s="42">
        <v>1.8</v>
      </c>
      <c r="T644" s="42">
        <v>20</v>
      </c>
      <c r="U644" s="42">
        <v>18.3</v>
      </c>
      <c r="V644" s="42">
        <v>140</v>
      </c>
      <c r="W644" s="42" t="s">
        <v>11664</v>
      </c>
      <c r="X644" s="42">
        <v>172.5</v>
      </c>
      <c r="Y644" s="42">
        <v>32</v>
      </c>
      <c r="Z644" s="42">
        <v>15</v>
      </c>
      <c r="AA644" s="42">
        <v>3.5</v>
      </c>
      <c r="AB644" s="42" t="s">
        <v>9409</v>
      </c>
      <c r="AC644" s="42">
        <v>10</v>
      </c>
      <c r="AD644" s="42" t="s">
        <v>11665</v>
      </c>
      <c r="AE644" s="42">
        <v>39.5</v>
      </c>
      <c r="AF644" s="42" t="s">
        <v>6945</v>
      </c>
      <c r="AG644" s="42">
        <v>81</v>
      </c>
      <c r="AH644" s="42" t="s">
        <v>76</v>
      </c>
      <c r="AI644" s="42">
        <v>90</v>
      </c>
      <c r="AJ644" s="42">
        <v>299.44</v>
      </c>
      <c r="AK644" s="42" t="s">
        <v>76</v>
      </c>
      <c r="AL644" s="42" t="s">
        <v>76</v>
      </c>
      <c r="AM644" s="42" t="s">
        <v>76</v>
      </c>
      <c r="AN644" s="42" t="s">
        <v>76</v>
      </c>
    </row>
    <row r="645" spans="2:40" x14ac:dyDescent="0.25">
      <c r="B645" s="42" t="s">
        <v>408</v>
      </c>
      <c r="C645" s="15">
        <v>466900</v>
      </c>
      <c r="D645" s="15" t="s">
        <v>10766</v>
      </c>
      <c r="E645" s="15">
        <v>2019</v>
      </c>
      <c r="F645" s="41">
        <v>43556</v>
      </c>
      <c r="G645" s="42">
        <v>1010.5</v>
      </c>
      <c r="H645" s="42">
        <v>1012.9</v>
      </c>
      <c r="I645" s="42">
        <v>1020.7</v>
      </c>
      <c r="J645" s="42" t="s">
        <v>11666</v>
      </c>
      <c r="K645" s="42">
        <v>1003.5</v>
      </c>
      <c r="L645" s="42" t="s">
        <v>11667</v>
      </c>
      <c r="M645" s="42">
        <v>23.1</v>
      </c>
      <c r="N645" s="42">
        <v>32.1</v>
      </c>
      <c r="O645" s="42" t="s">
        <v>11668</v>
      </c>
      <c r="P645" s="42">
        <v>14.6</v>
      </c>
      <c r="Q645" s="42" t="s">
        <v>11669</v>
      </c>
      <c r="R645" s="42">
        <v>20.2</v>
      </c>
      <c r="S645" s="42">
        <v>1.4</v>
      </c>
      <c r="T645" s="42">
        <v>20</v>
      </c>
      <c r="U645" s="42">
        <v>13.6</v>
      </c>
      <c r="V645" s="42">
        <v>320</v>
      </c>
      <c r="W645" s="42" t="s">
        <v>11670</v>
      </c>
      <c r="X645" s="42">
        <v>220</v>
      </c>
      <c r="Y645" s="42">
        <v>12.3</v>
      </c>
      <c r="Z645" s="42">
        <v>10</v>
      </c>
      <c r="AA645" s="42">
        <v>14</v>
      </c>
      <c r="AB645" s="42" t="s">
        <v>10554</v>
      </c>
      <c r="AC645" s="42">
        <v>35</v>
      </c>
      <c r="AD645" s="42" t="s">
        <v>11671</v>
      </c>
      <c r="AE645" s="42">
        <v>55.5</v>
      </c>
      <c r="AF645" s="42" t="s">
        <v>8823</v>
      </c>
      <c r="AG645" s="42">
        <v>84</v>
      </c>
      <c r="AH645" s="42" t="s">
        <v>76</v>
      </c>
      <c r="AI645" s="42">
        <v>127.7</v>
      </c>
      <c r="AJ645" s="42">
        <v>391.81</v>
      </c>
      <c r="AK645" s="42" t="s">
        <v>76</v>
      </c>
      <c r="AL645" s="42" t="s">
        <v>76</v>
      </c>
      <c r="AM645" s="42" t="s">
        <v>76</v>
      </c>
      <c r="AN645" s="42" t="s">
        <v>76</v>
      </c>
    </row>
    <row r="646" spans="2:40" x14ac:dyDescent="0.25">
      <c r="B646" s="42" t="s">
        <v>408</v>
      </c>
      <c r="C646" s="15">
        <v>466900</v>
      </c>
      <c r="D646" s="15" t="s">
        <v>10766</v>
      </c>
      <c r="E646" s="15">
        <v>2019</v>
      </c>
      <c r="F646" s="41">
        <v>43586</v>
      </c>
      <c r="G646" s="42">
        <v>1008.2</v>
      </c>
      <c r="H646" s="42">
        <v>1010.5</v>
      </c>
      <c r="I646" s="42">
        <v>1014.8</v>
      </c>
      <c r="J646" s="42" t="s">
        <v>11672</v>
      </c>
      <c r="K646" s="42">
        <v>1000.6</v>
      </c>
      <c r="L646" s="42" t="s">
        <v>11673</v>
      </c>
      <c r="M646" s="42">
        <v>24.2</v>
      </c>
      <c r="N646" s="42">
        <v>33.4</v>
      </c>
      <c r="O646" s="42" t="s">
        <v>11674</v>
      </c>
      <c r="P646" s="42">
        <v>17.399999999999999</v>
      </c>
      <c r="Q646" s="42" t="s">
        <v>11675</v>
      </c>
      <c r="R646" s="42">
        <v>20.7</v>
      </c>
      <c r="S646" s="42">
        <v>1.4</v>
      </c>
      <c r="T646" s="42">
        <v>20</v>
      </c>
      <c r="U646" s="42">
        <v>12</v>
      </c>
      <c r="V646" s="42">
        <v>10</v>
      </c>
      <c r="W646" s="42" t="s">
        <v>11676</v>
      </c>
      <c r="X646" s="42">
        <v>488</v>
      </c>
      <c r="Y646" s="42">
        <v>23.1</v>
      </c>
      <c r="Z646" s="42">
        <v>13</v>
      </c>
      <c r="AA646" s="42">
        <v>54.5</v>
      </c>
      <c r="AB646" s="42" t="s">
        <v>11677</v>
      </c>
      <c r="AC646" s="42">
        <v>93.5</v>
      </c>
      <c r="AD646" s="42" t="s">
        <v>11678</v>
      </c>
      <c r="AE646" s="42">
        <v>222.5</v>
      </c>
      <c r="AF646" s="42" t="s">
        <v>3862</v>
      </c>
      <c r="AG646" s="42">
        <v>82</v>
      </c>
      <c r="AH646" s="42" t="s">
        <v>76</v>
      </c>
      <c r="AI646" s="42">
        <v>97.6</v>
      </c>
      <c r="AJ646" s="42">
        <v>371.04</v>
      </c>
      <c r="AK646" s="42" t="s">
        <v>76</v>
      </c>
      <c r="AL646" s="42" t="s">
        <v>76</v>
      </c>
      <c r="AM646" s="42" t="s">
        <v>76</v>
      </c>
      <c r="AN646" s="42" t="s">
        <v>76</v>
      </c>
    </row>
    <row r="647" spans="2:40" x14ac:dyDescent="0.25">
      <c r="B647" s="42" t="s">
        <v>408</v>
      </c>
      <c r="C647" s="15">
        <v>466900</v>
      </c>
      <c r="D647" s="15" t="s">
        <v>10766</v>
      </c>
      <c r="E647" s="15">
        <v>2019</v>
      </c>
      <c r="F647" s="41">
        <v>43617</v>
      </c>
      <c r="G647" s="42">
        <v>1004</v>
      </c>
      <c r="H647" s="42">
        <v>1006.3</v>
      </c>
      <c r="I647" s="42">
        <v>1009.9</v>
      </c>
      <c r="J647" s="42" t="s">
        <v>11679</v>
      </c>
      <c r="K647" s="42">
        <v>997.3</v>
      </c>
      <c r="L647" s="42" t="s">
        <v>11680</v>
      </c>
      <c r="M647" s="42">
        <v>27.4</v>
      </c>
      <c r="N647" s="42">
        <v>34.200000000000003</v>
      </c>
      <c r="O647" s="42" t="s">
        <v>11681</v>
      </c>
      <c r="P647" s="42">
        <v>20</v>
      </c>
      <c r="Q647" s="42" t="s">
        <v>11682</v>
      </c>
      <c r="R647" s="42">
        <v>24.5</v>
      </c>
      <c r="S647" s="42">
        <v>1.1000000000000001</v>
      </c>
      <c r="T647" s="42">
        <v>150</v>
      </c>
      <c r="U647" s="42">
        <v>13.9</v>
      </c>
      <c r="V647" s="42">
        <v>270</v>
      </c>
      <c r="W647" s="42" t="s">
        <v>11683</v>
      </c>
      <c r="X647" s="42">
        <v>460</v>
      </c>
      <c r="Y647" s="42">
        <v>44.3</v>
      </c>
      <c r="Z647" s="42">
        <v>14</v>
      </c>
      <c r="AA647" s="42">
        <v>14</v>
      </c>
      <c r="AB647" s="42" t="s">
        <v>11684</v>
      </c>
      <c r="AC647" s="42">
        <v>43.5</v>
      </c>
      <c r="AD647" s="42" t="s">
        <v>11685</v>
      </c>
      <c r="AE647" s="42">
        <v>89</v>
      </c>
      <c r="AF647" s="42" t="s">
        <v>6968</v>
      </c>
      <c r="AG647" s="42">
        <v>85</v>
      </c>
      <c r="AH647" s="42" t="s">
        <v>76</v>
      </c>
      <c r="AI647" s="42">
        <v>127.5</v>
      </c>
      <c r="AJ647" s="42">
        <v>192.21</v>
      </c>
      <c r="AK647" s="42" t="s">
        <v>76</v>
      </c>
      <c r="AL647" s="42" t="s">
        <v>76</v>
      </c>
      <c r="AM647" s="42" t="s">
        <v>76</v>
      </c>
      <c r="AN647" s="42" t="s">
        <v>76</v>
      </c>
    </row>
    <row r="648" spans="2:40" x14ac:dyDescent="0.25">
      <c r="B648" s="42" t="s">
        <v>408</v>
      </c>
      <c r="C648" s="15">
        <v>466900</v>
      </c>
      <c r="D648" s="15" t="s">
        <v>10766</v>
      </c>
      <c r="E648" s="15">
        <v>2019</v>
      </c>
      <c r="F648" s="41">
        <v>43647</v>
      </c>
      <c r="G648" s="42">
        <v>1003.2</v>
      </c>
      <c r="H648" s="42">
        <v>1005.2</v>
      </c>
      <c r="I648" s="42">
        <v>1008.5</v>
      </c>
      <c r="J648" s="42" t="s">
        <v>11686</v>
      </c>
      <c r="K648" s="42">
        <v>992.9</v>
      </c>
      <c r="L648" s="42" t="s">
        <v>11687</v>
      </c>
      <c r="M648" s="42">
        <v>29.6</v>
      </c>
      <c r="N648" s="42">
        <v>35.799999999999997</v>
      </c>
      <c r="O648" s="42" t="s">
        <v>11688</v>
      </c>
      <c r="P648" s="42">
        <v>24.6</v>
      </c>
      <c r="Q648" s="42" t="s">
        <v>10016</v>
      </c>
      <c r="R648" s="42">
        <v>25.4</v>
      </c>
      <c r="S648" s="42">
        <v>1.4</v>
      </c>
      <c r="T648" s="42">
        <v>150</v>
      </c>
      <c r="U648" s="42">
        <v>14.7</v>
      </c>
      <c r="V648" s="42">
        <v>150</v>
      </c>
      <c r="W648" s="42" t="s">
        <v>11689</v>
      </c>
      <c r="X648" s="42">
        <v>116.5</v>
      </c>
      <c r="Y648" s="42">
        <v>9.6999999999999993</v>
      </c>
      <c r="Z648" s="42">
        <v>9</v>
      </c>
      <c r="AA648" s="42">
        <v>9</v>
      </c>
      <c r="AB648" s="42" t="s">
        <v>11690</v>
      </c>
      <c r="AC648" s="42">
        <v>24.5</v>
      </c>
      <c r="AD648" s="42" t="s">
        <v>11691</v>
      </c>
      <c r="AE648" s="42">
        <v>37</v>
      </c>
      <c r="AF648" s="42" t="s">
        <v>2262</v>
      </c>
      <c r="AG648" s="42">
        <v>79</v>
      </c>
      <c r="AH648" s="42" t="s">
        <v>76</v>
      </c>
      <c r="AI648" s="42">
        <v>199.3</v>
      </c>
      <c r="AJ648" s="42">
        <v>242.7</v>
      </c>
      <c r="AK648" s="42" t="s">
        <v>76</v>
      </c>
      <c r="AL648" s="42" t="s">
        <v>76</v>
      </c>
      <c r="AM648" s="42" t="s">
        <v>76</v>
      </c>
      <c r="AN648" s="42" t="s">
        <v>76</v>
      </c>
    </row>
    <row r="649" spans="2:40" x14ac:dyDescent="0.25">
      <c r="B649" s="42" t="s">
        <v>408</v>
      </c>
      <c r="C649" s="15">
        <v>466900</v>
      </c>
      <c r="D649" s="15" t="s">
        <v>10766</v>
      </c>
      <c r="E649" s="15">
        <v>2019</v>
      </c>
      <c r="F649" s="41">
        <v>43678</v>
      </c>
      <c r="G649" s="42">
        <v>1001.6</v>
      </c>
      <c r="H649" s="42">
        <v>1003.9</v>
      </c>
      <c r="I649" s="42">
        <v>1010</v>
      </c>
      <c r="J649" s="42" t="s">
        <v>11692</v>
      </c>
      <c r="K649" s="42">
        <v>983.5</v>
      </c>
      <c r="L649" s="42" t="s">
        <v>11693</v>
      </c>
      <c r="M649" s="42">
        <v>29.4</v>
      </c>
      <c r="N649" s="42">
        <v>36</v>
      </c>
      <c r="O649" s="42" t="s">
        <v>11694</v>
      </c>
      <c r="P649" s="42">
        <v>24.3</v>
      </c>
      <c r="Q649" s="42" t="s">
        <v>11695</v>
      </c>
      <c r="R649" s="42">
        <v>24.8</v>
      </c>
      <c r="S649" s="42">
        <v>1.6</v>
      </c>
      <c r="T649" s="42">
        <v>160</v>
      </c>
      <c r="U649" s="42">
        <v>18.899999999999999</v>
      </c>
      <c r="V649" s="42">
        <v>130</v>
      </c>
      <c r="W649" s="42" t="s">
        <v>11696</v>
      </c>
      <c r="X649" s="42">
        <v>192</v>
      </c>
      <c r="Y649" s="42">
        <v>13.6</v>
      </c>
      <c r="Z649" s="42">
        <v>9</v>
      </c>
      <c r="AA649" s="42">
        <v>16</v>
      </c>
      <c r="AB649" s="42" t="s">
        <v>11697</v>
      </c>
      <c r="AC649" s="42">
        <v>37</v>
      </c>
      <c r="AD649" s="42" t="s">
        <v>11698</v>
      </c>
      <c r="AE649" s="42">
        <v>50</v>
      </c>
      <c r="AF649" s="42" t="s">
        <v>2270</v>
      </c>
      <c r="AG649" s="42">
        <v>77</v>
      </c>
      <c r="AH649" s="42" t="s">
        <v>76</v>
      </c>
      <c r="AI649" s="42">
        <v>215.7</v>
      </c>
      <c r="AJ649" s="42">
        <v>255.21</v>
      </c>
      <c r="AK649" s="42" t="s">
        <v>76</v>
      </c>
      <c r="AL649" s="42" t="s">
        <v>76</v>
      </c>
      <c r="AM649" s="42" t="s">
        <v>76</v>
      </c>
      <c r="AN649" s="42" t="s">
        <v>76</v>
      </c>
    </row>
    <row r="650" spans="2:40" x14ac:dyDescent="0.25">
      <c r="B650" s="42" t="s">
        <v>408</v>
      </c>
      <c r="C650" s="15">
        <v>466900</v>
      </c>
      <c r="D650" s="15" t="s">
        <v>10766</v>
      </c>
      <c r="E650" s="15">
        <v>2019</v>
      </c>
      <c r="F650" s="41">
        <v>43709</v>
      </c>
      <c r="G650" s="42">
        <v>1007.6</v>
      </c>
      <c r="H650" s="42">
        <v>1009.9</v>
      </c>
      <c r="I650" s="42">
        <v>1017.5</v>
      </c>
      <c r="J650" s="42" t="s">
        <v>11699</v>
      </c>
      <c r="K650" s="42">
        <v>994.5</v>
      </c>
      <c r="L650" s="42" t="s">
        <v>11700</v>
      </c>
      <c r="M650" s="42">
        <v>26.3</v>
      </c>
      <c r="N650" s="42">
        <v>37</v>
      </c>
      <c r="O650" s="42" t="s">
        <v>11701</v>
      </c>
      <c r="P650" s="42">
        <v>19.5</v>
      </c>
      <c r="Q650" s="42" t="s">
        <v>11702</v>
      </c>
      <c r="R650" s="42">
        <v>22.9</v>
      </c>
      <c r="S650" s="42">
        <v>1.5</v>
      </c>
      <c r="T650" s="42">
        <v>150</v>
      </c>
      <c r="U650" s="42">
        <v>19.2</v>
      </c>
      <c r="V650" s="42">
        <v>320</v>
      </c>
      <c r="W650" s="42" t="s">
        <v>11703</v>
      </c>
      <c r="X650" s="42">
        <v>657</v>
      </c>
      <c r="Y650" s="42">
        <v>55.6</v>
      </c>
      <c r="Z650" s="42">
        <v>17</v>
      </c>
      <c r="AA650" s="42">
        <v>12.5</v>
      </c>
      <c r="AB650" s="42" t="s">
        <v>11704</v>
      </c>
      <c r="AC650" s="42">
        <v>28.5</v>
      </c>
      <c r="AD650" s="42" t="s">
        <v>11705</v>
      </c>
      <c r="AE650" s="42">
        <v>151.5</v>
      </c>
      <c r="AF650" s="42" t="s">
        <v>3405</v>
      </c>
      <c r="AG650" s="42">
        <v>83</v>
      </c>
      <c r="AH650" s="42" t="s">
        <v>76</v>
      </c>
      <c r="AI650" s="42">
        <v>147</v>
      </c>
      <c r="AJ650" s="42">
        <v>201.29</v>
      </c>
      <c r="AK650" s="42" t="s">
        <v>76</v>
      </c>
      <c r="AL650" s="42" t="s">
        <v>76</v>
      </c>
      <c r="AM650" s="42" t="s">
        <v>76</v>
      </c>
      <c r="AN650" s="42" t="s">
        <v>76</v>
      </c>
    </row>
    <row r="651" spans="2:40" x14ac:dyDescent="0.25">
      <c r="B651" s="42" t="s">
        <v>408</v>
      </c>
      <c r="C651" s="15">
        <v>466900</v>
      </c>
      <c r="D651" s="15" t="s">
        <v>10766</v>
      </c>
      <c r="E651" s="15">
        <v>2019</v>
      </c>
      <c r="F651" s="41">
        <v>43739</v>
      </c>
      <c r="G651" s="42">
        <v>1013.5</v>
      </c>
      <c r="H651" s="42">
        <v>1015</v>
      </c>
      <c r="I651" s="42">
        <v>1021.3</v>
      </c>
      <c r="J651" s="42" t="s">
        <v>11706</v>
      </c>
      <c r="K651" s="42">
        <v>995.3</v>
      </c>
      <c r="L651" s="42" t="s">
        <v>2280</v>
      </c>
      <c r="M651" s="42">
        <v>24.3</v>
      </c>
      <c r="N651" s="42">
        <v>35.5</v>
      </c>
      <c r="O651" s="42" t="s">
        <v>11707</v>
      </c>
      <c r="P651" s="42">
        <v>17.2</v>
      </c>
      <c r="Q651" s="42" t="s">
        <v>11708</v>
      </c>
      <c r="R651" s="42">
        <v>21.2</v>
      </c>
      <c r="S651" s="42">
        <v>1.1000000000000001</v>
      </c>
      <c r="T651" s="42">
        <v>20</v>
      </c>
      <c r="U651" s="42">
        <v>18.399999999999999</v>
      </c>
      <c r="V651" s="42">
        <v>340</v>
      </c>
      <c r="W651" s="42" t="s">
        <v>11709</v>
      </c>
      <c r="X651" s="42">
        <v>32.5</v>
      </c>
      <c r="Y651" s="42">
        <v>5.7</v>
      </c>
      <c r="Z651" s="42">
        <v>8</v>
      </c>
      <c r="AA651" s="42">
        <v>1.5</v>
      </c>
      <c r="AB651" s="42" t="s">
        <v>11710</v>
      </c>
      <c r="AC651" s="42">
        <v>4</v>
      </c>
      <c r="AD651" s="42" t="s">
        <v>11711</v>
      </c>
      <c r="AE651" s="42">
        <v>9.5</v>
      </c>
      <c r="AF651" s="42" t="s">
        <v>9460</v>
      </c>
      <c r="AG651" s="42">
        <v>84</v>
      </c>
      <c r="AH651" s="42" t="s">
        <v>76</v>
      </c>
      <c r="AI651" s="42">
        <v>183.8</v>
      </c>
      <c r="AJ651" s="42">
        <v>494.3</v>
      </c>
      <c r="AK651" s="42" t="s">
        <v>76</v>
      </c>
      <c r="AL651" s="42" t="s">
        <v>76</v>
      </c>
      <c r="AM651" s="42" t="s">
        <v>76</v>
      </c>
      <c r="AN651" s="42" t="s">
        <v>76</v>
      </c>
    </row>
    <row r="652" spans="2:40" x14ac:dyDescent="0.25">
      <c r="B652" s="42" t="s">
        <v>408</v>
      </c>
      <c r="C652" s="15">
        <v>466900</v>
      </c>
      <c r="D652" s="15" t="s">
        <v>10766</v>
      </c>
      <c r="E652" s="15">
        <v>2019</v>
      </c>
      <c r="F652" s="41">
        <v>43770</v>
      </c>
      <c r="G652" s="42">
        <v>1015.8</v>
      </c>
      <c r="H652" s="42">
        <v>1018.2</v>
      </c>
      <c r="I652" s="42">
        <v>1023.9</v>
      </c>
      <c r="J652" s="42" t="s">
        <v>11712</v>
      </c>
      <c r="K652" s="42">
        <v>1007.9</v>
      </c>
      <c r="L652" s="42" t="s">
        <v>11713</v>
      </c>
      <c r="M652" s="42">
        <v>21.3</v>
      </c>
      <c r="N652" s="42">
        <v>27.7</v>
      </c>
      <c r="O652" s="42" t="s">
        <v>11714</v>
      </c>
      <c r="P652" s="42">
        <v>14.7</v>
      </c>
      <c r="Q652" s="42" t="s">
        <v>11715</v>
      </c>
      <c r="R652" s="42">
        <v>17.399999999999999</v>
      </c>
      <c r="S652" s="42">
        <v>1.1000000000000001</v>
      </c>
      <c r="T652" s="42">
        <v>20</v>
      </c>
      <c r="U652" s="42">
        <v>13.8</v>
      </c>
      <c r="V652" s="42">
        <v>60</v>
      </c>
      <c r="W652" s="42" t="s">
        <v>11716</v>
      </c>
      <c r="X652" s="42">
        <v>46.5</v>
      </c>
      <c r="Y652" s="42">
        <v>0</v>
      </c>
      <c r="Z652" s="42">
        <v>9</v>
      </c>
      <c r="AA652" s="42">
        <v>1</v>
      </c>
      <c r="AB652" s="42" t="s">
        <v>11717</v>
      </c>
      <c r="AC652" s="42">
        <v>2.5</v>
      </c>
      <c r="AD652" s="42" t="s">
        <v>11718</v>
      </c>
      <c r="AE652" s="42">
        <v>9.5</v>
      </c>
      <c r="AF652" s="42" t="s">
        <v>6379</v>
      </c>
      <c r="AG652" s="42">
        <v>80</v>
      </c>
      <c r="AH652" s="42" t="s">
        <v>76</v>
      </c>
      <c r="AI652" s="42">
        <v>125.3</v>
      </c>
      <c r="AJ652" s="42">
        <v>334.52</v>
      </c>
      <c r="AK652" s="42" t="s">
        <v>76</v>
      </c>
      <c r="AL652" s="42" t="s">
        <v>76</v>
      </c>
      <c r="AM652" s="42" t="s">
        <v>76</v>
      </c>
      <c r="AN652" s="42" t="s">
        <v>76</v>
      </c>
    </row>
    <row r="653" spans="2:40" x14ac:dyDescent="0.25">
      <c r="B653" s="42" t="s">
        <v>408</v>
      </c>
      <c r="C653" s="15">
        <v>466900</v>
      </c>
      <c r="D653" s="15" t="s">
        <v>10766</v>
      </c>
      <c r="E653" s="15">
        <v>2019</v>
      </c>
      <c r="F653" s="41">
        <v>43800</v>
      </c>
      <c r="G653" s="42">
        <v>1018.9</v>
      </c>
      <c r="H653" s="42">
        <v>1021.3</v>
      </c>
      <c r="I653" s="42">
        <v>1029.5</v>
      </c>
      <c r="J653" s="42" t="s">
        <v>11719</v>
      </c>
      <c r="K653" s="42">
        <v>1011.6</v>
      </c>
      <c r="L653" s="42" t="s">
        <v>11720</v>
      </c>
      <c r="M653" s="42">
        <v>18</v>
      </c>
      <c r="N653" s="42">
        <v>26.8</v>
      </c>
      <c r="O653" s="42" t="s">
        <v>11721</v>
      </c>
      <c r="P653" s="42">
        <v>10.1</v>
      </c>
      <c r="Q653" s="42" t="s">
        <v>11722</v>
      </c>
      <c r="R653" s="42">
        <v>14.7</v>
      </c>
      <c r="S653" s="42">
        <v>1.6</v>
      </c>
      <c r="T653" s="42">
        <v>20</v>
      </c>
      <c r="U653" s="42">
        <v>14.4</v>
      </c>
      <c r="V653" s="42">
        <v>10</v>
      </c>
      <c r="W653" s="42" t="s">
        <v>11723</v>
      </c>
      <c r="X653" s="42">
        <v>195.5</v>
      </c>
      <c r="Y653" s="42">
        <v>14.2</v>
      </c>
      <c r="Z653" s="42">
        <v>8</v>
      </c>
      <c r="AA653" s="42">
        <v>2.5</v>
      </c>
      <c r="AB653" s="42" t="s">
        <v>5750</v>
      </c>
      <c r="AC653" s="42">
        <v>8.5</v>
      </c>
      <c r="AD653" s="42" t="s">
        <v>11724</v>
      </c>
      <c r="AE653" s="42">
        <v>77.5</v>
      </c>
      <c r="AF653" s="42" t="s">
        <v>2301</v>
      </c>
      <c r="AG653" s="42">
        <v>82</v>
      </c>
      <c r="AH653" s="42" t="s">
        <v>76</v>
      </c>
      <c r="AI653" s="42">
        <v>82.1</v>
      </c>
      <c r="AJ653" s="42">
        <v>243.21</v>
      </c>
      <c r="AK653" s="42" t="s">
        <v>76</v>
      </c>
      <c r="AL653" s="42" t="s">
        <v>76</v>
      </c>
      <c r="AM653" s="42" t="s">
        <v>76</v>
      </c>
      <c r="AN653" s="42" t="s">
        <v>76</v>
      </c>
    </row>
    <row r="654" spans="2:40" x14ac:dyDescent="0.25">
      <c r="B654" s="42" t="s">
        <v>408</v>
      </c>
      <c r="C654" s="15">
        <v>466900</v>
      </c>
      <c r="D654" s="15" t="s">
        <v>10766</v>
      </c>
      <c r="E654" s="15">
        <v>2020</v>
      </c>
      <c r="F654" s="41">
        <v>43831</v>
      </c>
      <c r="G654" s="42">
        <v>1018.1</v>
      </c>
      <c r="H654" s="42">
        <v>1020.5</v>
      </c>
      <c r="I654" s="42">
        <v>1027.5</v>
      </c>
      <c r="J654" s="42" t="s">
        <v>11725</v>
      </c>
      <c r="K654" s="42">
        <v>1008.2</v>
      </c>
      <c r="L654" s="42" t="s">
        <v>11726</v>
      </c>
      <c r="M654" s="42">
        <v>16.8</v>
      </c>
      <c r="N654" s="42">
        <v>26.8</v>
      </c>
      <c r="O654" s="42" t="s">
        <v>11727</v>
      </c>
      <c r="P654" s="42">
        <v>7.3</v>
      </c>
      <c r="Q654" s="42" t="s">
        <v>11728</v>
      </c>
      <c r="R654" s="42">
        <v>13.6</v>
      </c>
      <c r="S654" s="42">
        <v>1.7</v>
      </c>
      <c r="T654" s="42">
        <v>20</v>
      </c>
      <c r="U654" s="42">
        <v>13.4</v>
      </c>
      <c r="V654" s="42">
        <v>330</v>
      </c>
      <c r="W654" s="42" t="s">
        <v>11729</v>
      </c>
      <c r="X654" s="42">
        <v>71</v>
      </c>
      <c r="Y654" s="42">
        <v>11.7</v>
      </c>
      <c r="Z654" s="42">
        <v>9</v>
      </c>
      <c r="AA654" s="42">
        <v>7</v>
      </c>
      <c r="AB654" s="42" t="s">
        <v>11730</v>
      </c>
      <c r="AC654" s="42">
        <v>9</v>
      </c>
      <c r="AD654" s="42" t="s">
        <v>11731</v>
      </c>
      <c r="AE654" s="42">
        <v>43.5</v>
      </c>
      <c r="AF654" s="42" t="s">
        <v>4535</v>
      </c>
      <c r="AG654" s="42">
        <v>82</v>
      </c>
      <c r="AH654" s="42" t="s">
        <v>76</v>
      </c>
      <c r="AI654" s="42">
        <v>124.8</v>
      </c>
      <c r="AJ654" s="42">
        <v>318.41000000000003</v>
      </c>
      <c r="AK654" s="42" t="s">
        <v>76</v>
      </c>
      <c r="AL654" s="42" t="s">
        <v>76</v>
      </c>
      <c r="AM654" s="42" t="s">
        <v>76</v>
      </c>
      <c r="AN654" s="42" t="s">
        <v>76</v>
      </c>
    </row>
    <row r="655" spans="2:40" x14ac:dyDescent="0.25">
      <c r="B655" s="42" t="s">
        <v>408</v>
      </c>
      <c r="C655" s="15">
        <v>466900</v>
      </c>
      <c r="D655" s="15" t="s">
        <v>10766</v>
      </c>
      <c r="E655" s="15">
        <v>2020</v>
      </c>
      <c r="F655" s="41">
        <v>43862</v>
      </c>
      <c r="G655" s="42">
        <v>1019.9</v>
      </c>
      <c r="H655" s="42">
        <v>1022.3</v>
      </c>
      <c r="I655" s="42">
        <v>1028.7</v>
      </c>
      <c r="J655" s="42" t="s">
        <v>11732</v>
      </c>
      <c r="K655" s="42">
        <v>1010</v>
      </c>
      <c r="L655" s="42" t="s">
        <v>11733</v>
      </c>
      <c r="M655" s="42">
        <v>17.3</v>
      </c>
      <c r="N655" s="42">
        <v>27.6</v>
      </c>
      <c r="O655" s="42" t="s">
        <v>11734</v>
      </c>
      <c r="P655" s="42">
        <v>7.1</v>
      </c>
      <c r="Q655" s="42" t="s">
        <v>11735</v>
      </c>
      <c r="R655" s="42">
        <v>14.5</v>
      </c>
      <c r="S655" s="42">
        <v>1.7</v>
      </c>
      <c r="T655" s="42">
        <v>20</v>
      </c>
      <c r="U655" s="42">
        <v>14.9</v>
      </c>
      <c r="V655" s="42">
        <v>50</v>
      </c>
      <c r="W655" s="42" t="s">
        <v>11736</v>
      </c>
      <c r="X655" s="42">
        <v>50.5</v>
      </c>
      <c r="Y655" s="42">
        <v>11.5</v>
      </c>
      <c r="Z655" s="42">
        <v>6</v>
      </c>
      <c r="AA655" s="42">
        <v>3.5</v>
      </c>
      <c r="AB655" s="42" t="s">
        <v>11737</v>
      </c>
      <c r="AC655" s="42">
        <v>6.5</v>
      </c>
      <c r="AD655" s="42" t="s">
        <v>11738</v>
      </c>
      <c r="AE655" s="42">
        <v>34.5</v>
      </c>
      <c r="AF655" s="42" t="s">
        <v>7026</v>
      </c>
      <c r="AG655" s="42">
        <v>85</v>
      </c>
      <c r="AH655" s="42" t="s">
        <v>76</v>
      </c>
      <c r="AI655" s="42">
        <v>156.1</v>
      </c>
      <c r="AJ655" s="42">
        <v>418.2</v>
      </c>
      <c r="AK655" s="42" t="s">
        <v>76</v>
      </c>
      <c r="AL655" s="42" t="s">
        <v>76</v>
      </c>
      <c r="AM655" s="42" t="s">
        <v>76</v>
      </c>
      <c r="AN655" s="42" t="s">
        <v>76</v>
      </c>
    </row>
    <row r="656" spans="2:40" x14ac:dyDescent="0.25">
      <c r="B656" s="42" t="s">
        <v>408</v>
      </c>
      <c r="C656" s="15">
        <v>466900</v>
      </c>
      <c r="D656" s="15" t="s">
        <v>10766</v>
      </c>
      <c r="E656" s="15">
        <v>2020</v>
      </c>
      <c r="F656" s="41">
        <v>43891</v>
      </c>
      <c r="G656" s="42">
        <v>1014.3</v>
      </c>
      <c r="H656" s="42">
        <v>1016.7</v>
      </c>
      <c r="I656" s="42">
        <v>1022.4</v>
      </c>
      <c r="J656" s="42" t="s">
        <v>11739</v>
      </c>
      <c r="K656" s="42">
        <v>1003.7</v>
      </c>
      <c r="L656" s="42" t="s">
        <v>11180</v>
      </c>
      <c r="M656" s="42">
        <v>19.600000000000001</v>
      </c>
      <c r="N656" s="42">
        <v>30.8</v>
      </c>
      <c r="O656" s="42" t="s">
        <v>1631</v>
      </c>
      <c r="P656" s="42">
        <v>10.5</v>
      </c>
      <c r="Q656" s="42" t="s">
        <v>11740</v>
      </c>
      <c r="R656" s="42">
        <v>17</v>
      </c>
      <c r="S656" s="42">
        <v>1.5</v>
      </c>
      <c r="T656" s="42">
        <v>160</v>
      </c>
      <c r="U656" s="42">
        <v>16.899999999999999</v>
      </c>
      <c r="V656" s="42">
        <v>310</v>
      </c>
      <c r="W656" s="42" t="s">
        <v>11741</v>
      </c>
      <c r="X656" s="42">
        <v>139.5</v>
      </c>
      <c r="Y656" s="42">
        <v>23</v>
      </c>
      <c r="Z656" s="42">
        <v>14</v>
      </c>
      <c r="AA656" s="42">
        <v>5.5</v>
      </c>
      <c r="AB656" s="42" t="s">
        <v>11742</v>
      </c>
      <c r="AC656" s="42">
        <v>15</v>
      </c>
      <c r="AD656" s="42" t="s">
        <v>10069</v>
      </c>
      <c r="AE656" s="42">
        <v>46</v>
      </c>
      <c r="AF656" s="42" t="s">
        <v>6408</v>
      </c>
      <c r="AG656" s="42">
        <v>86</v>
      </c>
      <c r="AH656" s="42" t="s">
        <v>76</v>
      </c>
      <c r="AI656" s="42">
        <v>95</v>
      </c>
      <c r="AJ656" s="42">
        <v>372.77</v>
      </c>
      <c r="AK656" s="42" t="s">
        <v>76</v>
      </c>
      <c r="AL656" s="42" t="s">
        <v>76</v>
      </c>
      <c r="AM656" s="42" t="s">
        <v>76</v>
      </c>
      <c r="AN656" s="42" t="s">
        <v>76</v>
      </c>
    </row>
    <row r="657" spans="2:40" x14ac:dyDescent="0.25">
      <c r="B657" s="42" t="s">
        <v>408</v>
      </c>
      <c r="C657" s="15">
        <v>466900</v>
      </c>
      <c r="D657" s="15" t="s">
        <v>10766</v>
      </c>
      <c r="E657" s="15">
        <v>2020</v>
      </c>
      <c r="F657" s="41">
        <v>43922</v>
      </c>
      <c r="G657" s="42">
        <v>1015.2</v>
      </c>
      <c r="H657" s="42">
        <v>1017.6</v>
      </c>
      <c r="I657" s="42">
        <v>1020.9</v>
      </c>
      <c r="J657" s="42" t="s">
        <v>11743</v>
      </c>
      <c r="K657" s="42">
        <v>1008</v>
      </c>
      <c r="L657" s="42" t="s">
        <v>11744</v>
      </c>
      <c r="M657" s="42">
        <v>20.100000000000001</v>
      </c>
      <c r="N657" s="42">
        <v>30.5</v>
      </c>
      <c r="O657" s="42" t="s">
        <v>11745</v>
      </c>
      <c r="P657" s="42">
        <v>9.6999999999999993</v>
      </c>
      <c r="Q657" s="42" t="s">
        <v>11746</v>
      </c>
      <c r="R657" s="42">
        <v>16.100000000000001</v>
      </c>
      <c r="S657" s="42">
        <v>1.7</v>
      </c>
      <c r="T657" s="42">
        <v>160</v>
      </c>
      <c r="U657" s="42">
        <v>12.1</v>
      </c>
      <c r="V657" s="42">
        <v>150</v>
      </c>
      <c r="W657" s="42" t="s">
        <v>11747</v>
      </c>
      <c r="X657" s="42">
        <v>70</v>
      </c>
      <c r="Y657" s="42">
        <v>15</v>
      </c>
      <c r="Z657" s="42">
        <v>13</v>
      </c>
      <c r="AA657" s="42">
        <v>2.5</v>
      </c>
      <c r="AB657" s="42" t="s">
        <v>11748</v>
      </c>
      <c r="AC657" s="42">
        <v>6.5</v>
      </c>
      <c r="AD657" s="42" t="s">
        <v>11749</v>
      </c>
      <c r="AE657" s="42">
        <v>14.5</v>
      </c>
      <c r="AF657" s="42" t="s">
        <v>11750</v>
      </c>
      <c r="AG657" s="42">
        <v>79</v>
      </c>
      <c r="AH657" s="42" t="s">
        <v>76</v>
      </c>
      <c r="AI657" s="42">
        <v>113.6</v>
      </c>
      <c r="AJ657" s="42">
        <v>414.23</v>
      </c>
      <c r="AK657" s="42" t="s">
        <v>76</v>
      </c>
      <c r="AL657" s="42" t="s">
        <v>76</v>
      </c>
      <c r="AM657" s="42" t="s">
        <v>76</v>
      </c>
      <c r="AN657" s="42" t="s">
        <v>76</v>
      </c>
    </row>
    <row r="658" spans="2:40" x14ac:dyDescent="0.25">
      <c r="B658" s="42" t="s">
        <v>408</v>
      </c>
      <c r="C658" s="15">
        <v>466900</v>
      </c>
      <c r="D658" s="15" t="s">
        <v>10766</v>
      </c>
      <c r="E658" s="15">
        <v>2020</v>
      </c>
      <c r="F658" s="41">
        <v>43952</v>
      </c>
      <c r="G658" s="42">
        <v>1007.4</v>
      </c>
      <c r="H658" s="42">
        <v>1009.7</v>
      </c>
      <c r="I658" s="42">
        <v>1013.7</v>
      </c>
      <c r="J658" s="42" t="s">
        <v>11751</v>
      </c>
      <c r="K658" s="42">
        <v>1000.1</v>
      </c>
      <c r="L658" s="42" t="s">
        <v>11752</v>
      </c>
      <c r="M658" s="42">
        <v>25.9</v>
      </c>
      <c r="N658" s="42">
        <v>34.200000000000003</v>
      </c>
      <c r="O658" s="42" t="s">
        <v>113</v>
      </c>
      <c r="P658" s="42">
        <v>20.9</v>
      </c>
      <c r="Q658" s="42" t="s">
        <v>11753</v>
      </c>
      <c r="R658" s="42">
        <v>22.7</v>
      </c>
      <c r="S658" s="42">
        <v>1.2</v>
      </c>
      <c r="T658" s="42">
        <v>150</v>
      </c>
      <c r="U658" s="42">
        <v>12.1</v>
      </c>
      <c r="V658" s="42">
        <v>60</v>
      </c>
      <c r="W658" s="42" t="s">
        <v>11754</v>
      </c>
      <c r="X658" s="42">
        <v>316</v>
      </c>
      <c r="Y658" s="42">
        <v>45.4</v>
      </c>
      <c r="Z658" s="42">
        <v>14</v>
      </c>
      <c r="AA658" s="42">
        <v>12</v>
      </c>
      <c r="AB658" s="42" t="s">
        <v>11755</v>
      </c>
      <c r="AC658" s="42">
        <v>46.5</v>
      </c>
      <c r="AD658" s="42" t="s">
        <v>11756</v>
      </c>
      <c r="AE658" s="42">
        <v>66.5</v>
      </c>
      <c r="AF658" s="42" t="s">
        <v>2306</v>
      </c>
      <c r="AG658" s="42">
        <v>84</v>
      </c>
      <c r="AH658" s="42" t="s">
        <v>76</v>
      </c>
      <c r="AI658" s="42">
        <v>122.9</v>
      </c>
      <c r="AJ658" s="42">
        <v>506.39</v>
      </c>
      <c r="AK658" s="42" t="s">
        <v>76</v>
      </c>
      <c r="AL658" s="42" t="s">
        <v>76</v>
      </c>
      <c r="AM658" s="42" t="s">
        <v>76</v>
      </c>
      <c r="AN658" s="42" t="s">
        <v>76</v>
      </c>
    </row>
    <row r="659" spans="2:40" x14ac:dyDescent="0.25">
      <c r="B659" s="42" t="s">
        <v>408</v>
      </c>
      <c r="C659" s="15">
        <v>466900</v>
      </c>
      <c r="D659" s="15" t="s">
        <v>10766</v>
      </c>
      <c r="E659" s="15">
        <v>2020</v>
      </c>
      <c r="F659" s="41">
        <v>43983</v>
      </c>
      <c r="G659" s="42">
        <v>1006.1</v>
      </c>
      <c r="H659" s="42">
        <v>1008.4</v>
      </c>
      <c r="I659" s="42">
        <v>1012.5</v>
      </c>
      <c r="J659" s="42" t="s">
        <v>11757</v>
      </c>
      <c r="K659" s="42">
        <v>1000.9</v>
      </c>
      <c r="L659" s="42" t="s">
        <v>11758</v>
      </c>
      <c r="M659" s="42">
        <v>29.1</v>
      </c>
      <c r="N659" s="42">
        <v>35.200000000000003</v>
      </c>
      <c r="O659" s="42" t="s">
        <v>11759</v>
      </c>
      <c r="P659" s="42">
        <v>23.5</v>
      </c>
      <c r="Q659" s="42" t="s">
        <v>11760</v>
      </c>
      <c r="R659" s="42">
        <v>23.3</v>
      </c>
      <c r="S659" s="42">
        <v>1.1000000000000001</v>
      </c>
      <c r="T659" s="42">
        <v>150</v>
      </c>
      <c r="U659" s="42">
        <v>12.8</v>
      </c>
      <c r="V659" s="42">
        <v>270</v>
      </c>
      <c r="W659" s="42" t="s">
        <v>11761</v>
      </c>
      <c r="X659" s="42">
        <v>49</v>
      </c>
      <c r="Y659" s="42">
        <v>9.5</v>
      </c>
      <c r="Z659" s="42">
        <v>7</v>
      </c>
      <c r="AA659" s="42">
        <v>3</v>
      </c>
      <c r="AB659" s="42" t="s">
        <v>11762</v>
      </c>
      <c r="AC659" s="42">
        <v>6.5</v>
      </c>
      <c r="AD659" s="42" t="s">
        <v>11763</v>
      </c>
      <c r="AE659" s="42">
        <v>23.5</v>
      </c>
      <c r="AF659" s="42" t="s">
        <v>2307</v>
      </c>
      <c r="AG659" s="42">
        <v>73</v>
      </c>
      <c r="AH659" s="42" t="s">
        <v>76</v>
      </c>
      <c r="AI659" s="42">
        <v>220.6</v>
      </c>
      <c r="AJ659" s="42">
        <v>694.01</v>
      </c>
      <c r="AK659" s="42" t="s">
        <v>76</v>
      </c>
      <c r="AL659" s="42" t="s">
        <v>76</v>
      </c>
      <c r="AM659" s="42" t="s">
        <v>76</v>
      </c>
      <c r="AN659" s="42" t="s">
        <v>76</v>
      </c>
    </row>
    <row r="660" spans="2:40" x14ac:dyDescent="0.25">
      <c r="B660" s="42" t="s">
        <v>408</v>
      </c>
      <c r="C660" s="15">
        <v>466900</v>
      </c>
      <c r="D660" s="15" t="s">
        <v>10766</v>
      </c>
      <c r="E660" s="15">
        <v>2020</v>
      </c>
      <c r="F660" s="41">
        <v>44013</v>
      </c>
      <c r="G660" s="42">
        <v>1005.9</v>
      </c>
      <c r="H660" s="42">
        <v>1008.2</v>
      </c>
      <c r="I660" s="42">
        <v>1010.7</v>
      </c>
      <c r="J660" s="42" t="s">
        <v>11764</v>
      </c>
      <c r="K660" s="42">
        <v>1000.5</v>
      </c>
      <c r="L660" s="42" t="s">
        <v>11765</v>
      </c>
      <c r="M660" s="42">
        <v>29.9</v>
      </c>
      <c r="N660" s="42">
        <v>36.700000000000003</v>
      </c>
      <c r="O660" s="42" t="s">
        <v>11766</v>
      </c>
      <c r="P660" s="42">
        <v>24.4</v>
      </c>
      <c r="Q660" s="42" t="s">
        <v>11767</v>
      </c>
      <c r="R660" s="42">
        <v>21.3</v>
      </c>
      <c r="S660" s="42">
        <v>1.3</v>
      </c>
      <c r="T660" s="42">
        <v>150</v>
      </c>
      <c r="U660" s="42">
        <v>14</v>
      </c>
      <c r="V660" s="42">
        <v>150</v>
      </c>
      <c r="W660" s="42" t="s">
        <v>11768</v>
      </c>
      <c r="X660" s="42">
        <v>129.5</v>
      </c>
      <c r="Y660" s="42">
        <v>6.1</v>
      </c>
      <c r="Z660" s="42">
        <v>6</v>
      </c>
      <c r="AA660" s="42">
        <v>22</v>
      </c>
      <c r="AB660" s="42" t="s">
        <v>11769</v>
      </c>
      <c r="AC660" s="42">
        <v>58</v>
      </c>
      <c r="AD660" s="42" t="s">
        <v>11770</v>
      </c>
      <c r="AE660" s="42">
        <v>73</v>
      </c>
      <c r="AF660" s="42" t="s">
        <v>2840</v>
      </c>
      <c r="AG660" s="42">
        <v>62</v>
      </c>
      <c r="AH660" s="42" t="s">
        <v>76</v>
      </c>
      <c r="AI660" s="42">
        <v>226.1</v>
      </c>
      <c r="AJ660" s="42">
        <v>718.64</v>
      </c>
      <c r="AK660" s="42" t="s">
        <v>76</v>
      </c>
      <c r="AL660" s="42" t="s">
        <v>76</v>
      </c>
      <c r="AM660" s="42" t="s">
        <v>76</v>
      </c>
      <c r="AN660" s="42" t="s">
        <v>76</v>
      </c>
    </row>
    <row r="661" spans="2:40" x14ac:dyDescent="0.25">
      <c r="B661" s="42" t="s">
        <v>408</v>
      </c>
      <c r="C661" s="15">
        <v>466900</v>
      </c>
      <c r="D661" s="15" t="s">
        <v>10766</v>
      </c>
      <c r="E661" s="15">
        <v>2020</v>
      </c>
      <c r="F661" s="41">
        <v>44044</v>
      </c>
      <c r="G661" s="42">
        <v>1005.3</v>
      </c>
      <c r="H661" s="42">
        <v>1007.6</v>
      </c>
      <c r="I661" s="42">
        <v>1013.9</v>
      </c>
      <c r="J661" s="42" t="s">
        <v>11771</v>
      </c>
      <c r="K661" s="42">
        <v>997.9</v>
      </c>
      <c r="L661" s="42" t="s">
        <v>11772</v>
      </c>
      <c r="M661" s="42">
        <v>29.2</v>
      </c>
      <c r="N661" s="42">
        <v>36.1</v>
      </c>
      <c r="O661" s="42" t="s">
        <v>11773</v>
      </c>
      <c r="P661" s="42">
        <v>24.8</v>
      </c>
      <c r="Q661" s="42" t="s">
        <v>11774</v>
      </c>
      <c r="R661" s="42">
        <v>23.3</v>
      </c>
      <c r="S661" s="42">
        <v>1.3</v>
      </c>
      <c r="T661" s="42">
        <v>150</v>
      </c>
      <c r="U661" s="42">
        <v>14.6</v>
      </c>
      <c r="V661" s="42">
        <v>110</v>
      </c>
      <c r="W661" s="42" t="s">
        <v>11775</v>
      </c>
      <c r="X661" s="42">
        <v>296.5</v>
      </c>
      <c r="Y661" s="42">
        <v>20.5</v>
      </c>
      <c r="Z661" s="42">
        <v>13</v>
      </c>
      <c r="AA661" s="42">
        <v>25.5</v>
      </c>
      <c r="AB661" s="42" t="s">
        <v>11776</v>
      </c>
      <c r="AC661" s="42">
        <v>98</v>
      </c>
      <c r="AD661" s="42" t="s">
        <v>11777</v>
      </c>
      <c r="AE661" s="42">
        <v>166</v>
      </c>
      <c r="AF661" s="42" t="s">
        <v>10104</v>
      </c>
      <c r="AG661" s="42">
        <v>72</v>
      </c>
      <c r="AH661" s="42" t="s">
        <v>76</v>
      </c>
      <c r="AI661" s="42">
        <v>212</v>
      </c>
      <c r="AJ661" s="42">
        <v>657.22</v>
      </c>
      <c r="AK661" s="42" t="s">
        <v>76</v>
      </c>
      <c r="AL661" s="42" t="s">
        <v>76</v>
      </c>
      <c r="AM661" s="42" t="s">
        <v>76</v>
      </c>
      <c r="AN661" s="42" t="s">
        <v>76</v>
      </c>
    </row>
    <row r="662" spans="2:40" x14ac:dyDescent="0.25">
      <c r="B662" s="42" t="s">
        <v>408</v>
      </c>
      <c r="C662" s="15">
        <v>466900</v>
      </c>
      <c r="D662" s="15" t="s">
        <v>10766</v>
      </c>
      <c r="E662" s="15">
        <v>2020</v>
      </c>
      <c r="F662" s="41">
        <v>44075</v>
      </c>
      <c r="G662" s="42">
        <v>1008.3</v>
      </c>
      <c r="H662" s="42">
        <v>1010.6</v>
      </c>
      <c r="I662" s="42">
        <v>1012.7</v>
      </c>
      <c r="J662" s="42" t="s">
        <v>11778</v>
      </c>
      <c r="K662" s="42">
        <v>999.4</v>
      </c>
      <c r="L662" s="42" t="s">
        <v>9528</v>
      </c>
      <c r="M662" s="42">
        <v>26.6</v>
      </c>
      <c r="N662" s="42">
        <v>33.700000000000003</v>
      </c>
      <c r="O662" s="42" t="s">
        <v>11779</v>
      </c>
      <c r="P662" s="42">
        <v>20.2</v>
      </c>
      <c r="Q662" s="42" t="s">
        <v>11780</v>
      </c>
      <c r="R662" s="42">
        <v>22</v>
      </c>
      <c r="S662" s="42">
        <v>1.1000000000000001</v>
      </c>
      <c r="T662" s="42">
        <v>150</v>
      </c>
      <c r="U662" s="42">
        <v>10.5</v>
      </c>
      <c r="V662" s="42">
        <v>330</v>
      </c>
      <c r="W662" s="42" t="s">
        <v>11781</v>
      </c>
      <c r="X662" s="42">
        <v>106.5</v>
      </c>
      <c r="Y662" s="42">
        <v>31.2</v>
      </c>
      <c r="Z662" s="42">
        <v>10</v>
      </c>
      <c r="AA662" s="42">
        <v>9</v>
      </c>
      <c r="AB662" s="42" t="s">
        <v>11782</v>
      </c>
      <c r="AC662" s="42">
        <v>14</v>
      </c>
      <c r="AD662" s="42" t="s">
        <v>11783</v>
      </c>
      <c r="AE662" s="42">
        <v>53.5</v>
      </c>
      <c r="AF662" s="42" t="s">
        <v>9534</v>
      </c>
      <c r="AG662" s="42">
        <v>78</v>
      </c>
      <c r="AH662" s="42" t="s">
        <v>76</v>
      </c>
      <c r="AI662" s="42">
        <v>157.30000000000001</v>
      </c>
      <c r="AJ662" s="42">
        <v>494.24</v>
      </c>
      <c r="AK662" s="42" t="s">
        <v>76</v>
      </c>
      <c r="AL662" s="42" t="s">
        <v>76</v>
      </c>
      <c r="AM662" s="42" t="s">
        <v>76</v>
      </c>
      <c r="AN662" s="42" t="s">
        <v>76</v>
      </c>
    </row>
    <row r="663" spans="2:40" x14ac:dyDescent="0.25">
      <c r="B663" s="42" t="s">
        <v>408</v>
      </c>
      <c r="C663" s="15">
        <v>466900</v>
      </c>
      <c r="D663" s="15" t="s">
        <v>10766</v>
      </c>
      <c r="E663" s="15">
        <v>2020</v>
      </c>
      <c r="F663" s="41">
        <v>44105</v>
      </c>
      <c r="G663" s="42">
        <v>1013</v>
      </c>
      <c r="H663" s="42">
        <v>1015.3</v>
      </c>
      <c r="I663" s="42">
        <v>1020.4</v>
      </c>
      <c r="J663" s="42" t="s">
        <v>11784</v>
      </c>
      <c r="K663" s="42">
        <v>1005.1</v>
      </c>
      <c r="L663" s="42" t="s">
        <v>11785</v>
      </c>
      <c r="M663" s="42">
        <v>24</v>
      </c>
      <c r="N663" s="42">
        <v>32.799999999999997</v>
      </c>
      <c r="O663" s="42" t="s">
        <v>11786</v>
      </c>
      <c r="P663" s="42">
        <v>18.100000000000001</v>
      </c>
      <c r="Q663" s="42" t="s">
        <v>6458</v>
      </c>
      <c r="R663" s="42">
        <v>19.2</v>
      </c>
      <c r="S663" s="42">
        <v>1.8</v>
      </c>
      <c r="T663" s="42">
        <v>20</v>
      </c>
      <c r="U663" s="42">
        <v>13.4</v>
      </c>
      <c r="V663" s="42">
        <v>110</v>
      </c>
      <c r="W663" s="42" t="s">
        <v>11787</v>
      </c>
      <c r="X663" s="42">
        <v>46.5</v>
      </c>
      <c r="Y663" s="42">
        <v>17.5</v>
      </c>
      <c r="Z663" s="42">
        <v>9</v>
      </c>
      <c r="AA663" s="42">
        <v>1.5</v>
      </c>
      <c r="AB663" s="42" t="s">
        <v>11788</v>
      </c>
      <c r="AC663" s="42">
        <v>2.5</v>
      </c>
      <c r="AD663" s="42" t="s">
        <v>11789</v>
      </c>
      <c r="AE663" s="42">
        <v>20</v>
      </c>
      <c r="AF663" s="42" t="s">
        <v>7085</v>
      </c>
      <c r="AG663" s="42">
        <v>76</v>
      </c>
      <c r="AH663" s="42" t="s">
        <v>76</v>
      </c>
      <c r="AI663" s="42">
        <v>102.5</v>
      </c>
      <c r="AJ663" s="42">
        <v>355.57</v>
      </c>
      <c r="AK663" s="42" t="s">
        <v>76</v>
      </c>
      <c r="AL663" s="42" t="s">
        <v>76</v>
      </c>
      <c r="AM663" s="42" t="s">
        <v>76</v>
      </c>
      <c r="AN663" s="42" t="s">
        <v>76</v>
      </c>
    </row>
    <row r="664" spans="2:40" x14ac:dyDescent="0.25">
      <c r="B664" s="42" t="s">
        <v>408</v>
      </c>
      <c r="C664" s="15">
        <v>466900</v>
      </c>
      <c r="D664" s="15" t="s">
        <v>10766</v>
      </c>
      <c r="E664" s="15">
        <v>2020</v>
      </c>
      <c r="F664" s="41">
        <v>44136</v>
      </c>
      <c r="G664" s="42">
        <v>1016.7</v>
      </c>
      <c r="H664" s="42">
        <v>1019.1</v>
      </c>
      <c r="I664" s="42">
        <v>1024</v>
      </c>
      <c r="J664" s="42" t="s">
        <v>11790</v>
      </c>
      <c r="K664" s="42">
        <v>1007.2</v>
      </c>
      <c r="L664" s="42" t="s">
        <v>11791</v>
      </c>
      <c r="M664" s="42">
        <v>22.6</v>
      </c>
      <c r="N664" s="42">
        <v>31.4</v>
      </c>
      <c r="O664" s="42" t="s">
        <v>11792</v>
      </c>
      <c r="P664" s="42">
        <v>17.100000000000001</v>
      </c>
      <c r="Q664" s="42" t="s">
        <v>11793</v>
      </c>
      <c r="R664" s="42">
        <v>18</v>
      </c>
      <c r="S664" s="42">
        <v>1.8</v>
      </c>
      <c r="T664" s="42">
        <v>20</v>
      </c>
      <c r="U664" s="42">
        <v>14.1</v>
      </c>
      <c r="V664" s="42">
        <v>120</v>
      </c>
      <c r="W664" s="42" t="s">
        <v>11794</v>
      </c>
      <c r="X664" s="42">
        <v>33</v>
      </c>
      <c r="Y664" s="42">
        <v>9.6999999999999993</v>
      </c>
      <c r="Z664" s="42">
        <v>8</v>
      </c>
      <c r="AA664" s="42">
        <v>7</v>
      </c>
      <c r="AB664" s="42" t="s">
        <v>11795</v>
      </c>
      <c r="AC664" s="42">
        <v>11.5</v>
      </c>
      <c r="AD664" s="42" t="s">
        <v>11796</v>
      </c>
      <c r="AE664" s="42">
        <v>16.5</v>
      </c>
      <c r="AF664" s="42" t="s">
        <v>11797</v>
      </c>
      <c r="AG664" s="42">
        <v>76</v>
      </c>
      <c r="AH664" s="42" t="s">
        <v>76</v>
      </c>
      <c r="AI664" s="42">
        <v>111.8</v>
      </c>
      <c r="AJ664" s="42">
        <v>311.81</v>
      </c>
      <c r="AK664" s="42" t="s">
        <v>76</v>
      </c>
      <c r="AL664" s="42" t="s">
        <v>76</v>
      </c>
      <c r="AM664" s="42" t="s">
        <v>76</v>
      </c>
      <c r="AN664" s="42" t="s">
        <v>76</v>
      </c>
    </row>
    <row r="665" spans="2:40" x14ac:dyDescent="0.25">
      <c r="B665" s="42" t="s">
        <v>408</v>
      </c>
      <c r="C665" s="15">
        <v>466900</v>
      </c>
      <c r="D665" s="15" t="s">
        <v>10766</v>
      </c>
      <c r="E665" s="15">
        <v>2020</v>
      </c>
      <c r="F665" s="41">
        <v>44166</v>
      </c>
      <c r="G665" s="42">
        <v>1018.5</v>
      </c>
      <c r="H665" s="42">
        <v>1020.9</v>
      </c>
      <c r="I665" s="42">
        <v>1028.9000000000001</v>
      </c>
      <c r="J665" s="42" t="s">
        <v>11798</v>
      </c>
      <c r="K665" s="42">
        <v>1010.3</v>
      </c>
      <c r="L665" s="42" t="s">
        <v>11799</v>
      </c>
      <c r="M665" s="42">
        <v>17.399999999999999</v>
      </c>
      <c r="N665" s="42">
        <v>23.6</v>
      </c>
      <c r="O665" s="42" t="s">
        <v>11800</v>
      </c>
      <c r="P665" s="42">
        <v>6.4</v>
      </c>
      <c r="Q665" s="42" t="s">
        <v>11801</v>
      </c>
      <c r="R665" s="42">
        <v>15.4</v>
      </c>
      <c r="S665" s="42">
        <v>1.7</v>
      </c>
      <c r="T665" s="42">
        <v>20</v>
      </c>
      <c r="U665" s="42">
        <v>15.2</v>
      </c>
      <c r="V665" s="42">
        <v>110</v>
      </c>
      <c r="W665" s="42" t="s">
        <v>11802</v>
      </c>
      <c r="X665" s="42">
        <v>102.5</v>
      </c>
      <c r="Y665" s="42">
        <v>57.5</v>
      </c>
      <c r="Z665" s="42">
        <v>15</v>
      </c>
      <c r="AA665" s="42">
        <v>3</v>
      </c>
      <c r="AB665" s="42" t="s">
        <v>11803</v>
      </c>
      <c r="AC665" s="42">
        <v>7.5</v>
      </c>
      <c r="AD665" s="42" t="s">
        <v>11804</v>
      </c>
      <c r="AE665" s="42">
        <v>22</v>
      </c>
      <c r="AF665" s="42" t="s">
        <v>9555</v>
      </c>
      <c r="AG665" s="42">
        <v>88</v>
      </c>
      <c r="AH665" s="42" t="s">
        <v>76</v>
      </c>
      <c r="AI665" s="42">
        <v>22.3</v>
      </c>
      <c r="AJ665" s="42">
        <v>161.49</v>
      </c>
      <c r="AK665" s="42" t="s">
        <v>76</v>
      </c>
      <c r="AL665" s="42" t="s">
        <v>76</v>
      </c>
      <c r="AM665" s="42" t="s">
        <v>76</v>
      </c>
      <c r="AN665" s="42" t="s">
        <v>76</v>
      </c>
    </row>
    <row r="666" spans="2:40" x14ac:dyDescent="0.25">
      <c r="B666" s="42" t="s">
        <v>408</v>
      </c>
      <c r="C666" s="15">
        <v>466900</v>
      </c>
      <c r="D666" s="15" t="s">
        <v>10766</v>
      </c>
      <c r="E666" s="15">
        <v>2021</v>
      </c>
      <c r="F666" s="41">
        <v>44197</v>
      </c>
      <c r="G666" s="42">
        <v>1019</v>
      </c>
      <c r="H666" s="42">
        <v>1021.4</v>
      </c>
      <c r="I666" s="42">
        <v>1026.5</v>
      </c>
      <c r="J666" s="42" t="s">
        <v>2880</v>
      </c>
      <c r="K666" s="42">
        <v>1007.3</v>
      </c>
      <c r="L666" s="42" t="s">
        <v>11805</v>
      </c>
      <c r="M666" s="42">
        <v>15</v>
      </c>
      <c r="N666" s="42">
        <v>28</v>
      </c>
      <c r="O666" s="42" t="s">
        <v>11806</v>
      </c>
      <c r="P666" s="42">
        <v>5.3</v>
      </c>
      <c r="Q666" s="42" t="s">
        <v>11807</v>
      </c>
      <c r="R666" s="42">
        <v>11.2</v>
      </c>
      <c r="S666" s="42">
        <v>1.8</v>
      </c>
      <c r="T666" s="42">
        <v>20</v>
      </c>
      <c r="U666" s="42">
        <v>15</v>
      </c>
      <c r="V666" s="42">
        <v>130</v>
      </c>
      <c r="W666" s="42" t="s">
        <v>11808</v>
      </c>
      <c r="X666" s="42">
        <v>86.5</v>
      </c>
      <c r="Y666" s="42">
        <v>103.3</v>
      </c>
      <c r="Z666" s="42">
        <v>11</v>
      </c>
      <c r="AA666" s="42">
        <v>1.5</v>
      </c>
      <c r="AB666" s="42" t="s">
        <v>11809</v>
      </c>
      <c r="AC666" s="42">
        <v>4</v>
      </c>
      <c r="AD666" s="42" t="s">
        <v>11810</v>
      </c>
      <c r="AE666" s="42">
        <v>23</v>
      </c>
      <c r="AF666" s="42" t="s">
        <v>7737</v>
      </c>
      <c r="AG666" s="42">
        <v>79</v>
      </c>
      <c r="AH666" s="42" t="s">
        <v>76</v>
      </c>
      <c r="AI666" s="42">
        <v>116.2</v>
      </c>
      <c r="AJ666" s="42">
        <v>292.85000000000002</v>
      </c>
      <c r="AK666" s="42" t="s">
        <v>76</v>
      </c>
      <c r="AL666" s="42" t="s">
        <v>76</v>
      </c>
      <c r="AM666" s="42" t="s">
        <v>76</v>
      </c>
      <c r="AN666" s="42" t="s">
        <v>76</v>
      </c>
    </row>
    <row r="667" spans="2:40" x14ac:dyDescent="0.25">
      <c r="B667" s="42" t="s">
        <v>408</v>
      </c>
      <c r="C667" s="15">
        <v>466900</v>
      </c>
      <c r="D667" s="15" t="s">
        <v>10766</v>
      </c>
      <c r="E667" s="15">
        <v>2021</v>
      </c>
      <c r="F667" s="41">
        <v>44228</v>
      </c>
      <c r="G667" s="42">
        <v>1015.8</v>
      </c>
      <c r="H667" s="42">
        <v>1018.2</v>
      </c>
      <c r="I667" s="42">
        <v>1028</v>
      </c>
      <c r="J667" s="42" t="s">
        <v>11811</v>
      </c>
      <c r="K667" s="42">
        <v>1005.9</v>
      </c>
      <c r="L667" s="42" t="s">
        <v>11812</v>
      </c>
      <c r="M667" s="42">
        <v>17.8</v>
      </c>
      <c r="N667" s="42">
        <v>28</v>
      </c>
      <c r="O667" s="42" t="s">
        <v>11813</v>
      </c>
      <c r="P667" s="42">
        <v>8.9</v>
      </c>
      <c r="Q667" s="42" t="s">
        <v>11814</v>
      </c>
      <c r="R667" s="42">
        <v>14</v>
      </c>
      <c r="S667" s="42">
        <v>1.6</v>
      </c>
      <c r="T667" s="42">
        <v>150</v>
      </c>
      <c r="U667" s="42">
        <v>17.3</v>
      </c>
      <c r="V667" s="42">
        <v>130</v>
      </c>
      <c r="W667" s="42" t="s">
        <v>11815</v>
      </c>
      <c r="X667" s="42">
        <v>66.5</v>
      </c>
      <c r="Y667" s="42">
        <v>36.799999999999997</v>
      </c>
      <c r="Z667" s="42">
        <v>8</v>
      </c>
      <c r="AA667" s="42">
        <v>4</v>
      </c>
      <c r="AB667" s="42" t="s">
        <v>11816</v>
      </c>
      <c r="AC667" s="42">
        <v>10.5</v>
      </c>
      <c r="AD667" s="42" t="s">
        <v>11817</v>
      </c>
      <c r="AE667" s="42">
        <v>22.5</v>
      </c>
      <c r="AF667" s="42" t="s">
        <v>1464</v>
      </c>
      <c r="AG667" s="42">
        <v>80</v>
      </c>
      <c r="AH667" s="42" t="s">
        <v>76</v>
      </c>
      <c r="AI667" s="42">
        <v>146.4</v>
      </c>
      <c r="AJ667" s="42">
        <v>355.32</v>
      </c>
      <c r="AK667" s="42" t="s">
        <v>76</v>
      </c>
      <c r="AL667" s="42" t="s">
        <v>76</v>
      </c>
      <c r="AM667" s="42" t="s">
        <v>76</v>
      </c>
      <c r="AN667" s="42" t="s">
        <v>76</v>
      </c>
    </row>
    <row r="668" spans="2:40" x14ac:dyDescent="0.25">
      <c r="B668" s="42" t="s">
        <v>408</v>
      </c>
      <c r="C668" s="15">
        <v>466900</v>
      </c>
      <c r="D668" s="15" t="s">
        <v>10766</v>
      </c>
      <c r="E668" s="15">
        <v>2021</v>
      </c>
      <c r="F668" s="41">
        <v>44256</v>
      </c>
      <c r="G668" s="42">
        <v>1014.8</v>
      </c>
      <c r="H668" s="42">
        <v>1017.2</v>
      </c>
      <c r="I668" s="42">
        <v>1025.2</v>
      </c>
      <c r="J668" s="42" t="s">
        <v>11259</v>
      </c>
      <c r="K668" s="42">
        <v>1003.3</v>
      </c>
      <c r="L668" s="42" t="s">
        <v>8978</v>
      </c>
      <c r="M668" s="42">
        <v>18.5</v>
      </c>
      <c r="N668" s="42">
        <v>27.1</v>
      </c>
      <c r="O668" s="42" t="s">
        <v>11818</v>
      </c>
      <c r="P668" s="42">
        <v>10.9</v>
      </c>
      <c r="Q668" s="42" t="s">
        <v>11819</v>
      </c>
      <c r="R668" s="42">
        <v>16.3</v>
      </c>
      <c r="S668" s="42">
        <v>1.5</v>
      </c>
      <c r="T668" s="42">
        <v>20</v>
      </c>
      <c r="U668" s="42">
        <v>14.7</v>
      </c>
      <c r="V668" s="42">
        <v>350</v>
      </c>
      <c r="W668" s="42" t="s">
        <v>11820</v>
      </c>
      <c r="X668" s="42">
        <v>78.5</v>
      </c>
      <c r="Y668" s="42">
        <v>63.3</v>
      </c>
      <c r="Z668" s="42">
        <v>7</v>
      </c>
      <c r="AA668" s="42">
        <v>4.5</v>
      </c>
      <c r="AB668" s="42" t="s">
        <v>200</v>
      </c>
      <c r="AC668" s="42">
        <v>10</v>
      </c>
      <c r="AD668" s="42" t="s">
        <v>200</v>
      </c>
      <c r="AE668" s="42">
        <v>28.5</v>
      </c>
      <c r="AF668" s="42" t="s">
        <v>7118</v>
      </c>
      <c r="AG668" s="42">
        <v>88</v>
      </c>
      <c r="AH668" s="42" t="s">
        <v>76</v>
      </c>
      <c r="AI668" s="42">
        <v>99.8</v>
      </c>
      <c r="AJ668" s="42">
        <v>359.85</v>
      </c>
      <c r="AK668" s="42" t="s">
        <v>76</v>
      </c>
      <c r="AL668" s="42" t="s">
        <v>76</v>
      </c>
      <c r="AM668" s="42" t="s">
        <v>76</v>
      </c>
      <c r="AN668" s="42" t="s">
        <v>76</v>
      </c>
    </row>
    <row r="669" spans="2:40" x14ac:dyDescent="0.25">
      <c r="B669" s="42" t="s">
        <v>408</v>
      </c>
      <c r="C669" s="15">
        <v>466900</v>
      </c>
      <c r="D669" s="15" t="s">
        <v>10766</v>
      </c>
      <c r="E669" s="15">
        <v>2021</v>
      </c>
      <c r="F669" s="41">
        <v>44287</v>
      </c>
      <c r="G669" s="42">
        <v>1012.6</v>
      </c>
      <c r="H669" s="42">
        <v>1015</v>
      </c>
      <c r="I669" s="42">
        <v>1020.5</v>
      </c>
      <c r="J669" s="42" t="s">
        <v>11821</v>
      </c>
      <c r="K669" s="42">
        <v>1002.9</v>
      </c>
      <c r="L669" s="42" t="s">
        <v>11822</v>
      </c>
      <c r="M669" s="42">
        <v>21.5</v>
      </c>
      <c r="N669" s="42">
        <v>32.4</v>
      </c>
      <c r="O669" s="42" t="s">
        <v>11823</v>
      </c>
      <c r="P669" s="42">
        <v>13.9</v>
      </c>
      <c r="Q669" s="42" t="s">
        <v>11824</v>
      </c>
      <c r="R669" s="42">
        <v>17.3</v>
      </c>
      <c r="S669" s="42">
        <v>1.8</v>
      </c>
      <c r="T669" s="42">
        <v>20</v>
      </c>
      <c r="U669" s="42">
        <v>14.9</v>
      </c>
      <c r="V669" s="42">
        <v>140</v>
      </c>
      <c r="W669" s="42" t="s">
        <v>11825</v>
      </c>
      <c r="X669" s="42">
        <v>16.5</v>
      </c>
      <c r="Y669" s="42">
        <v>24.6</v>
      </c>
      <c r="Z669" s="42">
        <v>3</v>
      </c>
      <c r="AA669" s="42">
        <v>1.5</v>
      </c>
      <c r="AB669" s="42" t="s">
        <v>11826</v>
      </c>
      <c r="AC669" s="42">
        <v>6</v>
      </c>
      <c r="AD669" s="42" t="s">
        <v>11827</v>
      </c>
      <c r="AE669" s="42">
        <v>10.5</v>
      </c>
      <c r="AF669" s="42" t="s">
        <v>7126</v>
      </c>
      <c r="AG669" s="42">
        <v>78</v>
      </c>
      <c r="AH669" s="42" t="s">
        <v>76</v>
      </c>
      <c r="AI669" s="42">
        <v>148.30000000000001</v>
      </c>
      <c r="AJ669" s="42">
        <v>486</v>
      </c>
      <c r="AK669" s="42" t="s">
        <v>76</v>
      </c>
      <c r="AL669" s="42" t="s">
        <v>76</v>
      </c>
      <c r="AM669" s="42" t="s">
        <v>76</v>
      </c>
      <c r="AN669" s="42" t="s">
        <v>76</v>
      </c>
    </row>
    <row r="670" spans="2:40" x14ac:dyDescent="0.25">
      <c r="B670" s="42" t="s">
        <v>408</v>
      </c>
      <c r="C670" s="15">
        <v>466900</v>
      </c>
      <c r="D670" s="15" t="s">
        <v>10766</v>
      </c>
      <c r="E670" s="15">
        <v>2021</v>
      </c>
      <c r="F670" s="41">
        <v>44317</v>
      </c>
      <c r="G670" s="42">
        <v>1008</v>
      </c>
      <c r="H670" s="42">
        <v>1010.3</v>
      </c>
      <c r="I670" s="42">
        <v>1015.8</v>
      </c>
      <c r="J670" s="42" t="s">
        <v>11828</v>
      </c>
      <c r="K670" s="42">
        <v>1001.3</v>
      </c>
      <c r="L670" s="42" t="s">
        <v>11829</v>
      </c>
      <c r="M670" s="42">
        <v>27</v>
      </c>
      <c r="N670" s="42">
        <v>35.200000000000003</v>
      </c>
      <c r="O670" s="42" t="s">
        <v>11830</v>
      </c>
      <c r="P670" s="42">
        <v>18.3</v>
      </c>
      <c r="Q670" s="42" t="s">
        <v>11831</v>
      </c>
      <c r="R670" s="42">
        <v>23.6</v>
      </c>
      <c r="S670" s="42">
        <v>1.2</v>
      </c>
      <c r="T670" s="42">
        <v>310</v>
      </c>
      <c r="U670" s="42">
        <v>13.5</v>
      </c>
      <c r="V670" s="42">
        <v>20</v>
      </c>
      <c r="W670" s="42" t="s">
        <v>11832</v>
      </c>
      <c r="X670" s="42">
        <v>205</v>
      </c>
      <c r="Y670" s="42">
        <v>16.399999999999999</v>
      </c>
      <c r="Z670" s="42">
        <v>6</v>
      </c>
      <c r="AA670" s="42">
        <v>13.5</v>
      </c>
      <c r="AB670" s="42" t="s">
        <v>11833</v>
      </c>
      <c r="AC670" s="42">
        <v>32</v>
      </c>
      <c r="AD670" s="42" t="s">
        <v>10161</v>
      </c>
      <c r="AE670" s="42">
        <v>80</v>
      </c>
      <c r="AF670" s="42" t="s">
        <v>9588</v>
      </c>
      <c r="AG670" s="42">
        <v>82</v>
      </c>
      <c r="AH670" s="42" t="s">
        <v>76</v>
      </c>
      <c r="AI670" s="42">
        <v>176</v>
      </c>
      <c r="AJ670" s="42">
        <v>585.96</v>
      </c>
      <c r="AK670" s="42" t="s">
        <v>76</v>
      </c>
      <c r="AL670" s="42" t="s">
        <v>76</v>
      </c>
      <c r="AM670" s="42" t="s">
        <v>76</v>
      </c>
      <c r="AN670" s="42" t="s">
        <v>76</v>
      </c>
    </row>
    <row r="671" spans="2:40" x14ac:dyDescent="0.25">
      <c r="B671" s="42" t="s">
        <v>408</v>
      </c>
      <c r="C671" s="15">
        <v>466900</v>
      </c>
      <c r="D671" s="15" t="s">
        <v>10766</v>
      </c>
      <c r="E671" s="15">
        <v>2021</v>
      </c>
      <c r="F671" s="41">
        <v>44348</v>
      </c>
      <c r="G671" s="42">
        <v>1004.4</v>
      </c>
      <c r="H671" s="42">
        <v>1006.6</v>
      </c>
      <c r="I671" s="42">
        <v>1010.5</v>
      </c>
      <c r="J671" s="42" t="s">
        <v>1758</v>
      </c>
      <c r="K671" s="42">
        <v>997.6</v>
      </c>
      <c r="L671" s="42" t="s">
        <v>11834</v>
      </c>
      <c r="M671" s="42">
        <v>28.4</v>
      </c>
      <c r="N671" s="42">
        <v>35.700000000000003</v>
      </c>
      <c r="O671" s="42" t="s">
        <v>11835</v>
      </c>
      <c r="P671" s="42">
        <v>21.5</v>
      </c>
      <c r="Q671" s="42" t="s">
        <v>11836</v>
      </c>
      <c r="R671" s="42">
        <v>24.7</v>
      </c>
      <c r="S671" s="42">
        <v>1.1000000000000001</v>
      </c>
      <c r="T671" s="42">
        <v>150</v>
      </c>
      <c r="U671" s="42">
        <v>14.2</v>
      </c>
      <c r="V671" s="42">
        <v>250</v>
      </c>
      <c r="W671" s="42" t="s">
        <v>11837</v>
      </c>
      <c r="X671" s="42">
        <v>168</v>
      </c>
      <c r="Y671" s="42">
        <v>20</v>
      </c>
      <c r="Z671" s="42">
        <v>11</v>
      </c>
      <c r="AA671" s="42">
        <v>8</v>
      </c>
      <c r="AB671" s="42" t="s">
        <v>11838</v>
      </c>
      <c r="AC671" s="42">
        <v>22</v>
      </c>
      <c r="AD671" s="42" t="s">
        <v>11839</v>
      </c>
      <c r="AE671" s="42">
        <v>45.5</v>
      </c>
      <c r="AF671" s="42" t="s">
        <v>2319</v>
      </c>
      <c r="AG671" s="42">
        <v>82</v>
      </c>
      <c r="AH671" s="42" t="s">
        <v>76</v>
      </c>
      <c r="AI671" s="42">
        <v>158.1</v>
      </c>
      <c r="AJ671" s="42">
        <v>547.47</v>
      </c>
      <c r="AK671" s="42" t="s">
        <v>76</v>
      </c>
      <c r="AL671" s="42" t="s">
        <v>76</v>
      </c>
      <c r="AM671" s="42" t="s">
        <v>76</v>
      </c>
      <c r="AN671" s="42" t="s">
        <v>76</v>
      </c>
    </row>
    <row r="672" spans="2:40" x14ac:dyDescent="0.25">
      <c r="B672" s="42" t="s">
        <v>408</v>
      </c>
      <c r="C672" s="15">
        <v>466900</v>
      </c>
      <c r="D672" s="15" t="s">
        <v>10766</v>
      </c>
      <c r="E672" s="15">
        <v>2021</v>
      </c>
      <c r="F672" s="41">
        <v>44378</v>
      </c>
      <c r="G672" s="42">
        <v>1002.8</v>
      </c>
      <c r="H672" s="42">
        <v>1005.1</v>
      </c>
      <c r="I672" s="42">
        <v>1011.6</v>
      </c>
      <c r="J672" s="42" t="s">
        <v>9596</v>
      </c>
      <c r="K672" s="42">
        <v>989.5</v>
      </c>
      <c r="L672" s="42" t="s">
        <v>11840</v>
      </c>
      <c r="M672" s="42">
        <v>29.5</v>
      </c>
      <c r="N672" s="42">
        <v>37.6</v>
      </c>
      <c r="O672" s="42" t="s">
        <v>11841</v>
      </c>
      <c r="P672" s="42">
        <v>24.7</v>
      </c>
      <c r="Q672" s="42" t="s">
        <v>11842</v>
      </c>
      <c r="R672" s="42">
        <v>25.1</v>
      </c>
      <c r="S672" s="42">
        <v>1.4</v>
      </c>
      <c r="T672" s="42">
        <v>320</v>
      </c>
      <c r="U672" s="42">
        <v>15.7</v>
      </c>
      <c r="V672" s="42">
        <v>330</v>
      </c>
      <c r="W672" s="42" t="s">
        <v>11843</v>
      </c>
      <c r="X672" s="42">
        <v>256</v>
      </c>
      <c r="Y672" s="42">
        <v>15.1</v>
      </c>
      <c r="Z672" s="42">
        <v>10</v>
      </c>
      <c r="AA672" s="42">
        <v>16</v>
      </c>
      <c r="AB672" s="42" t="s">
        <v>11844</v>
      </c>
      <c r="AC672" s="42">
        <v>45.5</v>
      </c>
      <c r="AD672" s="42" t="s">
        <v>11845</v>
      </c>
      <c r="AE672" s="42">
        <v>91</v>
      </c>
      <c r="AF672" s="42" t="s">
        <v>2930</v>
      </c>
      <c r="AG672" s="42">
        <v>79</v>
      </c>
      <c r="AH672" s="42" t="s">
        <v>76</v>
      </c>
      <c r="AI672" s="42">
        <v>222.6</v>
      </c>
      <c r="AJ672" s="42">
        <v>656.08</v>
      </c>
      <c r="AK672" s="42" t="s">
        <v>76</v>
      </c>
      <c r="AL672" s="42" t="s">
        <v>76</v>
      </c>
      <c r="AM672" s="42" t="s">
        <v>76</v>
      </c>
      <c r="AN672" s="42" t="s">
        <v>76</v>
      </c>
    </row>
    <row r="673" spans="2:40" x14ac:dyDescent="0.25">
      <c r="B673" s="42" t="s">
        <v>408</v>
      </c>
      <c r="C673" s="15">
        <v>466900</v>
      </c>
      <c r="D673" s="15" t="s">
        <v>10766</v>
      </c>
      <c r="E673" s="15">
        <v>2021</v>
      </c>
      <c r="F673" s="41">
        <v>44409</v>
      </c>
      <c r="G673" s="42">
        <v>1005.1</v>
      </c>
      <c r="H673" s="42">
        <v>1007.4</v>
      </c>
      <c r="I673" s="42">
        <v>1012.1</v>
      </c>
      <c r="J673" s="42" t="s">
        <v>1490</v>
      </c>
      <c r="K673" s="42">
        <v>993.3</v>
      </c>
      <c r="L673" s="42" t="s">
        <v>11846</v>
      </c>
      <c r="M673" s="42">
        <v>28.4</v>
      </c>
      <c r="N673" s="42">
        <v>35.9</v>
      </c>
      <c r="O673" s="42" t="s">
        <v>11847</v>
      </c>
      <c r="P673" s="42">
        <v>24.4</v>
      </c>
      <c r="Q673" s="42" t="s">
        <v>8420</v>
      </c>
      <c r="R673" s="42">
        <v>25.3</v>
      </c>
      <c r="S673" s="42">
        <v>1.1000000000000001</v>
      </c>
      <c r="T673" s="42">
        <v>320</v>
      </c>
      <c r="U673" s="42">
        <v>14.1</v>
      </c>
      <c r="V673" s="42">
        <v>100</v>
      </c>
      <c r="W673" s="42" t="s">
        <v>11848</v>
      </c>
      <c r="X673" s="42">
        <v>156</v>
      </c>
      <c r="Y673" s="42">
        <v>18.100000000000001</v>
      </c>
      <c r="Z673" s="42">
        <v>9</v>
      </c>
      <c r="AA673" s="42">
        <v>6</v>
      </c>
      <c r="AB673" s="42" t="s">
        <v>11849</v>
      </c>
      <c r="AC673" s="42">
        <v>19.5</v>
      </c>
      <c r="AD673" s="42" t="s">
        <v>11850</v>
      </c>
      <c r="AE673" s="42">
        <v>110.5</v>
      </c>
      <c r="AF673" s="42" t="s">
        <v>4674</v>
      </c>
      <c r="AG673" s="42">
        <v>84</v>
      </c>
      <c r="AH673" s="42" t="s">
        <v>76</v>
      </c>
      <c r="AI673" s="42">
        <v>176.5</v>
      </c>
      <c r="AJ673" s="42">
        <v>562.75</v>
      </c>
      <c r="AK673" s="42" t="s">
        <v>76</v>
      </c>
      <c r="AL673" s="42" t="s">
        <v>76</v>
      </c>
      <c r="AM673" s="42" t="s">
        <v>76</v>
      </c>
      <c r="AN673" s="42" t="s">
        <v>76</v>
      </c>
    </row>
    <row r="674" spans="2:40" x14ac:dyDescent="0.25">
      <c r="B674" s="42" t="s">
        <v>408</v>
      </c>
      <c r="C674" s="15">
        <v>466900</v>
      </c>
      <c r="D674" s="15" t="s">
        <v>10766</v>
      </c>
      <c r="E674" s="15">
        <v>2021</v>
      </c>
      <c r="F674" s="41">
        <v>44440</v>
      </c>
      <c r="G674" s="42">
        <v>1007.5</v>
      </c>
      <c r="H674" s="42">
        <v>1009.8</v>
      </c>
      <c r="I674" s="42">
        <v>1013.8</v>
      </c>
      <c r="J674" s="42" t="s">
        <v>11851</v>
      </c>
      <c r="K674" s="42">
        <v>991.5</v>
      </c>
      <c r="L674" s="42" t="s">
        <v>11852</v>
      </c>
      <c r="M674" s="42">
        <v>28.8</v>
      </c>
      <c r="N674" s="42">
        <v>36.4</v>
      </c>
      <c r="O674" s="42" t="s">
        <v>11853</v>
      </c>
      <c r="P674" s="42">
        <v>21.9</v>
      </c>
      <c r="Q674" s="42" t="s">
        <v>11854</v>
      </c>
      <c r="R674" s="42">
        <v>24.1</v>
      </c>
      <c r="S674" s="42">
        <v>1.3</v>
      </c>
      <c r="T674" s="42">
        <v>150</v>
      </c>
      <c r="U674" s="42">
        <v>18</v>
      </c>
      <c r="V674" s="42">
        <v>140</v>
      </c>
      <c r="W674" s="42" t="s">
        <v>11855</v>
      </c>
      <c r="X674" s="42">
        <v>150.5</v>
      </c>
      <c r="Y674" s="42">
        <v>9.1</v>
      </c>
      <c r="Z674" s="42">
        <v>4</v>
      </c>
      <c r="AA674" s="42">
        <v>13</v>
      </c>
      <c r="AB674" s="42" t="s">
        <v>11856</v>
      </c>
      <c r="AC674" s="42">
        <v>39</v>
      </c>
      <c r="AD674" s="42" t="s">
        <v>11857</v>
      </c>
      <c r="AE674" s="42">
        <v>83</v>
      </c>
      <c r="AF674" s="42" t="s">
        <v>2322</v>
      </c>
      <c r="AG674" s="42">
        <v>77</v>
      </c>
      <c r="AH674" s="42" t="s">
        <v>76</v>
      </c>
      <c r="AI674" s="42">
        <v>228.2</v>
      </c>
      <c r="AJ674" s="42">
        <v>604.08000000000004</v>
      </c>
      <c r="AK674" s="42" t="s">
        <v>76</v>
      </c>
      <c r="AL674" s="42" t="s">
        <v>76</v>
      </c>
      <c r="AM674" s="42" t="s">
        <v>76</v>
      </c>
      <c r="AN674" s="42" t="s">
        <v>76</v>
      </c>
    </row>
    <row r="675" spans="2:40" x14ac:dyDescent="0.25">
      <c r="B675" s="42" t="s">
        <v>408</v>
      </c>
      <c r="C675" s="15">
        <v>466900</v>
      </c>
      <c r="D675" s="15" t="s">
        <v>10766</v>
      </c>
      <c r="E675" s="15">
        <v>2021</v>
      </c>
      <c r="F675" s="41">
        <v>44470</v>
      </c>
      <c r="G675" s="42">
        <v>1012.3</v>
      </c>
      <c r="H675" s="42">
        <v>1014.7</v>
      </c>
      <c r="I675" s="42">
        <v>1021.1</v>
      </c>
      <c r="J675" s="42" t="s">
        <v>11858</v>
      </c>
      <c r="K675" s="42">
        <v>998.6</v>
      </c>
      <c r="L675" s="42" t="s">
        <v>11859</v>
      </c>
      <c r="M675" s="42">
        <v>25.2</v>
      </c>
      <c r="N675" s="42">
        <v>35.299999999999997</v>
      </c>
      <c r="O675" s="42" t="s">
        <v>11860</v>
      </c>
      <c r="P675" s="42">
        <v>18.399999999999999</v>
      </c>
      <c r="Q675" s="42" t="s">
        <v>1793</v>
      </c>
      <c r="R675" s="42">
        <v>20.7</v>
      </c>
      <c r="S675" s="42">
        <v>1.8</v>
      </c>
      <c r="T675" s="42">
        <v>20</v>
      </c>
      <c r="U675" s="42">
        <v>17.899999999999999</v>
      </c>
      <c r="V675" s="42">
        <v>60</v>
      </c>
      <c r="W675" s="42" t="s">
        <v>11861</v>
      </c>
      <c r="X675" s="42">
        <v>252.5</v>
      </c>
      <c r="Y675" s="42">
        <v>91.7</v>
      </c>
      <c r="Z675" s="42">
        <v>12</v>
      </c>
      <c r="AA675" s="42">
        <v>11.5</v>
      </c>
      <c r="AB675" s="42" t="s">
        <v>11862</v>
      </c>
      <c r="AC675" s="42">
        <v>24.5</v>
      </c>
      <c r="AD675" s="42" t="s">
        <v>11863</v>
      </c>
      <c r="AE675" s="42">
        <v>137</v>
      </c>
      <c r="AF675" s="42" t="s">
        <v>2323</v>
      </c>
      <c r="AG675" s="42">
        <v>77</v>
      </c>
      <c r="AH675" s="42" t="s">
        <v>76</v>
      </c>
      <c r="AI675" s="42">
        <v>127.5</v>
      </c>
      <c r="AJ675" s="42">
        <v>391.44</v>
      </c>
      <c r="AK675" s="42" t="s">
        <v>76</v>
      </c>
      <c r="AL675" s="42" t="s">
        <v>76</v>
      </c>
      <c r="AM675" s="42" t="s">
        <v>76</v>
      </c>
      <c r="AN675" s="42" t="s">
        <v>76</v>
      </c>
    </row>
    <row r="676" spans="2:40" x14ac:dyDescent="0.25">
      <c r="B676" s="42" t="s">
        <v>408</v>
      </c>
      <c r="C676" s="15">
        <v>466900</v>
      </c>
      <c r="D676" s="15" t="s">
        <v>10766</v>
      </c>
      <c r="E676" s="15">
        <v>2021</v>
      </c>
      <c r="F676" s="41">
        <v>44501</v>
      </c>
      <c r="G676" s="42">
        <v>1015.3</v>
      </c>
      <c r="H676" s="42">
        <v>1017.7</v>
      </c>
      <c r="I676" s="42">
        <v>1022.4</v>
      </c>
      <c r="J676" s="42" t="s">
        <v>1802</v>
      </c>
      <c r="K676" s="42">
        <v>1007.5</v>
      </c>
      <c r="L676" s="42" t="s">
        <v>11864</v>
      </c>
      <c r="M676" s="42">
        <v>20.5</v>
      </c>
      <c r="N676" s="42">
        <v>29.5</v>
      </c>
      <c r="O676" s="42" t="s">
        <v>11865</v>
      </c>
      <c r="P676" s="42">
        <v>11.8</v>
      </c>
      <c r="Q676" s="42" t="s">
        <v>11866</v>
      </c>
      <c r="R676" s="42">
        <v>16.899999999999999</v>
      </c>
      <c r="S676" s="42">
        <v>1.6</v>
      </c>
      <c r="T676" s="42">
        <v>20</v>
      </c>
      <c r="U676" s="42">
        <v>15.5</v>
      </c>
      <c r="V676" s="42">
        <v>10</v>
      </c>
      <c r="W676" s="42" t="s">
        <v>11867</v>
      </c>
      <c r="X676" s="42">
        <v>61</v>
      </c>
      <c r="Y676" s="42">
        <v>49.1</v>
      </c>
      <c r="Z676" s="42">
        <v>11</v>
      </c>
      <c r="AA676" s="42">
        <v>5</v>
      </c>
      <c r="AB676" s="42" t="s">
        <v>11868</v>
      </c>
      <c r="AC676" s="42">
        <v>11</v>
      </c>
      <c r="AD676" s="42" t="s">
        <v>11869</v>
      </c>
      <c r="AE676" s="42">
        <v>19</v>
      </c>
      <c r="AF676" s="42" t="s">
        <v>10202</v>
      </c>
      <c r="AG676" s="42">
        <v>80</v>
      </c>
      <c r="AH676" s="42" t="s">
        <v>76</v>
      </c>
      <c r="AI676" s="42">
        <v>79</v>
      </c>
      <c r="AJ676" s="42">
        <v>263.37</v>
      </c>
      <c r="AK676" s="42" t="s">
        <v>76</v>
      </c>
      <c r="AL676" s="42" t="s">
        <v>76</v>
      </c>
      <c r="AM676" s="42" t="s">
        <v>76</v>
      </c>
      <c r="AN676" s="42" t="s">
        <v>76</v>
      </c>
    </row>
    <row r="677" spans="2:40" x14ac:dyDescent="0.25">
      <c r="B677" s="42" t="s">
        <v>408</v>
      </c>
      <c r="C677" s="15">
        <v>466900</v>
      </c>
      <c r="D677" s="15" t="s">
        <v>10766</v>
      </c>
      <c r="E677" s="15">
        <v>2021</v>
      </c>
      <c r="F677" s="41">
        <v>44531</v>
      </c>
      <c r="G677" s="43">
        <v>1019.9</v>
      </c>
      <c r="H677" s="43">
        <v>1022.3</v>
      </c>
      <c r="I677" s="43">
        <v>1029</v>
      </c>
      <c r="J677" s="42" t="s">
        <v>18783</v>
      </c>
      <c r="K677" s="43">
        <v>1010.1</v>
      </c>
      <c r="L677" s="42" t="s">
        <v>11870</v>
      </c>
      <c r="M677" s="43">
        <v>17.3</v>
      </c>
      <c r="N677" s="43">
        <v>26.9</v>
      </c>
      <c r="O677" s="42" t="s">
        <v>11871</v>
      </c>
      <c r="P677" s="43">
        <v>10.5</v>
      </c>
      <c r="Q677" s="42" t="s">
        <v>11872</v>
      </c>
      <c r="R677" s="43">
        <v>14</v>
      </c>
      <c r="S677" s="43">
        <v>1.7</v>
      </c>
      <c r="T677" s="43">
        <v>20</v>
      </c>
      <c r="U677" s="43">
        <v>13.9</v>
      </c>
      <c r="V677" s="43">
        <v>130</v>
      </c>
      <c r="W677" s="42" t="s">
        <v>11873</v>
      </c>
      <c r="X677" s="43">
        <v>101.5</v>
      </c>
      <c r="Y677" s="43">
        <v>111.1</v>
      </c>
      <c r="Z677" s="43">
        <v>14</v>
      </c>
      <c r="AA677" s="43">
        <v>2.5</v>
      </c>
      <c r="AB677" s="42" t="s">
        <v>11874</v>
      </c>
      <c r="AC677" s="43">
        <v>9.5</v>
      </c>
      <c r="AD677" s="42" t="s">
        <v>11875</v>
      </c>
      <c r="AE677" s="43">
        <v>28</v>
      </c>
      <c r="AF677" s="42" t="s">
        <v>6560</v>
      </c>
      <c r="AG677" s="43">
        <v>82</v>
      </c>
      <c r="AH677" s="42" t="s">
        <v>76</v>
      </c>
      <c r="AI677" s="43">
        <v>80.5</v>
      </c>
      <c r="AJ677" s="43">
        <v>227.5</v>
      </c>
      <c r="AK677" s="42" t="s">
        <v>76</v>
      </c>
      <c r="AL677" s="42" t="s">
        <v>76</v>
      </c>
      <c r="AM677" s="42" t="s">
        <v>76</v>
      </c>
      <c r="AN677" s="42" t="s">
        <v>76</v>
      </c>
    </row>
    <row r="678" spans="2:40" x14ac:dyDescent="0.25">
      <c r="B678" s="42" t="s">
        <v>408</v>
      </c>
      <c r="C678" s="15">
        <v>467050</v>
      </c>
      <c r="D678" s="15" t="s">
        <v>11883</v>
      </c>
      <c r="E678" s="15">
        <v>2015</v>
      </c>
      <c r="F678" s="41">
        <v>42005</v>
      </c>
      <c r="G678" s="42">
        <v>1019.1</v>
      </c>
      <c r="H678" s="42">
        <v>1021.7</v>
      </c>
      <c r="I678" s="42">
        <v>1026.8</v>
      </c>
      <c r="J678" s="42" t="s">
        <v>11324</v>
      </c>
      <c r="K678" s="42">
        <v>1011.3</v>
      </c>
      <c r="L678" s="42" t="s">
        <v>11939</v>
      </c>
      <c r="M678" s="42">
        <v>15.6</v>
      </c>
      <c r="N678" s="42">
        <v>24.2</v>
      </c>
      <c r="O678" s="42" t="s">
        <v>11940</v>
      </c>
      <c r="P678" s="42">
        <v>7.1</v>
      </c>
      <c r="Q678" s="42" t="s">
        <v>11941</v>
      </c>
      <c r="R678" s="42">
        <v>10.7</v>
      </c>
      <c r="S678" s="42">
        <v>6.7</v>
      </c>
      <c r="T678" s="42">
        <v>40</v>
      </c>
      <c r="U678" s="42">
        <v>24.8</v>
      </c>
      <c r="V678" s="42">
        <v>40</v>
      </c>
      <c r="W678" s="42" t="s">
        <v>11942</v>
      </c>
      <c r="X678" s="42">
        <v>18</v>
      </c>
      <c r="Y678" s="42">
        <v>18.2</v>
      </c>
      <c r="Z678" s="42">
        <v>3</v>
      </c>
      <c r="AA678" s="42">
        <v>1.5</v>
      </c>
      <c r="AB678" s="42" t="s">
        <v>11943</v>
      </c>
      <c r="AC678" s="42">
        <v>5</v>
      </c>
      <c r="AD678" s="42" t="s">
        <v>11944</v>
      </c>
      <c r="AE678" s="42">
        <v>8.5</v>
      </c>
      <c r="AF678" s="42" t="s">
        <v>5946</v>
      </c>
      <c r="AG678" s="42">
        <v>74</v>
      </c>
      <c r="AH678" s="42">
        <v>116.2</v>
      </c>
      <c r="AI678" s="42">
        <v>148</v>
      </c>
      <c r="AJ678" s="42">
        <v>339.78</v>
      </c>
      <c r="AK678" s="42">
        <v>4</v>
      </c>
      <c r="AL678" s="42">
        <v>6</v>
      </c>
      <c r="AM678" s="42" t="s">
        <v>2976</v>
      </c>
      <c r="AN678" s="42">
        <v>5.5</v>
      </c>
    </row>
    <row r="679" spans="2:40" x14ac:dyDescent="0.25">
      <c r="B679" s="42" t="s">
        <v>408</v>
      </c>
      <c r="C679" s="15">
        <v>467050</v>
      </c>
      <c r="D679" s="15" t="s">
        <v>11883</v>
      </c>
      <c r="E679" s="15">
        <v>2015</v>
      </c>
      <c r="F679" s="41">
        <v>42036</v>
      </c>
      <c r="G679" s="42">
        <v>1017.5</v>
      </c>
      <c r="H679" s="42">
        <v>1020.1</v>
      </c>
      <c r="I679" s="42">
        <v>1026.0999999999999</v>
      </c>
      <c r="J679" s="42" t="s">
        <v>11945</v>
      </c>
      <c r="K679" s="42">
        <v>1009.7</v>
      </c>
      <c r="L679" s="42" t="s">
        <v>11946</v>
      </c>
      <c r="M679" s="42">
        <v>15.8</v>
      </c>
      <c r="N679" s="42">
        <v>26.8</v>
      </c>
      <c r="O679" s="42" t="s">
        <v>11947</v>
      </c>
      <c r="P679" s="42">
        <v>7.8</v>
      </c>
      <c r="Q679" s="42" t="s">
        <v>11948</v>
      </c>
      <c r="R679" s="42">
        <v>12.1</v>
      </c>
      <c r="S679" s="42">
        <v>5.0999999999999996</v>
      </c>
      <c r="T679" s="42">
        <v>40</v>
      </c>
      <c r="U679" s="42">
        <v>20.6</v>
      </c>
      <c r="V679" s="42">
        <v>40</v>
      </c>
      <c r="W679" s="42" t="s">
        <v>11949</v>
      </c>
      <c r="X679" s="42">
        <v>81</v>
      </c>
      <c r="Y679" s="42">
        <v>25.6</v>
      </c>
      <c r="Z679" s="42">
        <v>8</v>
      </c>
      <c r="AA679" s="42">
        <v>9</v>
      </c>
      <c r="AB679" s="42" t="s">
        <v>11950</v>
      </c>
      <c r="AC679" s="42">
        <v>34</v>
      </c>
      <c r="AD679" s="42" t="s">
        <v>11951</v>
      </c>
      <c r="AE679" s="42">
        <v>66.5</v>
      </c>
      <c r="AF679" s="42" t="s">
        <v>7860</v>
      </c>
      <c r="AG679" s="42">
        <v>79</v>
      </c>
      <c r="AH679" s="42">
        <v>74.900000000000006</v>
      </c>
      <c r="AI679" s="42">
        <v>89.9</v>
      </c>
      <c r="AJ679" s="42">
        <v>275.63</v>
      </c>
      <c r="AK679" s="42" t="s">
        <v>76</v>
      </c>
      <c r="AL679" s="42" t="s">
        <v>76</v>
      </c>
      <c r="AM679" s="42" t="s">
        <v>76</v>
      </c>
      <c r="AN679" s="42">
        <v>7.1</v>
      </c>
    </row>
    <row r="680" spans="2:40" x14ac:dyDescent="0.25">
      <c r="B680" s="42" t="s">
        <v>408</v>
      </c>
      <c r="C680" s="15">
        <v>467050</v>
      </c>
      <c r="D680" s="15" t="s">
        <v>11883</v>
      </c>
      <c r="E680" s="15">
        <v>2015</v>
      </c>
      <c r="F680" s="41">
        <v>42064</v>
      </c>
      <c r="G680" s="42">
        <v>1016.1</v>
      </c>
      <c r="H680" s="42">
        <v>1018.7</v>
      </c>
      <c r="I680" s="42">
        <v>1025.5</v>
      </c>
      <c r="J680" s="42" t="s">
        <v>11952</v>
      </c>
      <c r="K680" s="42">
        <v>1006.9</v>
      </c>
      <c r="L680" s="42" t="s">
        <v>11953</v>
      </c>
      <c r="M680" s="42">
        <v>17.7</v>
      </c>
      <c r="N680" s="42">
        <v>27.7</v>
      </c>
      <c r="O680" s="42" t="s">
        <v>11954</v>
      </c>
      <c r="P680" s="42">
        <v>10.9</v>
      </c>
      <c r="Q680" s="42" t="s">
        <v>11955</v>
      </c>
      <c r="R680" s="42">
        <v>15.3</v>
      </c>
      <c r="S680" s="42">
        <v>5.3</v>
      </c>
      <c r="T680" s="42">
        <v>40</v>
      </c>
      <c r="U680" s="42">
        <v>22.6</v>
      </c>
      <c r="V680" s="42">
        <v>40</v>
      </c>
      <c r="W680" s="42" t="s">
        <v>11956</v>
      </c>
      <c r="X680" s="42">
        <v>134.5</v>
      </c>
      <c r="Y680" s="42">
        <v>93.8</v>
      </c>
      <c r="Z680" s="42">
        <v>15</v>
      </c>
      <c r="AA680" s="42">
        <v>3</v>
      </c>
      <c r="AB680" s="42" t="s">
        <v>11957</v>
      </c>
      <c r="AC680" s="42">
        <v>9.5</v>
      </c>
      <c r="AD680" s="42" t="s">
        <v>11958</v>
      </c>
      <c r="AE680" s="42">
        <v>28.5</v>
      </c>
      <c r="AF680" s="42" t="s">
        <v>7867</v>
      </c>
      <c r="AG680" s="42">
        <v>87</v>
      </c>
      <c r="AH680" s="42">
        <v>86.8</v>
      </c>
      <c r="AI680" s="42">
        <v>97.3</v>
      </c>
      <c r="AJ680" s="42">
        <v>306.83</v>
      </c>
      <c r="AK680" s="42" t="s">
        <v>76</v>
      </c>
      <c r="AL680" s="42" t="s">
        <v>76</v>
      </c>
      <c r="AM680" s="42" t="s">
        <v>76</v>
      </c>
      <c r="AN680" s="42">
        <v>7.8</v>
      </c>
    </row>
    <row r="681" spans="2:40" x14ac:dyDescent="0.25">
      <c r="B681" s="42" t="s">
        <v>408</v>
      </c>
      <c r="C681" s="15">
        <v>467050</v>
      </c>
      <c r="D681" s="15" t="s">
        <v>11883</v>
      </c>
      <c r="E681" s="15">
        <v>2015</v>
      </c>
      <c r="F681" s="41">
        <v>42095</v>
      </c>
      <c r="G681" s="42">
        <v>1012</v>
      </c>
      <c r="H681" s="42">
        <v>1014.5</v>
      </c>
      <c r="I681" s="42">
        <v>1020.2</v>
      </c>
      <c r="J681" s="42" t="s">
        <v>11959</v>
      </c>
      <c r="K681" s="42">
        <v>1001.3</v>
      </c>
      <c r="L681" s="42" t="s">
        <v>10231</v>
      </c>
      <c r="M681" s="42">
        <v>21.5</v>
      </c>
      <c r="N681" s="42">
        <v>30.6</v>
      </c>
      <c r="O681" s="42" t="s">
        <v>11960</v>
      </c>
      <c r="P681" s="42">
        <v>11.5</v>
      </c>
      <c r="Q681" s="42" t="s">
        <v>11961</v>
      </c>
      <c r="R681" s="42">
        <v>18.600000000000001</v>
      </c>
      <c r="S681" s="42">
        <v>4.8</v>
      </c>
      <c r="T681" s="42">
        <v>40</v>
      </c>
      <c r="U681" s="42">
        <v>23.6</v>
      </c>
      <c r="V681" s="42">
        <v>220</v>
      </c>
      <c r="W681" s="42" t="s">
        <v>11962</v>
      </c>
      <c r="X681" s="42">
        <v>104</v>
      </c>
      <c r="Y681" s="42">
        <v>91.4</v>
      </c>
      <c r="Z681" s="42">
        <v>10</v>
      </c>
      <c r="AA681" s="42">
        <v>5.5</v>
      </c>
      <c r="AB681" s="42" t="s">
        <v>9670</v>
      </c>
      <c r="AC681" s="42">
        <v>20</v>
      </c>
      <c r="AD681" s="42" t="s">
        <v>11963</v>
      </c>
      <c r="AE681" s="42">
        <v>33.5</v>
      </c>
      <c r="AF681" s="42" t="s">
        <v>5969</v>
      </c>
      <c r="AG681" s="42">
        <v>84</v>
      </c>
      <c r="AH681" s="42">
        <v>124.8</v>
      </c>
      <c r="AI681" s="42">
        <v>146.4</v>
      </c>
      <c r="AJ681" s="42">
        <v>497.91</v>
      </c>
      <c r="AK681" s="42" t="s">
        <v>76</v>
      </c>
      <c r="AL681" s="42" t="s">
        <v>76</v>
      </c>
      <c r="AM681" s="42" t="s">
        <v>76</v>
      </c>
      <c r="AN681" s="42">
        <v>6.6</v>
      </c>
    </row>
    <row r="682" spans="2:40" x14ac:dyDescent="0.25">
      <c r="B682" s="42" t="s">
        <v>408</v>
      </c>
      <c r="C682" s="15">
        <v>467050</v>
      </c>
      <c r="D682" s="15" t="s">
        <v>11883</v>
      </c>
      <c r="E682" s="15">
        <v>2015</v>
      </c>
      <c r="F682" s="41">
        <v>42125</v>
      </c>
      <c r="G682" s="42">
        <v>1006.9</v>
      </c>
      <c r="H682" s="42">
        <v>1009.4</v>
      </c>
      <c r="I682" s="42">
        <v>1012.1</v>
      </c>
      <c r="J682" s="42" t="s">
        <v>11964</v>
      </c>
      <c r="K682" s="42">
        <v>1000.4</v>
      </c>
      <c r="L682" s="42" t="s">
        <v>11965</v>
      </c>
      <c r="M682" s="42">
        <v>25.1</v>
      </c>
      <c r="N682" s="42">
        <v>31.7</v>
      </c>
      <c r="O682" s="42" t="s">
        <v>11966</v>
      </c>
      <c r="P682" s="42">
        <v>18</v>
      </c>
      <c r="Q682" s="42" t="s">
        <v>11967</v>
      </c>
      <c r="R682" s="42">
        <v>22.7</v>
      </c>
      <c r="S682" s="42">
        <v>4.5</v>
      </c>
      <c r="T682" s="42">
        <v>230</v>
      </c>
      <c r="U682" s="42">
        <v>21</v>
      </c>
      <c r="V682" s="42">
        <v>240</v>
      </c>
      <c r="W682" s="42" t="s">
        <v>11968</v>
      </c>
      <c r="X682" s="42">
        <v>360.8</v>
      </c>
      <c r="Y682" s="42">
        <v>77.599999999999994</v>
      </c>
      <c r="Z682" s="42">
        <v>14</v>
      </c>
      <c r="AA682" s="42">
        <v>9</v>
      </c>
      <c r="AB682" s="42" t="s">
        <v>11969</v>
      </c>
      <c r="AC682" s="42">
        <v>25.5</v>
      </c>
      <c r="AD682" s="42" t="s">
        <v>11969</v>
      </c>
      <c r="AE682" s="42">
        <v>121.5</v>
      </c>
      <c r="AF682" s="42" t="s">
        <v>1857</v>
      </c>
      <c r="AG682" s="42">
        <v>87</v>
      </c>
      <c r="AH682" s="42">
        <v>131.9</v>
      </c>
      <c r="AI682" s="42">
        <v>113.6</v>
      </c>
      <c r="AJ682" s="42">
        <v>490.49</v>
      </c>
      <c r="AK682" s="42" t="s">
        <v>76</v>
      </c>
      <c r="AL682" s="42" t="s">
        <v>76</v>
      </c>
      <c r="AM682" s="42" t="s">
        <v>76</v>
      </c>
      <c r="AN682" s="42">
        <v>7.4</v>
      </c>
    </row>
    <row r="683" spans="2:40" x14ac:dyDescent="0.25">
      <c r="B683" s="42" t="s">
        <v>408</v>
      </c>
      <c r="C683" s="15">
        <v>467050</v>
      </c>
      <c r="D683" s="15" t="s">
        <v>11883</v>
      </c>
      <c r="E683" s="15">
        <v>2015</v>
      </c>
      <c r="F683" s="41">
        <v>42156</v>
      </c>
      <c r="G683" s="42">
        <v>1005.3</v>
      </c>
      <c r="H683" s="42">
        <v>1007.7</v>
      </c>
      <c r="I683" s="42">
        <v>1009.1</v>
      </c>
      <c r="J683" s="42" t="s">
        <v>11970</v>
      </c>
      <c r="K683" s="42">
        <v>999.5</v>
      </c>
      <c r="L683" s="42" t="s">
        <v>11971</v>
      </c>
      <c r="M683" s="42">
        <v>28.9</v>
      </c>
      <c r="N683" s="42">
        <v>34.799999999999997</v>
      </c>
      <c r="O683" s="42" t="s">
        <v>11972</v>
      </c>
      <c r="P683" s="42">
        <v>24.1</v>
      </c>
      <c r="Q683" s="42" t="s">
        <v>11973</v>
      </c>
      <c r="R683" s="42">
        <v>25.8</v>
      </c>
      <c r="S683" s="42">
        <v>5.5</v>
      </c>
      <c r="T683" s="42">
        <v>230</v>
      </c>
      <c r="U683" s="42">
        <v>21</v>
      </c>
      <c r="V683" s="42">
        <v>230</v>
      </c>
      <c r="W683" s="42" t="s">
        <v>11974</v>
      </c>
      <c r="X683" s="42">
        <v>21.4</v>
      </c>
      <c r="Y683" s="42">
        <v>11.3</v>
      </c>
      <c r="Z683" s="42">
        <v>5</v>
      </c>
      <c r="AA683" s="42">
        <v>4</v>
      </c>
      <c r="AB683" s="42" t="s">
        <v>11975</v>
      </c>
      <c r="AC683" s="42">
        <v>6.5</v>
      </c>
      <c r="AD683" s="42" t="s">
        <v>11976</v>
      </c>
      <c r="AE683" s="42">
        <v>9.5</v>
      </c>
      <c r="AF683" s="42" t="s">
        <v>4134</v>
      </c>
      <c r="AG683" s="42">
        <v>84</v>
      </c>
      <c r="AH683" s="42">
        <v>216.8</v>
      </c>
      <c r="AI683" s="42">
        <v>269</v>
      </c>
      <c r="AJ683" s="42">
        <v>768.9</v>
      </c>
      <c r="AK683" s="42" t="s">
        <v>76</v>
      </c>
      <c r="AL683" s="42" t="s">
        <v>76</v>
      </c>
      <c r="AM683" s="42" t="s">
        <v>76</v>
      </c>
      <c r="AN683" s="42">
        <v>5.2</v>
      </c>
    </row>
    <row r="684" spans="2:40" x14ac:dyDescent="0.25">
      <c r="B684" s="42" t="s">
        <v>408</v>
      </c>
      <c r="C684" s="15">
        <v>467050</v>
      </c>
      <c r="D684" s="15" t="s">
        <v>11883</v>
      </c>
      <c r="E684" s="15">
        <v>2015</v>
      </c>
      <c r="F684" s="41">
        <v>42186</v>
      </c>
      <c r="G684" s="42">
        <v>1002.1</v>
      </c>
      <c r="H684" s="42">
        <v>1004.6</v>
      </c>
      <c r="I684" s="42">
        <v>1010.9</v>
      </c>
      <c r="J684" s="42" t="s">
        <v>11977</v>
      </c>
      <c r="K684" s="42">
        <v>989.8</v>
      </c>
      <c r="L684" s="42" t="s">
        <v>11978</v>
      </c>
      <c r="M684" s="42">
        <v>29.1</v>
      </c>
      <c r="N684" s="42">
        <v>36.799999999999997</v>
      </c>
      <c r="O684" s="42" t="s">
        <v>11979</v>
      </c>
      <c r="P684" s="42">
        <v>24.5</v>
      </c>
      <c r="Q684" s="42" t="s">
        <v>11980</v>
      </c>
      <c r="R684" s="42">
        <v>25.3</v>
      </c>
      <c r="S684" s="42">
        <v>5.2</v>
      </c>
      <c r="T684" s="42">
        <v>220</v>
      </c>
      <c r="U684" s="42">
        <v>24</v>
      </c>
      <c r="V684" s="42">
        <v>210</v>
      </c>
      <c r="W684" s="42" t="s">
        <v>11981</v>
      </c>
      <c r="X684" s="42">
        <v>8.6999999999999993</v>
      </c>
      <c r="Y684" s="42">
        <v>10.4</v>
      </c>
      <c r="Z684" s="42">
        <v>6</v>
      </c>
      <c r="AA684" s="42">
        <v>1</v>
      </c>
      <c r="AB684" s="42" t="s">
        <v>11982</v>
      </c>
      <c r="AC684" s="42">
        <v>2.5</v>
      </c>
      <c r="AD684" s="42" t="s">
        <v>11983</v>
      </c>
      <c r="AE684" s="42">
        <v>3.9</v>
      </c>
      <c r="AF684" s="42" t="s">
        <v>2386</v>
      </c>
      <c r="AG684" s="42">
        <v>80</v>
      </c>
      <c r="AH684" s="42">
        <v>219.1</v>
      </c>
      <c r="AI684" s="42">
        <v>242.4</v>
      </c>
      <c r="AJ684" s="42">
        <v>737.87</v>
      </c>
      <c r="AK684" s="42" t="s">
        <v>76</v>
      </c>
      <c r="AL684" s="42" t="s">
        <v>76</v>
      </c>
      <c r="AM684" s="42" t="s">
        <v>76</v>
      </c>
      <c r="AN684" s="42">
        <v>5.2</v>
      </c>
    </row>
    <row r="685" spans="2:40" x14ac:dyDescent="0.25">
      <c r="B685" s="42" t="s">
        <v>408</v>
      </c>
      <c r="C685" s="15">
        <v>467050</v>
      </c>
      <c r="D685" s="15" t="s">
        <v>11883</v>
      </c>
      <c r="E685" s="15">
        <v>2015</v>
      </c>
      <c r="F685" s="41">
        <v>42217</v>
      </c>
      <c r="G685" s="42">
        <v>1002.9</v>
      </c>
      <c r="H685" s="42">
        <v>1005.4</v>
      </c>
      <c r="I685" s="42">
        <v>1011.1</v>
      </c>
      <c r="J685" s="42" t="s">
        <v>11984</v>
      </c>
      <c r="K685" s="42">
        <v>968.6</v>
      </c>
      <c r="L685" s="42" t="s">
        <v>11985</v>
      </c>
      <c r="M685" s="42">
        <v>28</v>
      </c>
      <c r="N685" s="42">
        <v>34.6</v>
      </c>
      <c r="O685" s="42" t="s">
        <v>11986</v>
      </c>
      <c r="P685" s="42">
        <v>23.4</v>
      </c>
      <c r="Q685" s="42" t="s">
        <v>11987</v>
      </c>
      <c r="R685" s="42">
        <v>24.8</v>
      </c>
      <c r="S685" s="42">
        <v>5</v>
      </c>
      <c r="T685" s="42">
        <v>210</v>
      </c>
      <c r="U685" s="42">
        <v>47</v>
      </c>
      <c r="V685" s="42">
        <v>50</v>
      </c>
      <c r="W685" s="42" t="s">
        <v>11988</v>
      </c>
      <c r="X685" s="42">
        <v>205.4</v>
      </c>
      <c r="Y685" s="42">
        <v>95.3</v>
      </c>
      <c r="Z685" s="42">
        <v>15</v>
      </c>
      <c r="AA685" s="42">
        <v>9</v>
      </c>
      <c r="AB685" s="42" t="s">
        <v>11989</v>
      </c>
      <c r="AC685" s="42">
        <v>27</v>
      </c>
      <c r="AD685" s="42" t="s">
        <v>11990</v>
      </c>
      <c r="AE685" s="42">
        <v>56</v>
      </c>
      <c r="AF685" s="42" t="s">
        <v>11991</v>
      </c>
      <c r="AG685" s="42">
        <v>84</v>
      </c>
      <c r="AH685" s="42">
        <v>172.8</v>
      </c>
      <c r="AI685" s="42">
        <v>182.3</v>
      </c>
      <c r="AJ685" s="42">
        <v>589.24</v>
      </c>
      <c r="AK685" s="42" t="s">
        <v>76</v>
      </c>
      <c r="AL685" s="42" t="s">
        <v>76</v>
      </c>
      <c r="AM685" s="42" t="s">
        <v>76</v>
      </c>
      <c r="AN685" s="42">
        <v>5.8</v>
      </c>
    </row>
    <row r="686" spans="2:40" x14ac:dyDescent="0.25">
      <c r="B686" s="42" t="s">
        <v>408</v>
      </c>
      <c r="C686" s="15">
        <v>467050</v>
      </c>
      <c r="D686" s="15" t="s">
        <v>11883</v>
      </c>
      <c r="E686" s="15">
        <v>2015</v>
      </c>
      <c r="F686" s="41">
        <v>42248</v>
      </c>
      <c r="G686" s="42">
        <v>1007.6</v>
      </c>
      <c r="H686" s="42">
        <v>1010.1</v>
      </c>
      <c r="I686" s="42">
        <v>1014.4</v>
      </c>
      <c r="J686" s="42" t="s">
        <v>11992</v>
      </c>
      <c r="K686" s="42">
        <v>982.1</v>
      </c>
      <c r="L686" s="42" t="s">
        <v>11993</v>
      </c>
      <c r="M686" s="42">
        <v>26.6</v>
      </c>
      <c r="N686" s="42">
        <v>32.200000000000003</v>
      </c>
      <c r="O686" s="42" t="s">
        <v>11994</v>
      </c>
      <c r="P686" s="42">
        <v>20.7</v>
      </c>
      <c r="Q686" s="42" t="s">
        <v>11995</v>
      </c>
      <c r="R686" s="42">
        <v>22.5</v>
      </c>
      <c r="S686" s="42">
        <v>4.5999999999999996</v>
      </c>
      <c r="T686" s="42">
        <v>50</v>
      </c>
      <c r="U686" s="42">
        <v>43.1</v>
      </c>
      <c r="V686" s="42">
        <v>20</v>
      </c>
      <c r="W686" s="42" t="s">
        <v>11996</v>
      </c>
      <c r="X686" s="42">
        <v>84.1</v>
      </c>
      <c r="Y686" s="42">
        <v>35.200000000000003</v>
      </c>
      <c r="Z686" s="42">
        <v>7</v>
      </c>
      <c r="AA686" s="42">
        <v>7</v>
      </c>
      <c r="AB686" s="42" t="s">
        <v>11997</v>
      </c>
      <c r="AC686" s="42">
        <v>10.5</v>
      </c>
      <c r="AD686" s="42" t="s">
        <v>11998</v>
      </c>
      <c r="AE686" s="42">
        <v>38</v>
      </c>
      <c r="AF686" s="42" t="s">
        <v>1892</v>
      </c>
      <c r="AG686" s="42">
        <v>79</v>
      </c>
      <c r="AH686" s="42">
        <v>178.8</v>
      </c>
      <c r="AI686" s="42">
        <v>197.7</v>
      </c>
      <c r="AJ686" s="42">
        <v>581.87</v>
      </c>
      <c r="AK686" s="42">
        <v>7</v>
      </c>
      <c r="AL686" s="42">
        <v>9</v>
      </c>
      <c r="AM686" s="42" t="s">
        <v>11999</v>
      </c>
      <c r="AN686" s="42">
        <v>5.2</v>
      </c>
    </row>
    <row r="687" spans="2:40" x14ac:dyDescent="0.25">
      <c r="B687" s="42" t="s">
        <v>408</v>
      </c>
      <c r="C687" s="15">
        <v>467050</v>
      </c>
      <c r="D687" s="15" t="s">
        <v>11883</v>
      </c>
      <c r="E687" s="15">
        <v>2015</v>
      </c>
      <c r="F687" s="41">
        <v>42278</v>
      </c>
      <c r="G687" s="42">
        <v>1011.9</v>
      </c>
      <c r="H687" s="42">
        <v>1014.4</v>
      </c>
      <c r="I687" s="42">
        <v>1021</v>
      </c>
      <c r="J687" s="42" t="s">
        <v>12000</v>
      </c>
      <c r="K687" s="42">
        <v>1001</v>
      </c>
      <c r="L687" s="42" t="s">
        <v>12001</v>
      </c>
      <c r="M687" s="42">
        <v>24.7</v>
      </c>
      <c r="N687" s="42">
        <v>32.799999999999997</v>
      </c>
      <c r="O687" s="42" t="s">
        <v>12002</v>
      </c>
      <c r="P687" s="42">
        <v>19.5</v>
      </c>
      <c r="Q687" s="42" t="s">
        <v>12003</v>
      </c>
      <c r="R687" s="42">
        <v>20.2</v>
      </c>
      <c r="S687" s="42">
        <v>6.4</v>
      </c>
      <c r="T687" s="42">
        <v>40</v>
      </c>
      <c r="U687" s="42">
        <v>24.7</v>
      </c>
      <c r="V687" s="42">
        <v>50</v>
      </c>
      <c r="W687" s="42" t="s">
        <v>12004</v>
      </c>
      <c r="X687" s="42">
        <v>97.2</v>
      </c>
      <c r="Y687" s="42">
        <v>31.7</v>
      </c>
      <c r="Z687" s="42">
        <v>7</v>
      </c>
      <c r="AA687" s="42">
        <v>7</v>
      </c>
      <c r="AB687" s="42" t="s">
        <v>12005</v>
      </c>
      <c r="AC687" s="42">
        <v>25</v>
      </c>
      <c r="AD687" s="42" t="s">
        <v>12006</v>
      </c>
      <c r="AE687" s="42">
        <v>76.5</v>
      </c>
      <c r="AF687" s="42" t="s">
        <v>1901</v>
      </c>
      <c r="AG687" s="42">
        <v>77</v>
      </c>
      <c r="AH687" s="42">
        <v>144.30000000000001</v>
      </c>
      <c r="AI687" s="42">
        <v>159.19999999999999</v>
      </c>
      <c r="AJ687" s="42">
        <v>459.11</v>
      </c>
      <c r="AK687" s="42" t="s">
        <v>76</v>
      </c>
      <c r="AL687" s="42" t="s">
        <v>76</v>
      </c>
      <c r="AM687" s="42" t="s">
        <v>76</v>
      </c>
      <c r="AN687" s="42">
        <v>5.2</v>
      </c>
    </row>
    <row r="688" spans="2:40" x14ac:dyDescent="0.25">
      <c r="B688" s="42" t="s">
        <v>408</v>
      </c>
      <c r="C688" s="15">
        <v>467050</v>
      </c>
      <c r="D688" s="15" t="s">
        <v>11883</v>
      </c>
      <c r="E688" s="15">
        <v>2015</v>
      </c>
      <c r="F688" s="41">
        <v>42309</v>
      </c>
      <c r="G688" s="42">
        <v>1015.4</v>
      </c>
      <c r="H688" s="42">
        <v>1017.9</v>
      </c>
      <c r="I688" s="42">
        <v>1023.4</v>
      </c>
      <c r="J688" s="42" t="s">
        <v>12007</v>
      </c>
      <c r="K688" s="42">
        <v>1009.1</v>
      </c>
      <c r="L688" s="42" t="s">
        <v>12008</v>
      </c>
      <c r="M688" s="42">
        <v>22.8</v>
      </c>
      <c r="N688" s="42">
        <v>30.6</v>
      </c>
      <c r="O688" s="42" t="s">
        <v>12009</v>
      </c>
      <c r="P688" s="42">
        <v>12.8</v>
      </c>
      <c r="Q688" s="42" t="s">
        <v>12010</v>
      </c>
      <c r="R688" s="42">
        <v>18.899999999999999</v>
      </c>
      <c r="S688" s="42">
        <v>5.5</v>
      </c>
      <c r="T688" s="42">
        <v>40</v>
      </c>
      <c r="U688" s="42">
        <v>20.6</v>
      </c>
      <c r="V688" s="42">
        <v>30</v>
      </c>
      <c r="W688" s="42" t="s">
        <v>12011</v>
      </c>
      <c r="X688" s="42">
        <v>13.5</v>
      </c>
      <c r="Y688" s="42">
        <v>9.6999999999999993</v>
      </c>
      <c r="Z688" s="42">
        <v>5</v>
      </c>
      <c r="AA688" s="42">
        <v>3</v>
      </c>
      <c r="AB688" s="42" t="s">
        <v>12012</v>
      </c>
      <c r="AC688" s="42">
        <v>6</v>
      </c>
      <c r="AD688" s="42" t="s">
        <v>12013</v>
      </c>
      <c r="AE688" s="42">
        <v>6</v>
      </c>
      <c r="AF688" s="42" t="s">
        <v>7268</v>
      </c>
      <c r="AG688" s="42">
        <v>79</v>
      </c>
      <c r="AH688" s="42">
        <v>102.5</v>
      </c>
      <c r="AI688" s="42">
        <v>138.30000000000001</v>
      </c>
      <c r="AJ688" s="42">
        <v>356.79</v>
      </c>
      <c r="AK688" s="42" t="s">
        <v>76</v>
      </c>
      <c r="AL688" s="42" t="s">
        <v>76</v>
      </c>
      <c r="AM688" s="42" t="s">
        <v>76</v>
      </c>
      <c r="AN688" s="42">
        <v>5.7</v>
      </c>
    </row>
    <row r="689" spans="2:40" x14ac:dyDescent="0.25">
      <c r="B689" s="42" t="s">
        <v>408</v>
      </c>
      <c r="C689" s="15">
        <v>467050</v>
      </c>
      <c r="D689" s="15" t="s">
        <v>11883</v>
      </c>
      <c r="E689" s="15">
        <v>2015</v>
      </c>
      <c r="F689" s="41">
        <v>42339</v>
      </c>
      <c r="G689" s="42">
        <v>1018.5</v>
      </c>
      <c r="H689" s="42">
        <v>1021.1</v>
      </c>
      <c r="I689" s="42">
        <v>1027.3</v>
      </c>
      <c r="J689" s="42" t="s">
        <v>12014</v>
      </c>
      <c r="K689" s="42">
        <v>1009</v>
      </c>
      <c r="L689" s="42" t="s">
        <v>12015</v>
      </c>
      <c r="M689" s="42">
        <v>18.399999999999999</v>
      </c>
      <c r="N689" s="42">
        <v>26.2</v>
      </c>
      <c r="O689" s="42" t="s">
        <v>12016</v>
      </c>
      <c r="P689" s="42">
        <v>10.6</v>
      </c>
      <c r="Q689" s="42" t="s">
        <v>12017</v>
      </c>
      <c r="R689" s="42">
        <v>14.2</v>
      </c>
      <c r="S689" s="42">
        <v>6.9</v>
      </c>
      <c r="T689" s="42">
        <v>40</v>
      </c>
      <c r="U689" s="42">
        <v>23.3</v>
      </c>
      <c r="V689" s="42">
        <v>40</v>
      </c>
      <c r="W689" s="42" t="s">
        <v>12018</v>
      </c>
      <c r="X689" s="42">
        <v>87.3</v>
      </c>
      <c r="Y689" s="42">
        <v>52.2</v>
      </c>
      <c r="Z689" s="42">
        <v>10</v>
      </c>
      <c r="AA689" s="42">
        <v>3.5</v>
      </c>
      <c r="AB689" s="42" t="s">
        <v>12019</v>
      </c>
      <c r="AC689" s="42">
        <v>11.5</v>
      </c>
      <c r="AD689" s="42" t="s">
        <v>12020</v>
      </c>
      <c r="AE689" s="42">
        <v>29.8</v>
      </c>
      <c r="AF689" s="42" t="s">
        <v>4787</v>
      </c>
      <c r="AG689" s="42">
        <v>77</v>
      </c>
      <c r="AH689" s="42">
        <v>83.1</v>
      </c>
      <c r="AI689" s="42">
        <v>65.599999999999994</v>
      </c>
      <c r="AJ689" s="42">
        <v>221.84</v>
      </c>
      <c r="AK689" s="42" t="s">
        <v>76</v>
      </c>
      <c r="AL689" s="42" t="s">
        <v>76</v>
      </c>
      <c r="AM689" s="42" t="s">
        <v>76</v>
      </c>
      <c r="AN689" s="42">
        <v>7.8</v>
      </c>
    </row>
    <row r="690" spans="2:40" x14ac:dyDescent="0.25">
      <c r="B690" s="42" t="s">
        <v>408</v>
      </c>
      <c r="C690" s="15">
        <v>467050</v>
      </c>
      <c r="D690" s="15" t="s">
        <v>11883</v>
      </c>
      <c r="E690" s="15">
        <v>2016</v>
      </c>
      <c r="F690" s="41">
        <v>42370</v>
      </c>
      <c r="G690" s="42">
        <v>1018.7</v>
      </c>
      <c r="H690" s="42">
        <v>1021.4</v>
      </c>
      <c r="I690" s="42">
        <v>1034.8</v>
      </c>
      <c r="J690" s="42" t="s">
        <v>12021</v>
      </c>
      <c r="K690" s="42">
        <v>1006.1</v>
      </c>
      <c r="L690" s="42" t="s">
        <v>12022</v>
      </c>
      <c r="M690" s="42">
        <v>15.7</v>
      </c>
      <c r="N690" s="42">
        <v>22.4</v>
      </c>
      <c r="O690" s="42" t="s">
        <v>12023</v>
      </c>
      <c r="P690" s="42">
        <v>4.2</v>
      </c>
      <c r="Q690" s="42" t="s">
        <v>12024</v>
      </c>
      <c r="R690" s="42">
        <v>12.4</v>
      </c>
      <c r="S690" s="42">
        <v>5.9</v>
      </c>
      <c r="T690" s="42">
        <v>40</v>
      </c>
      <c r="U690" s="42">
        <v>21.2</v>
      </c>
      <c r="V690" s="42">
        <v>20</v>
      </c>
      <c r="W690" s="42" t="s">
        <v>12025</v>
      </c>
      <c r="X690" s="42">
        <v>263.39999999999998</v>
      </c>
      <c r="Y690" s="42">
        <v>146.9</v>
      </c>
      <c r="Z690" s="42">
        <v>20</v>
      </c>
      <c r="AA690" s="42">
        <v>5</v>
      </c>
      <c r="AB690" s="42" t="s">
        <v>12026</v>
      </c>
      <c r="AC690" s="42">
        <v>14.5</v>
      </c>
      <c r="AD690" s="42" t="s">
        <v>12027</v>
      </c>
      <c r="AE690" s="42">
        <v>46.5</v>
      </c>
      <c r="AF690" s="42" t="s">
        <v>12028</v>
      </c>
      <c r="AG690" s="42">
        <v>81</v>
      </c>
      <c r="AH690" s="42">
        <v>69.5</v>
      </c>
      <c r="AI690" s="42">
        <v>46.1</v>
      </c>
      <c r="AJ690" s="42">
        <v>166.57</v>
      </c>
      <c r="AK690" s="42" t="s">
        <v>76</v>
      </c>
      <c r="AL690" s="42" t="s">
        <v>76</v>
      </c>
      <c r="AM690" s="42" t="s">
        <v>76</v>
      </c>
      <c r="AN690" s="42">
        <v>8.5</v>
      </c>
    </row>
    <row r="691" spans="2:40" x14ac:dyDescent="0.25">
      <c r="B691" s="42" t="s">
        <v>408</v>
      </c>
      <c r="C691" s="15">
        <v>467050</v>
      </c>
      <c r="D691" s="15" t="s">
        <v>11883</v>
      </c>
      <c r="E691" s="15">
        <v>2016</v>
      </c>
      <c r="F691" s="41">
        <v>42401</v>
      </c>
      <c r="G691" s="42">
        <v>1020.2</v>
      </c>
      <c r="H691" s="42">
        <v>1022.8</v>
      </c>
      <c r="I691" s="42">
        <v>1027.8</v>
      </c>
      <c r="J691" s="42" t="s">
        <v>12029</v>
      </c>
      <c r="K691" s="42">
        <v>1008.1</v>
      </c>
      <c r="L691" s="42" t="s">
        <v>12030</v>
      </c>
      <c r="M691" s="42">
        <v>14.3</v>
      </c>
      <c r="N691" s="42">
        <v>27</v>
      </c>
      <c r="O691" s="42" t="s">
        <v>12031</v>
      </c>
      <c r="P691" s="42">
        <v>5.5</v>
      </c>
      <c r="Q691" s="42" t="s">
        <v>12032</v>
      </c>
      <c r="R691" s="42">
        <v>10.199999999999999</v>
      </c>
      <c r="S691" s="42">
        <v>6.3</v>
      </c>
      <c r="T691" s="42">
        <v>40</v>
      </c>
      <c r="U691" s="42">
        <v>22.1</v>
      </c>
      <c r="V691" s="42">
        <v>50</v>
      </c>
      <c r="W691" s="42" t="s">
        <v>12033</v>
      </c>
      <c r="X691" s="42">
        <v>82.1</v>
      </c>
      <c r="Y691" s="42">
        <v>86</v>
      </c>
      <c r="Z691" s="42">
        <v>16</v>
      </c>
      <c r="AA691" s="42">
        <v>2.5</v>
      </c>
      <c r="AB691" s="42" t="s">
        <v>12034</v>
      </c>
      <c r="AC691" s="42">
        <v>7.5</v>
      </c>
      <c r="AD691" s="42" t="s">
        <v>12034</v>
      </c>
      <c r="AE691" s="42">
        <v>22</v>
      </c>
      <c r="AF691" s="42" t="s">
        <v>12035</v>
      </c>
      <c r="AG691" s="42">
        <v>77</v>
      </c>
      <c r="AH691" s="42">
        <v>51.2</v>
      </c>
      <c r="AI691" s="42">
        <v>71.400000000000006</v>
      </c>
      <c r="AJ691" s="42">
        <v>206.53</v>
      </c>
      <c r="AK691" s="42" t="s">
        <v>76</v>
      </c>
      <c r="AL691" s="42" t="s">
        <v>76</v>
      </c>
      <c r="AM691" s="42" t="s">
        <v>76</v>
      </c>
      <c r="AN691" s="42">
        <v>7.5</v>
      </c>
    </row>
    <row r="692" spans="2:40" x14ac:dyDescent="0.25">
      <c r="B692" s="42" t="s">
        <v>408</v>
      </c>
      <c r="C692" s="15">
        <v>467050</v>
      </c>
      <c r="D692" s="15" t="s">
        <v>11883</v>
      </c>
      <c r="E692" s="15">
        <v>2016</v>
      </c>
      <c r="F692" s="41">
        <v>42430</v>
      </c>
      <c r="G692" s="42">
        <v>1016.1</v>
      </c>
      <c r="H692" s="42">
        <v>1018.7</v>
      </c>
      <c r="I692" s="42">
        <v>1025</v>
      </c>
      <c r="J692" s="42" t="s">
        <v>1935</v>
      </c>
      <c r="K692" s="42">
        <v>1006.9</v>
      </c>
      <c r="L692" s="42" t="s">
        <v>12036</v>
      </c>
      <c r="M692" s="42">
        <v>16.3</v>
      </c>
      <c r="N692" s="42">
        <v>23.8</v>
      </c>
      <c r="O692" s="42" t="s">
        <v>12037</v>
      </c>
      <c r="P692" s="42">
        <v>10</v>
      </c>
      <c r="Q692" s="42" t="s">
        <v>12038</v>
      </c>
      <c r="R692" s="42">
        <v>13.1</v>
      </c>
      <c r="S692" s="42">
        <v>4.8</v>
      </c>
      <c r="T692" s="42">
        <v>40</v>
      </c>
      <c r="U692" s="42">
        <v>21.4</v>
      </c>
      <c r="V692" s="42">
        <v>40</v>
      </c>
      <c r="W692" s="42" t="s">
        <v>12039</v>
      </c>
      <c r="X692" s="42">
        <v>271.39999999999998</v>
      </c>
      <c r="Y692" s="42">
        <v>147.4</v>
      </c>
      <c r="Z692" s="42">
        <v>18</v>
      </c>
      <c r="AA692" s="42">
        <v>6.5</v>
      </c>
      <c r="AB692" s="42" t="s">
        <v>12040</v>
      </c>
      <c r="AC692" s="42">
        <v>17</v>
      </c>
      <c r="AD692" s="42" t="s">
        <v>12041</v>
      </c>
      <c r="AE692" s="42">
        <v>65.5</v>
      </c>
      <c r="AF692" s="42" t="s">
        <v>7298</v>
      </c>
      <c r="AG692" s="42">
        <v>82</v>
      </c>
      <c r="AH692" s="42">
        <v>68.7</v>
      </c>
      <c r="AI692" s="42">
        <v>83.7</v>
      </c>
      <c r="AJ692" s="42">
        <v>264.8</v>
      </c>
      <c r="AK692" s="42" t="s">
        <v>76</v>
      </c>
      <c r="AL692" s="42" t="s">
        <v>76</v>
      </c>
      <c r="AM692" s="42" t="s">
        <v>76</v>
      </c>
      <c r="AN692" s="42">
        <v>7.6</v>
      </c>
    </row>
    <row r="693" spans="2:40" x14ac:dyDescent="0.25">
      <c r="B693" s="42" t="s">
        <v>408</v>
      </c>
      <c r="C693" s="15">
        <v>467050</v>
      </c>
      <c r="D693" s="15" t="s">
        <v>11883</v>
      </c>
      <c r="E693" s="15">
        <v>2016</v>
      </c>
      <c r="F693" s="41">
        <v>42461</v>
      </c>
      <c r="G693" s="42">
        <v>1009.9</v>
      </c>
      <c r="H693" s="42">
        <v>1012.4</v>
      </c>
      <c r="I693" s="42">
        <v>1017.8</v>
      </c>
      <c r="J693" s="42" t="s">
        <v>4809</v>
      </c>
      <c r="K693" s="42">
        <v>1000.1</v>
      </c>
      <c r="L693" s="42" t="s">
        <v>12042</v>
      </c>
      <c r="M693" s="42">
        <v>22.6</v>
      </c>
      <c r="N693" s="42">
        <v>29.5</v>
      </c>
      <c r="O693" s="42" t="s">
        <v>12043</v>
      </c>
      <c r="P693" s="42">
        <v>17.100000000000001</v>
      </c>
      <c r="Q693" s="42" t="s">
        <v>12044</v>
      </c>
      <c r="R693" s="42">
        <v>20.2</v>
      </c>
      <c r="S693" s="42">
        <v>3.5</v>
      </c>
      <c r="T693" s="42">
        <v>40</v>
      </c>
      <c r="U693" s="42">
        <v>25.4</v>
      </c>
      <c r="V693" s="42">
        <v>250</v>
      </c>
      <c r="W693" s="42" t="s">
        <v>12045</v>
      </c>
      <c r="X693" s="42">
        <v>172.6</v>
      </c>
      <c r="Y693" s="42">
        <v>50.9</v>
      </c>
      <c r="Z693" s="42">
        <v>13</v>
      </c>
      <c r="AA693" s="42">
        <v>6</v>
      </c>
      <c r="AB693" s="42" t="s">
        <v>12046</v>
      </c>
      <c r="AC693" s="42">
        <v>14</v>
      </c>
      <c r="AD693" s="42" t="s">
        <v>12047</v>
      </c>
      <c r="AE693" s="42">
        <v>52.6</v>
      </c>
      <c r="AF693" s="42" t="s">
        <v>6680</v>
      </c>
      <c r="AG693" s="42">
        <v>86</v>
      </c>
      <c r="AH693" s="42">
        <v>86.9</v>
      </c>
      <c r="AI693" s="42">
        <v>78.099999999999994</v>
      </c>
      <c r="AJ693" s="42">
        <v>380.73</v>
      </c>
      <c r="AK693" s="42" t="s">
        <v>76</v>
      </c>
      <c r="AL693" s="42" t="s">
        <v>76</v>
      </c>
      <c r="AM693" s="42" t="s">
        <v>76</v>
      </c>
      <c r="AN693" s="42">
        <v>8.1</v>
      </c>
    </row>
    <row r="694" spans="2:40" x14ac:dyDescent="0.25">
      <c r="B694" s="42" t="s">
        <v>408</v>
      </c>
      <c r="C694" s="15">
        <v>467050</v>
      </c>
      <c r="D694" s="15" t="s">
        <v>11883</v>
      </c>
      <c r="E694" s="15">
        <v>2016</v>
      </c>
      <c r="F694" s="41">
        <v>42491</v>
      </c>
      <c r="G694" s="42">
        <v>1007.9</v>
      </c>
      <c r="H694" s="42">
        <v>1010.4</v>
      </c>
      <c r="I694" s="42">
        <v>1013.1</v>
      </c>
      <c r="J694" s="42" t="s">
        <v>12048</v>
      </c>
      <c r="K694" s="42">
        <v>1002.7</v>
      </c>
      <c r="L694" s="42" t="s">
        <v>12049</v>
      </c>
      <c r="M694" s="42">
        <v>26.2</v>
      </c>
      <c r="N694" s="42">
        <v>32</v>
      </c>
      <c r="O694" s="42" t="s">
        <v>12050</v>
      </c>
      <c r="P694" s="42">
        <v>18.2</v>
      </c>
      <c r="Q694" s="42" t="s">
        <v>12051</v>
      </c>
      <c r="R694" s="42">
        <v>23.2</v>
      </c>
      <c r="S694" s="42">
        <v>4</v>
      </c>
      <c r="T694" s="42">
        <v>30</v>
      </c>
      <c r="U694" s="42">
        <v>22.4</v>
      </c>
      <c r="V694" s="42">
        <v>30</v>
      </c>
      <c r="W694" s="42" t="s">
        <v>12052</v>
      </c>
      <c r="X694" s="42">
        <v>83.6</v>
      </c>
      <c r="Y694" s="42">
        <v>52.3</v>
      </c>
      <c r="Z694" s="42">
        <v>9</v>
      </c>
      <c r="AA694" s="42">
        <v>5</v>
      </c>
      <c r="AB694" s="42" t="s">
        <v>12053</v>
      </c>
      <c r="AC694" s="42">
        <v>11.5</v>
      </c>
      <c r="AD694" s="42" t="s">
        <v>12054</v>
      </c>
      <c r="AE694" s="42">
        <v>18</v>
      </c>
      <c r="AF694" s="42" t="s">
        <v>7969</v>
      </c>
      <c r="AG694" s="42">
        <v>84</v>
      </c>
      <c r="AH694" s="42">
        <v>139.19999999999999</v>
      </c>
      <c r="AI694" s="42">
        <v>161.1</v>
      </c>
      <c r="AJ694" s="42">
        <v>573.01</v>
      </c>
      <c r="AK694" s="42" t="s">
        <v>76</v>
      </c>
      <c r="AL694" s="42" t="s">
        <v>76</v>
      </c>
      <c r="AM694" s="42" t="s">
        <v>76</v>
      </c>
      <c r="AN694" s="42">
        <v>6.5</v>
      </c>
    </row>
    <row r="695" spans="2:40" x14ac:dyDescent="0.25">
      <c r="B695" s="42" t="s">
        <v>408</v>
      </c>
      <c r="C695" s="15">
        <v>467050</v>
      </c>
      <c r="D695" s="15" t="s">
        <v>11883</v>
      </c>
      <c r="E695" s="15">
        <v>2016</v>
      </c>
      <c r="F695" s="41">
        <v>42522</v>
      </c>
      <c r="G695" s="42">
        <v>1005.7</v>
      </c>
      <c r="H695" s="42">
        <v>1008.2</v>
      </c>
      <c r="I695" s="42">
        <v>1013.2</v>
      </c>
      <c r="J695" s="42" t="s">
        <v>12055</v>
      </c>
      <c r="K695" s="42">
        <v>999.4</v>
      </c>
      <c r="L695" s="42" t="s">
        <v>10879</v>
      </c>
      <c r="M695" s="42">
        <v>28.7</v>
      </c>
      <c r="N695" s="42">
        <v>34.4</v>
      </c>
      <c r="O695" s="42" t="s">
        <v>12056</v>
      </c>
      <c r="P695" s="42">
        <v>24.3</v>
      </c>
      <c r="Q695" s="42" t="s">
        <v>12057</v>
      </c>
      <c r="R695" s="42">
        <v>25.5</v>
      </c>
      <c r="S695" s="42">
        <v>4.8</v>
      </c>
      <c r="T695" s="42">
        <v>240</v>
      </c>
      <c r="U695" s="42">
        <v>25</v>
      </c>
      <c r="V695" s="42">
        <v>230</v>
      </c>
      <c r="W695" s="42" t="s">
        <v>12058</v>
      </c>
      <c r="X695" s="42">
        <v>476.1</v>
      </c>
      <c r="Y695" s="42">
        <v>45.7</v>
      </c>
      <c r="Z695" s="42">
        <v>11</v>
      </c>
      <c r="AA695" s="42">
        <v>20.5</v>
      </c>
      <c r="AB695" s="42" t="s">
        <v>12059</v>
      </c>
      <c r="AC695" s="42">
        <v>71.5</v>
      </c>
      <c r="AD695" s="42" t="s">
        <v>12060</v>
      </c>
      <c r="AE695" s="42">
        <v>199.5</v>
      </c>
      <c r="AF695" s="42" t="s">
        <v>7323</v>
      </c>
      <c r="AG695" s="42">
        <v>83</v>
      </c>
      <c r="AH695" s="42">
        <v>164.9</v>
      </c>
      <c r="AI695" s="42">
        <v>228.6</v>
      </c>
      <c r="AJ695" s="42">
        <v>666</v>
      </c>
      <c r="AK695" s="42" t="s">
        <v>76</v>
      </c>
      <c r="AL695" s="42" t="s">
        <v>76</v>
      </c>
      <c r="AM695" s="42" t="s">
        <v>76</v>
      </c>
      <c r="AN695" s="42">
        <v>5.6</v>
      </c>
    </row>
    <row r="696" spans="2:40" x14ac:dyDescent="0.25">
      <c r="B696" s="42" t="s">
        <v>408</v>
      </c>
      <c r="C696" s="15">
        <v>467050</v>
      </c>
      <c r="D696" s="15" t="s">
        <v>11883</v>
      </c>
      <c r="E696" s="15">
        <v>2016</v>
      </c>
      <c r="F696" s="41">
        <v>42552</v>
      </c>
      <c r="G696" s="42">
        <v>1004.5</v>
      </c>
      <c r="H696" s="42">
        <v>1006.9</v>
      </c>
      <c r="I696" s="42">
        <v>1010.2</v>
      </c>
      <c r="J696" s="42" t="s">
        <v>12061</v>
      </c>
      <c r="K696" s="42">
        <v>988.7</v>
      </c>
      <c r="L696" s="42" t="s">
        <v>12062</v>
      </c>
      <c r="M696" s="42">
        <v>29.6</v>
      </c>
      <c r="N696" s="42">
        <v>35.200000000000003</v>
      </c>
      <c r="O696" s="42" t="s">
        <v>12063</v>
      </c>
      <c r="P696" s="42">
        <v>25.4</v>
      </c>
      <c r="Q696" s="42" t="s">
        <v>12064</v>
      </c>
      <c r="R696" s="42">
        <v>25.4</v>
      </c>
      <c r="S696" s="42">
        <v>4.8</v>
      </c>
      <c r="T696" s="42">
        <v>230</v>
      </c>
      <c r="U696" s="42">
        <v>23.9</v>
      </c>
      <c r="V696" s="42">
        <v>20</v>
      </c>
      <c r="W696" s="42" t="s">
        <v>12065</v>
      </c>
      <c r="X696" s="42">
        <v>17.600000000000001</v>
      </c>
      <c r="Y696" s="42">
        <v>9.1999999999999993</v>
      </c>
      <c r="Z696" s="42">
        <v>4</v>
      </c>
      <c r="AA696" s="42">
        <v>2.5</v>
      </c>
      <c r="AB696" s="42" t="s">
        <v>12066</v>
      </c>
      <c r="AC696" s="42">
        <v>8</v>
      </c>
      <c r="AD696" s="42" t="s">
        <v>12067</v>
      </c>
      <c r="AE696" s="42">
        <v>11</v>
      </c>
      <c r="AF696" s="42" t="s">
        <v>6705</v>
      </c>
      <c r="AG696" s="42">
        <v>79</v>
      </c>
      <c r="AH696" s="42">
        <v>221.7</v>
      </c>
      <c r="AI696" s="42">
        <v>299.7</v>
      </c>
      <c r="AJ696" s="42">
        <v>788.68</v>
      </c>
      <c r="AK696" s="42" t="s">
        <v>76</v>
      </c>
      <c r="AL696" s="42" t="s">
        <v>76</v>
      </c>
      <c r="AM696" s="42" t="s">
        <v>76</v>
      </c>
      <c r="AN696" s="42">
        <v>3.8</v>
      </c>
    </row>
    <row r="697" spans="2:40" x14ac:dyDescent="0.25">
      <c r="B697" s="42" t="s">
        <v>408</v>
      </c>
      <c r="C697" s="15">
        <v>467050</v>
      </c>
      <c r="D697" s="15" t="s">
        <v>11883</v>
      </c>
      <c r="E697" s="15">
        <v>2016</v>
      </c>
      <c r="F697" s="41">
        <v>42583</v>
      </c>
      <c r="G697" s="42">
        <v>1001.7</v>
      </c>
      <c r="H697" s="42">
        <v>1004.1</v>
      </c>
      <c r="I697" s="42">
        <v>1008.2</v>
      </c>
      <c r="J697" s="42" t="s">
        <v>12068</v>
      </c>
      <c r="K697" s="42">
        <v>996.6</v>
      </c>
      <c r="L697" s="42" t="s">
        <v>12069</v>
      </c>
      <c r="M697" s="42">
        <v>29.1</v>
      </c>
      <c r="N697" s="42">
        <v>38.700000000000003</v>
      </c>
      <c r="O697" s="42" t="s">
        <v>12070</v>
      </c>
      <c r="P697" s="42">
        <v>23.7</v>
      </c>
      <c r="Q697" s="42" t="s">
        <v>12071</v>
      </c>
      <c r="R697" s="42">
        <v>24.9</v>
      </c>
      <c r="S697" s="42">
        <v>3</v>
      </c>
      <c r="T697" s="42">
        <v>30</v>
      </c>
      <c r="U697" s="42">
        <v>18</v>
      </c>
      <c r="V697" s="42">
        <v>50</v>
      </c>
      <c r="W697" s="42" t="s">
        <v>12072</v>
      </c>
      <c r="X697" s="42">
        <v>88</v>
      </c>
      <c r="Y697" s="42">
        <v>19.399999999999999</v>
      </c>
      <c r="Z697" s="42">
        <v>9</v>
      </c>
      <c r="AA697" s="42">
        <v>13</v>
      </c>
      <c r="AB697" s="42" t="s">
        <v>12073</v>
      </c>
      <c r="AC697" s="42">
        <v>39.5</v>
      </c>
      <c r="AD697" s="42" t="s">
        <v>12074</v>
      </c>
      <c r="AE697" s="42">
        <v>76.3</v>
      </c>
      <c r="AF697" s="42" t="s">
        <v>2483</v>
      </c>
      <c r="AG697" s="42">
        <v>79</v>
      </c>
      <c r="AH697" s="42">
        <v>171.1</v>
      </c>
      <c r="AI697" s="42">
        <v>220.2</v>
      </c>
      <c r="AJ697" s="42">
        <v>663.59</v>
      </c>
      <c r="AK697" s="42" t="s">
        <v>76</v>
      </c>
      <c r="AL697" s="42" t="s">
        <v>76</v>
      </c>
      <c r="AM697" s="42" t="s">
        <v>76</v>
      </c>
      <c r="AN697" s="42">
        <v>5</v>
      </c>
    </row>
    <row r="698" spans="2:40" x14ac:dyDescent="0.25">
      <c r="B698" s="42" t="s">
        <v>408</v>
      </c>
      <c r="C698" s="15">
        <v>467050</v>
      </c>
      <c r="D698" s="15" t="s">
        <v>11883</v>
      </c>
      <c r="E698" s="15">
        <v>2016</v>
      </c>
      <c r="F698" s="41">
        <v>42614</v>
      </c>
      <c r="G698" s="42">
        <v>1004.2</v>
      </c>
      <c r="H698" s="42">
        <v>1006.6</v>
      </c>
      <c r="I698" s="42">
        <v>1013.3</v>
      </c>
      <c r="J698" s="42" t="s">
        <v>12075</v>
      </c>
      <c r="K698" s="42">
        <v>971</v>
      </c>
      <c r="L698" s="42" t="s">
        <v>12076</v>
      </c>
      <c r="M698" s="42">
        <v>27.4</v>
      </c>
      <c r="N698" s="42">
        <v>32.9</v>
      </c>
      <c r="O698" s="42" t="s">
        <v>12077</v>
      </c>
      <c r="P698" s="42">
        <v>23.4</v>
      </c>
      <c r="Q698" s="42" t="s">
        <v>12078</v>
      </c>
      <c r="R698" s="42">
        <v>24.2</v>
      </c>
      <c r="S698" s="42">
        <v>5.0999999999999996</v>
      </c>
      <c r="T698" s="42">
        <v>40</v>
      </c>
      <c r="U698" s="42">
        <v>45.1</v>
      </c>
      <c r="V698" s="42">
        <v>30</v>
      </c>
      <c r="W698" s="42" t="s">
        <v>12079</v>
      </c>
      <c r="X698" s="42">
        <v>218</v>
      </c>
      <c r="Y698" s="42">
        <v>46.9</v>
      </c>
      <c r="Z698" s="42">
        <v>17</v>
      </c>
      <c r="AA698" s="42">
        <v>13</v>
      </c>
      <c r="AB698" s="42" t="s">
        <v>12080</v>
      </c>
      <c r="AC698" s="42">
        <v>43.5</v>
      </c>
      <c r="AD698" s="42" t="s">
        <v>12081</v>
      </c>
      <c r="AE698" s="42">
        <v>75.5</v>
      </c>
      <c r="AF698" s="42" t="s">
        <v>12082</v>
      </c>
      <c r="AG698" s="42">
        <v>83</v>
      </c>
      <c r="AH698" s="42">
        <v>123.8</v>
      </c>
      <c r="AI698" s="42">
        <v>131.5</v>
      </c>
      <c r="AJ698" s="42">
        <v>446.22</v>
      </c>
      <c r="AK698" s="42">
        <v>7</v>
      </c>
      <c r="AL698" s="42">
        <v>11</v>
      </c>
      <c r="AM698" s="42" t="s">
        <v>12083</v>
      </c>
      <c r="AN698" s="42">
        <v>6.6</v>
      </c>
    </row>
    <row r="699" spans="2:40" x14ac:dyDescent="0.25">
      <c r="B699" s="42" t="s">
        <v>408</v>
      </c>
      <c r="C699" s="15">
        <v>467050</v>
      </c>
      <c r="D699" s="15" t="s">
        <v>11883</v>
      </c>
      <c r="E699" s="15">
        <v>2016</v>
      </c>
      <c r="F699" s="41">
        <v>42644</v>
      </c>
      <c r="G699" s="42">
        <v>1008.8</v>
      </c>
      <c r="H699" s="42">
        <v>1011.3</v>
      </c>
      <c r="I699" s="42">
        <v>1020.6</v>
      </c>
      <c r="J699" s="42" t="s">
        <v>12084</v>
      </c>
      <c r="K699" s="42">
        <v>998.1</v>
      </c>
      <c r="L699" s="42" t="s">
        <v>12085</v>
      </c>
      <c r="M699" s="42">
        <v>26.3</v>
      </c>
      <c r="N699" s="42">
        <v>34.700000000000003</v>
      </c>
      <c r="O699" s="42" t="s">
        <v>12086</v>
      </c>
      <c r="P699" s="42">
        <v>21.6</v>
      </c>
      <c r="Q699" s="42" t="s">
        <v>12087</v>
      </c>
      <c r="R699" s="42">
        <v>23.4</v>
      </c>
      <c r="S699" s="42">
        <v>6</v>
      </c>
      <c r="T699" s="42">
        <v>40</v>
      </c>
      <c r="U699" s="42">
        <v>23.8</v>
      </c>
      <c r="V699" s="42">
        <v>70</v>
      </c>
      <c r="W699" s="42" t="s">
        <v>12088</v>
      </c>
      <c r="X699" s="42">
        <v>69.7</v>
      </c>
      <c r="Y699" s="42">
        <v>71</v>
      </c>
      <c r="Z699" s="42">
        <v>11</v>
      </c>
      <c r="AA699" s="42">
        <v>3.5</v>
      </c>
      <c r="AB699" s="42" t="s">
        <v>12089</v>
      </c>
      <c r="AC699" s="42">
        <v>10.6</v>
      </c>
      <c r="AD699" s="42" t="s">
        <v>12090</v>
      </c>
      <c r="AE699" s="42">
        <v>18.600000000000001</v>
      </c>
      <c r="AF699" s="42" t="s">
        <v>6097</v>
      </c>
      <c r="AG699" s="42">
        <v>85</v>
      </c>
      <c r="AH699" s="42">
        <v>129.9</v>
      </c>
      <c r="AI699" s="42">
        <v>168.8</v>
      </c>
      <c r="AJ699" s="42">
        <v>434.73</v>
      </c>
      <c r="AK699" s="42" t="s">
        <v>76</v>
      </c>
      <c r="AL699" s="42" t="s">
        <v>76</v>
      </c>
      <c r="AM699" s="42" t="s">
        <v>76</v>
      </c>
      <c r="AN699" s="42">
        <v>5.8</v>
      </c>
    </row>
    <row r="700" spans="2:40" x14ac:dyDescent="0.25">
      <c r="B700" s="42" t="s">
        <v>408</v>
      </c>
      <c r="C700" s="15">
        <v>467050</v>
      </c>
      <c r="D700" s="15" t="s">
        <v>11883</v>
      </c>
      <c r="E700" s="15">
        <v>2016</v>
      </c>
      <c r="F700" s="41">
        <v>42675</v>
      </c>
      <c r="G700" s="42">
        <v>1014.8</v>
      </c>
      <c r="H700" s="42">
        <v>1017.3</v>
      </c>
      <c r="I700" s="42">
        <v>1020.8</v>
      </c>
      <c r="J700" s="42" t="s">
        <v>12091</v>
      </c>
      <c r="K700" s="42">
        <v>1008.8</v>
      </c>
      <c r="L700" s="42" t="s">
        <v>12092</v>
      </c>
      <c r="M700" s="42">
        <v>21.9</v>
      </c>
      <c r="N700" s="42">
        <v>28.8</v>
      </c>
      <c r="O700" s="42" t="s">
        <v>12093</v>
      </c>
      <c r="P700" s="42">
        <v>17.3</v>
      </c>
      <c r="Q700" s="42" t="s">
        <v>12094</v>
      </c>
      <c r="R700" s="42">
        <v>18.5</v>
      </c>
      <c r="S700" s="42">
        <v>5.8</v>
      </c>
      <c r="T700" s="42">
        <v>40</v>
      </c>
      <c r="U700" s="42">
        <v>22.7</v>
      </c>
      <c r="V700" s="42">
        <v>40</v>
      </c>
      <c r="W700" s="42" t="s">
        <v>12095</v>
      </c>
      <c r="X700" s="42">
        <v>111.4</v>
      </c>
      <c r="Y700" s="42">
        <v>70.2</v>
      </c>
      <c r="Z700" s="42">
        <v>11</v>
      </c>
      <c r="AA700" s="42">
        <v>2.5</v>
      </c>
      <c r="AB700" s="42" t="s">
        <v>12096</v>
      </c>
      <c r="AC700" s="42">
        <v>9.5</v>
      </c>
      <c r="AD700" s="42" t="s">
        <v>12097</v>
      </c>
      <c r="AE700" s="42">
        <v>52</v>
      </c>
      <c r="AF700" s="42" t="s">
        <v>2005</v>
      </c>
      <c r="AG700" s="42">
        <v>81</v>
      </c>
      <c r="AH700" s="42">
        <v>88.4</v>
      </c>
      <c r="AI700" s="42">
        <v>123.8</v>
      </c>
      <c r="AJ700" s="42">
        <v>318.95</v>
      </c>
      <c r="AK700" s="42" t="s">
        <v>76</v>
      </c>
      <c r="AL700" s="42" t="s">
        <v>76</v>
      </c>
      <c r="AM700" s="42" t="s">
        <v>76</v>
      </c>
      <c r="AN700" s="42">
        <v>6.4</v>
      </c>
    </row>
    <row r="701" spans="2:40" x14ac:dyDescent="0.25">
      <c r="B701" s="42" t="s">
        <v>408</v>
      </c>
      <c r="C701" s="15">
        <v>467050</v>
      </c>
      <c r="D701" s="15" t="s">
        <v>11883</v>
      </c>
      <c r="E701" s="15">
        <v>2016</v>
      </c>
      <c r="F701" s="41">
        <v>42705</v>
      </c>
      <c r="G701" s="42">
        <v>1017.1</v>
      </c>
      <c r="H701" s="42">
        <v>1019.6</v>
      </c>
      <c r="I701" s="42">
        <v>1025.9000000000001</v>
      </c>
      <c r="J701" s="42" t="s">
        <v>12098</v>
      </c>
      <c r="K701" s="42">
        <v>1010.8</v>
      </c>
      <c r="L701" s="42" t="s">
        <v>12099</v>
      </c>
      <c r="M701" s="42">
        <v>19.3</v>
      </c>
      <c r="N701" s="42">
        <v>28.6</v>
      </c>
      <c r="O701" s="42" t="s">
        <v>12100</v>
      </c>
      <c r="P701" s="42">
        <v>12.1</v>
      </c>
      <c r="Q701" s="42" t="s">
        <v>12101</v>
      </c>
      <c r="R701" s="42">
        <v>14.8</v>
      </c>
      <c r="S701" s="42">
        <v>7.2</v>
      </c>
      <c r="T701" s="42">
        <v>40</v>
      </c>
      <c r="U701" s="42">
        <v>23.1</v>
      </c>
      <c r="V701" s="42">
        <v>40</v>
      </c>
      <c r="W701" s="42" t="s">
        <v>12102</v>
      </c>
      <c r="X701" s="42">
        <v>10.7</v>
      </c>
      <c r="Y701" s="42">
        <v>9</v>
      </c>
      <c r="Z701" s="42">
        <v>4</v>
      </c>
      <c r="AA701" s="42">
        <v>2.5</v>
      </c>
      <c r="AB701" s="42" t="s">
        <v>12103</v>
      </c>
      <c r="AC701" s="42">
        <v>5</v>
      </c>
      <c r="AD701" s="42" t="s">
        <v>12104</v>
      </c>
      <c r="AE701" s="42">
        <v>7.1</v>
      </c>
      <c r="AF701" s="42" t="s">
        <v>6742</v>
      </c>
      <c r="AG701" s="42">
        <v>76</v>
      </c>
      <c r="AH701" s="42">
        <v>104.3</v>
      </c>
      <c r="AI701" s="42">
        <v>131.1</v>
      </c>
      <c r="AJ701" s="42">
        <v>298.67</v>
      </c>
      <c r="AK701" s="42" t="s">
        <v>76</v>
      </c>
      <c r="AL701" s="42" t="s">
        <v>76</v>
      </c>
      <c r="AM701" s="42" t="s">
        <v>76</v>
      </c>
      <c r="AN701" s="42">
        <v>6</v>
      </c>
    </row>
    <row r="702" spans="2:40" x14ac:dyDescent="0.25">
      <c r="B702" s="42" t="s">
        <v>408</v>
      </c>
      <c r="C702" s="15">
        <v>467050</v>
      </c>
      <c r="D702" s="15" t="s">
        <v>11883</v>
      </c>
      <c r="E702" s="15">
        <v>2017</v>
      </c>
      <c r="F702" s="41">
        <v>42736</v>
      </c>
      <c r="G702" s="42">
        <v>1017.9</v>
      </c>
      <c r="H702" s="42">
        <v>1020.4</v>
      </c>
      <c r="I702" s="42">
        <v>1027.2</v>
      </c>
      <c r="J702" s="42" t="s">
        <v>12105</v>
      </c>
      <c r="K702" s="42">
        <v>1008.6</v>
      </c>
      <c r="L702" s="42" t="s">
        <v>12106</v>
      </c>
      <c r="M702" s="42">
        <v>17.5</v>
      </c>
      <c r="N702" s="42">
        <v>25.5</v>
      </c>
      <c r="O702" s="42" t="s">
        <v>12107</v>
      </c>
      <c r="P702" s="42">
        <v>12</v>
      </c>
      <c r="Q702" s="42" t="s">
        <v>12108</v>
      </c>
      <c r="R702" s="42">
        <v>13.7</v>
      </c>
      <c r="S702" s="42">
        <v>6.9</v>
      </c>
      <c r="T702" s="42">
        <v>40</v>
      </c>
      <c r="U702" s="42">
        <v>24.4</v>
      </c>
      <c r="V702" s="42">
        <v>30</v>
      </c>
      <c r="W702" s="42" t="s">
        <v>12109</v>
      </c>
      <c r="X702" s="42">
        <v>25.4</v>
      </c>
      <c r="Y702" s="42">
        <v>30.8</v>
      </c>
      <c r="Z702" s="42">
        <v>5</v>
      </c>
      <c r="AA702" s="42">
        <v>1.5</v>
      </c>
      <c r="AB702" s="42" t="s">
        <v>12110</v>
      </c>
      <c r="AC702" s="42">
        <v>2.8</v>
      </c>
      <c r="AD702" s="42" t="s">
        <v>12111</v>
      </c>
      <c r="AE702" s="42">
        <v>14.2</v>
      </c>
      <c r="AF702" s="42" t="s">
        <v>7380</v>
      </c>
      <c r="AG702" s="42">
        <v>79</v>
      </c>
      <c r="AH702" s="42">
        <v>97.8</v>
      </c>
      <c r="AI702" s="42">
        <v>92.3</v>
      </c>
      <c r="AJ702" s="42">
        <v>275.87</v>
      </c>
      <c r="AK702" s="42" t="s">
        <v>76</v>
      </c>
      <c r="AL702" s="42" t="s">
        <v>76</v>
      </c>
      <c r="AM702" s="42" t="s">
        <v>76</v>
      </c>
      <c r="AN702" s="42">
        <v>7.3</v>
      </c>
    </row>
    <row r="703" spans="2:40" x14ac:dyDescent="0.25">
      <c r="B703" s="42" t="s">
        <v>408</v>
      </c>
      <c r="C703" s="15">
        <v>467050</v>
      </c>
      <c r="D703" s="15" t="s">
        <v>11883</v>
      </c>
      <c r="E703" s="15">
        <v>2017</v>
      </c>
      <c r="F703" s="41">
        <v>42767</v>
      </c>
      <c r="G703" s="42">
        <v>1018.4</v>
      </c>
      <c r="H703" s="42">
        <v>1021</v>
      </c>
      <c r="I703" s="42">
        <v>1028.0999999999999</v>
      </c>
      <c r="J703" s="42" t="s">
        <v>12112</v>
      </c>
      <c r="K703" s="42">
        <v>1009.8</v>
      </c>
      <c r="L703" s="42" t="s">
        <v>12113</v>
      </c>
      <c r="M703" s="42">
        <v>15.9</v>
      </c>
      <c r="N703" s="42">
        <v>24</v>
      </c>
      <c r="O703" s="42" t="s">
        <v>8034</v>
      </c>
      <c r="P703" s="42">
        <v>9</v>
      </c>
      <c r="Q703" s="42" t="s">
        <v>2525</v>
      </c>
      <c r="R703" s="42">
        <v>11.3</v>
      </c>
      <c r="S703" s="42">
        <v>6.9</v>
      </c>
      <c r="T703" s="42">
        <v>40</v>
      </c>
      <c r="U703" s="42">
        <v>24.4</v>
      </c>
      <c r="V703" s="42">
        <v>40</v>
      </c>
      <c r="W703" s="42" t="s">
        <v>12114</v>
      </c>
      <c r="X703" s="42">
        <v>82.1</v>
      </c>
      <c r="Y703" s="42">
        <v>52.2</v>
      </c>
      <c r="Z703" s="42">
        <v>8</v>
      </c>
      <c r="AA703" s="42">
        <v>3.5</v>
      </c>
      <c r="AB703" s="42" t="s">
        <v>12115</v>
      </c>
      <c r="AC703" s="42">
        <v>7</v>
      </c>
      <c r="AD703" s="42" t="s">
        <v>12116</v>
      </c>
      <c r="AE703" s="42">
        <v>20.399999999999999</v>
      </c>
      <c r="AF703" s="42" t="s">
        <v>8039</v>
      </c>
      <c r="AG703" s="42">
        <v>75</v>
      </c>
      <c r="AH703" s="42">
        <v>89.9</v>
      </c>
      <c r="AI703" s="42">
        <v>102</v>
      </c>
      <c r="AJ703" s="42">
        <v>301.45999999999998</v>
      </c>
      <c r="AK703" s="42" t="s">
        <v>76</v>
      </c>
      <c r="AL703" s="42" t="s">
        <v>76</v>
      </c>
      <c r="AM703" s="42" t="s">
        <v>76</v>
      </c>
      <c r="AN703" s="42">
        <v>6.4</v>
      </c>
    </row>
    <row r="704" spans="2:40" x14ac:dyDescent="0.25">
      <c r="B704" s="42" t="s">
        <v>408</v>
      </c>
      <c r="C704" s="15">
        <v>467050</v>
      </c>
      <c r="D704" s="15" t="s">
        <v>11883</v>
      </c>
      <c r="E704" s="15">
        <v>2017</v>
      </c>
      <c r="F704" s="41">
        <v>42795</v>
      </c>
      <c r="G704" s="42">
        <v>1014.7</v>
      </c>
      <c r="H704" s="42">
        <v>1017.3</v>
      </c>
      <c r="I704" s="42">
        <v>1022.3</v>
      </c>
      <c r="J704" s="42" t="s">
        <v>12117</v>
      </c>
      <c r="K704" s="42">
        <v>1007.6</v>
      </c>
      <c r="L704" s="42" t="s">
        <v>12118</v>
      </c>
      <c r="M704" s="42">
        <v>17.399999999999999</v>
      </c>
      <c r="N704" s="42">
        <v>25.2</v>
      </c>
      <c r="O704" s="42" t="s">
        <v>12119</v>
      </c>
      <c r="P704" s="42">
        <v>11.6</v>
      </c>
      <c r="Q704" s="42" t="s">
        <v>12120</v>
      </c>
      <c r="R704" s="42">
        <v>14</v>
      </c>
      <c r="S704" s="42">
        <v>4.9000000000000004</v>
      </c>
      <c r="T704" s="42">
        <v>40</v>
      </c>
      <c r="U704" s="42">
        <v>22.5</v>
      </c>
      <c r="V704" s="42">
        <v>40</v>
      </c>
      <c r="W704" s="42" t="s">
        <v>12121</v>
      </c>
      <c r="X704" s="42">
        <v>170.7</v>
      </c>
      <c r="Y704" s="42">
        <v>92.8</v>
      </c>
      <c r="Z704" s="42">
        <v>17</v>
      </c>
      <c r="AA704" s="42">
        <v>5</v>
      </c>
      <c r="AB704" s="42" t="s">
        <v>12122</v>
      </c>
      <c r="AC704" s="42">
        <v>11.5</v>
      </c>
      <c r="AD704" s="42" t="s">
        <v>12123</v>
      </c>
      <c r="AE704" s="42">
        <v>38.6</v>
      </c>
      <c r="AF704" s="42" t="s">
        <v>2037</v>
      </c>
      <c r="AG704" s="42">
        <v>81</v>
      </c>
      <c r="AH704" s="42">
        <v>75.599999999999994</v>
      </c>
      <c r="AI704" s="42">
        <v>75.8</v>
      </c>
      <c r="AJ704" s="42">
        <v>324.66000000000003</v>
      </c>
      <c r="AK704" s="42" t="s">
        <v>76</v>
      </c>
      <c r="AL704" s="42" t="s">
        <v>76</v>
      </c>
      <c r="AM704" s="42" t="s">
        <v>76</v>
      </c>
      <c r="AN704" s="42">
        <v>7.6</v>
      </c>
    </row>
    <row r="705" spans="2:40" x14ac:dyDescent="0.25">
      <c r="B705" s="42" t="s">
        <v>408</v>
      </c>
      <c r="C705" s="15">
        <v>467050</v>
      </c>
      <c r="D705" s="15" t="s">
        <v>11883</v>
      </c>
      <c r="E705" s="15">
        <v>2017</v>
      </c>
      <c r="F705" s="41">
        <v>42826</v>
      </c>
      <c r="G705" s="42">
        <v>1011</v>
      </c>
      <c r="H705" s="42">
        <v>1013.5</v>
      </c>
      <c r="I705" s="42">
        <v>1022</v>
      </c>
      <c r="J705" s="42" t="s">
        <v>12124</v>
      </c>
      <c r="K705" s="42">
        <v>1000.4</v>
      </c>
      <c r="L705" s="42" t="s">
        <v>12125</v>
      </c>
      <c r="M705" s="42">
        <v>21.9</v>
      </c>
      <c r="N705" s="42">
        <v>30.4</v>
      </c>
      <c r="O705" s="42" t="s">
        <v>12126</v>
      </c>
      <c r="P705" s="42">
        <v>12.4</v>
      </c>
      <c r="Q705" s="42" t="s">
        <v>12127</v>
      </c>
      <c r="R705" s="42">
        <v>17.399999999999999</v>
      </c>
      <c r="S705" s="42">
        <v>4.3</v>
      </c>
      <c r="T705" s="42">
        <v>50</v>
      </c>
      <c r="U705" s="42">
        <v>20.8</v>
      </c>
      <c r="V705" s="42">
        <v>240</v>
      </c>
      <c r="W705" s="42" t="s">
        <v>12128</v>
      </c>
      <c r="X705" s="42">
        <v>121.3</v>
      </c>
      <c r="Y705" s="42">
        <v>55.1</v>
      </c>
      <c r="Z705" s="42">
        <v>12</v>
      </c>
      <c r="AA705" s="42">
        <v>6.5</v>
      </c>
      <c r="AB705" s="42" t="s">
        <v>12129</v>
      </c>
      <c r="AC705" s="42">
        <v>18.600000000000001</v>
      </c>
      <c r="AD705" s="42" t="s">
        <v>12130</v>
      </c>
      <c r="AE705" s="42">
        <v>32</v>
      </c>
      <c r="AF705" s="42" t="s">
        <v>11510</v>
      </c>
      <c r="AG705" s="42">
        <v>77</v>
      </c>
      <c r="AH705" s="42">
        <v>103.7</v>
      </c>
      <c r="AI705" s="42">
        <v>143.1</v>
      </c>
      <c r="AJ705" s="42">
        <v>487.59</v>
      </c>
      <c r="AK705" s="42" t="s">
        <v>76</v>
      </c>
      <c r="AL705" s="42" t="s">
        <v>76</v>
      </c>
      <c r="AM705" s="42" t="s">
        <v>76</v>
      </c>
      <c r="AN705" s="42">
        <v>6.7</v>
      </c>
    </row>
    <row r="706" spans="2:40" x14ac:dyDescent="0.25">
      <c r="B706" s="42" t="s">
        <v>408</v>
      </c>
      <c r="C706" s="15">
        <v>467050</v>
      </c>
      <c r="D706" s="15" t="s">
        <v>11883</v>
      </c>
      <c r="E706" s="15">
        <v>2017</v>
      </c>
      <c r="F706" s="41">
        <v>42856</v>
      </c>
      <c r="G706" s="42">
        <v>1008.1</v>
      </c>
      <c r="H706" s="42">
        <v>1010.6</v>
      </c>
      <c r="I706" s="42">
        <v>1014.6</v>
      </c>
      <c r="J706" s="42" t="s">
        <v>12131</v>
      </c>
      <c r="K706" s="42">
        <v>1000.7</v>
      </c>
      <c r="L706" s="42" t="s">
        <v>12132</v>
      </c>
      <c r="M706" s="42">
        <v>25.3</v>
      </c>
      <c r="N706" s="42">
        <v>31</v>
      </c>
      <c r="O706" s="42" t="s">
        <v>12133</v>
      </c>
      <c r="P706" s="42">
        <v>18.100000000000001</v>
      </c>
      <c r="Q706" s="42" t="s">
        <v>12134</v>
      </c>
      <c r="R706" s="42">
        <v>21.7</v>
      </c>
      <c r="S706" s="42">
        <v>3.6</v>
      </c>
      <c r="T706" s="42">
        <v>50</v>
      </c>
      <c r="U706" s="42">
        <v>19.100000000000001</v>
      </c>
      <c r="V706" s="42">
        <v>260</v>
      </c>
      <c r="W706" s="42" t="s">
        <v>12135</v>
      </c>
      <c r="X706" s="42">
        <v>83.4</v>
      </c>
      <c r="Y706" s="42">
        <v>37.799999999999997</v>
      </c>
      <c r="Z706" s="42">
        <v>8</v>
      </c>
      <c r="AA706" s="42">
        <v>6.5</v>
      </c>
      <c r="AB706" s="42" t="s">
        <v>12136</v>
      </c>
      <c r="AC706" s="42">
        <v>10.5</v>
      </c>
      <c r="AD706" s="42" t="s">
        <v>12136</v>
      </c>
      <c r="AE706" s="42">
        <v>44.5</v>
      </c>
      <c r="AF706" s="42" t="s">
        <v>6151</v>
      </c>
      <c r="AG706" s="42">
        <v>81</v>
      </c>
      <c r="AH706" s="42">
        <v>140</v>
      </c>
      <c r="AI706" s="42">
        <v>151.80000000000001</v>
      </c>
      <c r="AJ706" s="42">
        <v>573.01</v>
      </c>
      <c r="AK706" s="42" t="s">
        <v>76</v>
      </c>
      <c r="AL706" s="42" t="s">
        <v>76</v>
      </c>
      <c r="AM706" s="42" t="s">
        <v>76</v>
      </c>
      <c r="AN706" s="42">
        <v>7.1</v>
      </c>
    </row>
    <row r="707" spans="2:40" x14ac:dyDescent="0.25">
      <c r="B707" s="42" t="s">
        <v>408</v>
      </c>
      <c r="C707" s="15">
        <v>467050</v>
      </c>
      <c r="D707" s="15" t="s">
        <v>11883</v>
      </c>
      <c r="E707" s="15">
        <v>2017</v>
      </c>
      <c r="F707" s="41">
        <v>42887</v>
      </c>
      <c r="G707" s="42">
        <v>1005</v>
      </c>
      <c r="H707" s="42">
        <v>1007.4</v>
      </c>
      <c r="I707" s="42">
        <v>1009.8</v>
      </c>
      <c r="J707" s="42" t="s">
        <v>9841</v>
      </c>
      <c r="K707" s="42">
        <v>996.8</v>
      </c>
      <c r="L707" s="42" t="s">
        <v>12137</v>
      </c>
      <c r="M707" s="42">
        <v>27.6</v>
      </c>
      <c r="N707" s="42">
        <v>33</v>
      </c>
      <c r="O707" s="42" t="s">
        <v>12138</v>
      </c>
      <c r="P707" s="42">
        <v>22.1</v>
      </c>
      <c r="Q707" s="42" t="s">
        <v>12139</v>
      </c>
      <c r="R707" s="42">
        <v>24.9</v>
      </c>
      <c r="S707" s="42">
        <v>4.5999999999999996</v>
      </c>
      <c r="T707" s="42">
        <v>220</v>
      </c>
      <c r="U707" s="42">
        <v>29.4</v>
      </c>
      <c r="V707" s="42">
        <v>320</v>
      </c>
      <c r="W707" s="42" t="s">
        <v>12140</v>
      </c>
      <c r="X707" s="42">
        <v>761.2</v>
      </c>
      <c r="Y707" s="42">
        <v>116.3</v>
      </c>
      <c r="Z707" s="42">
        <v>13</v>
      </c>
      <c r="AA707" s="42">
        <v>24</v>
      </c>
      <c r="AB707" s="42" t="s">
        <v>12141</v>
      </c>
      <c r="AC707" s="42">
        <v>99.5</v>
      </c>
      <c r="AD707" s="42" t="s">
        <v>12142</v>
      </c>
      <c r="AE707" s="42">
        <v>246.5</v>
      </c>
      <c r="AF707" s="42" t="s">
        <v>12143</v>
      </c>
      <c r="AG707" s="42">
        <v>86</v>
      </c>
      <c r="AH707" s="42">
        <v>145</v>
      </c>
      <c r="AI707" s="42">
        <v>162.5</v>
      </c>
      <c r="AJ707" s="42">
        <v>551.84</v>
      </c>
      <c r="AK707" s="42" t="s">
        <v>76</v>
      </c>
      <c r="AL707" s="42" t="s">
        <v>76</v>
      </c>
      <c r="AM707" s="42" t="s">
        <v>76</v>
      </c>
      <c r="AN707" s="42">
        <v>6.9</v>
      </c>
    </row>
    <row r="708" spans="2:40" x14ac:dyDescent="0.25">
      <c r="B708" s="42" t="s">
        <v>408</v>
      </c>
      <c r="C708" s="15">
        <v>467050</v>
      </c>
      <c r="D708" s="15" t="s">
        <v>11883</v>
      </c>
      <c r="E708" s="15">
        <v>2017</v>
      </c>
      <c r="F708" s="41">
        <v>42917</v>
      </c>
      <c r="G708" s="42">
        <v>1005.3</v>
      </c>
      <c r="H708" s="42">
        <v>1007.7</v>
      </c>
      <c r="I708" s="42">
        <v>1011.5</v>
      </c>
      <c r="J708" s="42" t="s">
        <v>12144</v>
      </c>
      <c r="K708" s="42">
        <v>972.1</v>
      </c>
      <c r="L708" s="42" t="s">
        <v>12145</v>
      </c>
      <c r="M708" s="42">
        <v>29.8</v>
      </c>
      <c r="N708" s="42">
        <v>36.5</v>
      </c>
      <c r="O708" s="42" t="s">
        <v>12146</v>
      </c>
      <c r="P708" s="42">
        <v>25</v>
      </c>
      <c r="Q708" s="42" t="s">
        <v>12147</v>
      </c>
      <c r="R708" s="42">
        <v>25.4</v>
      </c>
      <c r="S708" s="42">
        <v>3.1</v>
      </c>
      <c r="T708" s="42">
        <v>200</v>
      </c>
      <c r="U708" s="42">
        <v>35.799999999999997</v>
      </c>
      <c r="V708" s="42">
        <v>40</v>
      </c>
      <c r="W708" s="42" t="s">
        <v>12148</v>
      </c>
      <c r="X708" s="42">
        <v>37.299999999999997</v>
      </c>
      <c r="Y708" s="42">
        <v>19.7</v>
      </c>
      <c r="Z708" s="42">
        <v>6</v>
      </c>
      <c r="AA708" s="42">
        <v>6</v>
      </c>
      <c r="AB708" s="42" t="s">
        <v>12149</v>
      </c>
      <c r="AC708" s="42">
        <v>11</v>
      </c>
      <c r="AD708" s="42" t="s">
        <v>12150</v>
      </c>
      <c r="AE708" s="42">
        <v>19.5</v>
      </c>
      <c r="AF708" s="42" t="s">
        <v>12151</v>
      </c>
      <c r="AG708" s="42">
        <v>78</v>
      </c>
      <c r="AH708" s="42">
        <v>206</v>
      </c>
      <c r="AI708" s="42">
        <v>279.60000000000002</v>
      </c>
      <c r="AJ708" s="42">
        <v>772.42</v>
      </c>
      <c r="AK708" s="42" t="s">
        <v>76</v>
      </c>
      <c r="AL708" s="42" t="s">
        <v>76</v>
      </c>
      <c r="AM708" s="42" t="s">
        <v>76</v>
      </c>
      <c r="AN708" s="42">
        <v>4.8</v>
      </c>
    </row>
    <row r="709" spans="2:40" x14ac:dyDescent="0.25">
      <c r="B709" s="42" t="s">
        <v>408</v>
      </c>
      <c r="C709" s="15">
        <v>467050</v>
      </c>
      <c r="D709" s="15" t="s">
        <v>11883</v>
      </c>
      <c r="E709" s="15">
        <v>2017</v>
      </c>
      <c r="F709" s="41">
        <v>42948</v>
      </c>
      <c r="G709" s="42">
        <v>1004.2</v>
      </c>
      <c r="H709" s="42">
        <v>1006.6</v>
      </c>
      <c r="I709" s="42">
        <v>1011.1</v>
      </c>
      <c r="J709" s="42" t="s">
        <v>12152</v>
      </c>
      <c r="K709" s="42">
        <v>992.9</v>
      </c>
      <c r="L709" s="42" t="s">
        <v>12153</v>
      </c>
      <c r="M709" s="42">
        <v>29.9</v>
      </c>
      <c r="N709" s="42">
        <v>35.5</v>
      </c>
      <c r="O709" s="42" t="s">
        <v>12154</v>
      </c>
      <c r="P709" s="42">
        <v>25.8</v>
      </c>
      <c r="Q709" s="42" t="s">
        <v>12155</v>
      </c>
      <c r="R709" s="42">
        <v>25.4</v>
      </c>
      <c r="S709" s="42">
        <v>5.0999999999999996</v>
      </c>
      <c r="T709" s="42">
        <v>220</v>
      </c>
      <c r="U709" s="42">
        <v>24.5</v>
      </c>
      <c r="V709" s="42">
        <v>60</v>
      </c>
      <c r="W709" s="42" t="s">
        <v>12156</v>
      </c>
      <c r="X709" s="42">
        <v>23.8</v>
      </c>
      <c r="Y709" s="42">
        <v>3</v>
      </c>
      <c r="Z709" s="42">
        <v>3</v>
      </c>
      <c r="AA709" s="42">
        <v>4.5</v>
      </c>
      <c r="AB709" s="42" t="s">
        <v>12157</v>
      </c>
      <c r="AC709" s="42">
        <v>13.5</v>
      </c>
      <c r="AD709" s="42" t="s">
        <v>12158</v>
      </c>
      <c r="AE709" s="42">
        <v>14.1</v>
      </c>
      <c r="AF709" s="42" t="s">
        <v>12159</v>
      </c>
      <c r="AG709" s="42">
        <v>77</v>
      </c>
      <c r="AH709" s="42">
        <v>223.2</v>
      </c>
      <c r="AI709" s="42">
        <v>278.8</v>
      </c>
      <c r="AJ709" s="42">
        <v>740.47</v>
      </c>
      <c r="AK709" s="42" t="s">
        <v>76</v>
      </c>
      <c r="AL709" s="42" t="s">
        <v>76</v>
      </c>
      <c r="AM709" s="42" t="s">
        <v>76</v>
      </c>
      <c r="AN709" s="42">
        <v>4</v>
      </c>
    </row>
    <row r="710" spans="2:40" x14ac:dyDescent="0.25">
      <c r="B710" s="42" t="s">
        <v>408</v>
      </c>
      <c r="C710" s="15">
        <v>467050</v>
      </c>
      <c r="D710" s="15" t="s">
        <v>11883</v>
      </c>
      <c r="E710" s="15">
        <v>2017</v>
      </c>
      <c r="F710" s="41">
        <v>42979</v>
      </c>
      <c r="G710" s="42">
        <v>1006.9</v>
      </c>
      <c r="H710" s="42">
        <v>1009.4</v>
      </c>
      <c r="I710" s="42">
        <v>1012.7</v>
      </c>
      <c r="J710" s="42" t="s">
        <v>12160</v>
      </c>
      <c r="K710" s="42">
        <v>999.6</v>
      </c>
      <c r="L710" s="42" t="s">
        <v>6802</v>
      </c>
      <c r="M710" s="42">
        <v>28.7</v>
      </c>
      <c r="N710" s="42">
        <v>36.700000000000003</v>
      </c>
      <c r="O710" s="42" t="s">
        <v>12161</v>
      </c>
      <c r="P710" s="42">
        <v>21.7</v>
      </c>
      <c r="Q710" s="42" t="s">
        <v>12162</v>
      </c>
      <c r="R710" s="42">
        <v>24.3</v>
      </c>
      <c r="S710" s="42">
        <v>3.6</v>
      </c>
      <c r="T710" s="42">
        <v>50</v>
      </c>
      <c r="U710" s="42">
        <v>20.8</v>
      </c>
      <c r="V710" s="42">
        <v>40</v>
      </c>
      <c r="W710" s="42" t="s">
        <v>12163</v>
      </c>
      <c r="X710" s="42">
        <v>18.3</v>
      </c>
      <c r="Y710" s="42">
        <v>10.3</v>
      </c>
      <c r="Z710" s="42">
        <v>7</v>
      </c>
      <c r="AA710" s="42">
        <v>1.5</v>
      </c>
      <c r="AB710" s="42" t="s">
        <v>12164</v>
      </c>
      <c r="AC710" s="42">
        <v>3.1</v>
      </c>
      <c r="AD710" s="42" t="s">
        <v>12165</v>
      </c>
      <c r="AE710" s="42">
        <v>5.5</v>
      </c>
      <c r="AF710" s="42" t="s">
        <v>2582</v>
      </c>
      <c r="AG710" s="42">
        <v>78</v>
      </c>
      <c r="AH710" s="42">
        <v>174.4</v>
      </c>
      <c r="AI710" s="42">
        <v>222.9</v>
      </c>
      <c r="AJ710" s="42">
        <v>580.23</v>
      </c>
      <c r="AK710" s="42" t="s">
        <v>76</v>
      </c>
      <c r="AL710" s="42" t="s">
        <v>76</v>
      </c>
      <c r="AM710" s="42" t="s">
        <v>76</v>
      </c>
      <c r="AN710" s="42">
        <v>4.5999999999999996</v>
      </c>
    </row>
    <row r="711" spans="2:40" x14ac:dyDescent="0.25">
      <c r="B711" s="42" t="s">
        <v>408</v>
      </c>
      <c r="C711" s="15">
        <v>467050</v>
      </c>
      <c r="D711" s="15" t="s">
        <v>11883</v>
      </c>
      <c r="E711" s="15">
        <v>2017</v>
      </c>
      <c r="F711" s="41">
        <v>43009</v>
      </c>
      <c r="G711" s="42">
        <v>1010.4</v>
      </c>
      <c r="H711" s="42">
        <v>1012.9</v>
      </c>
      <c r="I711" s="42">
        <v>1022.7</v>
      </c>
      <c r="J711" s="42" t="s">
        <v>12166</v>
      </c>
      <c r="K711" s="42">
        <v>999.3</v>
      </c>
      <c r="L711" s="42" t="s">
        <v>12167</v>
      </c>
      <c r="M711" s="42">
        <v>25.2</v>
      </c>
      <c r="N711" s="42">
        <v>35.5</v>
      </c>
      <c r="O711" s="42" t="s">
        <v>12168</v>
      </c>
      <c r="P711" s="42">
        <v>17.600000000000001</v>
      </c>
      <c r="Q711" s="42" t="s">
        <v>12169</v>
      </c>
      <c r="R711" s="42">
        <v>20.6</v>
      </c>
      <c r="S711" s="42">
        <v>7.4</v>
      </c>
      <c r="T711" s="42">
        <v>50</v>
      </c>
      <c r="U711" s="42">
        <v>25.4</v>
      </c>
      <c r="V711" s="42">
        <v>40</v>
      </c>
      <c r="W711" s="42" t="s">
        <v>12170</v>
      </c>
      <c r="X711" s="42">
        <v>159.80000000000001</v>
      </c>
      <c r="Y711" s="42">
        <v>90</v>
      </c>
      <c r="Z711" s="42">
        <v>11</v>
      </c>
      <c r="AA711" s="42">
        <v>3</v>
      </c>
      <c r="AB711" s="42" t="s">
        <v>12171</v>
      </c>
      <c r="AC711" s="42">
        <v>15</v>
      </c>
      <c r="AD711" s="42" t="s">
        <v>12172</v>
      </c>
      <c r="AE711" s="42">
        <v>40.5</v>
      </c>
      <c r="AF711" s="42" t="s">
        <v>5560</v>
      </c>
      <c r="AG711" s="42">
        <v>76</v>
      </c>
      <c r="AH711" s="42">
        <v>138.5</v>
      </c>
      <c r="AI711" s="42">
        <v>154.69999999999999</v>
      </c>
      <c r="AJ711" s="42">
        <v>382.04</v>
      </c>
      <c r="AK711" s="42" t="s">
        <v>76</v>
      </c>
      <c r="AL711" s="42" t="s">
        <v>76</v>
      </c>
      <c r="AM711" s="42" t="s">
        <v>76</v>
      </c>
      <c r="AN711" s="42">
        <v>5.9</v>
      </c>
    </row>
    <row r="712" spans="2:40" x14ac:dyDescent="0.25">
      <c r="B712" s="42" t="s">
        <v>408</v>
      </c>
      <c r="C712" s="15">
        <v>467050</v>
      </c>
      <c r="D712" s="15" t="s">
        <v>11883</v>
      </c>
      <c r="E712" s="15">
        <v>2017</v>
      </c>
      <c r="F712" s="41">
        <v>43040</v>
      </c>
      <c r="G712" s="42">
        <v>1014.1</v>
      </c>
      <c r="H712" s="42">
        <v>1016.7</v>
      </c>
      <c r="I712" s="42">
        <v>1022.6</v>
      </c>
      <c r="J712" s="42" t="s">
        <v>12173</v>
      </c>
      <c r="K712" s="42">
        <v>1006.4</v>
      </c>
      <c r="L712" s="42" t="s">
        <v>12174</v>
      </c>
      <c r="M712" s="42">
        <v>21.5</v>
      </c>
      <c r="N712" s="42">
        <v>29</v>
      </c>
      <c r="O712" s="42" t="s">
        <v>12175</v>
      </c>
      <c r="P712" s="42">
        <v>15.4</v>
      </c>
      <c r="Q712" s="42" t="s">
        <v>12176</v>
      </c>
      <c r="R712" s="42">
        <v>18.5</v>
      </c>
      <c r="S712" s="42">
        <v>6.8</v>
      </c>
      <c r="T712" s="42">
        <v>50</v>
      </c>
      <c r="U712" s="42">
        <v>23.9</v>
      </c>
      <c r="V712" s="42">
        <v>50</v>
      </c>
      <c r="W712" s="42" t="s">
        <v>12177</v>
      </c>
      <c r="X712" s="42">
        <v>68.8</v>
      </c>
      <c r="Y712" s="42">
        <v>79.2</v>
      </c>
      <c r="Z712" s="42">
        <v>17</v>
      </c>
      <c r="AA712" s="42">
        <v>2</v>
      </c>
      <c r="AB712" s="42" t="s">
        <v>12178</v>
      </c>
      <c r="AC712" s="42">
        <v>5</v>
      </c>
      <c r="AD712" s="42" t="s">
        <v>12179</v>
      </c>
      <c r="AE712" s="42">
        <v>15.2</v>
      </c>
      <c r="AF712" s="42" t="s">
        <v>12180</v>
      </c>
      <c r="AG712" s="42">
        <v>84</v>
      </c>
      <c r="AH712" s="42">
        <v>73.8</v>
      </c>
      <c r="AI712" s="42">
        <v>69.599999999999994</v>
      </c>
      <c r="AJ712" s="42">
        <v>223.87</v>
      </c>
      <c r="AK712" s="42" t="s">
        <v>76</v>
      </c>
      <c r="AL712" s="42" t="s">
        <v>76</v>
      </c>
      <c r="AM712" s="42" t="s">
        <v>76</v>
      </c>
      <c r="AN712" s="42">
        <v>8.1999999999999993</v>
      </c>
    </row>
    <row r="713" spans="2:40" x14ac:dyDescent="0.25">
      <c r="B713" s="42" t="s">
        <v>408</v>
      </c>
      <c r="C713" s="15">
        <v>467050</v>
      </c>
      <c r="D713" s="15" t="s">
        <v>11883</v>
      </c>
      <c r="E713" s="15">
        <v>2017</v>
      </c>
      <c r="F713" s="41">
        <v>43070</v>
      </c>
      <c r="G713" s="42">
        <v>1018</v>
      </c>
      <c r="H713" s="42">
        <v>1020.5</v>
      </c>
      <c r="I713" s="42">
        <v>1026.8</v>
      </c>
      <c r="J713" s="42" t="s">
        <v>12181</v>
      </c>
      <c r="K713" s="42">
        <v>1011.4</v>
      </c>
      <c r="L713" s="42" t="s">
        <v>12182</v>
      </c>
      <c r="M713" s="42">
        <v>17.2</v>
      </c>
      <c r="N713" s="42">
        <v>25.6</v>
      </c>
      <c r="O713" s="42" t="s">
        <v>12183</v>
      </c>
      <c r="P713" s="42">
        <v>11</v>
      </c>
      <c r="Q713" s="42" t="s">
        <v>12184</v>
      </c>
      <c r="R713" s="42">
        <v>12.6</v>
      </c>
      <c r="S713" s="42">
        <v>7.8</v>
      </c>
      <c r="T713" s="42">
        <v>60</v>
      </c>
      <c r="U713" s="42">
        <v>24.8</v>
      </c>
      <c r="V713" s="42">
        <v>60</v>
      </c>
      <c r="W713" s="42" t="s">
        <v>12185</v>
      </c>
      <c r="X713" s="42">
        <v>40.1</v>
      </c>
      <c r="Y713" s="42">
        <v>55.9</v>
      </c>
      <c r="Z713" s="42">
        <v>11</v>
      </c>
      <c r="AA713" s="42">
        <v>1</v>
      </c>
      <c r="AB713" s="42" t="s">
        <v>12186</v>
      </c>
      <c r="AC713" s="42">
        <v>3.2</v>
      </c>
      <c r="AD713" s="42" t="s">
        <v>12187</v>
      </c>
      <c r="AE713" s="42">
        <v>9</v>
      </c>
      <c r="AF713" s="42" t="s">
        <v>12188</v>
      </c>
      <c r="AG713" s="42">
        <v>75</v>
      </c>
      <c r="AH713" s="42">
        <v>82.7</v>
      </c>
      <c r="AI713" s="42">
        <v>108.1</v>
      </c>
      <c r="AJ713" s="42">
        <v>240.27</v>
      </c>
      <c r="AK713" s="42">
        <v>3</v>
      </c>
      <c r="AL713" s="42">
        <v>5</v>
      </c>
      <c r="AM713" s="42" t="s">
        <v>12189</v>
      </c>
      <c r="AN713" s="42">
        <v>7</v>
      </c>
    </row>
    <row r="714" spans="2:40" x14ac:dyDescent="0.25">
      <c r="B714" s="42" t="s">
        <v>408</v>
      </c>
      <c r="C714" s="15">
        <v>467050</v>
      </c>
      <c r="D714" s="15" t="s">
        <v>11883</v>
      </c>
      <c r="E714" s="15">
        <v>2018</v>
      </c>
      <c r="F714" s="41">
        <v>43101</v>
      </c>
      <c r="G714" s="42">
        <v>1016.2</v>
      </c>
      <c r="H714" s="42">
        <v>1018.7</v>
      </c>
      <c r="I714" s="42">
        <v>1027.8</v>
      </c>
      <c r="J714" s="42" t="s">
        <v>12190</v>
      </c>
      <c r="K714" s="42">
        <v>1008.8</v>
      </c>
      <c r="L714" s="42" t="s">
        <v>12191</v>
      </c>
      <c r="M714" s="42">
        <v>15.9</v>
      </c>
      <c r="N714" s="42">
        <v>26.2</v>
      </c>
      <c r="O714" s="42" t="s">
        <v>12192</v>
      </c>
      <c r="P714" s="42">
        <v>8.6999999999999993</v>
      </c>
      <c r="Q714" s="42" t="s">
        <v>12193</v>
      </c>
      <c r="R714" s="42">
        <v>12.2</v>
      </c>
      <c r="S714" s="42">
        <v>6.3</v>
      </c>
      <c r="T714" s="42">
        <v>40</v>
      </c>
      <c r="U714" s="42">
        <v>23</v>
      </c>
      <c r="V714" s="42">
        <v>30</v>
      </c>
      <c r="W714" s="42" t="s">
        <v>12194</v>
      </c>
      <c r="X714" s="42">
        <v>282.5</v>
      </c>
      <c r="Y714" s="42">
        <v>127.5</v>
      </c>
      <c r="Z714" s="42">
        <v>13</v>
      </c>
      <c r="AA714" s="42">
        <v>7.5</v>
      </c>
      <c r="AB714" s="42" t="s">
        <v>12195</v>
      </c>
      <c r="AC714" s="42">
        <v>18.5</v>
      </c>
      <c r="AD714" s="42" t="s">
        <v>12196</v>
      </c>
      <c r="AE714" s="42">
        <v>109.7</v>
      </c>
      <c r="AF714" s="42" t="s">
        <v>6838</v>
      </c>
      <c r="AG714" s="42">
        <v>79</v>
      </c>
      <c r="AH714" s="42">
        <v>70</v>
      </c>
      <c r="AI714" s="42">
        <v>114.6</v>
      </c>
      <c r="AJ714" s="42">
        <v>261.20999999999998</v>
      </c>
      <c r="AK714" s="42" t="s">
        <v>76</v>
      </c>
      <c r="AL714" s="42" t="s">
        <v>76</v>
      </c>
      <c r="AM714" s="42" t="s">
        <v>76</v>
      </c>
      <c r="AN714" s="42">
        <v>7.1</v>
      </c>
    </row>
    <row r="715" spans="2:40" x14ac:dyDescent="0.25">
      <c r="B715" s="42" t="s">
        <v>408</v>
      </c>
      <c r="C715" s="15">
        <v>467050</v>
      </c>
      <c r="D715" s="15" t="s">
        <v>11883</v>
      </c>
      <c r="E715" s="15">
        <v>2018</v>
      </c>
      <c r="F715" s="41">
        <v>43132</v>
      </c>
      <c r="G715" s="42">
        <v>1017.6</v>
      </c>
      <c r="H715" s="42">
        <v>1020.2</v>
      </c>
      <c r="I715" s="42">
        <v>1026</v>
      </c>
      <c r="J715" s="42" t="s">
        <v>12197</v>
      </c>
      <c r="K715" s="42">
        <v>1009.8</v>
      </c>
      <c r="L715" s="42" t="s">
        <v>12198</v>
      </c>
      <c r="M715" s="42">
        <v>14.2</v>
      </c>
      <c r="N715" s="42">
        <v>26.3</v>
      </c>
      <c r="O715" s="42" t="s">
        <v>12199</v>
      </c>
      <c r="P715" s="42">
        <v>6.4</v>
      </c>
      <c r="Q715" s="42" t="s">
        <v>12200</v>
      </c>
      <c r="R715" s="42">
        <v>10.8</v>
      </c>
      <c r="S715" s="42">
        <v>5.9</v>
      </c>
      <c r="T715" s="42">
        <v>40</v>
      </c>
      <c r="U715" s="42">
        <v>21.3</v>
      </c>
      <c r="V715" s="42">
        <v>40</v>
      </c>
      <c r="W715" s="42" t="s">
        <v>9316</v>
      </c>
      <c r="X715" s="42">
        <v>106.6</v>
      </c>
      <c r="Y715" s="42">
        <v>119.3</v>
      </c>
      <c r="Z715" s="42">
        <v>13</v>
      </c>
      <c r="AA715" s="42">
        <v>2.5</v>
      </c>
      <c r="AB715" s="42" t="s">
        <v>12201</v>
      </c>
      <c r="AC715" s="42">
        <v>7.5</v>
      </c>
      <c r="AD715" s="42" t="s">
        <v>12202</v>
      </c>
      <c r="AE715" s="42">
        <v>26.8</v>
      </c>
      <c r="AF715" s="42" t="s">
        <v>2621</v>
      </c>
      <c r="AG715" s="42">
        <v>80</v>
      </c>
      <c r="AH715" s="42">
        <v>58.7</v>
      </c>
      <c r="AI715" s="42">
        <v>72.400000000000006</v>
      </c>
      <c r="AJ715" s="42">
        <v>202.68</v>
      </c>
      <c r="AK715" s="42">
        <v>4</v>
      </c>
      <c r="AL715" s="42">
        <v>8</v>
      </c>
      <c r="AM715" s="42" t="s">
        <v>2128</v>
      </c>
      <c r="AN715" s="42">
        <v>7.9</v>
      </c>
    </row>
    <row r="716" spans="2:40" x14ac:dyDescent="0.25">
      <c r="B716" s="42" t="s">
        <v>408</v>
      </c>
      <c r="C716" s="15">
        <v>467050</v>
      </c>
      <c r="D716" s="15" t="s">
        <v>11883</v>
      </c>
      <c r="E716" s="15">
        <v>2018</v>
      </c>
      <c r="F716" s="41">
        <v>43160</v>
      </c>
      <c r="G716" s="42">
        <v>1013.9</v>
      </c>
      <c r="H716" s="42">
        <v>1016.4</v>
      </c>
      <c r="I716" s="42">
        <v>1022.2</v>
      </c>
      <c r="J716" s="42" t="s">
        <v>12203</v>
      </c>
      <c r="K716" s="42">
        <v>1006</v>
      </c>
      <c r="L716" s="42" t="s">
        <v>12204</v>
      </c>
      <c r="M716" s="42">
        <v>19</v>
      </c>
      <c r="N716" s="42">
        <v>28.2</v>
      </c>
      <c r="O716" s="42" t="s">
        <v>12205</v>
      </c>
      <c r="P716" s="42">
        <v>10.9</v>
      </c>
      <c r="Q716" s="42" t="s">
        <v>12206</v>
      </c>
      <c r="R716" s="42">
        <v>14.5</v>
      </c>
      <c r="S716" s="42">
        <v>4.2</v>
      </c>
      <c r="T716" s="42">
        <v>30</v>
      </c>
      <c r="U716" s="42">
        <v>20</v>
      </c>
      <c r="V716" s="42">
        <v>30</v>
      </c>
      <c r="W716" s="42" t="s">
        <v>12207</v>
      </c>
      <c r="X716" s="42">
        <v>47.6</v>
      </c>
      <c r="Y716" s="42">
        <v>28</v>
      </c>
      <c r="Z716" s="42">
        <v>10</v>
      </c>
      <c r="AA716" s="42">
        <v>8.5</v>
      </c>
      <c r="AB716" s="42" t="s">
        <v>12208</v>
      </c>
      <c r="AC716" s="42">
        <v>12.5</v>
      </c>
      <c r="AD716" s="42" t="s">
        <v>12209</v>
      </c>
      <c r="AE716" s="42">
        <v>21.1</v>
      </c>
      <c r="AF716" s="42" t="s">
        <v>6855</v>
      </c>
      <c r="AG716" s="42">
        <v>76</v>
      </c>
      <c r="AH716" s="42">
        <v>118.2</v>
      </c>
      <c r="AI716" s="42">
        <v>167.2</v>
      </c>
      <c r="AJ716" s="42">
        <v>450.14</v>
      </c>
      <c r="AK716" s="42" t="s">
        <v>76</v>
      </c>
      <c r="AL716" s="42" t="s">
        <v>76</v>
      </c>
      <c r="AM716" s="42" t="s">
        <v>76</v>
      </c>
      <c r="AN716" s="42">
        <v>5.3</v>
      </c>
    </row>
    <row r="717" spans="2:40" x14ac:dyDescent="0.25">
      <c r="B717" s="42" t="s">
        <v>408</v>
      </c>
      <c r="C717" s="15">
        <v>467050</v>
      </c>
      <c r="D717" s="15" t="s">
        <v>11883</v>
      </c>
      <c r="E717" s="15">
        <v>2018</v>
      </c>
      <c r="F717" s="41">
        <v>43191</v>
      </c>
      <c r="G717" s="42">
        <v>1011.7</v>
      </c>
      <c r="H717" s="42">
        <v>1014.2</v>
      </c>
      <c r="I717" s="42">
        <v>1023.4</v>
      </c>
      <c r="J717" s="42" t="s">
        <v>11584</v>
      </c>
      <c r="K717" s="42">
        <v>1004.6</v>
      </c>
      <c r="L717" s="42" t="s">
        <v>12210</v>
      </c>
      <c r="M717" s="42">
        <v>22.6</v>
      </c>
      <c r="N717" s="42">
        <v>30.6</v>
      </c>
      <c r="O717" s="42" t="s">
        <v>12211</v>
      </c>
      <c r="P717" s="42">
        <v>13</v>
      </c>
      <c r="Q717" s="42" t="s">
        <v>12212</v>
      </c>
      <c r="R717" s="42">
        <v>18</v>
      </c>
      <c r="S717" s="42">
        <v>3.3</v>
      </c>
      <c r="T717" s="42">
        <v>40</v>
      </c>
      <c r="U717" s="42">
        <v>19.8</v>
      </c>
      <c r="V717" s="42">
        <v>40</v>
      </c>
      <c r="W717" s="42" t="s">
        <v>12213</v>
      </c>
      <c r="X717" s="42">
        <v>75.2</v>
      </c>
      <c r="Y717" s="42">
        <v>35.799999999999997</v>
      </c>
      <c r="Z717" s="42">
        <v>9</v>
      </c>
      <c r="AA717" s="42">
        <v>12</v>
      </c>
      <c r="AB717" s="42" t="s">
        <v>12214</v>
      </c>
      <c r="AC717" s="42">
        <v>19.5</v>
      </c>
      <c r="AD717" s="42" t="s">
        <v>12214</v>
      </c>
      <c r="AE717" s="42">
        <v>25</v>
      </c>
      <c r="AF717" s="42" t="s">
        <v>7492</v>
      </c>
      <c r="AG717" s="42">
        <v>76</v>
      </c>
      <c r="AH717" s="42">
        <v>126.3</v>
      </c>
      <c r="AI717" s="42">
        <v>160.1</v>
      </c>
      <c r="AJ717" s="42">
        <v>480.36</v>
      </c>
      <c r="AK717" s="42" t="s">
        <v>76</v>
      </c>
      <c r="AL717" s="42" t="s">
        <v>76</v>
      </c>
      <c r="AM717" s="42" t="s">
        <v>76</v>
      </c>
      <c r="AN717" s="42">
        <v>6.2</v>
      </c>
    </row>
    <row r="718" spans="2:40" x14ac:dyDescent="0.25">
      <c r="B718" s="42" t="s">
        <v>408</v>
      </c>
      <c r="C718" s="15">
        <v>467050</v>
      </c>
      <c r="D718" s="15" t="s">
        <v>11883</v>
      </c>
      <c r="E718" s="15">
        <v>2018</v>
      </c>
      <c r="F718" s="41">
        <v>43221</v>
      </c>
      <c r="G718" s="42">
        <v>1008.3</v>
      </c>
      <c r="H718" s="42">
        <v>1010.8</v>
      </c>
      <c r="I718" s="42">
        <v>1015.8</v>
      </c>
      <c r="J718" s="42" t="s">
        <v>12215</v>
      </c>
      <c r="K718" s="42">
        <v>1003</v>
      </c>
      <c r="L718" s="42" t="s">
        <v>12216</v>
      </c>
      <c r="M718" s="42">
        <v>26.7</v>
      </c>
      <c r="N718" s="42">
        <v>33.1</v>
      </c>
      <c r="O718" s="42" t="s">
        <v>12217</v>
      </c>
      <c r="P718" s="42">
        <v>20.399999999999999</v>
      </c>
      <c r="Q718" s="42" t="s">
        <v>12218</v>
      </c>
      <c r="R718" s="42">
        <v>22.6</v>
      </c>
      <c r="S718" s="42">
        <v>4</v>
      </c>
      <c r="T718" s="42">
        <v>250</v>
      </c>
      <c r="U718" s="42">
        <v>21.4</v>
      </c>
      <c r="V718" s="42">
        <v>260</v>
      </c>
      <c r="W718" s="42" t="s">
        <v>12219</v>
      </c>
      <c r="X718" s="42">
        <v>24.2</v>
      </c>
      <c r="Y718" s="42">
        <v>3.9</v>
      </c>
      <c r="Z718" s="42">
        <v>1</v>
      </c>
      <c r="AA718" s="42">
        <v>4.5</v>
      </c>
      <c r="AB718" s="42" t="s">
        <v>12220</v>
      </c>
      <c r="AC718" s="42">
        <v>14</v>
      </c>
      <c r="AD718" s="42" t="s">
        <v>12221</v>
      </c>
      <c r="AE718" s="42">
        <v>24.2</v>
      </c>
      <c r="AF718" s="42" t="s">
        <v>2151</v>
      </c>
      <c r="AG718" s="42">
        <v>79</v>
      </c>
      <c r="AH718" s="42">
        <v>188</v>
      </c>
      <c r="AI718" s="42">
        <v>241.7</v>
      </c>
      <c r="AJ718" s="42">
        <v>659.96</v>
      </c>
      <c r="AK718" s="42" t="s">
        <v>76</v>
      </c>
      <c r="AL718" s="42" t="s">
        <v>76</v>
      </c>
      <c r="AM718" s="42" t="s">
        <v>76</v>
      </c>
      <c r="AN718" s="42">
        <v>4.8</v>
      </c>
    </row>
    <row r="719" spans="2:40" x14ac:dyDescent="0.25">
      <c r="B719" s="42" t="s">
        <v>408</v>
      </c>
      <c r="C719" s="15">
        <v>467050</v>
      </c>
      <c r="D719" s="15" t="s">
        <v>11883</v>
      </c>
      <c r="E719" s="15">
        <v>2018</v>
      </c>
      <c r="F719" s="41">
        <v>43252</v>
      </c>
      <c r="G719" s="42">
        <v>1003.3</v>
      </c>
      <c r="H719" s="42">
        <v>1005.7</v>
      </c>
      <c r="I719" s="42">
        <v>1010.8</v>
      </c>
      <c r="J719" s="42" t="s">
        <v>12222</v>
      </c>
      <c r="K719" s="42">
        <v>994.1</v>
      </c>
      <c r="L719" s="42" t="s">
        <v>12223</v>
      </c>
      <c r="M719" s="42">
        <v>27.4</v>
      </c>
      <c r="N719" s="42">
        <v>32.9</v>
      </c>
      <c r="O719" s="42" t="s">
        <v>12224</v>
      </c>
      <c r="P719" s="42">
        <v>20.9</v>
      </c>
      <c r="Q719" s="42" t="s">
        <v>12225</v>
      </c>
      <c r="R719" s="42">
        <v>23.6</v>
      </c>
      <c r="S719" s="42">
        <v>4.5</v>
      </c>
      <c r="T719" s="42">
        <v>50</v>
      </c>
      <c r="U719" s="42">
        <v>21.7</v>
      </c>
      <c r="V719" s="42">
        <v>220</v>
      </c>
      <c r="W719" s="42" t="s">
        <v>12226</v>
      </c>
      <c r="X719" s="42">
        <v>63.7</v>
      </c>
      <c r="Y719" s="42">
        <v>23.9</v>
      </c>
      <c r="Z719" s="42">
        <v>10</v>
      </c>
      <c r="AA719" s="42">
        <v>9</v>
      </c>
      <c r="AB719" s="42" t="s">
        <v>12227</v>
      </c>
      <c r="AC719" s="42">
        <v>22.2</v>
      </c>
      <c r="AD719" s="42" t="s">
        <v>12228</v>
      </c>
      <c r="AE719" s="42">
        <v>28.7</v>
      </c>
      <c r="AF719" s="42" t="s">
        <v>12229</v>
      </c>
      <c r="AG719" s="42">
        <v>80</v>
      </c>
      <c r="AH719" s="42">
        <v>166.9</v>
      </c>
      <c r="AI719" s="42">
        <v>175.2</v>
      </c>
      <c r="AJ719" s="42">
        <v>567.67999999999995</v>
      </c>
      <c r="AK719" s="42" t="s">
        <v>76</v>
      </c>
      <c r="AL719" s="42" t="s">
        <v>76</v>
      </c>
      <c r="AM719" s="42" t="s">
        <v>76</v>
      </c>
      <c r="AN719" s="42">
        <v>6.2</v>
      </c>
    </row>
    <row r="720" spans="2:40" x14ac:dyDescent="0.25">
      <c r="B720" s="42" t="s">
        <v>408</v>
      </c>
      <c r="C720" s="15">
        <v>467050</v>
      </c>
      <c r="D720" s="15" t="s">
        <v>11883</v>
      </c>
      <c r="E720" s="15">
        <v>2018</v>
      </c>
      <c r="F720" s="41">
        <v>43282</v>
      </c>
      <c r="G720" s="42">
        <v>1001.6</v>
      </c>
      <c r="H720" s="42">
        <v>1004.1</v>
      </c>
      <c r="I720" s="42">
        <v>1006.3</v>
      </c>
      <c r="J720" s="42" t="s">
        <v>12230</v>
      </c>
      <c r="K720" s="42">
        <v>988.2</v>
      </c>
      <c r="L720" s="42" t="s">
        <v>12231</v>
      </c>
      <c r="M720" s="42">
        <v>29.3</v>
      </c>
      <c r="N720" s="42">
        <v>36.5</v>
      </c>
      <c r="O720" s="42" t="s">
        <v>12232</v>
      </c>
      <c r="P720" s="42">
        <v>24.9</v>
      </c>
      <c r="Q720" s="42" t="s">
        <v>12233</v>
      </c>
      <c r="R720" s="42">
        <v>24.8</v>
      </c>
      <c r="S720" s="42">
        <v>4.8</v>
      </c>
      <c r="T720" s="42">
        <v>230</v>
      </c>
      <c r="U720" s="42">
        <v>24.4</v>
      </c>
      <c r="V720" s="42">
        <v>230</v>
      </c>
      <c r="W720" s="42" t="s">
        <v>9351</v>
      </c>
      <c r="X720" s="42">
        <v>57.3</v>
      </c>
      <c r="Y720" s="42">
        <v>24.8</v>
      </c>
      <c r="Z720" s="42">
        <v>9</v>
      </c>
      <c r="AA720" s="42">
        <v>8</v>
      </c>
      <c r="AB720" s="42" t="s">
        <v>12234</v>
      </c>
      <c r="AC720" s="42">
        <v>12.6</v>
      </c>
      <c r="AD720" s="42" t="s">
        <v>12235</v>
      </c>
      <c r="AE720" s="42">
        <v>21.6</v>
      </c>
      <c r="AF720" s="42" t="s">
        <v>12236</v>
      </c>
      <c r="AG720" s="42">
        <v>77</v>
      </c>
      <c r="AH720" s="42">
        <v>187.4</v>
      </c>
      <c r="AI720" s="42">
        <v>257.2</v>
      </c>
      <c r="AJ720" s="42">
        <v>687.75</v>
      </c>
      <c r="AK720" s="42" t="s">
        <v>76</v>
      </c>
      <c r="AL720" s="42" t="s">
        <v>76</v>
      </c>
      <c r="AM720" s="42" t="s">
        <v>76</v>
      </c>
      <c r="AN720" s="42">
        <v>4.9000000000000004</v>
      </c>
    </row>
    <row r="721" spans="2:40" x14ac:dyDescent="0.25">
      <c r="B721" s="42" t="s">
        <v>408</v>
      </c>
      <c r="C721" s="15">
        <v>467050</v>
      </c>
      <c r="D721" s="15" t="s">
        <v>11883</v>
      </c>
      <c r="E721" s="15">
        <v>2018</v>
      </c>
      <c r="F721" s="41">
        <v>43313</v>
      </c>
      <c r="G721" s="42">
        <v>1000.2</v>
      </c>
      <c r="H721" s="42">
        <v>1002.6</v>
      </c>
      <c r="I721" s="42">
        <v>1010.4</v>
      </c>
      <c r="J721" s="42" t="s">
        <v>12237</v>
      </c>
      <c r="K721" s="42">
        <v>990.5</v>
      </c>
      <c r="L721" s="42" t="s">
        <v>12238</v>
      </c>
      <c r="M721" s="42">
        <v>28.7</v>
      </c>
      <c r="N721" s="42">
        <v>34.5</v>
      </c>
      <c r="O721" s="42" t="s">
        <v>12239</v>
      </c>
      <c r="P721" s="42">
        <v>24.4</v>
      </c>
      <c r="Q721" s="42" t="s">
        <v>12240</v>
      </c>
      <c r="R721" s="42">
        <v>24.9</v>
      </c>
      <c r="S721" s="42">
        <v>3.4</v>
      </c>
      <c r="T721" s="42">
        <v>40</v>
      </c>
      <c r="U721" s="42">
        <v>18</v>
      </c>
      <c r="V721" s="42">
        <v>240</v>
      </c>
      <c r="W721" s="42" t="s">
        <v>12241</v>
      </c>
      <c r="X721" s="42">
        <v>207.4</v>
      </c>
      <c r="Y721" s="42">
        <v>51.2</v>
      </c>
      <c r="Z721" s="42">
        <v>18</v>
      </c>
      <c r="AA721" s="42">
        <v>9</v>
      </c>
      <c r="AB721" s="42" t="s">
        <v>12242</v>
      </c>
      <c r="AC721" s="42">
        <v>28.5</v>
      </c>
      <c r="AD721" s="42" t="s">
        <v>12243</v>
      </c>
      <c r="AE721" s="42">
        <v>34.799999999999997</v>
      </c>
      <c r="AF721" s="42" t="s">
        <v>4411</v>
      </c>
      <c r="AG721" s="42">
        <v>81</v>
      </c>
      <c r="AH721" s="42">
        <v>152.6</v>
      </c>
      <c r="AI721" s="42">
        <v>190.9</v>
      </c>
      <c r="AJ721" s="42">
        <v>582.38</v>
      </c>
      <c r="AK721" s="42" t="s">
        <v>76</v>
      </c>
      <c r="AL721" s="42" t="s">
        <v>76</v>
      </c>
      <c r="AM721" s="42" t="s">
        <v>76</v>
      </c>
      <c r="AN721" s="42">
        <v>6.2</v>
      </c>
    </row>
    <row r="722" spans="2:40" x14ac:dyDescent="0.25">
      <c r="B722" s="42" t="s">
        <v>408</v>
      </c>
      <c r="C722" s="15">
        <v>467050</v>
      </c>
      <c r="D722" s="15" t="s">
        <v>11883</v>
      </c>
      <c r="E722" s="15">
        <v>2018</v>
      </c>
      <c r="F722" s="41">
        <v>43344</v>
      </c>
      <c r="G722" s="42">
        <v>1006.4</v>
      </c>
      <c r="H722" s="42">
        <v>1008.9</v>
      </c>
      <c r="I722" s="42">
        <v>1013</v>
      </c>
      <c r="J722" s="42" t="s">
        <v>12244</v>
      </c>
      <c r="K722" s="42">
        <v>997.1</v>
      </c>
      <c r="L722" s="42" t="s">
        <v>12245</v>
      </c>
      <c r="M722" s="42">
        <v>27.4</v>
      </c>
      <c r="N722" s="42">
        <v>34.4</v>
      </c>
      <c r="O722" s="42" t="s">
        <v>12246</v>
      </c>
      <c r="P722" s="42">
        <v>20.3</v>
      </c>
      <c r="Q722" s="42" t="s">
        <v>12247</v>
      </c>
      <c r="R722" s="42">
        <v>23.5</v>
      </c>
      <c r="S722" s="42">
        <v>4.8</v>
      </c>
      <c r="T722" s="42">
        <v>50</v>
      </c>
      <c r="U722" s="42">
        <v>22.9</v>
      </c>
      <c r="V722" s="42">
        <v>80</v>
      </c>
      <c r="W722" s="42" t="s">
        <v>12248</v>
      </c>
      <c r="X722" s="42">
        <v>103.1</v>
      </c>
      <c r="Y722" s="42">
        <v>29.1</v>
      </c>
      <c r="Z722" s="42">
        <v>9</v>
      </c>
      <c r="AA722" s="42">
        <v>9.5</v>
      </c>
      <c r="AB722" s="42" t="s">
        <v>12249</v>
      </c>
      <c r="AC722" s="42">
        <v>37.5</v>
      </c>
      <c r="AD722" s="42" t="s">
        <v>12250</v>
      </c>
      <c r="AE722" s="42">
        <v>63</v>
      </c>
      <c r="AF722" s="42" t="s">
        <v>6272</v>
      </c>
      <c r="AG722" s="42">
        <v>80</v>
      </c>
      <c r="AH722" s="42">
        <v>134.80000000000001</v>
      </c>
      <c r="AI722" s="42">
        <v>182.9</v>
      </c>
      <c r="AJ722" s="42">
        <v>499.07</v>
      </c>
      <c r="AK722" s="42" t="s">
        <v>76</v>
      </c>
      <c r="AL722" s="42" t="s">
        <v>76</v>
      </c>
      <c r="AM722" s="42" t="s">
        <v>76</v>
      </c>
      <c r="AN722" s="42">
        <v>5.9</v>
      </c>
    </row>
    <row r="723" spans="2:40" x14ac:dyDescent="0.25">
      <c r="B723" s="42" t="s">
        <v>408</v>
      </c>
      <c r="C723" s="15">
        <v>467050</v>
      </c>
      <c r="D723" s="15" t="s">
        <v>11883</v>
      </c>
      <c r="E723" s="15">
        <v>2018</v>
      </c>
      <c r="F723" s="41">
        <v>43374</v>
      </c>
      <c r="G723" s="42">
        <v>1013</v>
      </c>
      <c r="H723" s="42">
        <v>1015.5</v>
      </c>
      <c r="I723" s="42">
        <v>1018.9</v>
      </c>
      <c r="J723" s="42" t="s">
        <v>12251</v>
      </c>
      <c r="K723" s="42">
        <v>1005.8</v>
      </c>
      <c r="L723" s="42" t="s">
        <v>12252</v>
      </c>
      <c r="M723" s="42">
        <v>23.1</v>
      </c>
      <c r="N723" s="42">
        <v>30.7</v>
      </c>
      <c r="O723" s="42" t="s">
        <v>12253</v>
      </c>
      <c r="P723" s="42">
        <v>16.399999999999999</v>
      </c>
      <c r="Q723" s="42" t="s">
        <v>12254</v>
      </c>
      <c r="R723" s="42">
        <v>17.8</v>
      </c>
      <c r="S723" s="42">
        <v>6.1</v>
      </c>
      <c r="T723" s="42">
        <v>60</v>
      </c>
      <c r="U723" s="42">
        <v>24.4</v>
      </c>
      <c r="V723" s="42">
        <v>30</v>
      </c>
      <c r="W723" s="42" t="s">
        <v>12255</v>
      </c>
      <c r="X723" s="42">
        <v>54.8</v>
      </c>
      <c r="Y723" s="42">
        <v>53.1</v>
      </c>
      <c r="Z723" s="42">
        <v>14</v>
      </c>
      <c r="AA723" s="42">
        <v>2.7</v>
      </c>
      <c r="AB723" s="42" t="s">
        <v>12256</v>
      </c>
      <c r="AC723" s="42">
        <v>6.3</v>
      </c>
      <c r="AD723" s="42" t="s">
        <v>12257</v>
      </c>
      <c r="AE723" s="42">
        <v>16.899999999999999</v>
      </c>
      <c r="AF723" s="42" t="s">
        <v>7538</v>
      </c>
      <c r="AG723" s="42">
        <v>73</v>
      </c>
      <c r="AH723" s="42">
        <v>128.6</v>
      </c>
      <c r="AI723" s="42">
        <v>157.1</v>
      </c>
      <c r="AJ723" s="42">
        <v>419.99</v>
      </c>
      <c r="AK723" s="42" t="s">
        <v>76</v>
      </c>
      <c r="AL723" s="42" t="s">
        <v>76</v>
      </c>
      <c r="AM723" s="42" t="s">
        <v>76</v>
      </c>
      <c r="AN723" s="42">
        <v>6</v>
      </c>
    </row>
    <row r="724" spans="2:40" x14ac:dyDescent="0.25">
      <c r="B724" s="42" t="s">
        <v>408</v>
      </c>
      <c r="C724" s="15">
        <v>467050</v>
      </c>
      <c r="D724" s="15" t="s">
        <v>11883</v>
      </c>
      <c r="E724" s="15">
        <v>2018</v>
      </c>
      <c r="F724" s="41">
        <v>43405</v>
      </c>
      <c r="G724" s="42">
        <v>1014.9</v>
      </c>
      <c r="H724" s="42">
        <v>1017.5</v>
      </c>
      <c r="I724" s="42">
        <v>1021.2</v>
      </c>
      <c r="J724" s="42" t="s">
        <v>12258</v>
      </c>
      <c r="K724" s="42">
        <v>1010.1</v>
      </c>
      <c r="L724" s="42" t="s">
        <v>12259</v>
      </c>
      <c r="M724" s="42">
        <v>21.8</v>
      </c>
      <c r="N724" s="42">
        <v>29.8</v>
      </c>
      <c r="O724" s="42" t="s">
        <v>12260</v>
      </c>
      <c r="P724" s="42">
        <v>16.100000000000001</v>
      </c>
      <c r="Q724" s="42" t="s">
        <v>12261</v>
      </c>
      <c r="R724" s="42">
        <v>18.600000000000001</v>
      </c>
      <c r="S724" s="42">
        <v>5.2</v>
      </c>
      <c r="T724" s="42">
        <v>50</v>
      </c>
      <c r="U724" s="42">
        <v>23.8</v>
      </c>
      <c r="V724" s="42">
        <v>50</v>
      </c>
      <c r="W724" s="42" t="s">
        <v>12262</v>
      </c>
      <c r="X724" s="42">
        <v>36.5</v>
      </c>
      <c r="Y724" s="42">
        <v>56.8</v>
      </c>
      <c r="Z724" s="42">
        <v>12</v>
      </c>
      <c r="AA724" s="42">
        <v>2.4</v>
      </c>
      <c r="AB724" s="42" t="s">
        <v>12263</v>
      </c>
      <c r="AC724" s="42">
        <v>5.5</v>
      </c>
      <c r="AD724" s="42" t="s">
        <v>12264</v>
      </c>
      <c r="AE724" s="42">
        <v>11.8</v>
      </c>
      <c r="AF724" s="42" t="s">
        <v>12265</v>
      </c>
      <c r="AG724" s="42">
        <v>82</v>
      </c>
      <c r="AH724" s="42">
        <v>73.5</v>
      </c>
      <c r="AI724" s="42">
        <v>117.3</v>
      </c>
      <c r="AJ724" s="42">
        <v>295.8</v>
      </c>
      <c r="AK724" s="42" t="s">
        <v>76</v>
      </c>
      <c r="AL724" s="42" t="s">
        <v>76</v>
      </c>
      <c r="AM724" s="42" t="s">
        <v>76</v>
      </c>
      <c r="AN724" s="42">
        <v>6.7</v>
      </c>
    </row>
    <row r="725" spans="2:40" x14ac:dyDescent="0.25">
      <c r="B725" s="42" t="s">
        <v>408</v>
      </c>
      <c r="C725" s="15">
        <v>467050</v>
      </c>
      <c r="D725" s="15" t="s">
        <v>11883</v>
      </c>
      <c r="E725" s="15">
        <v>2018</v>
      </c>
      <c r="F725" s="41">
        <v>43435</v>
      </c>
      <c r="G725" s="42">
        <v>1017.6</v>
      </c>
      <c r="H725" s="42">
        <v>1020.2</v>
      </c>
      <c r="I725" s="42">
        <v>1027.4000000000001</v>
      </c>
      <c r="J725" s="42" t="s">
        <v>12266</v>
      </c>
      <c r="K725" s="42">
        <v>1010</v>
      </c>
      <c r="L725" s="42" t="s">
        <v>11081</v>
      </c>
      <c r="M725" s="42">
        <v>18.5</v>
      </c>
      <c r="N725" s="42">
        <v>30.8</v>
      </c>
      <c r="O725" s="42" t="s">
        <v>12267</v>
      </c>
      <c r="P725" s="42">
        <v>10.8</v>
      </c>
      <c r="Q725" s="42" t="s">
        <v>12268</v>
      </c>
      <c r="R725" s="42">
        <v>15.3</v>
      </c>
      <c r="S725" s="42">
        <v>6.7</v>
      </c>
      <c r="T725" s="42">
        <v>50</v>
      </c>
      <c r="U725" s="42">
        <v>24.3</v>
      </c>
      <c r="V725" s="42">
        <v>70</v>
      </c>
      <c r="W725" s="42" t="s">
        <v>12269</v>
      </c>
      <c r="X725" s="42">
        <v>78.099999999999994</v>
      </c>
      <c r="Y725" s="42">
        <v>82.2</v>
      </c>
      <c r="Z725" s="42">
        <v>15</v>
      </c>
      <c r="AA725" s="42">
        <v>6</v>
      </c>
      <c r="AB725" s="42" t="s">
        <v>12270</v>
      </c>
      <c r="AC725" s="42">
        <v>8.5</v>
      </c>
      <c r="AD725" s="42" t="s">
        <v>12271</v>
      </c>
      <c r="AE725" s="42">
        <v>27.1</v>
      </c>
      <c r="AF725" s="42" t="s">
        <v>3337</v>
      </c>
      <c r="AG725" s="42">
        <v>82</v>
      </c>
      <c r="AH725" s="42">
        <v>61.5</v>
      </c>
      <c r="AI725" s="42">
        <v>97.7</v>
      </c>
      <c r="AJ725" s="42">
        <v>250.18</v>
      </c>
      <c r="AK725" s="42" t="s">
        <v>76</v>
      </c>
      <c r="AL725" s="42" t="s">
        <v>76</v>
      </c>
      <c r="AM725" s="42" t="s">
        <v>76</v>
      </c>
      <c r="AN725" s="42">
        <v>7.4</v>
      </c>
    </row>
    <row r="726" spans="2:40" x14ac:dyDescent="0.25">
      <c r="B726" s="42" t="s">
        <v>408</v>
      </c>
      <c r="C726" s="15">
        <v>467050</v>
      </c>
      <c r="D726" s="15" t="s">
        <v>11883</v>
      </c>
      <c r="E726" s="15">
        <v>2019</v>
      </c>
      <c r="F726" s="41">
        <v>43466</v>
      </c>
      <c r="G726" s="42">
        <v>1019</v>
      </c>
      <c r="H726" s="42">
        <v>1021.6</v>
      </c>
      <c r="I726" s="42">
        <v>1025.5999999999999</v>
      </c>
      <c r="J726" s="42" t="s">
        <v>12272</v>
      </c>
      <c r="K726" s="42">
        <v>1013.8</v>
      </c>
      <c r="L726" s="42" t="s">
        <v>12273</v>
      </c>
      <c r="M726" s="42">
        <v>17.100000000000001</v>
      </c>
      <c r="N726" s="42">
        <v>24</v>
      </c>
      <c r="O726" s="42" t="s">
        <v>12274</v>
      </c>
      <c r="P726" s="42">
        <v>10.8</v>
      </c>
      <c r="Q726" s="42" t="s">
        <v>12275</v>
      </c>
      <c r="R726" s="42">
        <v>13.7</v>
      </c>
      <c r="S726" s="42">
        <v>6.2</v>
      </c>
      <c r="T726" s="42">
        <v>50</v>
      </c>
      <c r="U726" s="42">
        <v>21.7</v>
      </c>
      <c r="V726" s="42">
        <v>60</v>
      </c>
      <c r="W726" s="42" t="s">
        <v>12276</v>
      </c>
      <c r="X726" s="42">
        <v>49.5</v>
      </c>
      <c r="Y726" s="42">
        <v>58.3</v>
      </c>
      <c r="Z726" s="42">
        <v>10</v>
      </c>
      <c r="AA726" s="42">
        <v>1.5</v>
      </c>
      <c r="AB726" s="42" t="s">
        <v>12277</v>
      </c>
      <c r="AC726" s="42">
        <v>3.5</v>
      </c>
      <c r="AD726" s="42" t="s">
        <v>12278</v>
      </c>
      <c r="AE726" s="42">
        <v>24.5</v>
      </c>
      <c r="AF726" s="42" t="s">
        <v>8799</v>
      </c>
      <c r="AG726" s="42">
        <v>81</v>
      </c>
      <c r="AH726" s="42">
        <v>62.5</v>
      </c>
      <c r="AI726" s="42">
        <v>102.3</v>
      </c>
      <c r="AJ726" s="42">
        <v>261.62</v>
      </c>
      <c r="AK726" s="42" t="s">
        <v>76</v>
      </c>
      <c r="AL726" s="42" t="s">
        <v>76</v>
      </c>
      <c r="AM726" s="42" t="s">
        <v>76</v>
      </c>
      <c r="AN726" s="42">
        <v>7</v>
      </c>
    </row>
    <row r="727" spans="2:40" x14ac:dyDescent="0.25">
      <c r="B727" s="42" t="s">
        <v>408</v>
      </c>
      <c r="C727" s="15">
        <v>467050</v>
      </c>
      <c r="D727" s="15" t="s">
        <v>11883</v>
      </c>
      <c r="E727" s="15">
        <v>2019</v>
      </c>
      <c r="F727" s="41">
        <v>43497</v>
      </c>
      <c r="G727" s="42">
        <v>1016.8</v>
      </c>
      <c r="H727" s="42">
        <v>1019.4</v>
      </c>
      <c r="I727" s="42">
        <v>1024.4000000000001</v>
      </c>
      <c r="J727" s="42" t="s">
        <v>12279</v>
      </c>
      <c r="K727" s="42">
        <v>1010.1</v>
      </c>
      <c r="L727" s="42" t="s">
        <v>12280</v>
      </c>
      <c r="M727" s="42">
        <v>17.5</v>
      </c>
      <c r="N727" s="42">
        <v>29.1</v>
      </c>
      <c r="O727" s="42" t="s">
        <v>12281</v>
      </c>
      <c r="P727" s="42">
        <v>13.4</v>
      </c>
      <c r="Q727" s="42" t="s">
        <v>12282</v>
      </c>
      <c r="R727" s="42">
        <v>14.9</v>
      </c>
      <c r="S727" s="42">
        <v>5</v>
      </c>
      <c r="T727" s="42">
        <v>50</v>
      </c>
      <c r="U727" s="42">
        <v>19.2</v>
      </c>
      <c r="V727" s="42">
        <v>20</v>
      </c>
      <c r="W727" s="42" t="s">
        <v>12283</v>
      </c>
      <c r="X727" s="42">
        <v>72.900000000000006</v>
      </c>
      <c r="Y727" s="42">
        <v>44.4</v>
      </c>
      <c r="Z727" s="42">
        <v>10</v>
      </c>
      <c r="AA727" s="42">
        <v>2</v>
      </c>
      <c r="AB727" s="42" t="s">
        <v>12284</v>
      </c>
      <c r="AC727" s="42">
        <v>8</v>
      </c>
      <c r="AD727" s="42" t="s">
        <v>12285</v>
      </c>
      <c r="AE727" s="42">
        <v>60.2</v>
      </c>
      <c r="AF727" s="42" t="s">
        <v>2223</v>
      </c>
      <c r="AG727" s="42">
        <v>85</v>
      </c>
      <c r="AH727" s="42">
        <v>52.3</v>
      </c>
      <c r="AI727" s="42">
        <v>47.3</v>
      </c>
      <c r="AJ727" s="42">
        <v>194.02</v>
      </c>
      <c r="AK727" s="42" t="s">
        <v>76</v>
      </c>
      <c r="AL727" s="42" t="s">
        <v>76</v>
      </c>
      <c r="AM727" s="42" t="s">
        <v>76</v>
      </c>
      <c r="AN727" s="42">
        <v>8.8000000000000007</v>
      </c>
    </row>
    <row r="728" spans="2:40" x14ac:dyDescent="0.25">
      <c r="B728" s="42" t="s">
        <v>408</v>
      </c>
      <c r="C728" s="15">
        <v>467050</v>
      </c>
      <c r="D728" s="15" t="s">
        <v>11883</v>
      </c>
      <c r="E728" s="15">
        <v>2019</v>
      </c>
      <c r="F728" s="41">
        <v>43525</v>
      </c>
      <c r="G728" s="42">
        <v>1013.5</v>
      </c>
      <c r="H728" s="42">
        <v>1016</v>
      </c>
      <c r="I728" s="42">
        <v>1021.6</v>
      </c>
      <c r="J728" s="42" t="s">
        <v>12286</v>
      </c>
      <c r="K728" s="42">
        <v>1004.2</v>
      </c>
      <c r="L728" s="42" t="s">
        <v>12287</v>
      </c>
      <c r="M728" s="42">
        <v>18.8</v>
      </c>
      <c r="N728" s="42">
        <v>27.9</v>
      </c>
      <c r="O728" s="42" t="s">
        <v>12288</v>
      </c>
      <c r="P728" s="42">
        <v>11.7</v>
      </c>
      <c r="Q728" s="42" t="s">
        <v>12289</v>
      </c>
      <c r="R728" s="42">
        <v>15.3</v>
      </c>
      <c r="S728" s="42">
        <v>4.5999999999999996</v>
      </c>
      <c r="T728" s="42">
        <v>50</v>
      </c>
      <c r="U728" s="42">
        <v>21.6</v>
      </c>
      <c r="V728" s="42">
        <v>30</v>
      </c>
      <c r="W728" s="42" t="s">
        <v>12290</v>
      </c>
      <c r="X728" s="42">
        <v>229.7</v>
      </c>
      <c r="Y728" s="42">
        <v>114.6</v>
      </c>
      <c r="Z728" s="42">
        <v>17</v>
      </c>
      <c r="AA728" s="42">
        <v>5.2</v>
      </c>
      <c r="AB728" s="42" t="s">
        <v>12291</v>
      </c>
      <c r="AC728" s="42">
        <v>13.7</v>
      </c>
      <c r="AD728" s="42" t="s">
        <v>12292</v>
      </c>
      <c r="AE728" s="42">
        <v>71</v>
      </c>
      <c r="AF728" s="42" t="s">
        <v>6945</v>
      </c>
      <c r="AG728" s="42">
        <v>81</v>
      </c>
      <c r="AH728" s="42">
        <v>72.099999999999994</v>
      </c>
      <c r="AI728" s="42">
        <v>89.8</v>
      </c>
      <c r="AJ728" s="42">
        <v>314.99</v>
      </c>
      <c r="AK728" s="42" t="s">
        <v>76</v>
      </c>
      <c r="AL728" s="42" t="s">
        <v>76</v>
      </c>
      <c r="AM728" s="42" t="s">
        <v>76</v>
      </c>
      <c r="AN728" s="42">
        <v>7.6</v>
      </c>
    </row>
    <row r="729" spans="2:40" x14ac:dyDescent="0.25">
      <c r="B729" s="42" t="s">
        <v>408</v>
      </c>
      <c r="C729" s="15">
        <v>467050</v>
      </c>
      <c r="D729" s="15" t="s">
        <v>11883</v>
      </c>
      <c r="E729" s="15">
        <v>2019</v>
      </c>
      <c r="F729" s="41">
        <v>43556</v>
      </c>
      <c r="G729" s="42">
        <v>1009.9</v>
      </c>
      <c r="H729" s="42">
        <v>1012.4</v>
      </c>
      <c r="I729" s="42">
        <v>1020.4</v>
      </c>
      <c r="J729" s="42" t="s">
        <v>12293</v>
      </c>
      <c r="K729" s="42">
        <v>1002.2</v>
      </c>
      <c r="L729" s="42" t="s">
        <v>12294</v>
      </c>
      <c r="M729" s="42">
        <v>23.1</v>
      </c>
      <c r="N729" s="42">
        <v>30.1</v>
      </c>
      <c r="O729" s="42" t="s">
        <v>12295</v>
      </c>
      <c r="P729" s="42">
        <v>14.8</v>
      </c>
      <c r="Q729" s="42" t="s">
        <v>12296</v>
      </c>
      <c r="R729" s="42">
        <v>19.7</v>
      </c>
      <c r="S729" s="42">
        <v>4.2</v>
      </c>
      <c r="T729" s="42">
        <v>60</v>
      </c>
      <c r="U729" s="42">
        <v>22.1</v>
      </c>
      <c r="V729" s="42">
        <v>260</v>
      </c>
      <c r="W729" s="42" t="s">
        <v>11109</v>
      </c>
      <c r="X729" s="42">
        <v>115</v>
      </c>
      <c r="Y729" s="42">
        <v>45</v>
      </c>
      <c r="Z729" s="42">
        <v>14</v>
      </c>
      <c r="AA729" s="42">
        <v>6</v>
      </c>
      <c r="AB729" s="42" t="s">
        <v>12297</v>
      </c>
      <c r="AC729" s="42">
        <v>20.5</v>
      </c>
      <c r="AD729" s="42" t="s">
        <v>12298</v>
      </c>
      <c r="AE729" s="42">
        <v>45.7</v>
      </c>
      <c r="AF729" s="42" t="s">
        <v>8823</v>
      </c>
      <c r="AG729" s="42">
        <v>82</v>
      </c>
      <c r="AH729" s="42">
        <v>103.4</v>
      </c>
      <c r="AI729" s="42">
        <v>140</v>
      </c>
      <c r="AJ729" s="42">
        <v>481.35</v>
      </c>
      <c r="AK729" s="42" t="s">
        <v>76</v>
      </c>
      <c r="AL729" s="42" t="s">
        <v>76</v>
      </c>
      <c r="AM729" s="42" t="s">
        <v>76</v>
      </c>
      <c r="AN729" s="42">
        <v>6.8</v>
      </c>
    </row>
    <row r="730" spans="2:40" x14ac:dyDescent="0.25">
      <c r="B730" s="42" t="s">
        <v>408</v>
      </c>
      <c r="C730" s="15">
        <v>467050</v>
      </c>
      <c r="D730" s="15" t="s">
        <v>11883</v>
      </c>
      <c r="E730" s="15">
        <v>2019</v>
      </c>
      <c r="F730" s="41">
        <v>43586</v>
      </c>
      <c r="G730" s="42">
        <v>1007.5</v>
      </c>
      <c r="H730" s="42">
        <v>1010</v>
      </c>
      <c r="I730" s="42">
        <v>1013.9</v>
      </c>
      <c r="J730" s="42" t="s">
        <v>12299</v>
      </c>
      <c r="K730" s="42">
        <v>999.6</v>
      </c>
      <c r="L730" s="42" t="s">
        <v>12300</v>
      </c>
      <c r="M730" s="42">
        <v>24.1</v>
      </c>
      <c r="N730" s="42">
        <v>31.8</v>
      </c>
      <c r="O730" s="42" t="s">
        <v>12301</v>
      </c>
      <c r="P730" s="42">
        <v>17.399999999999999</v>
      </c>
      <c r="Q730" s="42" t="s">
        <v>12302</v>
      </c>
      <c r="R730" s="42">
        <v>20.5</v>
      </c>
      <c r="S730" s="42">
        <v>4.3</v>
      </c>
      <c r="T730" s="42">
        <v>50</v>
      </c>
      <c r="U730" s="42">
        <v>19.8</v>
      </c>
      <c r="V730" s="42">
        <v>240</v>
      </c>
      <c r="W730" s="42" t="s">
        <v>12303</v>
      </c>
      <c r="X730" s="42">
        <v>500.7</v>
      </c>
      <c r="Y730" s="42">
        <v>83.8</v>
      </c>
      <c r="Z730" s="42">
        <v>18</v>
      </c>
      <c r="AA730" s="42">
        <v>20</v>
      </c>
      <c r="AB730" s="42" t="s">
        <v>12304</v>
      </c>
      <c r="AC730" s="42">
        <v>79</v>
      </c>
      <c r="AD730" s="42" t="s">
        <v>12305</v>
      </c>
      <c r="AE730" s="42">
        <v>329.9</v>
      </c>
      <c r="AF730" s="42" t="s">
        <v>11119</v>
      </c>
      <c r="AG730" s="42">
        <v>81</v>
      </c>
      <c r="AH730" s="42">
        <v>104.8</v>
      </c>
      <c r="AI730" s="42">
        <v>103.7</v>
      </c>
      <c r="AJ730" s="42">
        <v>424.57</v>
      </c>
      <c r="AK730" s="42" t="s">
        <v>76</v>
      </c>
      <c r="AL730" s="42" t="s">
        <v>76</v>
      </c>
      <c r="AM730" s="42" t="s">
        <v>76</v>
      </c>
      <c r="AN730" s="42">
        <v>8</v>
      </c>
    </row>
    <row r="731" spans="2:40" x14ac:dyDescent="0.25">
      <c r="B731" s="42" t="s">
        <v>408</v>
      </c>
      <c r="C731" s="15">
        <v>467050</v>
      </c>
      <c r="D731" s="15" t="s">
        <v>11883</v>
      </c>
      <c r="E731" s="15">
        <v>2019</v>
      </c>
      <c r="F731" s="41">
        <v>43617</v>
      </c>
      <c r="G731" s="42">
        <v>1003.5</v>
      </c>
      <c r="H731" s="42">
        <v>1006</v>
      </c>
      <c r="I731" s="42">
        <v>1009.6</v>
      </c>
      <c r="J731" s="42" t="s">
        <v>12306</v>
      </c>
      <c r="K731" s="42">
        <v>996.8</v>
      </c>
      <c r="L731" s="42" t="s">
        <v>12307</v>
      </c>
      <c r="M731" s="42">
        <v>27.7</v>
      </c>
      <c r="N731" s="42">
        <v>33.799999999999997</v>
      </c>
      <c r="O731" s="42" t="s">
        <v>12308</v>
      </c>
      <c r="P731" s="42">
        <v>21.2</v>
      </c>
      <c r="Q731" s="42" t="s">
        <v>12309</v>
      </c>
      <c r="R731" s="42">
        <v>24.1</v>
      </c>
      <c r="S731" s="42">
        <v>4.8</v>
      </c>
      <c r="T731" s="42">
        <v>230</v>
      </c>
      <c r="U731" s="42">
        <v>23.3</v>
      </c>
      <c r="V731" s="42">
        <v>240</v>
      </c>
      <c r="W731" s="42" t="s">
        <v>12310</v>
      </c>
      <c r="X731" s="42">
        <v>454.6</v>
      </c>
      <c r="Y731" s="42">
        <v>84.2</v>
      </c>
      <c r="Z731" s="42">
        <v>13</v>
      </c>
      <c r="AA731" s="42">
        <v>14</v>
      </c>
      <c r="AB731" s="42" t="s">
        <v>12311</v>
      </c>
      <c r="AC731" s="42">
        <v>38.200000000000003</v>
      </c>
      <c r="AD731" s="42" t="s">
        <v>12312</v>
      </c>
      <c r="AE731" s="42">
        <v>170.3</v>
      </c>
      <c r="AF731" s="42" t="s">
        <v>12313</v>
      </c>
      <c r="AG731" s="42">
        <v>82</v>
      </c>
      <c r="AH731" s="42">
        <v>130.30000000000001</v>
      </c>
      <c r="AI731" s="42">
        <v>157.6</v>
      </c>
      <c r="AJ731" s="42">
        <v>555.71</v>
      </c>
      <c r="AK731" s="42" t="s">
        <v>76</v>
      </c>
      <c r="AL731" s="42" t="s">
        <v>76</v>
      </c>
      <c r="AM731" s="42" t="s">
        <v>76</v>
      </c>
      <c r="AN731" s="42">
        <v>6.9</v>
      </c>
    </row>
    <row r="732" spans="2:40" x14ac:dyDescent="0.25">
      <c r="B732" s="42" t="s">
        <v>408</v>
      </c>
      <c r="C732" s="15">
        <v>467050</v>
      </c>
      <c r="D732" s="15" t="s">
        <v>11883</v>
      </c>
      <c r="E732" s="15">
        <v>2019</v>
      </c>
      <c r="F732" s="41">
        <v>43647</v>
      </c>
      <c r="G732" s="42">
        <v>1002.4</v>
      </c>
      <c r="H732" s="42">
        <v>1004.9</v>
      </c>
      <c r="I732" s="42">
        <v>1007.8</v>
      </c>
      <c r="J732" s="42" t="s">
        <v>12314</v>
      </c>
      <c r="K732" s="42">
        <v>993.2</v>
      </c>
      <c r="L732" s="42" t="s">
        <v>12315</v>
      </c>
      <c r="M732" s="42">
        <v>29.7</v>
      </c>
      <c r="N732" s="42">
        <v>35.1</v>
      </c>
      <c r="O732" s="42" t="s">
        <v>12316</v>
      </c>
      <c r="P732" s="42">
        <v>24.9</v>
      </c>
      <c r="Q732" s="42" t="s">
        <v>12317</v>
      </c>
      <c r="R732" s="42">
        <v>25</v>
      </c>
      <c r="S732" s="42">
        <v>5.8</v>
      </c>
      <c r="T732" s="42">
        <v>230</v>
      </c>
      <c r="U732" s="42">
        <v>24.8</v>
      </c>
      <c r="V732" s="42">
        <v>230</v>
      </c>
      <c r="W732" s="42" t="s">
        <v>12318</v>
      </c>
      <c r="X732" s="42">
        <v>52.4</v>
      </c>
      <c r="Y732" s="42">
        <v>9.9</v>
      </c>
      <c r="Z732" s="42">
        <v>9</v>
      </c>
      <c r="AA732" s="42">
        <v>12</v>
      </c>
      <c r="AB732" s="42" t="s">
        <v>12319</v>
      </c>
      <c r="AC732" s="42">
        <v>28.6</v>
      </c>
      <c r="AD732" s="42" t="s">
        <v>12320</v>
      </c>
      <c r="AE732" s="42">
        <v>29</v>
      </c>
      <c r="AF732" s="42" t="s">
        <v>3390</v>
      </c>
      <c r="AG732" s="42">
        <v>76</v>
      </c>
      <c r="AH732" s="42">
        <v>208.7</v>
      </c>
      <c r="AI732" s="42">
        <v>234.5</v>
      </c>
      <c r="AJ732" s="42">
        <v>715.62</v>
      </c>
      <c r="AK732" s="42" t="s">
        <v>76</v>
      </c>
      <c r="AL732" s="42" t="s">
        <v>76</v>
      </c>
      <c r="AM732" s="42" t="s">
        <v>76</v>
      </c>
      <c r="AN732" s="42">
        <v>6</v>
      </c>
    </row>
    <row r="733" spans="2:40" x14ac:dyDescent="0.25">
      <c r="B733" s="42" t="s">
        <v>408</v>
      </c>
      <c r="C733" s="15">
        <v>467050</v>
      </c>
      <c r="D733" s="15" t="s">
        <v>11883</v>
      </c>
      <c r="E733" s="15">
        <v>2019</v>
      </c>
      <c r="F733" s="41">
        <v>43678</v>
      </c>
      <c r="G733" s="42">
        <v>1000.2</v>
      </c>
      <c r="H733" s="42">
        <v>1002.7</v>
      </c>
      <c r="I733" s="42">
        <v>1009.1</v>
      </c>
      <c r="J733" s="42" t="s">
        <v>12321</v>
      </c>
      <c r="K733" s="42">
        <v>983.9</v>
      </c>
      <c r="L733" s="42" t="s">
        <v>12322</v>
      </c>
      <c r="M733" s="42">
        <v>29.3</v>
      </c>
      <c r="N733" s="42">
        <v>37.4</v>
      </c>
      <c r="O733" s="42" t="s">
        <v>12323</v>
      </c>
      <c r="P733" s="42">
        <v>24.3</v>
      </c>
      <c r="Q733" s="42" t="s">
        <v>12324</v>
      </c>
      <c r="R733" s="42">
        <v>25</v>
      </c>
      <c r="S733" s="42">
        <v>5.2</v>
      </c>
      <c r="T733" s="42">
        <v>230</v>
      </c>
      <c r="U733" s="42">
        <v>27.7</v>
      </c>
      <c r="V733" s="42">
        <v>70</v>
      </c>
      <c r="W733" s="42" t="s">
        <v>12325</v>
      </c>
      <c r="X733" s="42">
        <v>172.6</v>
      </c>
      <c r="Y733" s="42">
        <v>33.700000000000003</v>
      </c>
      <c r="Z733" s="42">
        <v>10</v>
      </c>
      <c r="AA733" s="42">
        <v>6</v>
      </c>
      <c r="AB733" s="42" t="s">
        <v>12326</v>
      </c>
      <c r="AC733" s="42">
        <v>13.5</v>
      </c>
      <c r="AD733" s="42" t="s">
        <v>12327</v>
      </c>
      <c r="AE733" s="42">
        <v>44.8</v>
      </c>
      <c r="AF733" s="42" t="s">
        <v>2270</v>
      </c>
      <c r="AG733" s="42">
        <v>78</v>
      </c>
      <c r="AH733" s="42">
        <v>172.7</v>
      </c>
      <c r="AI733" s="42">
        <v>222</v>
      </c>
      <c r="AJ733" s="42">
        <v>661.38</v>
      </c>
      <c r="AK733" s="42" t="s">
        <v>76</v>
      </c>
      <c r="AL733" s="42" t="s">
        <v>76</v>
      </c>
      <c r="AM733" s="42" t="s">
        <v>76</v>
      </c>
      <c r="AN733" s="42">
        <v>5.7</v>
      </c>
    </row>
    <row r="734" spans="2:40" x14ac:dyDescent="0.25">
      <c r="B734" s="42" t="s">
        <v>408</v>
      </c>
      <c r="C734" s="15">
        <v>467050</v>
      </c>
      <c r="D734" s="15" t="s">
        <v>11883</v>
      </c>
      <c r="E734" s="15">
        <v>2019</v>
      </c>
      <c r="F734" s="41">
        <v>43709</v>
      </c>
      <c r="G734" s="42">
        <v>1006.6</v>
      </c>
      <c r="H734" s="42">
        <v>1009.1</v>
      </c>
      <c r="I734" s="42">
        <v>1016.4</v>
      </c>
      <c r="J734" s="42" t="s">
        <v>11699</v>
      </c>
      <c r="K734" s="42">
        <v>997.3</v>
      </c>
      <c r="L734" s="42" t="s">
        <v>12328</v>
      </c>
      <c r="M734" s="42">
        <v>26.8</v>
      </c>
      <c r="N734" s="42">
        <v>36.6</v>
      </c>
      <c r="O734" s="42" t="s">
        <v>12329</v>
      </c>
      <c r="P734" s="42">
        <v>19.100000000000001</v>
      </c>
      <c r="Q734" s="42" t="s">
        <v>12330</v>
      </c>
      <c r="R734" s="42">
        <v>21.9</v>
      </c>
      <c r="S734" s="42">
        <v>4.8</v>
      </c>
      <c r="T734" s="42">
        <v>50</v>
      </c>
      <c r="U734" s="42">
        <v>23.1</v>
      </c>
      <c r="V734" s="42">
        <v>30</v>
      </c>
      <c r="W734" s="42" t="s">
        <v>12331</v>
      </c>
      <c r="X734" s="42">
        <v>221.4</v>
      </c>
      <c r="Y734" s="42">
        <v>48.7</v>
      </c>
      <c r="Z734" s="42">
        <v>13</v>
      </c>
      <c r="AA734" s="42">
        <v>16</v>
      </c>
      <c r="AB734" s="42" t="s">
        <v>12332</v>
      </c>
      <c r="AC734" s="42">
        <v>54</v>
      </c>
      <c r="AD734" s="42" t="s">
        <v>12333</v>
      </c>
      <c r="AE734" s="42">
        <v>83.2</v>
      </c>
      <c r="AF734" s="42" t="s">
        <v>2278</v>
      </c>
      <c r="AG734" s="42">
        <v>75</v>
      </c>
      <c r="AH734" s="42">
        <v>134.5</v>
      </c>
      <c r="AI734" s="42">
        <v>176.8</v>
      </c>
      <c r="AJ734" s="42">
        <v>507.92</v>
      </c>
      <c r="AK734" s="42" t="s">
        <v>76</v>
      </c>
      <c r="AL734" s="42" t="s">
        <v>76</v>
      </c>
      <c r="AM734" s="42" t="s">
        <v>76</v>
      </c>
      <c r="AN734" s="42">
        <v>5.7</v>
      </c>
    </row>
    <row r="735" spans="2:40" x14ac:dyDescent="0.25">
      <c r="B735" s="42" t="s">
        <v>408</v>
      </c>
      <c r="C735" s="15">
        <v>467050</v>
      </c>
      <c r="D735" s="15" t="s">
        <v>11883</v>
      </c>
      <c r="E735" s="15">
        <v>2019</v>
      </c>
      <c r="F735" s="41">
        <v>43739</v>
      </c>
      <c r="G735" s="42">
        <v>1012.4</v>
      </c>
      <c r="H735" s="42">
        <v>1014.9</v>
      </c>
      <c r="I735" s="42">
        <v>1019.8</v>
      </c>
      <c r="J735" s="42" t="s">
        <v>12334</v>
      </c>
      <c r="K735" s="42">
        <v>998.1</v>
      </c>
      <c r="L735" s="42" t="s">
        <v>12335</v>
      </c>
      <c r="M735" s="42">
        <v>24.4</v>
      </c>
      <c r="N735" s="42">
        <v>32.9</v>
      </c>
      <c r="O735" s="42" t="s">
        <v>12336</v>
      </c>
      <c r="P735" s="42">
        <v>20</v>
      </c>
      <c r="Q735" s="42" t="s">
        <v>12337</v>
      </c>
      <c r="R735" s="42">
        <v>18.600000000000001</v>
      </c>
      <c r="S735" s="42">
        <v>5.9</v>
      </c>
      <c r="T735" s="42">
        <v>50</v>
      </c>
      <c r="U735" s="42">
        <v>21.8</v>
      </c>
      <c r="V735" s="42">
        <v>50</v>
      </c>
      <c r="W735" s="42" t="s">
        <v>12338</v>
      </c>
      <c r="X735" s="42">
        <v>8.8000000000000007</v>
      </c>
      <c r="Y735" s="42">
        <v>11</v>
      </c>
      <c r="Z735" s="42">
        <v>6</v>
      </c>
      <c r="AA735" s="42">
        <v>2.5</v>
      </c>
      <c r="AB735" s="42" t="s">
        <v>12339</v>
      </c>
      <c r="AC735" s="42">
        <v>2.6</v>
      </c>
      <c r="AD735" s="42" t="s">
        <v>12339</v>
      </c>
      <c r="AE735" s="42">
        <v>5.3</v>
      </c>
      <c r="AF735" s="42" t="s">
        <v>9460</v>
      </c>
      <c r="AG735" s="42">
        <v>70</v>
      </c>
      <c r="AH735" s="42">
        <v>142.30000000000001</v>
      </c>
      <c r="AI735" s="42">
        <v>222.7</v>
      </c>
      <c r="AJ735" s="42">
        <v>522.75</v>
      </c>
      <c r="AK735" s="42" t="s">
        <v>76</v>
      </c>
      <c r="AL735" s="42" t="s">
        <v>76</v>
      </c>
      <c r="AM735" s="42" t="s">
        <v>76</v>
      </c>
      <c r="AN735" s="42">
        <v>4.3</v>
      </c>
    </row>
    <row r="736" spans="2:40" x14ac:dyDescent="0.25">
      <c r="B736" s="42" t="s">
        <v>408</v>
      </c>
      <c r="C736" s="15">
        <v>467050</v>
      </c>
      <c r="D736" s="15" t="s">
        <v>11883</v>
      </c>
      <c r="E736" s="15">
        <v>2019</v>
      </c>
      <c r="F736" s="41">
        <v>43770</v>
      </c>
      <c r="G736" s="42">
        <v>1014.5</v>
      </c>
      <c r="H736" s="42">
        <v>1017</v>
      </c>
      <c r="I736" s="42">
        <v>1022.3</v>
      </c>
      <c r="J736" s="42" t="s">
        <v>12340</v>
      </c>
      <c r="K736" s="42">
        <v>1006.5</v>
      </c>
      <c r="L736" s="42" t="s">
        <v>10039</v>
      </c>
      <c r="M736" s="42">
        <v>21.2</v>
      </c>
      <c r="N736" s="42">
        <v>28.1</v>
      </c>
      <c r="O736" s="42" t="s">
        <v>12341</v>
      </c>
      <c r="P736" s="42">
        <v>15.5</v>
      </c>
      <c r="Q736" s="42" t="s">
        <v>12342</v>
      </c>
      <c r="R736" s="42">
        <v>15.5</v>
      </c>
      <c r="S736" s="42">
        <v>7.2</v>
      </c>
      <c r="T736" s="42">
        <v>50</v>
      </c>
      <c r="U736" s="42">
        <v>23.4</v>
      </c>
      <c r="V736" s="42">
        <v>50</v>
      </c>
      <c r="W736" s="42" t="s">
        <v>12343</v>
      </c>
      <c r="X736" s="42">
        <v>32.5</v>
      </c>
      <c r="Y736" s="42">
        <v>43.7</v>
      </c>
      <c r="Z736" s="42">
        <v>9</v>
      </c>
      <c r="AA736" s="42">
        <v>1.3</v>
      </c>
      <c r="AB736" s="42" t="s">
        <v>12344</v>
      </c>
      <c r="AC736" s="42">
        <v>4.5</v>
      </c>
      <c r="AD736" s="42" t="s">
        <v>12345</v>
      </c>
      <c r="AE736" s="42">
        <v>17.399999999999999</v>
      </c>
      <c r="AF736" s="42" t="s">
        <v>12346</v>
      </c>
      <c r="AG736" s="42">
        <v>71</v>
      </c>
      <c r="AH736" s="42">
        <v>121.3</v>
      </c>
      <c r="AI736" s="42">
        <v>159.19999999999999</v>
      </c>
      <c r="AJ736" s="42">
        <v>343.55</v>
      </c>
      <c r="AK736" s="42" t="s">
        <v>76</v>
      </c>
      <c r="AL736" s="42" t="s">
        <v>76</v>
      </c>
      <c r="AM736" s="42" t="s">
        <v>76</v>
      </c>
      <c r="AN736" s="42">
        <v>5.5</v>
      </c>
    </row>
    <row r="737" spans="2:40" x14ac:dyDescent="0.25">
      <c r="B737" s="42" t="s">
        <v>408</v>
      </c>
      <c r="C737" s="15">
        <v>467050</v>
      </c>
      <c r="D737" s="15" t="s">
        <v>11883</v>
      </c>
      <c r="E737" s="15">
        <v>2019</v>
      </c>
      <c r="F737" s="41">
        <v>43800</v>
      </c>
      <c r="G737" s="42">
        <v>1017.8</v>
      </c>
      <c r="H737" s="42">
        <v>1020.4</v>
      </c>
      <c r="I737" s="42">
        <v>1028</v>
      </c>
      <c r="J737" s="42" t="s">
        <v>12347</v>
      </c>
      <c r="K737" s="42">
        <v>1011.2</v>
      </c>
      <c r="L737" s="42" t="s">
        <v>12348</v>
      </c>
      <c r="M737" s="42">
        <v>18</v>
      </c>
      <c r="N737" s="42">
        <v>27.5</v>
      </c>
      <c r="O737" s="42" t="s">
        <v>12349</v>
      </c>
      <c r="P737" s="42">
        <v>12</v>
      </c>
      <c r="Q737" s="42" t="s">
        <v>12350</v>
      </c>
      <c r="R737" s="42">
        <v>13.3</v>
      </c>
      <c r="S737" s="42">
        <v>6</v>
      </c>
      <c r="T737" s="42">
        <v>50</v>
      </c>
      <c r="U737" s="42">
        <v>22.6</v>
      </c>
      <c r="V737" s="42">
        <v>50</v>
      </c>
      <c r="W737" s="42" t="s">
        <v>12351</v>
      </c>
      <c r="X737" s="42">
        <v>186</v>
      </c>
      <c r="Y737" s="42">
        <v>96.8</v>
      </c>
      <c r="Z737" s="42">
        <v>9</v>
      </c>
      <c r="AA737" s="42">
        <v>2.5</v>
      </c>
      <c r="AB737" s="42" t="s">
        <v>12352</v>
      </c>
      <c r="AC737" s="42">
        <v>6.2</v>
      </c>
      <c r="AD737" s="42" t="s">
        <v>12353</v>
      </c>
      <c r="AE737" s="42">
        <v>56.2</v>
      </c>
      <c r="AF737" s="42" t="s">
        <v>2301</v>
      </c>
      <c r="AG737" s="42">
        <v>75</v>
      </c>
      <c r="AH737" s="42">
        <v>80.3</v>
      </c>
      <c r="AI737" s="42">
        <v>107.5</v>
      </c>
      <c r="AJ737" s="42">
        <v>243.1</v>
      </c>
      <c r="AK737" s="42" t="s">
        <v>76</v>
      </c>
      <c r="AL737" s="42" t="s">
        <v>76</v>
      </c>
      <c r="AM737" s="42" t="s">
        <v>76</v>
      </c>
      <c r="AN737" s="42">
        <v>7.2</v>
      </c>
    </row>
    <row r="738" spans="2:40" x14ac:dyDescent="0.25">
      <c r="B738" s="42" t="s">
        <v>408</v>
      </c>
      <c r="C738" s="15">
        <v>467050</v>
      </c>
      <c r="D738" s="15" t="s">
        <v>11883</v>
      </c>
      <c r="E738" s="15">
        <v>2020</v>
      </c>
      <c r="F738" s="41">
        <v>43831</v>
      </c>
      <c r="G738" s="42">
        <v>1017.4</v>
      </c>
      <c r="H738" s="42">
        <v>1019.9</v>
      </c>
      <c r="I738" s="42">
        <v>1023.2</v>
      </c>
      <c r="J738" s="42" t="s">
        <v>12354</v>
      </c>
      <c r="K738" s="42">
        <v>1011.1</v>
      </c>
      <c r="L738" s="42" t="s">
        <v>12355</v>
      </c>
      <c r="M738" s="42">
        <v>16.5</v>
      </c>
      <c r="N738" s="42">
        <v>26.4</v>
      </c>
      <c r="O738" s="42" t="s">
        <v>12356</v>
      </c>
      <c r="P738" s="42">
        <v>7.2</v>
      </c>
      <c r="Q738" s="42" t="s">
        <v>12357</v>
      </c>
      <c r="R738" s="42">
        <v>13.2</v>
      </c>
      <c r="S738" s="42">
        <v>5</v>
      </c>
      <c r="T738" s="42">
        <v>50</v>
      </c>
      <c r="U738" s="42">
        <v>20.9</v>
      </c>
      <c r="V738" s="42">
        <v>40</v>
      </c>
      <c r="W738" s="42" t="s">
        <v>12358</v>
      </c>
      <c r="X738" s="42">
        <v>42</v>
      </c>
      <c r="Y738" s="42">
        <v>31.1</v>
      </c>
      <c r="Z738" s="42">
        <v>5</v>
      </c>
      <c r="AA738" s="42">
        <v>6</v>
      </c>
      <c r="AB738" s="42" t="s">
        <v>12359</v>
      </c>
      <c r="AC738" s="42">
        <v>8</v>
      </c>
      <c r="AD738" s="42" t="s">
        <v>12360</v>
      </c>
      <c r="AE738" s="42">
        <v>38</v>
      </c>
      <c r="AF738" s="42" t="s">
        <v>4535</v>
      </c>
      <c r="AG738" s="42">
        <v>82</v>
      </c>
      <c r="AH738" s="42">
        <v>30.2</v>
      </c>
      <c r="AI738" s="42">
        <v>101.6</v>
      </c>
      <c r="AJ738" s="42">
        <v>244.64</v>
      </c>
      <c r="AK738" s="42">
        <v>4</v>
      </c>
      <c r="AL738" s="42">
        <v>7</v>
      </c>
      <c r="AM738" s="42" t="s">
        <v>85</v>
      </c>
      <c r="AN738" s="42">
        <v>8.5</v>
      </c>
    </row>
    <row r="739" spans="2:40" x14ac:dyDescent="0.25">
      <c r="B739" s="42" t="s">
        <v>408</v>
      </c>
      <c r="C739" s="15">
        <v>467050</v>
      </c>
      <c r="D739" s="15" t="s">
        <v>11883</v>
      </c>
      <c r="E739" s="15">
        <v>2020</v>
      </c>
      <c r="F739" s="41">
        <v>43862</v>
      </c>
      <c r="G739" s="42">
        <v>1019.8</v>
      </c>
      <c r="H739" s="42">
        <v>1022.4</v>
      </c>
      <c r="I739" s="42">
        <v>1028.0999999999999</v>
      </c>
      <c r="J739" s="42" t="s">
        <v>12361</v>
      </c>
      <c r="K739" s="42">
        <v>1010.1</v>
      </c>
      <c r="L739" s="42" t="s">
        <v>12362</v>
      </c>
      <c r="M739" s="42">
        <v>16.899999999999999</v>
      </c>
      <c r="N739" s="42">
        <v>26.1</v>
      </c>
      <c r="O739" s="42" t="s">
        <v>12363</v>
      </c>
      <c r="P739" s="42">
        <v>9.3000000000000007</v>
      </c>
      <c r="Q739" s="42" t="s">
        <v>12364</v>
      </c>
      <c r="R739" s="42">
        <v>13.8</v>
      </c>
      <c r="S739" s="42">
        <v>5</v>
      </c>
      <c r="T739" s="42">
        <v>40</v>
      </c>
      <c r="U739" s="42">
        <v>20.9</v>
      </c>
      <c r="V739" s="42">
        <v>50</v>
      </c>
      <c r="W739" s="42" t="s">
        <v>12365</v>
      </c>
      <c r="X739" s="42">
        <v>53.7</v>
      </c>
      <c r="Y739" s="42">
        <v>24</v>
      </c>
      <c r="Z739" s="42">
        <v>5</v>
      </c>
      <c r="AA739" s="42">
        <v>3.5</v>
      </c>
      <c r="AB739" s="42" t="s">
        <v>12366</v>
      </c>
      <c r="AC739" s="42">
        <v>10.5</v>
      </c>
      <c r="AD739" s="42" t="s">
        <v>12367</v>
      </c>
      <c r="AE739" s="42">
        <v>46.7</v>
      </c>
      <c r="AF739" s="42" t="s">
        <v>7026</v>
      </c>
      <c r="AG739" s="42">
        <v>83</v>
      </c>
      <c r="AH739" s="42">
        <v>61.1</v>
      </c>
      <c r="AI739" s="42">
        <v>138.6</v>
      </c>
      <c r="AJ739" s="42">
        <v>356.14</v>
      </c>
      <c r="AK739" s="42" t="s">
        <v>76</v>
      </c>
      <c r="AL739" s="42" t="s">
        <v>76</v>
      </c>
      <c r="AM739" s="42" t="s">
        <v>76</v>
      </c>
      <c r="AN739" s="42">
        <v>3</v>
      </c>
    </row>
    <row r="740" spans="2:40" x14ac:dyDescent="0.25">
      <c r="B740" s="42" t="s">
        <v>408</v>
      </c>
      <c r="C740" s="15">
        <v>467050</v>
      </c>
      <c r="D740" s="15" t="s">
        <v>11883</v>
      </c>
      <c r="E740" s="15">
        <v>2020</v>
      </c>
      <c r="F740" s="41">
        <v>43891</v>
      </c>
      <c r="G740" s="42">
        <v>1014.2</v>
      </c>
      <c r="H740" s="42">
        <v>1016.7</v>
      </c>
      <c r="I740" s="42">
        <v>1021.3</v>
      </c>
      <c r="J740" s="42" t="s">
        <v>12368</v>
      </c>
      <c r="K740" s="42">
        <v>1003.6</v>
      </c>
      <c r="L740" s="42" t="s">
        <v>12369</v>
      </c>
      <c r="M740" s="42">
        <v>19.3</v>
      </c>
      <c r="N740" s="42">
        <v>28.9</v>
      </c>
      <c r="O740" s="42" t="s">
        <v>12370</v>
      </c>
      <c r="P740" s="42">
        <v>11.9</v>
      </c>
      <c r="Q740" s="42" t="s">
        <v>12371</v>
      </c>
      <c r="R740" s="42">
        <v>16.899999999999999</v>
      </c>
      <c r="S740" s="42">
        <v>4.3</v>
      </c>
      <c r="T740" s="42">
        <v>50</v>
      </c>
      <c r="U740" s="42">
        <v>19.2</v>
      </c>
      <c r="V740" s="42">
        <v>40</v>
      </c>
      <c r="W740" s="42" t="s">
        <v>12372</v>
      </c>
      <c r="X740" s="42">
        <v>167.8</v>
      </c>
      <c r="Y740" s="42">
        <v>78.2</v>
      </c>
      <c r="Z740" s="42">
        <v>12</v>
      </c>
      <c r="AA740" s="42">
        <v>12.3</v>
      </c>
      <c r="AB740" s="42" t="s">
        <v>12373</v>
      </c>
      <c r="AC740" s="42">
        <v>21.6</v>
      </c>
      <c r="AD740" s="42" t="s">
        <v>12374</v>
      </c>
      <c r="AE740" s="42">
        <v>46</v>
      </c>
      <c r="AF740" s="42" t="s">
        <v>7034</v>
      </c>
      <c r="AG740" s="42">
        <v>87</v>
      </c>
      <c r="AH740" s="42">
        <v>74.099999999999994</v>
      </c>
      <c r="AI740" s="42">
        <v>105.7</v>
      </c>
      <c r="AJ740" s="42">
        <v>343.8</v>
      </c>
      <c r="AK740" s="42" t="s">
        <v>76</v>
      </c>
      <c r="AL740" s="42" t="s">
        <v>76</v>
      </c>
      <c r="AM740" s="42" t="s">
        <v>76</v>
      </c>
      <c r="AN740" s="42">
        <v>7.5</v>
      </c>
    </row>
    <row r="741" spans="2:40" x14ac:dyDescent="0.25">
      <c r="B741" s="42" t="s">
        <v>408</v>
      </c>
      <c r="C741" s="15">
        <v>467050</v>
      </c>
      <c r="D741" s="15" t="s">
        <v>11883</v>
      </c>
      <c r="E741" s="15">
        <v>2020</v>
      </c>
      <c r="F741" s="41">
        <v>43922</v>
      </c>
      <c r="G741" s="42">
        <v>1014.8</v>
      </c>
      <c r="H741" s="42">
        <v>1017.4</v>
      </c>
      <c r="I741" s="42">
        <v>1020.2</v>
      </c>
      <c r="J741" s="42" t="s">
        <v>12375</v>
      </c>
      <c r="K741" s="42">
        <v>1007.4</v>
      </c>
      <c r="L741" s="42" t="s">
        <v>12376</v>
      </c>
      <c r="M741" s="42">
        <v>20</v>
      </c>
      <c r="N741" s="42">
        <v>27.7</v>
      </c>
      <c r="O741" s="42" t="s">
        <v>12377</v>
      </c>
      <c r="P741" s="42">
        <v>9.4</v>
      </c>
      <c r="Q741" s="42" t="s">
        <v>12378</v>
      </c>
      <c r="R741" s="42">
        <v>16.5</v>
      </c>
      <c r="S741" s="42">
        <v>4.5999999999999996</v>
      </c>
      <c r="T741" s="42">
        <v>50</v>
      </c>
      <c r="U741" s="42">
        <v>21.7</v>
      </c>
      <c r="V741" s="42">
        <v>50</v>
      </c>
      <c r="W741" s="42" t="s">
        <v>12379</v>
      </c>
      <c r="X741" s="42">
        <v>71.3</v>
      </c>
      <c r="Y741" s="42">
        <v>56</v>
      </c>
      <c r="Z741" s="42">
        <v>14</v>
      </c>
      <c r="AA741" s="42">
        <v>4.5</v>
      </c>
      <c r="AB741" s="42" t="s">
        <v>12380</v>
      </c>
      <c r="AC741" s="42">
        <v>13</v>
      </c>
      <c r="AD741" s="42" t="s">
        <v>12381</v>
      </c>
      <c r="AE741" s="42">
        <v>24</v>
      </c>
      <c r="AF741" s="42" t="s">
        <v>8314</v>
      </c>
      <c r="AG741" s="42">
        <v>81</v>
      </c>
      <c r="AH741" s="42">
        <v>108.9</v>
      </c>
      <c r="AI741" s="42">
        <v>119.8</v>
      </c>
      <c r="AJ741" s="42">
        <v>400.18</v>
      </c>
      <c r="AK741" s="42" t="s">
        <v>76</v>
      </c>
      <c r="AL741" s="42" t="s">
        <v>76</v>
      </c>
      <c r="AM741" s="42" t="s">
        <v>76</v>
      </c>
      <c r="AN741" s="42">
        <v>7.3</v>
      </c>
    </row>
    <row r="742" spans="2:40" x14ac:dyDescent="0.25">
      <c r="B742" s="42" t="s">
        <v>408</v>
      </c>
      <c r="C742" s="15">
        <v>467050</v>
      </c>
      <c r="D742" s="15" t="s">
        <v>11883</v>
      </c>
      <c r="E742" s="15">
        <v>2020</v>
      </c>
      <c r="F742" s="41">
        <v>43952</v>
      </c>
      <c r="G742" s="42">
        <v>1007.2</v>
      </c>
      <c r="H742" s="42">
        <v>1009.7</v>
      </c>
      <c r="I742" s="42">
        <v>1013</v>
      </c>
      <c r="J742" s="42" t="s">
        <v>12382</v>
      </c>
      <c r="K742" s="42">
        <v>999.4</v>
      </c>
      <c r="L742" s="42" t="s">
        <v>12383</v>
      </c>
      <c r="M742" s="42">
        <v>25.8</v>
      </c>
      <c r="N742" s="42">
        <v>31.6</v>
      </c>
      <c r="O742" s="42" t="s">
        <v>12384</v>
      </c>
      <c r="P742" s="42">
        <v>19.5</v>
      </c>
      <c r="Q742" s="42" t="s">
        <v>1470</v>
      </c>
      <c r="R742" s="42">
        <v>23.3</v>
      </c>
      <c r="S742" s="42">
        <v>3.9</v>
      </c>
      <c r="T742" s="42">
        <v>50</v>
      </c>
      <c r="U742" s="42">
        <v>18.899999999999999</v>
      </c>
      <c r="V742" s="42">
        <v>220</v>
      </c>
      <c r="W742" s="42" t="s">
        <v>12385</v>
      </c>
      <c r="X742" s="42">
        <v>413.4</v>
      </c>
      <c r="Y742" s="42">
        <v>66.8</v>
      </c>
      <c r="Z742" s="42">
        <v>13</v>
      </c>
      <c r="AA742" s="42">
        <v>16</v>
      </c>
      <c r="AB742" s="42" t="s">
        <v>12386</v>
      </c>
      <c r="AC742" s="42">
        <v>64</v>
      </c>
      <c r="AD742" s="42" t="s">
        <v>12387</v>
      </c>
      <c r="AE742" s="42">
        <v>106</v>
      </c>
      <c r="AF742" s="42" t="s">
        <v>6423</v>
      </c>
      <c r="AG742" s="42">
        <v>86</v>
      </c>
      <c r="AH742" s="42">
        <v>132.69999999999999</v>
      </c>
      <c r="AI742" s="42">
        <v>155.80000000000001</v>
      </c>
      <c r="AJ742" s="42">
        <v>515.76</v>
      </c>
      <c r="AK742" s="42" t="s">
        <v>76</v>
      </c>
      <c r="AL742" s="42" t="s">
        <v>76</v>
      </c>
      <c r="AM742" s="42" t="s">
        <v>76</v>
      </c>
      <c r="AN742" s="42">
        <v>6.8</v>
      </c>
    </row>
    <row r="743" spans="2:40" x14ac:dyDescent="0.25">
      <c r="B743" s="42" t="s">
        <v>408</v>
      </c>
      <c r="C743" s="15">
        <v>467050</v>
      </c>
      <c r="D743" s="15" t="s">
        <v>11883</v>
      </c>
      <c r="E743" s="15">
        <v>2020</v>
      </c>
      <c r="F743" s="41">
        <v>43983</v>
      </c>
      <c r="G743" s="42">
        <v>1005.9</v>
      </c>
      <c r="H743" s="42">
        <v>1008.3</v>
      </c>
      <c r="I743" s="42">
        <v>1012.2</v>
      </c>
      <c r="J743" s="42" t="s">
        <v>12388</v>
      </c>
      <c r="K743" s="42">
        <v>1000.6</v>
      </c>
      <c r="L743" s="42" t="s">
        <v>12389</v>
      </c>
      <c r="M743" s="42">
        <v>28.7</v>
      </c>
      <c r="N743" s="42">
        <v>32.4</v>
      </c>
      <c r="O743" s="42" t="s">
        <v>1473</v>
      </c>
      <c r="P743" s="42">
        <v>23.8</v>
      </c>
      <c r="Q743" s="42" t="s">
        <v>12390</v>
      </c>
      <c r="R743" s="42">
        <v>25.2</v>
      </c>
      <c r="S743" s="42">
        <v>6</v>
      </c>
      <c r="T743" s="42">
        <v>230</v>
      </c>
      <c r="U743" s="42">
        <v>20.2</v>
      </c>
      <c r="V743" s="42">
        <v>240</v>
      </c>
      <c r="W743" s="42" t="s">
        <v>12391</v>
      </c>
      <c r="X743" s="42">
        <v>36.4</v>
      </c>
      <c r="Y743" s="42">
        <v>21.3</v>
      </c>
      <c r="Z743" s="42">
        <v>4</v>
      </c>
      <c r="AA743" s="42">
        <v>7</v>
      </c>
      <c r="AB743" s="42" t="s">
        <v>12392</v>
      </c>
      <c r="AC743" s="42">
        <v>11</v>
      </c>
      <c r="AD743" s="42" t="s">
        <v>12393</v>
      </c>
      <c r="AE743" s="42">
        <v>26.5</v>
      </c>
      <c r="AF743" s="42" t="s">
        <v>2307</v>
      </c>
      <c r="AG743" s="42">
        <v>82</v>
      </c>
      <c r="AH743" s="42">
        <v>178.6</v>
      </c>
      <c r="AI743" s="42">
        <v>261.5</v>
      </c>
      <c r="AJ743" s="42">
        <v>691.31</v>
      </c>
      <c r="AK743" s="42" t="s">
        <v>76</v>
      </c>
      <c r="AL743" s="42" t="s">
        <v>76</v>
      </c>
      <c r="AM743" s="42" t="s">
        <v>76</v>
      </c>
      <c r="AN743" s="42">
        <v>6.4</v>
      </c>
    </row>
    <row r="744" spans="2:40" x14ac:dyDescent="0.25">
      <c r="B744" s="42" t="s">
        <v>408</v>
      </c>
      <c r="C744" s="15">
        <v>467050</v>
      </c>
      <c r="D744" s="15" t="s">
        <v>11883</v>
      </c>
      <c r="E744" s="15">
        <v>2020</v>
      </c>
      <c r="F744" s="41">
        <v>44013</v>
      </c>
      <c r="G744" s="42">
        <v>1005.8</v>
      </c>
      <c r="H744" s="42">
        <v>1008.2</v>
      </c>
      <c r="I744" s="42">
        <v>1010.9</v>
      </c>
      <c r="J744" s="42" t="s">
        <v>133</v>
      </c>
      <c r="K744" s="42">
        <v>1000.2</v>
      </c>
      <c r="L744" s="42" t="s">
        <v>12394</v>
      </c>
      <c r="M744" s="42">
        <v>30</v>
      </c>
      <c r="N744" s="42">
        <v>36.200000000000003</v>
      </c>
      <c r="O744" s="42" t="s">
        <v>12395</v>
      </c>
      <c r="P744" s="42">
        <v>25.9</v>
      </c>
      <c r="Q744" s="42" t="s">
        <v>12396</v>
      </c>
      <c r="R744" s="42">
        <v>25.7</v>
      </c>
      <c r="S744" s="42">
        <v>5.0999999999999996</v>
      </c>
      <c r="T744" s="42">
        <v>230</v>
      </c>
      <c r="U744" s="42">
        <v>20.3</v>
      </c>
      <c r="V744" s="42">
        <v>250</v>
      </c>
      <c r="W744" s="42" t="s">
        <v>12397</v>
      </c>
      <c r="X744" s="42">
        <v>5.5</v>
      </c>
      <c r="Y744" s="42">
        <v>1.9</v>
      </c>
      <c r="Z744" s="42">
        <v>3</v>
      </c>
      <c r="AA744" s="42">
        <v>2</v>
      </c>
      <c r="AB744" s="42" t="s">
        <v>12398</v>
      </c>
      <c r="AC744" s="42">
        <v>2.5</v>
      </c>
      <c r="AD744" s="42" t="s">
        <v>12399</v>
      </c>
      <c r="AE744" s="42">
        <v>3</v>
      </c>
      <c r="AF744" s="42" t="s">
        <v>2308</v>
      </c>
      <c r="AG744" s="42">
        <v>78</v>
      </c>
      <c r="AH744" s="42">
        <v>220.6</v>
      </c>
      <c r="AI744" s="42">
        <v>262.7</v>
      </c>
      <c r="AJ744" s="42">
        <v>722.54</v>
      </c>
      <c r="AK744" s="42" t="s">
        <v>76</v>
      </c>
      <c r="AL744" s="42" t="s">
        <v>76</v>
      </c>
      <c r="AM744" s="42" t="s">
        <v>76</v>
      </c>
      <c r="AN744" s="42">
        <v>6.5</v>
      </c>
    </row>
    <row r="745" spans="2:40" x14ac:dyDescent="0.25">
      <c r="B745" s="42" t="s">
        <v>408</v>
      </c>
      <c r="C745" s="15">
        <v>467050</v>
      </c>
      <c r="D745" s="15" t="s">
        <v>11883</v>
      </c>
      <c r="E745" s="15">
        <v>2020</v>
      </c>
      <c r="F745" s="41">
        <v>44044</v>
      </c>
      <c r="G745" s="42">
        <v>1005.2</v>
      </c>
      <c r="H745" s="42">
        <v>1007.6</v>
      </c>
      <c r="I745" s="42">
        <v>1013.5</v>
      </c>
      <c r="J745" s="42" t="s">
        <v>12400</v>
      </c>
      <c r="K745" s="42">
        <v>997.8</v>
      </c>
      <c r="L745" s="42" t="s">
        <v>12401</v>
      </c>
      <c r="M745" s="42">
        <v>29.2</v>
      </c>
      <c r="N745" s="42">
        <v>35.700000000000003</v>
      </c>
      <c r="O745" s="42" t="s">
        <v>12402</v>
      </c>
      <c r="P745" s="42">
        <v>24.7</v>
      </c>
      <c r="Q745" s="42" t="s">
        <v>12403</v>
      </c>
      <c r="R745" s="42">
        <v>25.2</v>
      </c>
      <c r="S745" s="42">
        <v>3.6</v>
      </c>
      <c r="T745" s="42">
        <v>230</v>
      </c>
      <c r="U745" s="42">
        <v>20.8</v>
      </c>
      <c r="V745" s="42">
        <v>240</v>
      </c>
      <c r="W745" s="42" t="s">
        <v>12404</v>
      </c>
      <c r="X745" s="42">
        <v>153</v>
      </c>
      <c r="Y745" s="42">
        <v>25.6</v>
      </c>
      <c r="Z745" s="42">
        <v>8</v>
      </c>
      <c r="AA745" s="42">
        <v>14</v>
      </c>
      <c r="AB745" s="42" t="s">
        <v>12405</v>
      </c>
      <c r="AC745" s="42">
        <v>32</v>
      </c>
      <c r="AD745" s="42" t="s">
        <v>12406</v>
      </c>
      <c r="AE745" s="42">
        <v>71</v>
      </c>
      <c r="AF745" s="42" t="s">
        <v>10104</v>
      </c>
      <c r="AG745" s="42">
        <v>80</v>
      </c>
      <c r="AH745" s="42">
        <v>172.7</v>
      </c>
      <c r="AI745" s="42">
        <v>239.1</v>
      </c>
      <c r="AJ745" s="42">
        <v>644.66999999999996</v>
      </c>
      <c r="AK745" s="42" t="s">
        <v>76</v>
      </c>
      <c r="AL745" s="42" t="s">
        <v>76</v>
      </c>
      <c r="AM745" s="42" t="s">
        <v>76</v>
      </c>
      <c r="AN745" s="42">
        <v>5.9</v>
      </c>
    </row>
    <row r="746" spans="2:40" x14ac:dyDescent="0.25">
      <c r="B746" s="42" t="s">
        <v>408</v>
      </c>
      <c r="C746" s="15">
        <v>467050</v>
      </c>
      <c r="D746" s="15" t="s">
        <v>11883</v>
      </c>
      <c r="E746" s="15">
        <v>2020</v>
      </c>
      <c r="F746" s="41">
        <v>44075</v>
      </c>
      <c r="G746" s="42">
        <v>1008</v>
      </c>
      <c r="H746" s="42">
        <v>1010.5</v>
      </c>
      <c r="I746" s="42">
        <v>1012.8</v>
      </c>
      <c r="J746" s="42" t="s">
        <v>12407</v>
      </c>
      <c r="K746" s="42">
        <v>999.9</v>
      </c>
      <c r="L746" s="42" t="s">
        <v>8934</v>
      </c>
      <c r="M746" s="42">
        <v>26.7</v>
      </c>
      <c r="N746" s="42">
        <v>33</v>
      </c>
      <c r="O746" s="42" t="s">
        <v>12408</v>
      </c>
      <c r="P746" s="42">
        <v>20.3</v>
      </c>
      <c r="Q746" s="42" t="s">
        <v>12409</v>
      </c>
      <c r="R746" s="42">
        <v>23</v>
      </c>
      <c r="S746" s="42">
        <v>3.6</v>
      </c>
      <c r="T746" s="42">
        <v>40</v>
      </c>
      <c r="U746" s="42">
        <v>15.1</v>
      </c>
      <c r="V746" s="42">
        <v>50</v>
      </c>
      <c r="W746" s="42" t="s">
        <v>12410</v>
      </c>
      <c r="X746" s="42">
        <v>105.5</v>
      </c>
      <c r="Y746" s="42">
        <v>46.6</v>
      </c>
      <c r="Z746" s="42">
        <v>8</v>
      </c>
      <c r="AA746" s="42">
        <v>5.5</v>
      </c>
      <c r="AB746" s="42" t="s">
        <v>12411</v>
      </c>
      <c r="AC746" s="42">
        <v>17</v>
      </c>
      <c r="AD746" s="42" t="s">
        <v>12412</v>
      </c>
      <c r="AE746" s="42">
        <v>49.5</v>
      </c>
      <c r="AF746" s="42" t="s">
        <v>9534</v>
      </c>
      <c r="AG746" s="42">
        <v>81</v>
      </c>
      <c r="AH746" s="42">
        <v>127.9</v>
      </c>
      <c r="AI746" s="42">
        <v>158.19999999999999</v>
      </c>
      <c r="AJ746" s="42">
        <v>466.78</v>
      </c>
      <c r="AK746" s="42" t="s">
        <v>76</v>
      </c>
      <c r="AL746" s="42" t="s">
        <v>76</v>
      </c>
      <c r="AM746" s="42" t="s">
        <v>76</v>
      </c>
      <c r="AN746" s="42">
        <v>7</v>
      </c>
    </row>
    <row r="747" spans="2:40" x14ac:dyDescent="0.25">
      <c r="B747" s="42" t="s">
        <v>408</v>
      </c>
      <c r="C747" s="15">
        <v>467050</v>
      </c>
      <c r="D747" s="15" t="s">
        <v>11883</v>
      </c>
      <c r="E747" s="15">
        <v>2020</v>
      </c>
      <c r="F747" s="41">
        <v>44105</v>
      </c>
      <c r="G747" s="42">
        <v>1012.1</v>
      </c>
      <c r="H747" s="42">
        <v>1014.6</v>
      </c>
      <c r="I747" s="42">
        <v>1019.5</v>
      </c>
      <c r="J747" s="42" t="s">
        <v>12413</v>
      </c>
      <c r="K747" s="42">
        <v>1004.9</v>
      </c>
      <c r="L747" s="42" t="s">
        <v>12414</v>
      </c>
      <c r="M747" s="42">
        <v>24</v>
      </c>
      <c r="N747" s="42">
        <v>31.6</v>
      </c>
      <c r="O747" s="42" t="s">
        <v>12415</v>
      </c>
      <c r="P747" s="42">
        <v>19</v>
      </c>
      <c r="Q747" s="42" t="s">
        <v>1688</v>
      </c>
      <c r="R747" s="42">
        <v>19.3</v>
      </c>
      <c r="S747" s="42">
        <v>8.1999999999999993</v>
      </c>
      <c r="T747" s="42">
        <v>50</v>
      </c>
      <c r="U747" s="42">
        <v>25</v>
      </c>
      <c r="V747" s="42">
        <v>50</v>
      </c>
      <c r="W747" s="42" t="s">
        <v>12416</v>
      </c>
      <c r="X747" s="42">
        <v>28</v>
      </c>
      <c r="Y747" s="42">
        <v>38.1</v>
      </c>
      <c r="Z747" s="42">
        <v>9</v>
      </c>
      <c r="AA747" s="42">
        <v>1</v>
      </c>
      <c r="AB747" s="42" t="s">
        <v>12417</v>
      </c>
      <c r="AC747" s="42">
        <v>2.5</v>
      </c>
      <c r="AD747" s="42" t="s">
        <v>12418</v>
      </c>
      <c r="AE747" s="42">
        <v>9.5</v>
      </c>
      <c r="AF747" s="42" t="s">
        <v>7085</v>
      </c>
      <c r="AG747" s="42">
        <v>75</v>
      </c>
      <c r="AH747" s="42">
        <v>129.19999999999999</v>
      </c>
      <c r="AI747" s="42">
        <v>149.30000000000001</v>
      </c>
      <c r="AJ747" s="42">
        <v>410.82</v>
      </c>
      <c r="AK747" s="42" t="s">
        <v>76</v>
      </c>
      <c r="AL747" s="42" t="s">
        <v>76</v>
      </c>
      <c r="AM747" s="42" t="s">
        <v>76</v>
      </c>
      <c r="AN747" s="42">
        <v>6.6</v>
      </c>
    </row>
    <row r="748" spans="2:40" x14ac:dyDescent="0.25">
      <c r="B748" s="42" t="s">
        <v>408</v>
      </c>
      <c r="C748" s="15">
        <v>467050</v>
      </c>
      <c r="D748" s="15" t="s">
        <v>11883</v>
      </c>
      <c r="E748" s="15">
        <v>2020</v>
      </c>
      <c r="F748" s="41">
        <v>44136</v>
      </c>
      <c r="G748" s="42">
        <v>1015.8</v>
      </c>
      <c r="H748" s="42">
        <v>1018.3</v>
      </c>
      <c r="I748" s="42">
        <v>1022.6</v>
      </c>
      <c r="J748" s="42" t="s">
        <v>12419</v>
      </c>
      <c r="K748" s="42">
        <v>1005.6</v>
      </c>
      <c r="L748" s="42" t="s">
        <v>12420</v>
      </c>
      <c r="M748" s="42">
        <v>22.4</v>
      </c>
      <c r="N748" s="42">
        <v>30.9</v>
      </c>
      <c r="O748" s="42" t="s">
        <v>12421</v>
      </c>
      <c r="P748" s="42">
        <v>17.399999999999999</v>
      </c>
      <c r="Q748" s="42" t="s">
        <v>12422</v>
      </c>
      <c r="R748" s="42">
        <v>17.899999999999999</v>
      </c>
      <c r="S748" s="42">
        <v>7.5</v>
      </c>
      <c r="T748" s="42">
        <v>50</v>
      </c>
      <c r="U748" s="42">
        <v>25.1</v>
      </c>
      <c r="V748" s="42">
        <v>40</v>
      </c>
      <c r="W748" s="42" t="s">
        <v>12423</v>
      </c>
      <c r="X748" s="42">
        <v>13</v>
      </c>
      <c r="Y748" s="42">
        <v>24.4</v>
      </c>
      <c r="Z748" s="42">
        <v>6</v>
      </c>
      <c r="AA748" s="42">
        <v>1.5</v>
      </c>
      <c r="AB748" s="42" t="s">
        <v>12424</v>
      </c>
      <c r="AC748" s="42">
        <v>4.5</v>
      </c>
      <c r="AD748" s="42" t="s">
        <v>12425</v>
      </c>
      <c r="AE748" s="42">
        <v>10</v>
      </c>
      <c r="AF748" s="42" t="s">
        <v>2312</v>
      </c>
      <c r="AG748" s="42">
        <v>77</v>
      </c>
      <c r="AH748" s="42">
        <v>108.4</v>
      </c>
      <c r="AI748" s="42">
        <v>149.69999999999999</v>
      </c>
      <c r="AJ748" s="42">
        <v>339.04</v>
      </c>
      <c r="AK748" s="42" t="s">
        <v>76</v>
      </c>
      <c r="AL748" s="42" t="s">
        <v>76</v>
      </c>
      <c r="AM748" s="42" t="s">
        <v>76</v>
      </c>
      <c r="AN748" s="42">
        <v>6.4</v>
      </c>
    </row>
    <row r="749" spans="2:40" x14ac:dyDescent="0.25">
      <c r="B749" s="42" t="s">
        <v>408</v>
      </c>
      <c r="C749" s="15">
        <v>467050</v>
      </c>
      <c r="D749" s="15" t="s">
        <v>11883</v>
      </c>
      <c r="E749" s="15">
        <v>2020</v>
      </c>
      <c r="F749" s="41">
        <v>44166</v>
      </c>
      <c r="G749" s="42">
        <v>1017.8</v>
      </c>
      <c r="H749" s="42">
        <v>1020.4</v>
      </c>
      <c r="I749" s="42">
        <v>1028.5999999999999</v>
      </c>
      <c r="J749" s="42" t="s">
        <v>12426</v>
      </c>
      <c r="K749" s="42">
        <v>1010.3</v>
      </c>
      <c r="L749" s="42" t="s">
        <v>12427</v>
      </c>
      <c r="M749" s="42">
        <v>17.399999999999999</v>
      </c>
      <c r="N749" s="42">
        <v>22.7</v>
      </c>
      <c r="O749" s="42" t="s">
        <v>12428</v>
      </c>
      <c r="P749" s="42">
        <v>6.9</v>
      </c>
      <c r="Q749" s="42" t="s">
        <v>12429</v>
      </c>
      <c r="R749" s="42">
        <v>14.4</v>
      </c>
      <c r="S749" s="42">
        <v>7.7</v>
      </c>
      <c r="T749" s="42">
        <v>50</v>
      </c>
      <c r="U749" s="42">
        <v>21.9</v>
      </c>
      <c r="V749" s="42">
        <v>40</v>
      </c>
      <c r="W749" s="42" t="s">
        <v>12430</v>
      </c>
      <c r="X749" s="42">
        <v>101</v>
      </c>
      <c r="Y749" s="42">
        <v>137.1</v>
      </c>
      <c r="Z749" s="42">
        <v>21</v>
      </c>
      <c r="AA749" s="42">
        <v>2</v>
      </c>
      <c r="AB749" s="42" t="s">
        <v>12431</v>
      </c>
      <c r="AC749" s="42">
        <v>4.5</v>
      </c>
      <c r="AD749" s="42" t="s">
        <v>12432</v>
      </c>
      <c r="AE749" s="42">
        <v>21</v>
      </c>
      <c r="AF749" s="42" t="s">
        <v>9555</v>
      </c>
      <c r="AG749" s="42">
        <v>83</v>
      </c>
      <c r="AH749" s="42">
        <v>35.200000000000003</v>
      </c>
      <c r="AI749" s="42">
        <v>25.1</v>
      </c>
      <c r="AJ749" s="42">
        <v>154.08000000000001</v>
      </c>
      <c r="AK749" s="42" t="s">
        <v>76</v>
      </c>
      <c r="AL749" s="42" t="s">
        <v>76</v>
      </c>
      <c r="AM749" s="42" t="s">
        <v>76</v>
      </c>
      <c r="AN749" s="42">
        <v>9.1999999999999993</v>
      </c>
    </row>
    <row r="750" spans="2:40" x14ac:dyDescent="0.25">
      <c r="B750" s="42" t="s">
        <v>408</v>
      </c>
      <c r="C750" s="15">
        <v>467050</v>
      </c>
      <c r="D750" s="15" t="s">
        <v>11883</v>
      </c>
      <c r="E750" s="15">
        <v>2021</v>
      </c>
      <c r="F750" s="41">
        <v>44197</v>
      </c>
      <c r="G750" s="42">
        <v>1018.1</v>
      </c>
      <c r="H750" s="42">
        <v>1020.7</v>
      </c>
      <c r="I750" s="42">
        <v>1025</v>
      </c>
      <c r="J750" s="42" t="s">
        <v>7731</v>
      </c>
      <c r="K750" s="42">
        <v>1007.1</v>
      </c>
      <c r="L750" s="42" t="s">
        <v>8371</v>
      </c>
      <c r="M750" s="42">
        <v>14.6</v>
      </c>
      <c r="N750" s="42">
        <v>26.2</v>
      </c>
      <c r="O750" s="42" t="s">
        <v>12433</v>
      </c>
      <c r="P750" s="42">
        <v>6.3</v>
      </c>
      <c r="Q750" s="42" t="s">
        <v>12434</v>
      </c>
      <c r="R750" s="42">
        <v>10.7</v>
      </c>
      <c r="S750" s="42">
        <v>6</v>
      </c>
      <c r="T750" s="42">
        <v>40</v>
      </c>
      <c r="U750" s="42">
        <v>22.5</v>
      </c>
      <c r="V750" s="42">
        <v>40</v>
      </c>
      <c r="W750" s="42" t="s">
        <v>12435</v>
      </c>
      <c r="X750" s="42">
        <v>42</v>
      </c>
      <c r="Y750" s="42">
        <v>84.7</v>
      </c>
      <c r="Z750" s="42">
        <v>9</v>
      </c>
      <c r="AA750" s="42">
        <v>1</v>
      </c>
      <c r="AB750" s="42" t="s">
        <v>12436</v>
      </c>
      <c r="AC750" s="42">
        <v>2.5</v>
      </c>
      <c r="AD750" s="42" t="s">
        <v>12437</v>
      </c>
      <c r="AE750" s="42">
        <v>16.5</v>
      </c>
      <c r="AF750" s="42" t="s">
        <v>7737</v>
      </c>
      <c r="AG750" s="42">
        <v>78</v>
      </c>
      <c r="AH750" s="42">
        <v>71.5</v>
      </c>
      <c r="AI750" s="42">
        <v>135.30000000000001</v>
      </c>
      <c r="AJ750" s="42">
        <v>306.49</v>
      </c>
      <c r="AK750" s="42">
        <v>5</v>
      </c>
      <c r="AL750" s="42">
        <v>7</v>
      </c>
      <c r="AM750" s="42" t="s">
        <v>12438</v>
      </c>
      <c r="AN750" s="42">
        <v>6.3</v>
      </c>
    </row>
    <row r="751" spans="2:40" x14ac:dyDescent="0.25">
      <c r="B751" s="42" t="s">
        <v>408</v>
      </c>
      <c r="C751" s="15">
        <v>467050</v>
      </c>
      <c r="D751" s="15" t="s">
        <v>11883</v>
      </c>
      <c r="E751" s="15">
        <v>2021</v>
      </c>
      <c r="F751" s="41">
        <v>44228</v>
      </c>
      <c r="G751" s="42">
        <v>1015.1</v>
      </c>
      <c r="H751" s="42">
        <v>1017.7</v>
      </c>
      <c r="I751" s="42">
        <v>1026.4000000000001</v>
      </c>
      <c r="J751" s="42" t="s">
        <v>12439</v>
      </c>
      <c r="K751" s="42">
        <v>1006.4</v>
      </c>
      <c r="L751" s="42" t="s">
        <v>12440</v>
      </c>
      <c r="M751" s="42">
        <v>16.7</v>
      </c>
      <c r="N751" s="42">
        <v>24.4</v>
      </c>
      <c r="O751" s="42" t="s">
        <v>12441</v>
      </c>
      <c r="P751" s="42">
        <v>9.5</v>
      </c>
      <c r="Q751" s="42" t="s">
        <v>12442</v>
      </c>
      <c r="R751" s="42">
        <v>13.4</v>
      </c>
      <c r="S751" s="42">
        <v>4.8</v>
      </c>
      <c r="T751" s="42">
        <v>40</v>
      </c>
      <c r="U751" s="42">
        <v>20.9</v>
      </c>
      <c r="V751" s="42">
        <v>40</v>
      </c>
      <c r="W751" s="42" t="s">
        <v>12443</v>
      </c>
      <c r="X751" s="42">
        <v>62</v>
      </c>
      <c r="Y751" s="42">
        <v>41.7</v>
      </c>
      <c r="Z751" s="42">
        <v>7</v>
      </c>
      <c r="AA751" s="42">
        <v>2</v>
      </c>
      <c r="AB751" s="42" t="s">
        <v>12444</v>
      </c>
      <c r="AC751" s="42">
        <v>6</v>
      </c>
      <c r="AD751" s="42" t="s">
        <v>1465</v>
      </c>
      <c r="AE751" s="42">
        <v>29.5</v>
      </c>
      <c r="AF751" s="42" t="s">
        <v>1464</v>
      </c>
      <c r="AG751" s="42">
        <v>82</v>
      </c>
      <c r="AH751" s="42">
        <v>79.7</v>
      </c>
      <c r="AI751" s="42">
        <v>157.69999999999999</v>
      </c>
      <c r="AJ751" s="42">
        <v>381.82</v>
      </c>
      <c r="AK751" s="42" t="s">
        <v>76</v>
      </c>
      <c r="AL751" s="42" t="s">
        <v>76</v>
      </c>
      <c r="AM751" s="42" t="s">
        <v>76</v>
      </c>
      <c r="AN751" s="42">
        <v>5.3</v>
      </c>
    </row>
    <row r="752" spans="2:40" x14ac:dyDescent="0.25">
      <c r="B752" s="42" t="s">
        <v>408</v>
      </c>
      <c r="C752" s="15">
        <v>467050</v>
      </c>
      <c r="D752" s="15" t="s">
        <v>11883</v>
      </c>
      <c r="E752" s="15">
        <v>2021</v>
      </c>
      <c r="F752" s="41">
        <v>44256</v>
      </c>
      <c r="G752" s="42">
        <v>1014.1</v>
      </c>
      <c r="H752" s="42">
        <v>1016.7</v>
      </c>
      <c r="I752" s="42">
        <v>1023.8</v>
      </c>
      <c r="J752" s="42" t="s">
        <v>12445</v>
      </c>
      <c r="K752" s="42">
        <v>1002.6</v>
      </c>
      <c r="L752" s="42" t="s">
        <v>12446</v>
      </c>
      <c r="M752" s="42">
        <v>17.899999999999999</v>
      </c>
      <c r="N752" s="42">
        <v>26.5</v>
      </c>
      <c r="O752" s="42" t="s">
        <v>12447</v>
      </c>
      <c r="P752" s="42">
        <v>10.7</v>
      </c>
      <c r="Q752" s="42" t="s">
        <v>12448</v>
      </c>
      <c r="R752" s="42">
        <v>15.8</v>
      </c>
      <c r="S752" s="42">
        <v>4.7</v>
      </c>
      <c r="T752" s="42">
        <v>40</v>
      </c>
      <c r="U752" s="42">
        <v>24.9</v>
      </c>
      <c r="V752" s="42">
        <v>50</v>
      </c>
      <c r="W752" s="42" t="s">
        <v>12449</v>
      </c>
      <c r="X752" s="42">
        <v>91</v>
      </c>
      <c r="Y752" s="42">
        <v>65.599999999999994</v>
      </c>
      <c r="Z752" s="42">
        <v>7</v>
      </c>
      <c r="AA752" s="42">
        <v>3.5</v>
      </c>
      <c r="AB752" s="42" t="s">
        <v>12450</v>
      </c>
      <c r="AC752" s="42">
        <v>10</v>
      </c>
      <c r="AD752" s="42" t="s">
        <v>12451</v>
      </c>
      <c r="AE752" s="42">
        <v>31</v>
      </c>
      <c r="AF752" s="42" t="s">
        <v>7118</v>
      </c>
      <c r="AG752" s="42">
        <v>88</v>
      </c>
      <c r="AH752" s="42">
        <v>72.3</v>
      </c>
      <c r="AI752" s="42">
        <v>102</v>
      </c>
      <c r="AJ752" s="42">
        <v>353.18</v>
      </c>
      <c r="AK752" s="42" t="s">
        <v>76</v>
      </c>
      <c r="AL752" s="42" t="s">
        <v>76</v>
      </c>
      <c r="AM752" s="42" t="s">
        <v>76</v>
      </c>
      <c r="AN752" s="42">
        <v>7.5</v>
      </c>
    </row>
    <row r="753" spans="2:40" x14ac:dyDescent="0.25">
      <c r="B753" s="42" t="s">
        <v>408</v>
      </c>
      <c r="C753" s="15">
        <v>467050</v>
      </c>
      <c r="D753" s="15" t="s">
        <v>11883</v>
      </c>
      <c r="E753" s="15">
        <v>2021</v>
      </c>
      <c r="F753" s="41">
        <v>44287</v>
      </c>
      <c r="G753" s="42">
        <v>1011.8</v>
      </c>
      <c r="H753" s="42">
        <v>1014.3</v>
      </c>
      <c r="I753" s="42">
        <v>1019.1</v>
      </c>
      <c r="J753" s="42" t="s">
        <v>12452</v>
      </c>
      <c r="K753" s="42">
        <v>1002.6</v>
      </c>
      <c r="L753" s="42" t="s">
        <v>12453</v>
      </c>
      <c r="M753" s="42">
        <v>21.2</v>
      </c>
      <c r="N753" s="42">
        <v>29.8</v>
      </c>
      <c r="O753" s="42" t="s">
        <v>12454</v>
      </c>
      <c r="P753" s="42">
        <v>15.6</v>
      </c>
      <c r="Q753" s="42" t="s">
        <v>12455</v>
      </c>
      <c r="R753" s="42">
        <v>17.7</v>
      </c>
      <c r="S753" s="42">
        <v>5.2</v>
      </c>
      <c r="T753" s="42">
        <v>40</v>
      </c>
      <c r="U753" s="42">
        <v>21.8</v>
      </c>
      <c r="V753" s="42">
        <v>40</v>
      </c>
      <c r="W753" s="42" t="s">
        <v>12456</v>
      </c>
      <c r="X753" s="42">
        <v>61</v>
      </c>
      <c r="Y753" s="42">
        <v>60.4</v>
      </c>
      <c r="Z753" s="42">
        <v>4</v>
      </c>
      <c r="AA753" s="42">
        <v>5</v>
      </c>
      <c r="AB753" s="42" t="s">
        <v>12457</v>
      </c>
      <c r="AC753" s="42">
        <v>12.5</v>
      </c>
      <c r="AD753" s="42" t="s">
        <v>12458</v>
      </c>
      <c r="AE753" s="42">
        <v>34.5</v>
      </c>
      <c r="AF753" s="42" t="s">
        <v>7126</v>
      </c>
      <c r="AG753" s="42">
        <v>81</v>
      </c>
      <c r="AH753" s="42">
        <v>111.5</v>
      </c>
      <c r="AI753" s="42">
        <v>132.69999999999999</v>
      </c>
      <c r="AJ753" s="42">
        <v>444.9</v>
      </c>
      <c r="AK753" s="42" t="s">
        <v>76</v>
      </c>
      <c r="AL753" s="42" t="s">
        <v>76</v>
      </c>
      <c r="AM753" s="42" t="s">
        <v>76</v>
      </c>
      <c r="AN753" s="42">
        <v>7.1</v>
      </c>
    </row>
    <row r="754" spans="2:40" x14ac:dyDescent="0.25">
      <c r="B754" s="42" t="s">
        <v>408</v>
      </c>
      <c r="C754" s="15">
        <v>467050</v>
      </c>
      <c r="D754" s="15" t="s">
        <v>11883</v>
      </c>
      <c r="E754" s="15">
        <v>2021</v>
      </c>
      <c r="F754" s="41">
        <v>44317</v>
      </c>
      <c r="G754" s="42">
        <v>1007.4</v>
      </c>
      <c r="H754" s="42">
        <v>1009.9</v>
      </c>
      <c r="I754" s="42">
        <v>1014.7</v>
      </c>
      <c r="J754" s="42" t="s">
        <v>12459</v>
      </c>
      <c r="K754" s="42">
        <v>1001</v>
      </c>
      <c r="L754" s="42" t="s">
        <v>12460</v>
      </c>
      <c r="M754" s="42">
        <v>26.6</v>
      </c>
      <c r="N754" s="42">
        <v>31.4</v>
      </c>
      <c r="O754" s="42" t="s">
        <v>12461</v>
      </c>
      <c r="P754" s="42">
        <v>19.399999999999999</v>
      </c>
      <c r="Q754" s="42" t="s">
        <v>12462</v>
      </c>
      <c r="R754" s="42">
        <v>23.8</v>
      </c>
      <c r="S754" s="42">
        <v>4</v>
      </c>
      <c r="T754" s="42">
        <v>240</v>
      </c>
      <c r="U754" s="42">
        <v>20.9</v>
      </c>
      <c r="V754" s="42">
        <v>240</v>
      </c>
      <c r="W754" s="42" t="s">
        <v>9583</v>
      </c>
      <c r="X754" s="42">
        <v>88</v>
      </c>
      <c r="Y754" s="42">
        <v>28.6</v>
      </c>
      <c r="Z754" s="42">
        <v>5</v>
      </c>
      <c r="AA754" s="42">
        <v>6.5</v>
      </c>
      <c r="AB754" s="42" t="s">
        <v>12463</v>
      </c>
      <c r="AC754" s="42">
        <v>20.5</v>
      </c>
      <c r="AD754" s="42" t="s">
        <v>12464</v>
      </c>
      <c r="AE754" s="42">
        <v>58.5</v>
      </c>
      <c r="AF754" s="42" t="s">
        <v>9588</v>
      </c>
      <c r="AG754" s="42">
        <v>85</v>
      </c>
      <c r="AH754" s="42">
        <v>154.9</v>
      </c>
      <c r="AI754" s="42">
        <v>197.5</v>
      </c>
      <c r="AJ754" s="42">
        <v>621.38</v>
      </c>
      <c r="AK754" s="42" t="s">
        <v>76</v>
      </c>
      <c r="AL754" s="42" t="s">
        <v>76</v>
      </c>
      <c r="AM754" s="42" t="s">
        <v>76</v>
      </c>
      <c r="AN754" s="42">
        <v>7</v>
      </c>
    </row>
    <row r="755" spans="2:40" x14ac:dyDescent="0.25">
      <c r="B755" s="42" t="s">
        <v>408</v>
      </c>
      <c r="C755" s="15">
        <v>467050</v>
      </c>
      <c r="D755" s="15" t="s">
        <v>11883</v>
      </c>
      <c r="E755" s="15">
        <v>2021</v>
      </c>
      <c r="F755" s="41">
        <v>44348</v>
      </c>
      <c r="G755" s="42">
        <v>1003.8</v>
      </c>
      <c r="H755" s="42">
        <v>1006.3</v>
      </c>
      <c r="I755" s="42">
        <v>1010.1</v>
      </c>
      <c r="J755" s="42" t="s">
        <v>2916</v>
      </c>
      <c r="K755" s="42">
        <v>997.1</v>
      </c>
      <c r="L755" s="42" t="s">
        <v>12465</v>
      </c>
      <c r="M755" s="42">
        <v>27.9</v>
      </c>
      <c r="N755" s="42">
        <v>32.299999999999997</v>
      </c>
      <c r="O755" s="42" t="s">
        <v>12466</v>
      </c>
      <c r="P755" s="42">
        <v>21.4</v>
      </c>
      <c r="Q755" s="42" t="s">
        <v>12467</v>
      </c>
      <c r="R755" s="42">
        <v>24.9</v>
      </c>
      <c r="S755" s="42">
        <v>5.5</v>
      </c>
      <c r="T755" s="42">
        <v>230</v>
      </c>
      <c r="U755" s="42">
        <v>22.1</v>
      </c>
      <c r="V755" s="42">
        <v>230</v>
      </c>
      <c r="W755" s="42" t="s">
        <v>12468</v>
      </c>
      <c r="X755" s="42">
        <v>211</v>
      </c>
      <c r="Y755" s="42">
        <v>41.6</v>
      </c>
      <c r="Z755" s="42">
        <v>9</v>
      </c>
      <c r="AA755" s="42">
        <v>8</v>
      </c>
      <c r="AB755" s="42" t="s">
        <v>11283</v>
      </c>
      <c r="AC755" s="42">
        <v>32</v>
      </c>
      <c r="AD755" s="42" t="s">
        <v>12469</v>
      </c>
      <c r="AE755" s="42">
        <v>113.5</v>
      </c>
      <c r="AF755" s="42" t="s">
        <v>2319</v>
      </c>
      <c r="AG755" s="42">
        <v>84</v>
      </c>
      <c r="AH755" s="42">
        <v>163.6</v>
      </c>
      <c r="AI755" s="42">
        <v>220.6</v>
      </c>
      <c r="AJ755" s="42">
        <v>636.39</v>
      </c>
      <c r="AK755" s="42" t="s">
        <v>76</v>
      </c>
      <c r="AL755" s="42" t="s">
        <v>76</v>
      </c>
      <c r="AM755" s="42" t="s">
        <v>76</v>
      </c>
      <c r="AN755" s="42">
        <v>7.5</v>
      </c>
    </row>
    <row r="756" spans="2:40" x14ac:dyDescent="0.25">
      <c r="B756" s="42" t="s">
        <v>408</v>
      </c>
      <c r="C756" s="15">
        <v>467050</v>
      </c>
      <c r="D756" s="15" t="s">
        <v>11883</v>
      </c>
      <c r="E756" s="15">
        <v>2021</v>
      </c>
      <c r="F756" s="41">
        <v>44378</v>
      </c>
      <c r="G756" s="42">
        <v>1002.3</v>
      </c>
      <c r="H756" s="42">
        <v>1004.7</v>
      </c>
      <c r="I756" s="42">
        <v>1011.2</v>
      </c>
      <c r="J756" s="42" t="s">
        <v>12470</v>
      </c>
      <c r="K756" s="42">
        <v>991</v>
      </c>
      <c r="L756" s="42" t="s">
        <v>12471</v>
      </c>
      <c r="M756" s="42">
        <v>29.1</v>
      </c>
      <c r="N756" s="42">
        <v>34.4</v>
      </c>
      <c r="O756" s="42" t="s">
        <v>12472</v>
      </c>
      <c r="P756" s="42">
        <v>25.2</v>
      </c>
      <c r="Q756" s="42" t="s">
        <v>12473</v>
      </c>
      <c r="R756" s="42">
        <v>25.4</v>
      </c>
      <c r="S756" s="42">
        <v>4.7</v>
      </c>
      <c r="T756" s="42">
        <v>230</v>
      </c>
      <c r="U756" s="42">
        <v>20</v>
      </c>
      <c r="V756" s="42">
        <v>220</v>
      </c>
      <c r="W756" s="42" t="s">
        <v>12474</v>
      </c>
      <c r="X756" s="42">
        <v>81</v>
      </c>
      <c r="Y756" s="42">
        <v>8.9</v>
      </c>
      <c r="Z756" s="42">
        <v>6</v>
      </c>
      <c r="AA756" s="42">
        <v>10</v>
      </c>
      <c r="AB756" s="42" t="s">
        <v>12475</v>
      </c>
      <c r="AC756" s="42">
        <v>26.5</v>
      </c>
      <c r="AD756" s="42" t="s">
        <v>12476</v>
      </c>
      <c r="AE756" s="42">
        <v>29</v>
      </c>
      <c r="AF756" s="42" t="s">
        <v>12477</v>
      </c>
      <c r="AG756" s="42">
        <v>81</v>
      </c>
      <c r="AH756" s="42">
        <v>198.4</v>
      </c>
      <c r="AI756" s="42">
        <v>274.89999999999998</v>
      </c>
      <c r="AJ756" s="42">
        <v>747.84</v>
      </c>
      <c r="AK756" s="42" t="s">
        <v>76</v>
      </c>
      <c r="AL756" s="42" t="s">
        <v>76</v>
      </c>
      <c r="AM756" s="42" t="s">
        <v>76</v>
      </c>
      <c r="AN756" s="42">
        <v>6.2</v>
      </c>
    </row>
    <row r="757" spans="2:40" x14ac:dyDescent="0.25">
      <c r="B757" s="42" t="s">
        <v>408</v>
      </c>
      <c r="C757" s="15">
        <v>467050</v>
      </c>
      <c r="D757" s="15" t="s">
        <v>11883</v>
      </c>
      <c r="E757" s="15">
        <v>2021</v>
      </c>
      <c r="F757" s="41">
        <v>44409</v>
      </c>
      <c r="G757" s="42">
        <v>1004.6</v>
      </c>
      <c r="H757" s="42">
        <v>1007.1</v>
      </c>
      <c r="I757" s="42">
        <v>1011.6</v>
      </c>
      <c r="J757" s="42" t="s">
        <v>12478</v>
      </c>
      <c r="K757" s="42">
        <v>992.2</v>
      </c>
      <c r="L757" s="42" t="s">
        <v>12479</v>
      </c>
      <c r="M757" s="42">
        <v>28.3</v>
      </c>
      <c r="N757" s="42">
        <v>32.700000000000003</v>
      </c>
      <c r="O757" s="42" t="s">
        <v>12480</v>
      </c>
      <c r="P757" s="42">
        <v>24</v>
      </c>
      <c r="Q757" s="42" t="s">
        <v>12481</v>
      </c>
      <c r="R757" s="42">
        <v>25</v>
      </c>
      <c r="S757" s="42">
        <v>3.4</v>
      </c>
      <c r="T757" s="42">
        <v>240</v>
      </c>
      <c r="U757" s="42">
        <v>16.7</v>
      </c>
      <c r="V757" s="42">
        <v>240</v>
      </c>
      <c r="W757" s="42" t="s">
        <v>12482</v>
      </c>
      <c r="X757" s="42">
        <v>237</v>
      </c>
      <c r="Y757" s="42">
        <v>32.4</v>
      </c>
      <c r="Z757" s="42">
        <v>5</v>
      </c>
      <c r="AA757" s="42">
        <v>8</v>
      </c>
      <c r="AB757" s="42" t="s">
        <v>12483</v>
      </c>
      <c r="AC757" s="42">
        <v>17</v>
      </c>
      <c r="AD757" s="42" t="s">
        <v>12484</v>
      </c>
      <c r="AE757" s="42">
        <v>139.5</v>
      </c>
      <c r="AF757" s="42" t="s">
        <v>4674</v>
      </c>
      <c r="AG757" s="42">
        <v>83</v>
      </c>
      <c r="AH757" s="42">
        <v>159.4</v>
      </c>
      <c r="AI757" s="42">
        <v>240</v>
      </c>
      <c r="AJ757" s="42">
        <v>636.14</v>
      </c>
      <c r="AK757" s="42" t="s">
        <v>76</v>
      </c>
      <c r="AL757" s="42" t="s">
        <v>76</v>
      </c>
      <c r="AM757" s="42" t="s">
        <v>76</v>
      </c>
      <c r="AN757" s="42">
        <v>6.4</v>
      </c>
    </row>
    <row r="758" spans="2:40" x14ac:dyDescent="0.25">
      <c r="B758" s="42" t="s">
        <v>408</v>
      </c>
      <c r="C758" s="15">
        <v>467050</v>
      </c>
      <c r="D758" s="15" t="s">
        <v>11883</v>
      </c>
      <c r="E758" s="15">
        <v>2021</v>
      </c>
      <c r="F758" s="41">
        <v>44440</v>
      </c>
      <c r="G758" s="42">
        <v>1007</v>
      </c>
      <c r="H758" s="42">
        <v>1009.4</v>
      </c>
      <c r="I758" s="42">
        <v>1012.9</v>
      </c>
      <c r="J758" s="42" t="s">
        <v>12485</v>
      </c>
      <c r="K758" s="42">
        <v>991.4</v>
      </c>
      <c r="L758" s="42" t="s">
        <v>12486</v>
      </c>
      <c r="M758" s="42">
        <v>28.9</v>
      </c>
      <c r="N758" s="42">
        <v>34</v>
      </c>
      <c r="O758" s="42" t="s">
        <v>12487</v>
      </c>
      <c r="P758" s="42">
        <v>23.5</v>
      </c>
      <c r="Q758" s="42" t="s">
        <v>12488</v>
      </c>
      <c r="R758" s="42">
        <v>24.4</v>
      </c>
      <c r="S758" s="42">
        <v>3.8</v>
      </c>
      <c r="T758" s="42">
        <v>60</v>
      </c>
      <c r="U758" s="42">
        <v>18.8</v>
      </c>
      <c r="V758" s="42">
        <v>230</v>
      </c>
      <c r="W758" s="42" t="s">
        <v>12489</v>
      </c>
      <c r="X758" s="42">
        <v>5.5</v>
      </c>
      <c r="Y758" s="42">
        <v>2.9</v>
      </c>
      <c r="Z758" s="42">
        <v>2</v>
      </c>
      <c r="AA758" s="42">
        <v>1</v>
      </c>
      <c r="AB758" s="42" t="s">
        <v>12490</v>
      </c>
      <c r="AC758" s="42">
        <v>2.5</v>
      </c>
      <c r="AD758" s="42" t="s">
        <v>12490</v>
      </c>
      <c r="AE758" s="42">
        <v>5</v>
      </c>
      <c r="AF758" s="42" t="s">
        <v>2322</v>
      </c>
      <c r="AG758" s="42">
        <v>77</v>
      </c>
      <c r="AH758" s="42">
        <v>183.2</v>
      </c>
      <c r="AI758" s="42">
        <v>287.60000000000002</v>
      </c>
      <c r="AJ758" s="42">
        <v>651.04999999999995</v>
      </c>
      <c r="AK758" s="42" t="s">
        <v>76</v>
      </c>
      <c r="AL758" s="42" t="s">
        <v>76</v>
      </c>
      <c r="AM758" s="42" t="s">
        <v>76</v>
      </c>
      <c r="AN758" s="42">
        <v>4.4000000000000004</v>
      </c>
    </row>
    <row r="759" spans="2:40" x14ac:dyDescent="0.25">
      <c r="B759" s="42" t="s">
        <v>408</v>
      </c>
      <c r="C759" s="15">
        <v>467050</v>
      </c>
      <c r="D759" s="15" t="s">
        <v>11883</v>
      </c>
      <c r="E759" s="15">
        <v>2021</v>
      </c>
      <c r="F759" s="41">
        <v>44470</v>
      </c>
      <c r="G759" s="42">
        <v>1011.1</v>
      </c>
      <c r="H759" s="42">
        <v>1013.6</v>
      </c>
      <c r="I759" s="42">
        <v>1020</v>
      </c>
      <c r="J759" s="42" t="s">
        <v>12491</v>
      </c>
      <c r="K759" s="42">
        <v>995.9</v>
      </c>
      <c r="L759" s="42" t="s">
        <v>12492</v>
      </c>
      <c r="M759" s="42">
        <v>25.7</v>
      </c>
      <c r="N759" s="42">
        <v>35.299999999999997</v>
      </c>
      <c r="O759" s="42" t="s">
        <v>12493</v>
      </c>
      <c r="P759" s="42">
        <v>19</v>
      </c>
      <c r="Q759" s="42" t="s">
        <v>12494</v>
      </c>
      <c r="R759" s="42">
        <v>20.5</v>
      </c>
      <c r="S759" s="42">
        <v>6.2</v>
      </c>
      <c r="T759" s="42">
        <v>50</v>
      </c>
      <c r="U759" s="42">
        <v>26.8</v>
      </c>
      <c r="V759" s="42">
        <v>40</v>
      </c>
      <c r="W759" s="42" t="s">
        <v>12495</v>
      </c>
      <c r="X759" s="42">
        <v>179</v>
      </c>
      <c r="Y759" s="42">
        <v>73.900000000000006</v>
      </c>
      <c r="Z759" s="42">
        <v>11</v>
      </c>
      <c r="AA759" s="42">
        <v>8.5</v>
      </c>
      <c r="AB759" s="42" t="s">
        <v>12496</v>
      </c>
      <c r="AC759" s="42">
        <v>13</v>
      </c>
      <c r="AD759" s="42" t="s">
        <v>12497</v>
      </c>
      <c r="AE759" s="42">
        <v>93.5</v>
      </c>
      <c r="AF759" s="42" t="s">
        <v>2323</v>
      </c>
      <c r="AG759" s="42">
        <v>74</v>
      </c>
      <c r="AH759" s="42">
        <v>133.9</v>
      </c>
      <c r="AI759" s="42">
        <v>174.1</v>
      </c>
      <c r="AJ759" s="42">
        <v>443.22</v>
      </c>
      <c r="AK759" s="42" t="s">
        <v>76</v>
      </c>
      <c r="AL759" s="42" t="s">
        <v>76</v>
      </c>
      <c r="AM759" s="42" t="s">
        <v>76</v>
      </c>
      <c r="AN759" s="42">
        <v>6.1</v>
      </c>
    </row>
    <row r="760" spans="2:40" x14ac:dyDescent="0.25">
      <c r="B760" s="42" t="s">
        <v>408</v>
      </c>
      <c r="C760" s="15">
        <v>467050</v>
      </c>
      <c r="D760" s="15" t="s">
        <v>11883</v>
      </c>
      <c r="E760" s="15">
        <v>2021</v>
      </c>
      <c r="F760" s="41">
        <v>44501</v>
      </c>
      <c r="G760" s="42">
        <v>1014.5</v>
      </c>
      <c r="H760" s="42">
        <v>1017.1</v>
      </c>
      <c r="I760" s="42">
        <v>1020.6</v>
      </c>
      <c r="J760" s="42" t="s">
        <v>12498</v>
      </c>
      <c r="K760" s="42">
        <v>1007.1</v>
      </c>
      <c r="L760" s="42" t="s">
        <v>12499</v>
      </c>
      <c r="M760" s="42">
        <v>20.9</v>
      </c>
      <c r="N760" s="42">
        <v>27.8</v>
      </c>
      <c r="O760" s="42" t="s">
        <v>12500</v>
      </c>
      <c r="P760" s="42">
        <v>12.4</v>
      </c>
      <c r="Q760" s="42" t="s">
        <v>12501</v>
      </c>
      <c r="R760" s="42">
        <v>16.7</v>
      </c>
      <c r="S760" s="42">
        <v>5.7</v>
      </c>
      <c r="T760" s="42">
        <v>60</v>
      </c>
      <c r="U760" s="42">
        <v>19.8</v>
      </c>
      <c r="V760" s="42">
        <v>60</v>
      </c>
      <c r="W760" s="42" t="s">
        <v>12502</v>
      </c>
      <c r="X760" s="42">
        <v>46</v>
      </c>
      <c r="Y760" s="42">
        <v>60.4</v>
      </c>
      <c r="Z760" s="42">
        <v>9</v>
      </c>
      <c r="AA760" s="42">
        <v>3</v>
      </c>
      <c r="AB760" s="42" t="s">
        <v>12503</v>
      </c>
      <c r="AC760" s="42">
        <v>9</v>
      </c>
      <c r="AD760" s="42" t="s">
        <v>12504</v>
      </c>
      <c r="AE760" s="42">
        <v>12.5</v>
      </c>
      <c r="AF760" s="42" t="s">
        <v>6554</v>
      </c>
      <c r="AG760" s="42">
        <v>77</v>
      </c>
      <c r="AH760" s="42">
        <v>87.5</v>
      </c>
      <c r="AI760" s="42">
        <v>97.5</v>
      </c>
      <c r="AJ760" s="42">
        <v>303.68</v>
      </c>
      <c r="AK760" s="42" t="s">
        <v>76</v>
      </c>
      <c r="AL760" s="42" t="s">
        <v>76</v>
      </c>
      <c r="AM760" s="42" t="s">
        <v>76</v>
      </c>
      <c r="AN760" s="42">
        <v>7.7</v>
      </c>
    </row>
    <row r="761" spans="2:40" x14ac:dyDescent="0.25">
      <c r="B761" s="42" t="s">
        <v>408</v>
      </c>
      <c r="C761" s="15">
        <v>467050</v>
      </c>
      <c r="D761" s="15" t="s">
        <v>11883</v>
      </c>
      <c r="E761" s="15">
        <v>2021</v>
      </c>
      <c r="F761" s="41">
        <v>44531</v>
      </c>
      <c r="G761" s="43">
        <v>1019</v>
      </c>
      <c r="H761" s="43">
        <v>1021.6</v>
      </c>
      <c r="I761" s="43">
        <v>1027.5</v>
      </c>
      <c r="J761" s="42" t="s">
        <v>18784</v>
      </c>
      <c r="K761" s="43">
        <v>1010.2</v>
      </c>
      <c r="L761" s="42" t="s">
        <v>12505</v>
      </c>
      <c r="M761" s="43">
        <v>17.600000000000001</v>
      </c>
      <c r="N761" s="43">
        <v>25.4</v>
      </c>
      <c r="O761" s="42" t="s">
        <v>12506</v>
      </c>
      <c r="P761" s="43">
        <v>11.2</v>
      </c>
      <c r="Q761" s="42" t="s">
        <v>12507</v>
      </c>
      <c r="R761" s="43">
        <v>13.7</v>
      </c>
      <c r="S761" s="43">
        <v>7</v>
      </c>
      <c r="T761" s="43">
        <v>50</v>
      </c>
      <c r="U761" s="43">
        <v>25.9</v>
      </c>
      <c r="V761" s="43">
        <v>40</v>
      </c>
      <c r="W761" s="42" t="s">
        <v>12508</v>
      </c>
      <c r="X761" s="43">
        <v>84</v>
      </c>
      <c r="Y761" s="43">
        <v>101</v>
      </c>
      <c r="Z761" s="43">
        <v>10</v>
      </c>
      <c r="AA761" s="43">
        <v>2</v>
      </c>
      <c r="AB761" s="42" t="s">
        <v>12509</v>
      </c>
      <c r="AC761" s="43">
        <v>7</v>
      </c>
      <c r="AD761" s="42" t="s">
        <v>12510</v>
      </c>
      <c r="AE761" s="43">
        <v>42.5</v>
      </c>
      <c r="AF761" s="42" t="s">
        <v>6560</v>
      </c>
      <c r="AG761" s="43">
        <v>79</v>
      </c>
      <c r="AH761" s="43">
        <v>80.7</v>
      </c>
      <c r="AI761" s="43">
        <v>119.1</v>
      </c>
      <c r="AJ761" s="43">
        <v>278.97000000000003</v>
      </c>
      <c r="AK761" s="42" t="s">
        <v>76</v>
      </c>
      <c r="AL761" s="42" t="s">
        <v>76</v>
      </c>
      <c r="AM761" s="42" t="s">
        <v>76</v>
      </c>
      <c r="AN761" s="43">
        <v>7</v>
      </c>
    </row>
    <row r="762" spans="2:40" x14ac:dyDescent="0.25">
      <c r="B762" s="42" t="s">
        <v>408</v>
      </c>
      <c r="C762" s="15">
        <v>467571</v>
      </c>
      <c r="D762" s="15" t="s">
        <v>11881</v>
      </c>
      <c r="E762" s="15">
        <v>2015</v>
      </c>
      <c r="F762" s="41">
        <v>42005</v>
      </c>
      <c r="G762" s="42">
        <v>1017.7</v>
      </c>
      <c r="H762" s="42">
        <v>1021.2</v>
      </c>
      <c r="I762" s="42">
        <v>1025.4000000000001</v>
      </c>
      <c r="J762" s="42" t="s">
        <v>12511</v>
      </c>
      <c r="K762" s="42">
        <v>1010</v>
      </c>
      <c r="L762" s="42" t="s">
        <v>12512</v>
      </c>
      <c r="M762" s="42">
        <v>16</v>
      </c>
      <c r="N762" s="42">
        <v>24.5</v>
      </c>
      <c r="O762" s="42" t="s">
        <v>12513</v>
      </c>
      <c r="P762" s="42">
        <v>9.1</v>
      </c>
      <c r="Q762" s="42" t="s">
        <v>12514</v>
      </c>
      <c r="R762" s="42">
        <v>10.7</v>
      </c>
      <c r="S762" s="42">
        <v>2.4</v>
      </c>
      <c r="T762" s="42">
        <v>20</v>
      </c>
      <c r="U762" s="42">
        <v>18.3</v>
      </c>
      <c r="V762" s="42">
        <v>40</v>
      </c>
      <c r="W762" s="42" t="s">
        <v>12515</v>
      </c>
      <c r="X762" s="42">
        <v>22.7</v>
      </c>
      <c r="Y762" s="42">
        <v>33.799999999999997</v>
      </c>
      <c r="Z762" s="42">
        <v>5</v>
      </c>
      <c r="AA762" s="42">
        <v>1.5</v>
      </c>
      <c r="AB762" s="42" t="s">
        <v>12516</v>
      </c>
      <c r="AC762" s="42">
        <v>6.5</v>
      </c>
      <c r="AD762" s="42" t="s">
        <v>12517</v>
      </c>
      <c r="AE762" s="42">
        <v>11.5</v>
      </c>
      <c r="AF762" s="42" t="s">
        <v>5946</v>
      </c>
      <c r="AG762" s="42">
        <v>71</v>
      </c>
      <c r="AH762" s="42">
        <v>68.400000000000006</v>
      </c>
      <c r="AI762" s="42">
        <v>167.6</v>
      </c>
      <c r="AJ762" s="42">
        <v>287.82</v>
      </c>
      <c r="AK762" s="42">
        <v>4</v>
      </c>
      <c r="AL762" s="42">
        <v>6</v>
      </c>
      <c r="AM762" s="42" t="s">
        <v>12518</v>
      </c>
      <c r="AN762" s="42">
        <v>5</v>
      </c>
    </row>
    <row r="763" spans="2:40" x14ac:dyDescent="0.25">
      <c r="B763" s="42" t="s">
        <v>408</v>
      </c>
      <c r="C763" s="15">
        <v>467571</v>
      </c>
      <c r="D763" s="15" t="s">
        <v>11881</v>
      </c>
      <c r="E763" s="15">
        <v>2015</v>
      </c>
      <c r="F763" s="41">
        <v>42036</v>
      </c>
      <c r="G763" s="42">
        <v>1016.4</v>
      </c>
      <c r="H763" s="42">
        <v>1019.8</v>
      </c>
      <c r="I763" s="42">
        <v>1024.5999999999999</v>
      </c>
      <c r="J763" s="42" t="s">
        <v>12519</v>
      </c>
      <c r="K763" s="42">
        <v>1008.8</v>
      </c>
      <c r="L763" s="42" t="s">
        <v>12520</v>
      </c>
      <c r="M763" s="42">
        <v>16.2</v>
      </c>
      <c r="N763" s="42">
        <v>26.3</v>
      </c>
      <c r="O763" s="42" t="s">
        <v>12521</v>
      </c>
      <c r="P763" s="42">
        <v>9.1999999999999993</v>
      </c>
      <c r="Q763" s="42" t="s">
        <v>12522</v>
      </c>
      <c r="R763" s="42">
        <v>12.2</v>
      </c>
      <c r="S763" s="42">
        <v>1.8</v>
      </c>
      <c r="T763" s="42">
        <v>30</v>
      </c>
      <c r="U763" s="42">
        <v>14</v>
      </c>
      <c r="V763" s="42">
        <v>70</v>
      </c>
      <c r="W763" s="42" t="s">
        <v>12523</v>
      </c>
      <c r="X763" s="42">
        <v>47.2</v>
      </c>
      <c r="Y763" s="42">
        <v>45.2</v>
      </c>
      <c r="Z763" s="42">
        <v>12</v>
      </c>
      <c r="AA763" s="42">
        <v>4.5</v>
      </c>
      <c r="AB763" s="42" t="s">
        <v>12524</v>
      </c>
      <c r="AC763" s="42">
        <v>10</v>
      </c>
      <c r="AD763" s="42" t="s">
        <v>12525</v>
      </c>
      <c r="AE763" s="42">
        <v>15.8</v>
      </c>
      <c r="AF763" s="42" t="s">
        <v>12526</v>
      </c>
      <c r="AG763" s="42">
        <v>78</v>
      </c>
      <c r="AH763" s="42">
        <v>58.5</v>
      </c>
      <c r="AI763" s="42">
        <v>93.6</v>
      </c>
      <c r="AJ763" s="42">
        <v>233.64</v>
      </c>
      <c r="AK763" s="42" t="s">
        <v>76</v>
      </c>
      <c r="AL763" s="42" t="s">
        <v>76</v>
      </c>
      <c r="AM763" s="42" t="s">
        <v>76</v>
      </c>
      <c r="AN763" s="42">
        <v>7</v>
      </c>
    </row>
    <row r="764" spans="2:40" x14ac:dyDescent="0.25">
      <c r="B764" s="42" t="s">
        <v>408</v>
      </c>
      <c r="C764" s="15">
        <v>467571</v>
      </c>
      <c r="D764" s="15" t="s">
        <v>11881</v>
      </c>
      <c r="E764" s="15">
        <v>2015</v>
      </c>
      <c r="F764" s="41">
        <v>42064</v>
      </c>
      <c r="G764" s="42">
        <v>1015</v>
      </c>
      <c r="H764" s="42">
        <v>1018.4</v>
      </c>
      <c r="I764" s="42">
        <v>1023.2</v>
      </c>
      <c r="J764" s="42" t="s">
        <v>12527</v>
      </c>
      <c r="K764" s="42">
        <v>1006</v>
      </c>
      <c r="L764" s="42" t="s">
        <v>11953</v>
      </c>
      <c r="M764" s="42">
        <v>18.3</v>
      </c>
      <c r="N764" s="42">
        <v>29.1</v>
      </c>
      <c r="O764" s="42" t="s">
        <v>12528</v>
      </c>
      <c r="P764" s="42">
        <v>11.3</v>
      </c>
      <c r="Q764" s="42" t="s">
        <v>12529</v>
      </c>
      <c r="R764" s="42">
        <v>15.2</v>
      </c>
      <c r="S764" s="42">
        <v>1.8</v>
      </c>
      <c r="T764" s="42">
        <v>30</v>
      </c>
      <c r="U764" s="42">
        <v>18.8</v>
      </c>
      <c r="V764" s="42">
        <v>50</v>
      </c>
      <c r="W764" s="42" t="s">
        <v>12530</v>
      </c>
      <c r="X764" s="42">
        <v>132.69999999999999</v>
      </c>
      <c r="Y764" s="42">
        <v>113.8</v>
      </c>
      <c r="Z764" s="42">
        <v>15</v>
      </c>
      <c r="AA764" s="42">
        <v>4</v>
      </c>
      <c r="AB764" s="42" t="s">
        <v>12531</v>
      </c>
      <c r="AC764" s="42">
        <v>10</v>
      </c>
      <c r="AD764" s="42" t="s">
        <v>12532</v>
      </c>
      <c r="AE764" s="42">
        <v>31.7</v>
      </c>
      <c r="AF764" s="42" t="s">
        <v>7867</v>
      </c>
      <c r="AG764" s="42">
        <v>83</v>
      </c>
      <c r="AH764" s="42">
        <v>72.3</v>
      </c>
      <c r="AI764" s="42">
        <v>109.6</v>
      </c>
      <c r="AJ764" s="42">
        <v>267.35000000000002</v>
      </c>
      <c r="AK764" s="42" t="s">
        <v>76</v>
      </c>
      <c r="AL764" s="42" t="s">
        <v>76</v>
      </c>
      <c r="AM764" s="42" t="s">
        <v>76</v>
      </c>
      <c r="AN764" s="42">
        <v>7.8</v>
      </c>
    </row>
    <row r="765" spans="2:40" x14ac:dyDescent="0.25">
      <c r="B765" s="42" t="s">
        <v>408</v>
      </c>
      <c r="C765" s="15">
        <v>467571</v>
      </c>
      <c r="D765" s="15" t="s">
        <v>11881</v>
      </c>
      <c r="E765" s="15">
        <v>2015</v>
      </c>
      <c r="F765" s="41">
        <v>42095</v>
      </c>
      <c r="G765" s="42">
        <v>1011</v>
      </c>
      <c r="H765" s="42">
        <v>1014.4</v>
      </c>
      <c r="I765" s="42">
        <v>1018.7</v>
      </c>
      <c r="J765" s="42" t="s">
        <v>12533</v>
      </c>
      <c r="K765" s="42">
        <v>1001.1</v>
      </c>
      <c r="L765" s="42" t="s">
        <v>12534</v>
      </c>
      <c r="M765" s="42">
        <v>22.4</v>
      </c>
      <c r="N765" s="42">
        <v>32.700000000000003</v>
      </c>
      <c r="O765" s="42" t="s">
        <v>12535</v>
      </c>
      <c r="P765" s="42">
        <v>12.1</v>
      </c>
      <c r="Q765" s="42" t="s">
        <v>12536</v>
      </c>
      <c r="R765" s="42">
        <v>18.100000000000001</v>
      </c>
      <c r="S765" s="42">
        <v>1.7</v>
      </c>
      <c r="T765" s="42">
        <v>290</v>
      </c>
      <c r="U765" s="42">
        <v>15.6</v>
      </c>
      <c r="V765" s="42">
        <v>30</v>
      </c>
      <c r="W765" s="42" t="s">
        <v>12537</v>
      </c>
      <c r="X765" s="42">
        <v>100.5</v>
      </c>
      <c r="Y765" s="42">
        <v>62.4</v>
      </c>
      <c r="Z765" s="42">
        <v>10</v>
      </c>
      <c r="AA765" s="42">
        <v>8</v>
      </c>
      <c r="AB765" s="42" t="s">
        <v>12538</v>
      </c>
      <c r="AC765" s="42">
        <v>19.5</v>
      </c>
      <c r="AD765" s="42" t="s">
        <v>12539</v>
      </c>
      <c r="AE765" s="42">
        <v>33</v>
      </c>
      <c r="AF765" s="42" t="s">
        <v>5969</v>
      </c>
      <c r="AG765" s="42">
        <v>78</v>
      </c>
      <c r="AH765" s="42">
        <v>113.7</v>
      </c>
      <c r="AI765" s="42">
        <v>152.80000000000001</v>
      </c>
      <c r="AJ765" s="42">
        <v>404.95</v>
      </c>
      <c r="AK765" s="42" t="s">
        <v>76</v>
      </c>
      <c r="AL765" s="42" t="s">
        <v>76</v>
      </c>
      <c r="AM765" s="42" t="s">
        <v>76</v>
      </c>
      <c r="AN765" s="42">
        <v>6.9</v>
      </c>
    </row>
    <row r="766" spans="2:40" x14ac:dyDescent="0.25">
      <c r="B766" s="42" t="s">
        <v>408</v>
      </c>
      <c r="C766" s="15">
        <v>467571</v>
      </c>
      <c r="D766" s="15" t="s">
        <v>11881</v>
      </c>
      <c r="E766" s="15">
        <v>2015</v>
      </c>
      <c r="F766" s="41">
        <v>42125</v>
      </c>
      <c r="G766" s="42">
        <v>1006</v>
      </c>
      <c r="H766" s="42">
        <v>1009.4</v>
      </c>
      <c r="I766" s="42">
        <v>1010.8</v>
      </c>
      <c r="J766" s="42" t="s">
        <v>12540</v>
      </c>
      <c r="K766" s="42">
        <v>999.3</v>
      </c>
      <c r="L766" s="42" t="s">
        <v>12541</v>
      </c>
      <c r="M766" s="42">
        <v>25.7</v>
      </c>
      <c r="N766" s="42">
        <v>34.200000000000003</v>
      </c>
      <c r="O766" s="42" t="s">
        <v>12542</v>
      </c>
      <c r="P766" s="42">
        <v>18.5</v>
      </c>
      <c r="Q766" s="42" t="s">
        <v>12543</v>
      </c>
      <c r="R766" s="42">
        <v>22</v>
      </c>
      <c r="S766" s="42">
        <v>1.4</v>
      </c>
      <c r="T766" s="42">
        <v>270</v>
      </c>
      <c r="U766" s="42">
        <v>17.600000000000001</v>
      </c>
      <c r="V766" s="42">
        <v>290</v>
      </c>
      <c r="W766" s="42" t="s">
        <v>12544</v>
      </c>
      <c r="X766" s="42">
        <v>363.1</v>
      </c>
      <c r="Y766" s="42">
        <v>141.30000000000001</v>
      </c>
      <c r="Z766" s="42">
        <v>13</v>
      </c>
      <c r="AA766" s="42">
        <v>13</v>
      </c>
      <c r="AB766" s="42" t="s">
        <v>12545</v>
      </c>
      <c r="AC766" s="42">
        <v>43.5</v>
      </c>
      <c r="AD766" s="42" t="s">
        <v>12546</v>
      </c>
      <c r="AE766" s="42">
        <v>78.5</v>
      </c>
      <c r="AF766" s="42" t="s">
        <v>1857</v>
      </c>
      <c r="AG766" s="42">
        <v>81</v>
      </c>
      <c r="AH766" s="42">
        <v>104.8</v>
      </c>
      <c r="AI766" s="42">
        <v>118.9</v>
      </c>
      <c r="AJ766" s="42">
        <v>369.3</v>
      </c>
      <c r="AK766" s="42" t="s">
        <v>76</v>
      </c>
      <c r="AL766" s="42" t="s">
        <v>76</v>
      </c>
      <c r="AM766" s="42" t="s">
        <v>76</v>
      </c>
      <c r="AN766" s="42">
        <v>7.7</v>
      </c>
    </row>
    <row r="767" spans="2:40" x14ac:dyDescent="0.25">
      <c r="B767" s="42" t="s">
        <v>408</v>
      </c>
      <c r="C767" s="15">
        <v>467571</v>
      </c>
      <c r="D767" s="15" t="s">
        <v>11881</v>
      </c>
      <c r="E767" s="15">
        <v>2015</v>
      </c>
      <c r="F767" s="41">
        <v>42156</v>
      </c>
      <c r="G767" s="42">
        <v>1004.6</v>
      </c>
      <c r="H767" s="42">
        <v>1007.9</v>
      </c>
      <c r="I767" s="42">
        <v>1008.4</v>
      </c>
      <c r="J767" s="42" t="s">
        <v>12547</v>
      </c>
      <c r="K767" s="42">
        <v>998.8</v>
      </c>
      <c r="L767" s="42" t="s">
        <v>12548</v>
      </c>
      <c r="M767" s="42">
        <v>29.6</v>
      </c>
      <c r="N767" s="42">
        <v>35.299999999999997</v>
      </c>
      <c r="O767" s="42" t="s">
        <v>12549</v>
      </c>
      <c r="P767" s="42">
        <v>24.2</v>
      </c>
      <c r="Q767" s="42" t="s">
        <v>12550</v>
      </c>
      <c r="R767" s="42">
        <v>24.5</v>
      </c>
      <c r="S767" s="42">
        <v>1.6</v>
      </c>
      <c r="T767" s="42">
        <v>280</v>
      </c>
      <c r="U767" s="42">
        <v>17.100000000000001</v>
      </c>
      <c r="V767" s="42">
        <v>270</v>
      </c>
      <c r="W767" s="42" t="s">
        <v>12551</v>
      </c>
      <c r="X767" s="42">
        <v>89.8</v>
      </c>
      <c r="Y767" s="42">
        <v>25.5</v>
      </c>
      <c r="Z767" s="42">
        <v>5</v>
      </c>
      <c r="AA767" s="42">
        <v>11</v>
      </c>
      <c r="AB767" s="42" t="s">
        <v>12552</v>
      </c>
      <c r="AC767" s="42">
        <v>21.5</v>
      </c>
      <c r="AD767" s="42" t="s">
        <v>12553</v>
      </c>
      <c r="AE767" s="42">
        <v>50</v>
      </c>
      <c r="AF767" s="42" t="s">
        <v>12554</v>
      </c>
      <c r="AG767" s="42">
        <v>75</v>
      </c>
      <c r="AH767" s="42">
        <v>186.8</v>
      </c>
      <c r="AI767" s="42">
        <v>280.7</v>
      </c>
      <c r="AJ767" s="42">
        <v>611.86</v>
      </c>
      <c r="AK767" s="42" t="s">
        <v>76</v>
      </c>
      <c r="AL767" s="42" t="s">
        <v>76</v>
      </c>
      <c r="AM767" s="42" t="s">
        <v>76</v>
      </c>
      <c r="AN767" s="42">
        <v>5.9</v>
      </c>
    </row>
    <row r="768" spans="2:40" x14ac:dyDescent="0.25">
      <c r="B768" s="42" t="s">
        <v>408</v>
      </c>
      <c r="C768" s="15">
        <v>467571</v>
      </c>
      <c r="D768" s="15" t="s">
        <v>11881</v>
      </c>
      <c r="E768" s="15">
        <v>2015</v>
      </c>
      <c r="F768" s="41">
        <v>42186</v>
      </c>
      <c r="G768" s="42">
        <v>1001.4</v>
      </c>
      <c r="H768" s="42">
        <v>1004.7</v>
      </c>
      <c r="I768" s="42">
        <v>1009.8</v>
      </c>
      <c r="J768" s="42" t="s">
        <v>12555</v>
      </c>
      <c r="K768" s="42">
        <v>990</v>
      </c>
      <c r="L768" s="42" t="s">
        <v>12556</v>
      </c>
      <c r="M768" s="42">
        <v>29.6</v>
      </c>
      <c r="N768" s="42">
        <v>37</v>
      </c>
      <c r="O768" s="42" t="s">
        <v>12557</v>
      </c>
      <c r="P768" s="42">
        <v>23.7</v>
      </c>
      <c r="Q768" s="42" t="s">
        <v>12558</v>
      </c>
      <c r="R768" s="42">
        <v>24.2</v>
      </c>
      <c r="S768" s="42">
        <v>1.5</v>
      </c>
      <c r="T768" s="42">
        <v>270</v>
      </c>
      <c r="U768" s="42">
        <v>16.3</v>
      </c>
      <c r="V768" s="42">
        <v>300</v>
      </c>
      <c r="W768" s="42" t="s">
        <v>12559</v>
      </c>
      <c r="X768" s="42">
        <v>55.2</v>
      </c>
      <c r="Y768" s="42">
        <v>27</v>
      </c>
      <c r="Z768" s="42">
        <v>5</v>
      </c>
      <c r="AA768" s="42">
        <v>7</v>
      </c>
      <c r="AB768" s="42" t="s">
        <v>12560</v>
      </c>
      <c r="AC768" s="42">
        <v>16.5</v>
      </c>
      <c r="AD768" s="42" t="s">
        <v>12561</v>
      </c>
      <c r="AE768" s="42">
        <v>30.5</v>
      </c>
      <c r="AF768" s="42" t="s">
        <v>12562</v>
      </c>
      <c r="AG768" s="42">
        <v>74</v>
      </c>
      <c r="AH768" s="42">
        <v>174</v>
      </c>
      <c r="AI768" s="42">
        <v>216.8</v>
      </c>
      <c r="AJ768" s="42">
        <v>558.92999999999995</v>
      </c>
      <c r="AK768" s="42" t="s">
        <v>76</v>
      </c>
      <c r="AL768" s="42" t="s">
        <v>76</v>
      </c>
      <c r="AM768" s="42" t="s">
        <v>76</v>
      </c>
      <c r="AN768" s="42">
        <v>6.2</v>
      </c>
    </row>
    <row r="769" spans="2:40" x14ac:dyDescent="0.25">
      <c r="B769" s="42" t="s">
        <v>408</v>
      </c>
      <c r="C769" s="15">
        <v>467571</v>
      </c>
      <c r="D769" s="15" t="s">
        <v>11881</v>
      </c>
      <c r="E769" s="15">
        <v>2015</v>
      </c>
      <c r="F769" s="41">
        <v>42217</v>
      </c>
      <c r="G769" s="42">
        <v>1001.8</v>
      </c>
      <c r="H769" s="42">
        <v>1005.1</v>
      </c>
      <c r="I769" s="42">
        <v>1010.3</v>
      </c>
      <c r="J769" s="42" t="s">
        <v>12563</v>
      </c>
      <c r="K769" s="42">
        <v>965.3</v>
      </c>
      <c r="L769" s="42" t="s">
        <v>12564</v>
      </c>
      <c r="M769" s="42">
        <v>28.5</v>
      </c>
      <c r="N769" s="42">
        <v>36.6</v>
      </c>
      <c r="O769" s="42" t="s">
        <v>12565</v>
      </c>
      <c r="P769" s="42">
        <v>23.5</v>
      </c>
      <c r="Q769" s="42" t="s">
        <v>12566</v>
      </c>
      <c r="R769" s="42">
        <v>23.5</v>
      </c>
      <c r="S769" s="42">
        <v>1.8</v>
      </c>
      <c r="T769" s="42">
        <v>280</v>
      </c>
      <c r="U769" s="42">
        <v>30.4</v>
      </c>
      <c r="V769" s="42">
        <v>40</v>
      </c>
      <c r="W769" s="42" t="s">
        <v>12567</v>
      </c>
      <c r="X769" s="42">
        <v>220</v>
      </c>
      <c r="Y769" s="42">
        <v>105.4</v>
      </c>
      <c r="Z769" s="42">
        <v>16</v>
      </c>
      <c r="AA769" s="42">
        <v>8.5</v>
      </c>
      <c r="AB769" s="42" t="s">
        <v>12568</v>
      </c>
      <c r="AC769" s="42">
        <v>21.5</v>
      </c>
      <c r="AD769" s="42" t="s">
        <v>12569</v>
      </c>
      <c r="AE769" s="42">
        <v>77.599999999999994</v>
      </c>
      <c r="AF769" s="42" t="s">
        <v>1883</v>
      </c>
      <c r="AG769" s="42">
        <v>75</v>
      </c>
      <c r="AH769" s="42">
        <v>139.6</v>
      </c>
      <c r="AI769" s="42">
        <v>177.3</v>
      </c>
      <c r="AJ769" s="42">
        <v>488.25</v>
      </c>
      <c r="AK769" s="42" t="s">
        <v>76</v>
      </c>
      <c r="AL769" s="42" t="s">
        <v>76</v>
      </c>
      <c r="AM769" s="42" t="s">
        <v>76</v>
      </c>
      <c r="AN769" s="42">
        <v>6.6</v>
      </c>
    </row>
    <row r="770" spans="2:40" x14ac:dyDescent="0.25">
      <c r="B770" s="42" t="s">
        <v>408</v>
      </c>
      <c r="C770" s="15">
        <v>467571</v>
      </c>
      <c r="D770" s="15" t="s">
        <v>11881</v>
      </c>
      <c r="E770" s="15">
        <v>2015</v>
      </c>
      <c r="F770" s="41">
        <v>42248</v>
      </c>
      <c r="G770" s="42">
        <v>1006.7</v>
      </c>
      <c r="H770" s="42">
        <v>1010</v>
      </c>
      <c r="I770" s="42">
        <v>1013.3</v>
      </c>
      <c r="J770" s="42" t="s">
        <v>12570</v>
      </c>
      <c r="K770" s="42">
        <v>979.1</v>
      </c>
      <c r="L770" s="42" t="s">
        <v>12571</v>
      </c>
      <c r="M770" s="42">
        <v>27.1</v>
      </c>
      <c r="N770" s="42">
        <v>33.200000000000003</v>
      </c>
      <c r="O770" s="42" t="s">
        <v>12572</v>
      </c>
      <c r="P770" s="42">
        <v>21.6</v>
      </c>
      <c r="Q770" s="42" t="s">
        <v>12573</v>
      </c>
      <c r="R770" s="42">
        <v>21.9</v>
      </c>
      <c r="S770" s="42">
        <v>1.9</v>
      </c>
      <c r="T770" s="42">
        <v>20</v>
      </c>
      <c r="U770" s="42">
        <v>30.6</v>
      </c>
      <c r="V770" s="42">
        <v>30</v>
      </c>
      <c r="W770" s="42" t="s">
        <v>12574</v>
      </c>
      <c r="X770" s="42">
        <v>200.1</v>
      </c>
      <c r="Y770" s="42">
        <v>66.099999999999994</v>
      </c>
      <c r="Z770" s="42">
        <v>8</v>
      </c>
      <c r="AA770" s="42">
        <v>12.5</v>
      </c>
      <c r="AB770" s="42" t="s">
        <v>12575</v>
      </c>
      <c r="AC770" s="42">
        <v>41.5</v>
      </c>
      <c r="AD770" s="42" t="s">
        <v>12576</v>
      </c>
      <c r="AE770" s="42">
        <v>78.5</v>
      </c>
      <c r="AF770" s="42" t="s">
        <v>1892</v>
      </c>
      <c r="AG770" s="42">
        <v>74</v>
      </c>
      <c r="AH770" s="42">
        <v>142</v>
      </c>
      <c r="AI770" s="42">
        <v>202.1</v>
      </c>
      <c r="AJ770" s="42">
        <v>487.17</v>
      </c>
      <c r="AK770" s="42" t="s">
        <v>76</v>
      </c>
      <c r="AL770" s="42" t="s">
        <v>76</v>
      </c>
      <c r="AM770" s="42" t="s">
        <v>76</v>
      </c>
      <c r="AN770" s="42">
        <v>5.2</v>
      </c>
    </row>
    <row r="771" spans="2:40" x14ac:dyDescent="0.25">
      <c r="B771" s="42" t="s">
        <v>408</v>
      </c>
      <c r="C771" s="15">
        <v>467571</v>
      </c>
      <c r="D771" s="15" t="s">
        <v>11881</v>
      </c>
      <c r="E771" s="15">
        <v>2015</v>
      </c>
      <c r="F771" s="41">
        <v>42278</v>
      </c>
      <c r="G771" s="42">
        <v>1010.7</v>
      </c>
      <c r="H771" s="42">
        <v>1014</v>
      </c>
      <c r="I771" s="42">
        <v>1019.3</v>
      </c>
      <c r="J771" s="42" t="s">
        <v>12577</v>
      </c>
      <c r="K771" s="42">
        <v>999.7</v>
      </c>
      <c r="L771" s="42" t="s">
        <v>12578</v>
      </c>
      <c r="M771" s="42">
        <v>25.2</v>
      </c>
      <c r="N771" s="42">
        <v>33.1</v>
      </c>
      <c r="O771" s="42" t="s">
        <v>12579</v>
      </c>
      <c r="P771" s="42">
        <v>19.5</v>
      </c>
      <c r="Q771" s="42" t="s">
        <v>12580</v>
      </c>
      <c r="R771" s="42">
        <v>20.3</v>
      </c>
      <c r="S771" s="42">
        <v>2.4</v>
      </c>
      <c r="T771" s="42">
        <v>30</v>
      </c>
      <c r="U771" s="42">
        <v>18.600000000000001</v>
      </c>
      <c r="V771" s="42">
        <v>80</v>
      </c>
      <c r="W771" s="42" t="s">
        <v>12581</v>
      </c>
      <c r="X771" s="42">
        <v>86.1</v>
      </c>
      <c r="Y771" s="42">
        <v>22.2</v>
      </c>
      <c r="Z771" s="42">
        <v>6</v>
      </c>
      <c r="AA771" s="42">
        <v>6</v>
      </c>
      <c r="AB771" s="42" t="s">
        <v>12582</v>
      </c>
      <c r="AC771" s="42">
        <v>22</v>
      </c>
      <c r="AD771" s="42" t="s">
        <v>12583</v>
      </c>
      <c r="AE771" s="42">
        <v>83.5</v>
      </c>
      <c r="AF771" s="42" t="s">
        <v>1901</v>
      </c>
      <c r="AG771" s="42">
        <v>75</v>
      </c>
      <c r="AH771" s="42">
        <v>120</v>
      </c>
      <c r="AI771" s="42">
        <v>165.3</v>
      </c>
      <c r="AJ771" s="42">
        <v>405.7</v>
      </c>
      <c r="AK771" s="42" t="s">
        <v>76</v>
      </c>
      <c r="AL771" s="42" t="s">
        <v>76</v>
      </c>
      <c r="AM771" s="42" t="s">
        <v>76</v>
      </c>
      <c r="AN771" s="42">
        <v>5.6</v>
      </c>
    </row>
    <row r="772" spans="2:40" x14ac:dyDescent="0.25">
      <c r="B772" s="42" t="s">
        <v>408</v>
      </c>
      <c r="C772" s="15">
        <v>467571</v>
      </c>
      <c r="D772" s="15" t="s">
        <v>11881</v>
      </c>
      <c r="E772" s="15">
        <v>2015</v>
      </c>
      <c r="F772" s="41">
        <v>42309</v>
      </c>
      <c r="G772" s="42">
        <v>1014.3</v>
      </c>
      <c r="H772" s="42">
        <v>1017.7</v>
      </c>
      <c r="I772" s="42">
        <v>1021.5</v>
      </c>
      <c r="J772" s="42" t="s">
        <v>12584</v>
      </c>
      <c r="K772" s="42">
        <v>1009.9</v>
      </c>
      <c r="L772" s="42" t="s">
        <v>12585</v>
      </c>
      <c r="M772" s="42">
        <v>23.1</v>
      </c>
      <c r="N772" s="42">
        <v>31.4</v>
      </c>
      <c r="O772" s="42" t="s">
        <v>12586</v>
      </c>
      <c r="P772" s="42">
        <v>12.2</v>
      </c>
      <c r="Q772" s="42" t="s">
        <v>12587</v>
      </c>
      <c r="R772" s="42">
        <v>18.7</v>
      </c>
      <c r="S772" s="42">
        <v>1.9</v>
      </c>
      <c r="T772" s="42">
        <v>20</v>
      </c>
      <c r="U772" s="42">
        <v>15.4</v>
      </c>
      <c r="V772" s="42">
        <v>20</v>
      </c>
      <c r="W772" s="42" t="s">
        <v>12588</v>
      </c>
      <c r="X772" s="42">
        <v>11.1</v>
      </c>
      <c r="Y772" s="42">
        <v>9.1999999999999993</v>
      </c>
      <c r="Z772" s="42">
        <v>2</v>
      </c>
      <c r="AA772" s="42">
        <v>3</v>
      </c>
      <c r="AB772" s="42" t="s">
        <v>12589</v>
      </c>
      <c r="AC772" s="42">
        <v>6.5</v>
      </c>
      <c r="AD772" s="42" t="s">
        <v>12590</v>
      </c>
      <c r="AE772" s="42">
        <v>7</v>
      </c>
      <c r="AF772" s="42" t="s">
        <v>7268</v>
      </c>
      <c r="AG772" s="42">
        <v>77</v>
      </c>
      <c r="AH772" s="42">
        <v>80.8</v>
      </c>
      <c r="AI772" s="42">
        <v>149.80000000000001</v>
      </c>
      <c r="AJ772" s="42">
        <v>327.67</v>
      </c>
      <c r="AK772" s="42" t="s">
        <v>76</v>
      </c>
      <c r="AL772" s="42" t="s">
        <v>76</v>
      </c>
      <c r="AM772" s="42" t="s">
        <v>76</v>
      </c>
      <c r="AN772" s="42">
        <v>5.6</v>
      </c>
    </row>
    <row r="773" spans="2:40" x14ac:dyDescent="0.25">
      <c r="B773" s="42" t="s">
        <v>408</v>
      </c>
      <c r="C773" s="15">
        <v>467571</v>
      </c>
      <c r="D773" s="15" t="s">
        <v>11881</v>
      </c>
      <c r="E773" s="15">
        <v>2015</v>
      </c>
      <c r="F773" s="41">
        <v>42339</v>
      </c>
      <c r="G773" s="42">
        <v>1017.2</v>
      </c>
      <c r="H773" s="42">
        <v>1020.7</v>
      </c>
      <c r="I773" s="42">
        <v>1026.0999999999999</v>
      </c>
      <c r="J773" s="42" t="s">
        <v>12591</v>
      </c>
      <c r="K773" s="42">
        <v>1007.8</v>
      </c>
      <c r="L773" s="42" t="s">
        <v>6019</v>
      </c>
      <c r="M773" s="42">
        <v>18.3</v>
      </c>
      <c r="N773" s="42">
        <v>26.9</v>
      </c>
      <c r="O773" s="42" t="s">
        <v>12592</v>
      </c>
      <c r="P773" s="42">
        <v>10.1</v>
      </c>
      <c r="Q773" s="42" t="s">
        <v>12593</v>
      </c>
      <c r="R773" s="42">
        <v>14.4</v>
      </c>
      <c r="S773" s="42">
        <v>2.4</v>
      </c>
      <c r="T773" s="42">
        <v>30</v>
      </c>
      <c r="U773" s="42">
        <v>16.5</v>
      </c>
      <c r="V773" s="42">
        <v>10</v>
      </c>
      <c r="W773" s="42" t="s">
        <v>12594</v>
      </c>
      <c r="X773" s="42">
        <v>89.3</v>
      </c>
      <c r="Y773" s="42">
        <v>62.9</v>
      </c>
      <c r="Z773" s="42">
        <v>9</v>
      </c>
      <c r="AA773" s="42">
        <v>7</v>
      </c>
      <c r="AB773" s="42" t="s">
        <v>12595</v>
      </c>
      <c r="AC773" s="42">
        <v>24</v>
      </c>
      <c r="AD773" s="42" t="s">
        <v>4786</v>
      </c>
      <c r="AE773" s="42">
        <v>42.5</v>
      </c>
      <c r="AF773" s="42" t="s">
        <v>4787</v>
      </c>
      <c r="AG773" s="42">
        <v>79</v>
      </c>
      <c r="AH773" s="42">
        <v>58</v>
      </c>
      <c r="AI773" s="42">
        <v>97.2</v>
      </c>
      <c r="AJ773" s="42">
        <v>220.28</v>
      </c>
      <c r="AK773" s="42" t="s">
        <v>76</v>
      </c>
      <c r="AL773" s="42" t="s">
        <v>76</v>
      </c>
      <c r="AM773" s="42" t="s">
        <v>76</v>
      </c>
      <c r="AN773" s="42">
        <v>6.9</v>
      </c>
    </row>
    <row r="774" spans="2:40" x14ac:dyDescent="0.25">
      <c r="B774" s="42" t="s">
        <v>408</v>
      </c>
      <c r="C774" s="15">
        <v>467571</v>
      </c>
      <c r="D774" s="15" t="s">
        <v>11881</v>
      </c>
      <c r="E774" s="15">
        <v>2016</v>
      </c>
      <c r="F774" s="41">
        <v>42370</v>
      </c>
      <c r="G774" s="42">
        <v>1017.6</v>
      </c>
      <c r="H774" s="42">
        <v>1021.1</v>
      </c>
      <c r="I774" s="42">
        <v>1033.4000000000001</v>
      </c>
      <c r="J774" s="42" t="s">
        <v>12596</v>
      </c>
      <c r="K774" s="42">
        <v>1005.3</v>
      </c>
      <c r="L774" s="42" t="s">
        <v>12597</v>
      </c>
      <c r="M774" s="42">
        <v>15.6</v>
      </c>
      <c r="N774" s="42">
        <v>23.7</v>
      </c>
      <c r="O774" s="42" t="s">
        <v>12598</v>
      </c>
      <c r="P774" s="42">
        <v>2.8</v>
      </c>
      <c r="Q774" s="42" t="s">
        <v>12599</v>
      </c>
      <c r="R774" s="42">
        <v>12.7</v>
      </c>
      <c r="S774" s="42">
        <v>2</v>
      </c>
      <c r="T774" s="42">
        <v>30</v>
      </c>
      <c r="U774" s="42">
        <v>14.8</v>
      </c>
      <c r="V774" s="42">
        <v>20</v>
      </c>
      <c r="W774" s="42" t="s">
        <v>12600</v>
      </c>
      <c r="X774" s="42">
        <v>311.10000000000002</v>
      </c>
      <c r="Y774" s="42">
        <v>201.4</v>
      </c>
      <c r="Z774" s="42">
        <v>20</v>
      </c>
      <c r="AA774" s="42">
        <v>6</v>
      </c>
      <c r="AB774" s="42" t="s">
        <v>12601</v>
      </c>
      <c r="AC774" s="42">
        <v>17</v>
      </c>
      <c r="AD774" s="42" t="s">
        <v>12602</v>
      </c>
      <c r="AE774" s="42">
        <v>50</v>
      </c>
      <c r="AF774" s="42" t="s">
        <v>12028</v>
      </c>
      <c r="AG774" s="42">
        <v>83</v>
      </c>
      <c r="AH774" s="42">
        <v>40.1</v>
      </c>
      <c r="AI774" s="42">
        <v>62.8</v>
      </c>
      <c r="AJ774" s="42">
        <v>169.87</v>
      </c>
      <c r="AK774" s="42" t="s">
        <v>76</v>
      </c>
      <c r="AL774" s="42" t="s">
        <v>76</v>
      </c>
      <c r="AM774" s="42" t="s">
        <v>76</v>
      </c>
      <c r="AN774" s="42">
        <v>8.3000000000000007</v>
      </c>
    </row>
    <row r="775" spans="2:40" x14ac:dyDescent="0.25">
      <c r="B775" s="42" t="s">
        <v>408</v>
      </c>
      <c r="C775" s="15">
        <v>467571</v>
      </c>
      <c r="D775" s="15" t="s">
        <v>11881</v>
      </c>
      <c r="E775" s="15">
        <v>2016</v>
      </c>
      <c r="F775" s="41">
        <v>42401</v>
      </c>
      <c r="G775" s="42">
        <v>1019</v>
      </c>
      <c r="H775" s="42">
        <v>1022.5</v>
      </c>
      <c r="I775" s="42">
        <v>1025.7</v>
      </c>
      <c r="J775" s="42" t="s">
        <v>12603</v>
      </c>
      <c r="K775" s="42">
        <v>1007.4</v>
      </c>
      <c r="L775" s="42" t="s">
        <v>12604</v>
      </c>
      <c r="M775" s="42">
        <v>14.5</v>
      </c>
      <c r="N775" s="42">
        <v>30.5</v>
      </c>
      <c r="O775" s="42" t="s">
        <v>12605</v>
      </c>
      <c r="P775" s="42">
        <v>6.1</v>
      </c>
      <c r="Q775" s="42" t="s">
        <v>12606</v>
      </c>
      <c r="R775" s="42">
        <v>10.6</v>
      </c>
      <c r="S775" s="42">
        <v>2.4</v>
      </c>
      <c r="T775" s="42">
        <v>20</v>
      </c>
      <c r="U775" s="42">
        <v>16.8</v>
      </c>
      <c r="V775" s="42">
        <v>30</v>
      </c>
      <c r="W775" s="42" t="s">
        <v>12607</v>
      </c>
      <c r="X775" s="42">
        <v>73.3</v>
      </c>
      <c r="Y775" s="42">
        <v>118</v>
      </c>
      <c r="Z775" s="42">
        <v>13</v>
      </c>
      <c r="AA775" s="42">
        <v>3</v>
      </c>
      <c r="AB775" s="42" t="s">
        <v>12608</v>
      </c>
      <c r="AC775" s="42">
        <v>8</v>
      </c>
      <c r="AD775" s="42" t="s">
        <v>12609</v>
      </c>
      <c r="AE775" s="42">
        <v>22</v>
      </c>
      <c r="AF775" s="42" t="s">
        <v>12035</v>
      </c>
      <c r="AG775" s="42">
        <v>79</v>
      </c>
      <c r="AH775" s="42">
        <v>42.1</v>
      </c>
      <c r="AI775" s="42">
        <v>77.900000000000006</v>
      </c>
      <c r="AJ775" s="42">
        <v>189.11</v>
      </c>
      <c r="AK775" s="42" t="s">
        <v>76</v>
      </c>
      <c r="AL775" s="42" t="s">
        <v>76</v>
      </c>
      <c r="AM775" s="42" t="s">
        <v>76</v>
      </c>
      <c r="AN775" s="42">
        <v>7.6</v>
      </c>
    </row>
    <row r="776" spans="2:40" x14ac:dyDescent="0.25">
      <c r="B776" s="42" t="s">
        <v>408</v>
      </c>
      <c r="C776" s="15">
        <v>467571</v>
      </c>
      <c r="D776" s="15" t="s">
        <v>11881</v>
      </c>
      <c r="E776" s="15">
        <v>2016</v>
      </c>
      <c r="F776" s="41">
        <v>42430</v>
      </c>
      <c r="G776" s="42">
        <v>1015</v>
      </c>
      <c r="H776" s="42">
        <v>1018.5</v>
      </c>
      <c r="I776" s="42">
        <v>1023.3</v>
      </c>
      <c r="J776" s="42" t="s">
        <v>12610</v>
      </c>
      <c r="K776" s="42">
        <v>1006.4</v>
      </c>
      <c r="L776" s="42" t="s">
        <v>12611</v>
      </c>
      <c r="M776" s="42">
        <v>16.7</v>
      </c>
      <c r="N776" s="42">
        <v>26.9</v>
      </c>
      <c r="O776" s="42" t="s">
        <v>12612</v>
      </c>
      <c r="P776" s="42">
        <v>9.4</v>
      </c>
      <c r="Q776" s="42" t="s">
        <v>12613</v>
      </c>
      <c r="R776" s="42">
        <v>13</v>
      </c>
      <c r="S776" s="42">
        <v>1.7</v>
      </c>
      <c r="T776" s="42">
        <v>20</v>
      </c>
      <c r="U776" s="42">
        <v>15.4</v>
      </c>
      <c r="V776" s="42">
        <v>20</v>
      </c>
      <c r="W776" s="42" t="s">
        <v>12614</v>
      </c>
      <c r="X776" s="42">
        <v>304.39999999999998</v>
      </c>
      <c r="Y776" s="42">
        <v>190.9</v>
      </c>
      <c r="Z776" s="42">
        <v>18</v>
      </c>
      <c r="AA776" s="42">
        <v>6.5</v>
      </c>
      <c r="AB776" s="42" t="s">
        <v>12615</v>
      </c>
      <c r="AC776" s="42">
        <v>16.5</v>
      </c>
      <c r="AD776" s="42" t="s">
        <v>12616</v>
      </c>
      <c r="AE776" s="42">
        <v>53</v>
      </c>
      <c r="AF776" s="42" t="s">
        <v>6672</v>
      </c>
      <c r="AG776" s="42">
        <v>80</v>
      </c>
      <c r="AH776" s="42">
        <v>56</v>
      </c>
      <c r="AI776" s="42">
        <v>96.6</v>
      </c>
      <c r="AJ776" s="42">
        <v>249.18</v>
      </c>
      <c r="AK776" s="42" t="s">
        <v>76</v>
      </c>
      <c r="AL776" s="42" t="s">
        <v>76</v>
      </c>
      <c r="AM776" s="42" t="s">
        <v>76</v>
      </c>
      <c r="AN776" s="42">
        <v>7.7</v>
      </c>
    </row>
    <row r="777" spans="2:40" x14ac:dyDescent="0.25">
      <c r="B777" s="42" t="s">
        <v>408</v>
      </c>
      <c r="C777" s="15">
        <v>467571</v>
      </c>
      <c r="D777" s="15" t="s">
        <v>11881</v>
      </c>
      <c r="E777" s="15">
        <v>2016</v>
      </c>
      <c r="F777" s="41">
        <v>42461</v>
      </c>
      <c r="G777" s="42">
        <v>1009.1</v>
      </c>
      <c r="H777" s="42">
        <v>1012.4</v>
      </c>
      <c r="I777" s="42">
        <v>1016.8</v>
      </c>
      <c r="J777" s="42" t="s">
        <v>12617</v>
      </c>
      <c r="K777" s="42">
        <v>999.2</v>
      </c>
      <c r="L777" s="42" t="s">
        <v>12618</v>
      </c>
      <c r="M777" s="42">
        <v>23.4</v>
      </c>
      <c r="N777" s="42">
        <v>32.5</v>
      </c>
      <c r="O777" s="42" t="s">
        <v>12619</v>
      </c>
      <c r="P777" s="42">
        <v>17.2</v>
      </c>
      <c r="Q777" s="42" t="s">
        <v>12620</v>
      </c>
      <c r="R777" s="42">
        <v>19.600000000000001</v>
      </c>
      <c r="S777" s="42">
        <v>1.3</v>
      </c>
      <c r="T777" s="42">
        <v>280</v>
      </c>
      <c r="U777" s="42">
        <v>18.899999999999999</v>
      </c>
      <c r="V777" s="42">
        <v>290</v>
      </c>
      <c r="W777" s="42" t="s">
        <v>12621</v>
      </c>
      <c r="X777" s="42">
        <v>285.10000000000002</v>
      </c>
      <c r="Y777" s="42">
        <v>89.5</v>
      </c>
      <c r="Z777" s="42">
        <v>13</v>
      </c>
      <c r="AA777" s="42">
        <v>10.5</v>
      </c>
      <c r="AB777" s="42" t="s">
        <v>12622</v>
      </c>
      <c r="AC777" s="42">
        <v>39</v>
      </c>
      <c r="AD777" s="42" t="s">
        <v>12623</v>
      </c>
      <c r="AE777" s="42">
        <v>97.5</v>
      </c>
      <c r="AF777" s="42" t="s">
        <v>6680</v>
      </c>
      <c r="AG777" s="42">
        <v>79</v>
      </c>
      <c r="AH777" s="42">
        <v>78.599999999999994</v>
      </c>
      <c r="AI777" s="42">
        <v>89.7</v>
      </c>
      <c r="AJ777" s="42">
        <v>328.79</v>
      </c>
      <c r="AK777" s="42" t="s">
        <v>76</v>
      </c>
      <c r="AL777" s="42" t="s">
        <v>76</v>
      </c>
      <c r="AM777" s="42" t="s">
        <v>76</v>
      </c>
      <c r="AN777" s="42">
        <v>7.8</v>
      </c>
    </row>
    <row r="778" spans="2:40" x14ac:dyDescent="0.25">
      <c r="B778" s="42" t="s">
        <v>408</v>
      </c>
      <c r="C778" s="15">
        <v>467571</v>
      </c>
      <c r="D778" s="15" t="s">
        <v>11881</v>
      </c>
      <c r="E778" s="15">
        <v>2016</v>
      </c>
      <c r="F778" s="41">
        <v>42491</v>
      </c>
      <c r="G778" s="42">
        <v>1007.1</v>
      </c>
      <c r="H778" s="42">
        <v>1010.4</v>
      </c>
      <c r="I778" s="42">
        <v>1012.1</v>
      </c>
      <c r="J778" s="42" t="s">
        <v>3575</v>
      </c>
      <c r="K778" s="42">
        <v>1001.9</v>
      </c>
      <c r="L778" s="42" t="s">
        <v>12049</v>
      </c>
      <c r="M778" s="42">
        <v>26.7</v>
      </c>
      <c r="N778" s="42">
        <v>34</v>
      </c>
      <c r="O778" s="42" t="s">
        <v>12624</v>
      </c>
      <c r="P778" s="42">
        <v>18.899999999999999</v>
      </c>
      <c r="Q778" s="42" t="s">
        <v>12625</v>
      </c>
      <c r="R778" s="42">
        <v>22.1</v>
      </c>
      <c r="S778" s="42">
        <v>1.5</v>
      </c>
      <c r="T778" s="42">
        <v>280</v>
      </c>
      <c r="U778" s="42">
        <v>16.3</v>
      </c>
      <c r="V778" s="42">
        <v>300</v>
      </c>
      <c r="W778" s="42" t="s">
        <v>12626</v>
      </c>
      <c r="X778" s="42">
        <v>206</v>
      </c>
      <c r="Y778" s="42">
        <v>57.7</v>
      </c>
      <c r="Z778" s="42">
        <v>9</v>
      </c>
      <c r="AA778" s="42">
        <v>17.5</v>
      </c>
      <c r="AB778" s="42" t="s">
        <v>9173</v>
      </c>
      <c r="AC778" s="42">
        <v>73.5</v>
      </c>
      <c r="AD778" s="42" t="s">
        <v>12627</v>
      </c>
      <c r="AE778" s="42">
        <v>102</v>
      </c>
      <c r="AF778" s="42" t="s">
        <v>3582</v>
      </c>
      <c r="AG778" s="42">
        <v>76</v>
      </c>
      <c r="AH778" s="42">
        <v>127.9</v>
      </c>
      <c r="AI778" s="42">
        <v>157.30000000000001</v>
      </c>
      <c r="AJ778" s="42">
        <v>469.52</v>
      </c>
      <c r="AK778" s="42" t="s">
        <v>76</v>
      </c>
      <c r="AL778" s="42" t="s">
        <v>76</v>
      </c>
      <c r="AM778" s="42" t="s">
        <v>76</v>
      </c>
      <c r="AN778" s="42">
        <v>7.4</v>
      </c>
    </row>
    <row r="779" spans="2:40" x14ac:dyDescent="0.25">
      <c r="B779" s="42" t="s">
        <v>408</v>
      </c>
      <c r="C779" s="15">
        <v>467571</v>
      </c>
      <c r="D779" s="15" t="s">
        <v>11881</v>
      </c>
      <c r="E779" s="15">
        <v>2016</v>
      </c>
      <c r="F779" s="41">
        <v>42522</v>
      </c>
      <c r="G779" s="42">
        <v>1005</v>
      </c>
      <c r="H779" s="42">
        <v>1008.3</v>
      </c>
      <c r="I779" s="42">
        <v>1011.9</v>
      </c>
      <c r="J779" s="42" t="s">
        <v>12628</v>
      </c>
      <c r="K779" s="42">
        <v>998.5</v>
      </c>
      <c r="L779" s="42" t="s">
        <v>12629</v>
      </c>
      <c r="M779" s="42">
        <v>29.3</v>
      </c>
      <c r="N779" s="42">
        <v>36.5</v>
      </c>
      <c r="O779" s="42" t="s">
        <v>12630</v>
      </c>
      <c r="P779" s="42">
        <v>24.2</v>
      </c>
      <c r="Q779" s="42" t="s">
        <v>12631</v>
      </c>
      <c r="R779" s="42">
        <v>24.6</v>
      </c>
      <c r="S779" s="42">
        <v>1.6</v>
      </c>
      <c r="T779" s="42">
        <v>280</v>
      </c>
      <c r="U779" s="42">
        <v>17.3</v>
      </c>
      <c r="V779" s="42">
        <v>270</v>
      </c>
      <c r="W779" s="42" t="s">
        <v>12632</v>
      </c>
      <c r="X779" s="42">
        <v>230.5</v>
      </c>
      <c r="Y779" s="42">
        <v>43.2</v>
      </c>
      <c r="Z779" s="42">
        <v>8</v>
      </c>
      <c r="AA779" s="42">
        <v>14.5</v>
      </c>
      <c r="AB779" s="42" t="s">
        <v>12633</v>
      </c>
      <c r="AC779" s="42">
        <v>60.5</v>
      </c>
      <c r="AD779" s="42" t="s">
        <v>12634</v>
      </c>
      <c r="AE779" s="42">
        <v>129</v>
      </c>
      <c r="AF779" s="42" t="s">
        <v>7323</v>
      </c>
      <c r="AG779" s="42">
        <v>76</v>
      </c>
      <c r="AH779" s="42">
        <v>170.6</v>
      </c>
      <c r="AI779" s="42">
        <v>231.8</v>
      </c>
      <c r="AJ779" s="42">
        <v>552.1</v>
      </c>
      <c r="AK779" s="42" t="s">
        <v>76</v>
      </c>
      <c r="AL779" s="42" t="s">
        <v>76</v>
      </c>
      <c r="AM779" s="42" t="s">
        <v>76</v>
      </c>
      <c r="AN779" s="42">
        <v>5.9</v>
      </c>
    </row>
    <row r="780" spans="2:40" x14ac:dyDescent="0.25">
      <c r="B780" s="42" t="s">
        <v>408</v>
      </c>
      <c r="C780" s="15">
        <v>467571</v>
      </c>
      <c r="D780" s="15" t="s">
        <v>11881</v>
      </c>
      <c r="E780" s="15">
        <v>2016</v>
      </c>
      <c r="F780" s="41">
        <v>42552</v>
      </c>
      <c r="G780" s="42">
        <v>1003.7</v>
      </c>
      <c r="H780" s="42">
        <v>1006.9</v>
      </c>
      <c r="I780" s="42">
        <v>1009.6</v>
      </c>
      <c r="J780" s="42" t="s">
        <v>12635</v>
      </c>
      <c r="K780" s="42">
        <v>985.1</v>
      </c>
      <c r="L780" s="42" t="s">
        <v>12636</v>
      </c>
      <c r="M780" s="42">
        <v>30.3</v>
      </c>
      <c r="N780" s="42">
        <v>38</v>
      </c>
      <c r="O780" s="42" t="s">
        <v>12637</v>
      </c>
      <c r="P780" s="42">
        <v>25.1</v>
      </c>
      <c r="Q780" s="42" t="s">
        <v>12638</v>
      </c>
      <c r="R780" s="42">
        <v>24.7</v>
      </c>
      <c r="S780" s="42">
        <v>1.8</v>
      </c>
      <c r="T780" s="42">
        <v>280</v>
      </c>
      <c r="U780" s="42">
        <v>20.6</v>
      </c>
      <c r="V780" s="42">
        <v>70</v>
      </c>
      <c r="W780" s="42" t="s">
        <v>12639</v>
      </c>
      <c r="X780" s="42">
        <v>44.6</v>
      </c>
      <c r="Y780" s="42">
        <v>12.5</v>
      </c>
      <c r="Z780" s="42">
        <v>5</v>
      </c>
      <c r="AA780" s="42">
        <v>7</v>
      </c>
      <c r="AB780" s="42" t="s">
        <v>12640</v>
      </c>
      <c r="AC780" s="42">
        <v>24.5</v>
      </c>
      <c r="AD780" s="42" t="s">
        <v>12641</v>
      </c>
      <c r="AE780" s="42">
        <v>27</v>
      </c>
      <c r="AF780" s="42" t="s">
        <v>10893</v>
      </c>
      <c r="AG780" s="42">
        <v>72</v>
      </c>
      <c r="AH780" s="42">
        <v>217.5</v>
      </c>
      <c r="AI780" s="42">
        <v>297.8</v>
      </c>
      <c r="AJ780" s="42">
        <v>647.80999999999995</v>
      </c>
      <c r="AK780" s="42" t="s">
        <v>76</v>
      </c>
      <c r="AL780" s="42" t="s">
        <v>76</v>
      </c>
      <c r="AM780" s="42" t="s">
        <v>76</v>
      </c>
      <c r="AN780" s="42">
        <v>4.5</v>
      </c>
    </row>
    <row r="781" spans="2:40" x14ac:dyDescent="0.25">
      <c r="B781" s="42" t="s">
        <v>408</v>
      </c>
      <c r="C781" s="15">
        <v>467571</v>
      </c>
      <c r="D781" s="15" t="s">
        <v>11881</v>
      </c>
      <c r="E781" s="15">
        <v>2016</v>
      </c>
      <c r="F781" s="41">
        <v>42583</v>
      </c>
      <c r="G781" s="42">
        <v>1001</v>
      </c>
      <c r="H781" s="42">
        <v>1004.2</v>
      </c>
      <c r="I781" s="42">
        <v>1007.7</v>
      </c>
      <c r="J781" s="42" t="s">
        <v>2476</v>
      </c>
      <c r="K781" s="42">
        <v>996</v>
      </c>
      <c r="L781" s="42" t="s">
        <v>12642</v>
      </c>
      <c r="M781" s="42">
        <v>29.4</v>
      </c>
      <c r="N781" s="42">
        <v>36.200000000000003</v>
      </c>
      <c r="O781" s="42" t="s">
        <v>12643</v>
      </c>
      <c r="P781" s="42">
        <v>24.7</v>
      </c>
      <c r="Q781" s="42" t="s">
        <v>1978</v>
      </c>
      <c r="R781" s="42">
        <v>24.7</v>
      </c>
      <c r="S781" s="42">
        <v>1.4</v>
      </c>
      <c r="T781" s="42">
        <v>90</v>
      </c>
      <c r="U781" s="42">
        <v>11.3</v>
      </c>
      <c r="V781" s="42">
        <v>90</v>
      </c>
      <c r="W781" s="42" t="s">
        <v>12644</v>
      </c>
      <c r="X781" s="42">
        <v>100.9</v>
      </c>
      <c r="Y781" s="42">
        <v>31.1</v>
      </c>
      <c r="Z781" s="42">
        <v>10</v>
      </c>
      <c r="AA781" s="42">
        <v>10.5</v>
      </c>
      <c r="AB781" s="42" t="s">
        <v>12645</v>
      </c>
      <c r="AC781" s="42">
        <v>23</v>
      </c>
      <c r="AD781" s="42" t="s">
        <v>12646</v>
      </c>
      <c r="AE781" s="42">
        <v>33.5</v>
      </c>
      <c r="AF781" s="42" t="s">
        <v>2483</v>
      </c>
      <c r="AG781" s="42">
        <v>77</v>
      </c>
      <c r="AH781" s="42">
        <v>155.30000000000001</v>
      </c>
      <c r="AI781" s="42">
        <v>210.8</v>
      </c>
      <c r="AJ781" s="42">
        <v>519.28</v>
      </c>
      <c r="AK781" s="42" t="s">
        <v>76</v>
      </c>
      <c r="AL781" s="42" t="s">
        <v>76</v>
      </c>
      <c r="AM781" s="42" t="s">
        <v>76</v>
      </c>
      <c r="AN781" s="42">
        <v>5.9</v>
      </c>
    </row>
    <row r="782" spans="2:40" x14ac:dyDescent="0.25">
      <c r="B782" s="42" t="s">
        <v>408</v>
      </c>
      <c r="C782" s="15">
        <v>467571</v>
      </c>
      <c r="D782" s="15" t="s">
        <v>11881</v>
      </c>
      <c r="E782" s="15">
        <v>2016</v>
      </c>
      <c r="F782" s="41">
        <v>42614</v>
      </c>
      <c r="G782" s="42">
        <v>1003.2</v>
      </c>
      <c r="H782" s="42">
        <v>1006.5</v>
      </c>
      <c r="I782" s="42">
        <v>1012.2</v>
      </c>
      <c r="J782" s="42" t="s">
        <v>12647</v>
      </c>
      <c r="K782" s="42">
        <v>968.3</v>
      </c>
      <c r="L782" s="42" t="s">
        <v>12648</v>
      </c>
      <c r="M782" s="42">
        <v>27.9</v>
      </c>
      <c r="N782" s="42">
        <v>34.6</v>
      </c>
      <c r="O782" s="42" t="s">
        <v>12649</v>
      </c>
      <c r="P782" s="42">
        <v>23.9</v>
      </c>
      <c r="Q782" s="42" t="s">
        <v>12650</v>
      </c>
      <c r="R782" s="42">
        <v>23.6</v>
      </c>
      <c r="S782" s="42">
        <v>1.9</v>
      </c>
      <c r="T782" s="42">
        <v>60</v>
      </c>
      <c r="U782" s="42">
        <v>36.700000000000003</v>
      </c>
      <c r="V782" s="42">
        <v>50</v>
      </c>
      <c r="W782" s="42" t="s">
        <v>12651</v>
      </c>
      <c r="X782" s="42">
        <v>319.39999999999998</v>
      </c>
      <c r="Y782" s="42">
        <v>101.2</v>
      </c>
      <c r="Z782" s="42">
        <v>16</v>
      </c>
      <c r="AA782" s="42">
        <v>12.5</v>
      </c>
      <c r="AB782" s="42" t="s">
        <v>12652</v>
      </c>
      <c r="AC782" s="42">
        <v>33.5</v>
      </c>
      <c r="AD782" s="42" t="s">
        <v>12653</v>
      </c>
      <c r="AE782" s="42">
        <v>73</v>
      </c>
      <c r="AF782" s="42" t="s">
        <v>1989</v>
      </c>
      <c r="AG782" s="42">
        <v>78</v>
      </c>
      <c r="AH782" s="42">
        <v>129.19999999999999</v>
      </c>
      <c r="AI782" s="42">
        <v>143.1</v>
      </c>
      <c r="AJ782" s="42">
        <v>385.3</v>
      </c>
      <c r="AK782" s="42" t="s">
        <v>76</v>
      </c>
      <c r="AL782" s="42" t="s">
        <v>76</v>
      </c>
      <c r="AM782" s="42" t="s">
        <v>76</v>
      </c>
      <c r="AN782" s="42">
        <v>7</v>
      </c>
    </row>
    <row r="783" spans="2:40" x14ac:dyDescent="0.25">
      <c r="B783" s="42" t="s">
        <v>408</v>
      </c>
      <c r="C783" s="15">
        <v>467571</v>
      </c>
      <c r="D783" s="15" t="s">
        <v>11881</v>
      </c>
      <c r="E783" s="15">
        <v>2016</v>
      </c>
      <c r="F783" s="41">
        <v>42644</v>
      </c>
      <c r="G783" s="42">
        <v>1007.8</v>
      </c>
      <c r="H783" s="42">
        <v>1011.2</v>
      </c>
      <c r="I783" s="42">
        <v>1018.3</v>
      </c>
      <c r="J783" s="42" t="s">
        <v>12654</v>
      </c>
      <c r="K783" s="42">
        <v>997.6</v>
      </c>
      <c r="L783" s="42" t="s">
        <v>12655</v>
      </c>
      <c r="M783" s="42">
        <v>26.8</v>
      </c>
      <c r="N783" s="42">
        <v>34.700000000000003</v>
      </c>
      <c r="O783" s="42" t="s">
        <v>12656</v>
      </c>
      <c r="P783" s="42">
        <v>21.9</v>
      </c>
      <c r="Q783" s="42" t="s">
        <v>12657</v>
      </c>
      <c r="R783" s="42">
        <v>22.7</v>
      </c>
      <c r="S783" s="42">
        <v>2.1</v>
      </c>
      <c r="T783" s="42">
        <v>20</v>
      </c>
      <c r="U783" s="42">
        <v>18.2</v>
      </c>
      <c r="V783" s="42">
        <v>360</v>
      </c>
      <c r="W783" s="42" t="s">
        <v>12658</v>
      </c>
      <c r="X783" s="42">
        <v>27</v>
      </c>
      <c r="Y783" s="42">
        <v>44.5</v>
      </c>
      <c r="Z783" s="42">
        <v>7</v>
      </c>
      <c r="AA783" s="42">
        <v>4.5</v>
      </c>
      <c r="AB783" s="42" t="s">
        <v>12659</v>
      </c>
      <c r="AC783" s="42">
        <v>6.5</v>
      </c>
      <c r="AD783" s="42" t="s">
        <v>12660</v>
      </c>
      <c r="AE783" s="42">
        <v>7</v>
      </c>
      <c r="AF783" s="42" t="s">
        <v>5471</v>
      </c>
      <c r="AG783" s="42">
        <v>79</v>
      </c>
      <c r="AH783" s="42">
        <v>113.3</v>
      </c>
      <c r="AI783" s="42">
        <v>181.3</v>
      </c>
      <c r="AJ783" s="42">
        <v>404.38</v>
      </c>
      <c r="AK783" s="42" t="s">
        <v>76</v>
      </c>
      <c r="AL783" s="42" t="s">
        <v>76</v>
      </c>
      <c r="AM783" s="42" t="s">
        <v>76</v>
      </c>
      <c r="AN783" s="42">
        <v>5.9</v>
      </c>
    </row>
    <row r="784" spans="2:40" x14ac:dyDescent="0.25">
      <c r="B784" s="42" t="s">
        <v>408</v>
      </c>
      <c r="C784" s="15">
        <v>467571</v>
      </c>
      <c r="D784" s="15" t="s">
        <v>11881</v>
      </c>
      <c r="E784" s="15">
        <v>2016</v>
      </c>
      <c r="F784" s="41">
        <v>42675</v>
      </c>
      <c r="G784" s="42">
        <v>1013.7</v>
      </c>
      <c r="H784" s="42">
        <v>1017.1</v>
      </c>
      <c r="I784" s="42">
        <v>1019.2</v>
      </c>
      <c r="J784" s="42" t="s">
        <v>12661</v>
      </c>
      <c r="K784" s="42">
        <v>1007.9</v>
      </c>
      <c r="L784" s="42" t="s">
        <v>12662</v>
      </c>
      <c r="M784" s="42">
        <v>22.3</v>
      </c>
      <c r="N784" s="42">
        <v>30</v>
      </c>
      <c r="O784" s="42" t="s">
        <v>12663</v>
      </c>
      <c r="P784" s="42">
        <v>17.399999999999999</v>
      </c>
      <c r="Q784" s="42" t="s">
        <v>12664</v>
      </c>
      <c r="R784" s="42">
        <v>18.2</v>
      </c>
      <c r="S784" s="42">
        <v>2.2000000000000002</v>
      </c>
      <c r="T784" s="42">
        <v>30</v>
      </c>
      <c r="U784" s="42">
        <v>18.8</v>
      </c>
      <c r="V784" s="42">
        <v>40</v>
      </c>
      <c r="W784" s="42" t="s">
        <v>12665</v>
      </c>
      <c r="X784" s="42">
        <v>118.7</v>
      </c>
      <c r="Y784" s="42">
        <v>69.7</v>
      </c>
      <c r="Z784" s="42">
        <v>9</v>
      </c>
      <c r="AA784" s="42">
        <v>3.5</v>
      </c>
      <c r="AB784" s="42" t="s">
        <v>12666</v>
      </c>
      <c r="AC784" s="42">
        <v>11.5</v>
      </c>
      <c r="AD784" s="42" t="s">
        <v>12667</v>
      </c>
      <c r="AE784" s="42">
        <v>55</v>
      </c>
      <c r="AF784" s="42" t="s">
        <v>2005</v>
      </c>
      <c r="AG784" s="42">
        <v>78</v>
      </c>
      <c r="AH784" s="42">
        <v>63.4</v>
      </c>
      <c r="AI784" s="42">
        <v>143.1</v>
      </c>
      <c r="AJ784" s="42">
        <v>292.31</v>
      </c>
      <c r="AK784" s="42" t="s">
        <v>76</v>
      </c>
      <c r="AL784" s="42" t="s">
        <v>76</v>
      </c>
      <c r="AM784" s="42" t="s">
        <v>76</v>
      </c>
      <c r="AN784" s="42">
        <v>5.9</v>
      </c>
    </row>
    <row r="785" spans="2:40" x14ac:dyDescent="0.25">
      <c r="B785" s="42" t="s">
        <v>408</v>
      </c>
      <c r="C785" s="15">
        <v>467571</v>
      </c>
      <c r="D785" s="15" t="s">
        <v>11881</v>
      </c>
      <c r="E785" s="15">
        <v>2016</v>
      </c>
      <c r="F785" s="41">
        <v>42705</v>
      </c>
      <c r="G785" s="42">
        <v>1015.9</v>
      </c>
      <c r="H785" s="42">
        <v>1019.3</v>
      </c>
      <c r="I785" s="42">
        <v>1024.2</v>
      </c>
      <c r="J785" s="42" t="s">
        <v>6735</v>
      </c>
      <c r="K785" s="42">
        <v>1009.1</v>
      </c>
      <c r="L785" s="42" t="s">
        <v>12668</v>
      </c>
      <c r="M785" s="42">
        <v>19.5</v>
      </c>
      <c r="N785" s="42">
        <v>30</v>
      </c>
      <c r="O785" s="42" t="s">
        <v>12669</v>
      </c>
      <c r="P785" s="42">
        <v>12.4</v>
      </c>
      <c r="Q785" s="42" t="s">
        <v>12670</v>
      </c>
      <c r="R785" s="42">
        <v>14.8</v>
      </c>
      <c r="S785" s="42">
        <v>2.5</v>
      </c>
      <c r="T785" s="42">
        <v>30</v>
      </c>
      <c r="U785" s="42">
        <v>18.5</v>
      </c>
      <c r="V785" s="42">
        <v>70</v>
      </c>
      <c r="W785" s="42" t="s">
        <v>12671</v>
      </c>
      <c r="X785" s="42">
        <v>6.5</v>
      </c>
      <c r="Y785" s="42">
        <v>19.100000000000001</v>
      </c>
      <c r="Z785" s="42">
        <v>2</v>
      </c>
      <c r="AA785" s="42">
        <v>1.5</v>
      </c>
      <c r="AB785" s="42" t="s">
        <v>12672</v>
      </c>
      <c r="AC785" s="42">
        <v>2</v>
      </c>
      <c r="AD785" s="42" t="s">
        <v>12673</v>
      </c>
      <c r="AE785" s="42">
        <v>4.5</v>
      </c>
      <c r="AF785" s="42" t="s">
        <v>6742</v>
      </c>
      <c r="AG785" s="42">
        <v>75</v>
      </c>
      <c r="AH785" s="42">
        <v>70.5</v>
      </c>
      <c r="AI785" s="42">
        <v>150.1</v>
      </c>
      <c r="AJ785" s="42">
        <v>277.75</v>
      </c>
      <c r="AK785" s="42" t="s">
        <v>76</v>
      </c>
      <c r="AL785" s="42" t="s">
        <v>76</v>
      </c>
      <c r="AM785" s="42" t="s">
        <v>76</v>
      </c>
      <c r="AN785" s="42">
        <v>5.6</v>
      </c>
    </row>
    <row r="786" spans="2:40" x14ac:dyDescent="0.25">
      <c r="B786" s="42" t="s">
        <v>408</v>
      </c>
      <c r="C786" s="15">
        <v>467571</v>
      </c>
      <c r="D786" s="15" t="s">
        <v>11881</v>
      </c>
      <c r="E786" s="15">
        <v>2017</v>
      </c>
      <c r="F786" s="41">
        <v>42736</v>
      </c>
      <c r="G786" s="42">
        <v>1016.8</v>
      </c>
      <c r="H786" s="42">
        <v>1020.2</v>
      </c>
      <c r="I786" s="42">
        <v>1025.9000000000001</v>
      </c>
      <c r="J786" s="42" t="s">
        <v>12674</v>
      </c>
      <c r="K786" s="42">
        <v>1008</v>
      </c>
      <c r="L786" s="42" t="s">
        <v>11484</v>
      </c>
      <c r="M786" s="42">
        <v>17.7</v>
      </c>
      <c r="N786" s="42">
        <v>26.3</v>
      </c>
      <c r="O786" s="42" t="s">
        <v>12675</v>
      </c>
      <c r="P786" s="42">
        <v>10.8</v>
      </c>
      <c r="Q786" s="42" t="s">
        <v>12676</v>
      </c>
      <c r="R786" s="42">
        <v>13.9</v>
      </c>
      <c r="S786" s="42">
        <v>2.2000000000000002</v>
      </c>
      <c r="T786" s="42">
        <v>20</v>
      </c>
      <c r="U786" s="42">
        <v>18.7</v>
      </c>
      <c r="V786" s="42">
        <v>30</v>
      </c>
      <c r="W786" s="42" t="s">
        <v>12677</v>
      </c>
      <c r="X786" s="42">
        <v>23.4</v>
      </c>
      <c r="Y786" s="42">
        <v>32.1</v>
      </c>
      <c r="Z786" s="42">
        <v>8</v>
      </c>
      <c r="AA786" s="42">
        <v>1.5</v>
      </c>
      <c r="AB786" s="42" t="s">
        <v>12678</v>
      </c>
      <c r="AC786" s="42">
        <v>3</v>
      </c>
      <c r="AD786" s="42" t="s">
        <v>12679</v>
      </c>
      <c r="AE786" s="42">
        <v>14.5</v>
      </c>
      <c r="AF786" s="42" t="s">
        <v>6120</v>
      </c>
      <c r="AG786" s="42">
        <v>79</v>
      </c>
      <c r="AH786" s="42">
        <v>62.9</v>
      </c>
      <c r="AI786" s="42">
        <v>107.9</v>
      </c>
      <c r="AJ786" s="42">
        <v>264.38</v>
      </c>
      <c r="AK786" s="42" t="s">
        <v>76</v>
      </c>
      <c r="AL786" s="42" t="s">
        <v>76</v>
      </c>
      <c r="AM786" s="42" t="s">
        <v>76</v>
      </c>
      <c r="AN786" s="42">
        <v>6.8</v>
      </c>
    </row>
    <row r="787" spans="2:40" x14ac:dyDescent="0.25">
      <c r="B787" s="42" t="s">
        <v>408</v>
      </c>
      <c r="C787" s="15">
        <v>467571</v>
      </c>
      <c r="D787" s="15" t="s">
        <v>11881</v>
      </c>
      <c r="E787" s="15">
        <v>2017</v>
      </c>
      <c r="F787" s="41">
        <v>42767</v>
      </c>
      <c r="G787" s="42">
        <v>1017.3</v>
      </c>
      <c r="H787" s="42">
        <v>1020.8</v>
      </c>
      <c r="I787" s="42">
        <v>1026.5999999999999</v>
      </c>
      <c r="J787" s="42" t="s">
        <v>12680</v>
      </c>
      <c r="K787" s="42">
        <v>1009</v>
      </c>
      <c r="L787" s="42" t="s">
        <v>12681</v>
      </c>
      <c r="M787" s="42">
        <v>16.3</v>
      </c>
      <c r="N787" s="42">
        <v>25.6</v>
      </c>
      <c r="O787" s="42" t="s">
        <v>12682</v>
      </c>
      <c r="P787" s="42">
        <v>9.6</v>
      </c>
      <c r="Q787" s="42" t="s">
        <v>12683</v>
      </c>
      <c r="R787" s="42">
        <v>11.7</v>
      </c>
      <c r="S787" s="42">
        <v>2.2999999999999998</v>
      </c>
      <c r="T787" s="42">
        <v>30</v>
      </c>
      <c r="U787" s="42">
        <v>15.8</v>
      </c>
      <c r="V787" s="42">
        <v>60</v>
      </c>
      <c r="W787" s="42" t="s">
        <v>12684</v>
      </c>
      <c r="X787" s="42">
        <v>91.7</v>
      </c>
      <c r="Y787" s="42">
        <v>76</v>
      </c>
      <c r="Z787" s="42">
        <v>8</v>
      </c>
      <c r="AA787" s="42">
        <v>5.5</v>
      </c>
      <c r="AB787" s="42" t="s">
        <v>12685</v>
      </c>
      <c r="AC787" s="42">
        <v>11.5</v>
      </c>
      <c r="AD787" s="42" t="s">
        <v>12686</v>
      </c>
      <c r="AE787" s="42">
        <v>26.1</v>
      </c>
      <c r="AF787" s="42" t="s">
        <v>6128</v>
      </c>
      <c r="AG787" s="42">
        <v>75</v>
      </c>
      <c r="AH787" s="42">
        <v>65.2</v>
      </c>
      <c r="AI787" s="42">
        <v>110.6</v>
      </c>
      <c r="AJ787" s="42">
        <v>257.58</v>
      </c>
      <c r="AK787" s="42" t="s">
        <v>76</v>
      </c>
      <c r="AL787" s="42" t="s">
        <v>76</v>
      </c>
      <c r="AM787" s="42" t="s">
        <v>76</v>
      </c>
      <c r="AN787" s="42">
        <v>6.6</v>
      </c>
    </row>
    <row r="788" spans="2:40" x14ac:dyDescent="0.25">
      <c r="B788" s="42" t="s">
        <v>408</v>
      </c>
      <c r="C788" s="15">
        <v>467571</v>
      </c>
      <c r="D788" s="15" t="s">
        <v>11881</v>
      </c>
      <c r="E788" s="15">
        <v>2017</v>
      </c>
      <c r="F788" s="41">
        <v>42795</v>
      </c>
      <c r="G788" s="42">
        <v>1013.8</v>
      </c>
      <c r="H788" s="42">
        <v>1017.3</v>
      </c>
      <c r="I788" s="42">
        <v>1021.3</v>
      </c>
      <c r="J788" s="42" t="s">
        <v>12687</v>
      </c>
      <c r="K788" s="42">
        <v>1006.4</v>
      </c>
      <c r="L788" s="42" t="s">
        <v>12688</v>
      </c>
      <c r="M788" s="42">
        <v>17.7</v>
      </c>
      <c r="N788" s="42">
        <v>26.5</v>
      </c>
      <c r="O788" s="42" t="s">
        <v>12689</v>
      </c>
      <c r="P788" s="42">
        <v>10.1</v>
      </c>
      <c r="Q788" s="42" t="s">
        <v>12690</v>
      </c>
      <c r="R788" s="42">
        <v>13.5</v>
      </c>
      <c r="S788" s="42">
        <v>1.7</v>
      </c>
      <c r="T788" s="42">
        <v>20</v>
      </c>
      <c r="U788" s="42">
        <v>14.9</v>
      </c>
      <c r="V788" s="42">
        <v>40</v>
      </c>
      <c r="W788" s="42" t="s">
        <v>12691</v>
      </c>
      <c r="X788" s="42">
        <v>154.6</v>
      </c>
      <c r="Y788" s="42">
        <v>106.8</v>
      </c>
      <c r="Z788" s="42">
        <v>15</v>
      </c>
      <c r="AA788" s="42">
        <v>4.5</v>
      </c>
      <c r="AB788" s="42" t="s">
        <v>12692</v>
      </c>
      <c r="AC788" s="42">
        <v>12.5</v>
      </c>
      <c r="AD788" s="42" t="s">
        <v>12693</v>
      </c>
      <c r="AE788" s="42">
        <v>28</v>
      </c>
      <c r="AF788" s="42" t="s">
        <v>6135</v>
      </c>
      <c r="AG788" s="42">
        <v>77</v>
      </c>
      <c r="AH788" s="42">
        <v>63.3</v>
      </c>
      <c r="AI788" s="42">
        <v>90.9</v>
      </c>
      <c r="AJ788" s="42">
        <v>274.60000000000002</v>
      </c>
      <c r="AK788" s="42" t="s">
        <v>76</v>
      </c>
      <c r="AL788" s="42" t="s">
        <v>76</v>
      </c>
      <c r="AM788" s="42" t="s">
        <v>76</v>
      </c>
      <c r="AN788" s="42">
        <v>7.7</v>
      </c>
    </row>
    <row r="789" spans="2:40" x14ac:dyDescent="0.25">
      <c r="B789" s="42" t="s">
        <v>408</v>
      </c>
      <c r="C789" s="15">
        <v>467571</v>
      </c>
      <c r="D789" s="15" t="s">
        <v>11881</v>
      </c>
      <c r="E789" s="15">
        <v>2017</v>
      </c>
      <c r="F789" s="41">
        <v>42826</v>
      </c>
      <c r="G789" s="42">
        <v>1010.1</v>
      </c>
      <c r="H789" s="42">
        <v>1013.5</v>
      </c>
      <c r="I789" s="42">
        <v>1020.9</v>
      </c>
      <c r="J789" s="42" t="s">
        <v>12694</v>
      </c>
      <c r="K789" s="42">
        <v>999.7</v>
      </c>
      <c r="L789" s="42" t="s">
        <v>12695</v>
      </c>
      <c r="M789" s="42">
        <v>22.2</v>
      </c>
      <c r="N789" s="42">
        <v>34.1</v>
      </c>
      <c r="O789" s="42" t="s">
        <v>12696</v>
      </c>
      <c r="P789" s="42">
        <v>12.6</v>
      </c>
      <c r="Q789" s="42" t="s">
        <v>12697</v>
      </c>
      <c r="R789" s="42">
        <v>16.7</v>
      </c>
      <c r="S789" s="42">
        <v>1.6</v>
      </c>
      <c r="T789" s="42">
        <v>80</v>
      </c>
      <c r="U789" s="42">
        <v>15.5</v>
      </c>
      <c r="V789" s="42">
        <v>20</v>
      </c>
      <c r="W789" s="42" t="s">
        <v>12698</v>
      </c>
      <c r="X789" s="42">
        <v>124</v>
      </c>
      <c r="Y789" s="42">
        <v>94.9</v>
      </c>
      <c r="Z789" s="42">
        <v>10</v>
      </c>
      <c r="AA789" s="42">
        <v>8</v>
      </c>
      <c r="AB789" s="42" t="s">
        <v>12699</v>
      </c>
      <c r="AC789" s="42">
        <v>23</v>
      </c>
      <c r="AD789" s="42" t="s">
        <v>12700</v>
      </c>
      <c r="AE789" s="42">
        <v>42</v>
      </c>
      <c r="AF789" s="42" t="s">
        <v>11510</v>
      </c>
      <c r="AG789" s="42">
        <v>72</v>
      </c>
      <c r="AH789" s="42">
        <v>94.7</v>
      </c>
      <c r="AI789" s="42">
        <v>148.4</v>
      </c>
      <c r="AJ789" s="42">
        <v>395.91</v>
      </c>
      <c r="AK789" s="42" t="s">
        <v>76</v>
      </c>
      <c r="AL789" s="42" t="s">
        <v>76</v>
      </c>
      <c r="AM789" s="42" t="s">
        <v>76</v>
      </c>
      <c r="AN789" s="42">
        <v>6.6</v>
      </c>
    </row>
    <row r="790" spans="2:40" x14ac:dyDescent="0.25">
      <c r="B790" s="42" t="s">
        <v>408</v>
      </c>
      <c r="C790" s="15">
        <v>467571</v>
      </c>
      <c r="D790" s="15" t="s">
        <v>11881</v>
      </c>
      <c r="E790" s="15">
        <v>2017</v>
      </c>
      <c r="F790" s="41">
        <v>42856</v>
      </c>
      <c r="G790" s="42">
        <v>1007.3</v>
      </c>
      <c r="H790" s="42">
        <v>1010.6</v>
      </c>
      <c r="I790" s="42">
        <v>1013.6</v>
      </c>
      <c r="J790" s="42" t="s">
        <v>12701</v>
      </c>
      <c r="K790" s="42">
        <v>999.6</v>
      </c>
      <c r="L790" s="42" t="s">
        <v>12702</v>
      </c>
      <c r="M790" s="42">
        <v>25.7</v>
      </c>
      <c r="N790" s="42">
        <v>33.299999999999997</v>
      </c>
      <c r="O790" s="42" t="s">
        <v>12703</v>
      </c>
      <c r="P790" s="42">
        <v>18.7</v>
      </c>
      <c r="Q790" s="42" t="s">
        <v>12704</v>
      </c>
      <c r="R790" s="42">
        <v>20.9</v>
      </c>
      <c r="S790" s="42">
        <v>1.4</v>
      </c>
      <c r="T790" s="42">
        <v>290</v>
      </c>
      <c r="U790" s="42">
        <v>11.7</v>
      </c>
      <c r="V790" s="42">
        <v>50</v>
      </c>
      <c r="W790" s="42" t="s">
        <v>12705</v>
      </c>
      <c r="X790" s="42">
        <v>99.5</v>
      </c>
      <c r="Y790" s="42">
        <v>54.5</v>
      </c>
      <c r="Z790" s="42">
        <v>10</v>
      </c>
      <c r="AA790" s="42">
        <v>5</v>
      </c>
      <c r="AB790" s="42" t="s">
        <v>3188</v>
      </c>
      <c r="AC790" s="42">
        <v>12.5</v>
      </c>
      <c r="AD790" s="42" t="s">
        <v>12706</v>
      </c>
      <c r="AE790" s="42">
        <v>53.5</v>
      </c>
      <c r="AF790" s="42" t="s">
        <v>6151</v>
      </c>
      <c r="AG790" s="42">
        <v>75</v>
      </c>
      <c r="AH790" s="42">
        <v>111</v>
      </c>
      <c r="AI790" s="42">
        <v>132.69999999999999</v>
      </c>
      <c r="AJ790" s="42">
        <v>445.06</v>
      </c>
      <c r="AK790" s="42" t="s">
        <v>76</v>
      </c>
      <c r="AL790" s="42" t="s">
        <v>76</v>
      </c>
      <c r="AM790" s="42" t="s">
        <v>76</v>
      </c>
      <c r="AN790" s="42">
        <v>7.6</v>
      </c>
    </row>
    <row r="791" spans="2:40" x14ac:dyDescent="0.25">
      <c r="B791" s="42" t="s">
        <v>408</v>
      </c>
      <c r="C791" s="15">
        <v>467571</v>
      </c>
      <c r="D791" s="15" t="s">
        <v>11881</v>
      </c>
      <c r="E791" s="15">
        <v>2017</v>
      </c>
      <c r="F791" s="41">
        <v>42887</v>
      </c>
      <c r="G791" s="42">
        <v>1004.4</v>
      </c>
      <c r="H791" s="42">
        <v>1007.7</v>
      </c>
      <c r="I791" s="42">
        <v>1009.4</v>
      </c>
      <c r="J791" s="42" t="s">
        <v>12707</v>
      </c>
      <c r="K791" s="42">
        <v>996.7</v>
      </c>
      <c r="L791" s="42" t="s">
        <v>12708</v>
      </c>
      <c r="M791" s="42">
        <v>28</v>
      </c>
      <c r="N791" s="42">
        <v>34.299999999999997</v>
      </c>
      <c r="O791" s="42" t="s">
        <v>12709</v>
      </c>
      <c r="P791" s="42">
        <v>22.4</v>
      </c>
      <c r="Q791" s="42" t="s">
        <v>12710</v>
      </c>
      <c r="R791" s="42">
        <v>23.6</v>
      </c>
      <c r="S791" s="42">
        <v>1.4</v>
      </c>
      <c r="T791" s="42">
        <v>290</v>
      </c>
      <c r="U791" s="42">
        <v>16.600000000000001</v>
      </c>
      <c r="V791" s="42">
        <v>280</v>
      </c>
      <c r="W791" s="42" t="s">
        <v>12711</v>
      </c>
      <c r="X791" s="42">
        <v>581.5</v>
      </c>
      <c r="Y791" s="42">
        <v>142.30000000000001</v>
      </c>
      <c r="Z791" s="42">
        <v>13</v>
      </c>
      <c r="AA791" s="42">
        <v>13.5</v>
      </c>
      <c r="AB791" s="42" t="s">
        <v>12712</v>
      </c>
      <c r="AC791" s="42">
        <v>48</v>
      </c>
      <c r="AD791" s="42" t="s">
        <v>12713</v>
      </c>
      <c r="AE791" s="42">
        <v>117</v>
      </c>
      <c r="AF791" s="42" t="s">
        <v>12143</v>
      </c>
      <c r="AG791" s="42">
        <v>78</v>
      </c>
      <c r="AH791" s="42">
        <v>130.69999999999999</v>
      </c>
      <c r="AI791" s="42">
        <v>172.9</v>
      </c>
      <c r="AJ791" s="42">
        <v>460.72</v>
      </c>
      <c r="AK791" s="42" t="s">
        <v>76</v>
      </c>
      <c r="AL791" s="42" t="s">
        <v>76</v>
      </c>
      <c r="AM791" s="42" t="s">
        <v>76</v>
      </c>
      <c r="AN791" s="42">
        <v>7.1</v>
      </c>
    </row>
    <row r="792" spans="2:40" x14ac:dyDescent="0.25">
      <c r="B792" s="42" t="s">
        <v>408</v>
      </c>
      <c r="C792" s="15">
        <v>467571</v>
      </c>
      <c r="D792" s="15" t="s">
        <v>11881</v>
      </c>
      <c r="E792" s="15">
        <v>2017</v>
      </c>
      <c r="F792" s="41">
        <v>42917</v>
      </c>
      <c r="G792" s="42">
        <v>1004.8</v>
      </c>
      <c r="H792" s="42">
        <v>1008.1</v>
      </c>
      <c r="I792" s="42">
        <v>1010.9</v>
      </c>
      <c r="J792" s="42" t="s">
        <v>12714</v>
      </c>
      <c r="K792" s="42">
        <v>970.5</v>
      </c>
      <c r="L792" s="42" t="s">
        <v>12715</v>
      </c>
      <c r="M792" s="42">
        <v>29.5</v>
      </c>
      <c r="N792" s="42">
        <v>36.6</v>
      </c>
      <c r="O792" s="42" t="s">
        <v>12716</v>
      </c>
      <c r="P792" s="42">
        <v>24.4</v>
      </c>
      <c r="Q792" s="42" t="s">
        <v>12717</v>
      </c>
      <c r="R792" s="42">
        <v>23.9</v>
      </c>
      <c r="S792" s="42">
        <v>1.5</v>
      </c>
      <c r="T792" s="42">
        <v>110</v>
      </c>
      <c r="U792" s="42">
        <v>24.4</v>
      </c>
      <c r="V792" s="42">
        <v>350</v>
      </c>
      <c r="W792" s="42" t="s">
        <v>12718</v>
      </c>
      <c r="X792" s="42">
        <v>89.7</v>
      </c>
      <c r="Y792" s="42">
        <v>50.5</v>
      </c>
      <c r="Z792" s="42">
        <v>9</v>
      </c>
      <c r="AA792" s="42">
        <v>13</v>
      </c>
      <c r="AB792" s="42" t="s">
        <v>12719</v>
      </c>
      <c r="AC792" s="42">
        <v>17.5</v>
      </c>
      <c r="AD792" s="42" t="s">
        <v>12720</v>
      </c>
      <c r="AE792" s="42">
        <v>24.5</v>
      </c>
      <c r="AF792" s="42" t="s">
        <v>12151</v>
      </c>
      <c r="AG792" s="42">
        <v>72</v>
      </c>
      <c r="AH792" s="42">
        <v>172.9</v>
      </c>
      <c r="AI792" s="42">
        <v>252.8</v>
      </c>
      <c r="AJ792" s="42">
        <v>604.59</v>
      </c>
      <c r="AK792" s="42" t="s">
        <v>76</v>
      </c>
      <c r="AL792" s="42" t="s">
        <v>76</v>
      </c>
      <c r="AM792" s="42" t="s">
        <v>76</v>
      </c>
      <c r="AN792" s="42">
        <v>5.4</v>
      </c>
    </row>
    <row r="793" spans="2:40" x14ac:dyDescent="0.25">
      <c r="B793" s="42" t="s">
        <v>408</v>
      </c>
      <c r="C793" s="15">
        <v>467571</v>
      </c>
      <c r="D793" s="15" t="s">
        <v>11881</v>
      </c>
      <c r="E793" s="15">
        <v>2017</v>
      </c>
      <c r="F793" s="41">
        <v>42948</v>
      </c>
      <c r="G793" s="42">
        <v>1003.6</v>
      </c>
      <c r="H793" s="42">
        <v>1006.9</v>
      </c>
      <c r="I793" s="42">
        <v>1010.8</v>
      </c>
      <c r="J793" s="42" t="s">
        <v>12721</v>
      </c>
      <c r="K793" s="42">
        <v>990.5</v>
      </c>
      <c r="L793" s="42" t="s">
        <v>12722</v>
      </c>
      <c r="M793" s="42">
        <v>30.3</v>
      </c>
      <c r="N793" s="42">
        <v>37</v>
      </c>
      <c r="O793" s="42" t="s">
        <v>12723</v>
      </c>
      <c r="P793" s="42">
        <v>25.3</v>
      </c>
      <c r="Q793" s="42" t="s">
        <v>12724</v>
      </c>
      <c r="R793" s="42">
        <v>24</v>
      </c>
      <c r="S793" s="42">
        <v>1.6</v>
      </c>
      <c r="T793" s="42">
        <v>280</v>
      </c>
      <c r="U793" s="42">
        <v>17.7</v>
      </c>
      <c r="V793" s="42">
        <v>70</v>
      </c>
      <c r="W793" s="42" t="s">
        <v>12725</v>
      </c>
      <c r="X793" s="42">
        <v>54.2</v>
      </c>
      <c r="Y793" s="42">
        <v>12.6</v>
      </c>
      <c r="Z793" s="42">
        <v>6</v>
      </c>
      <c r="AA793" s="42">
        <v>9</v>
      </c>
      <c r="AB793" s="42" t="s">
        <v>12726</v>
      </c>
      <c r="AC793" s="42">
        <v>19.5</v>
      </c>
      <c r="AD793" s="42" t="s">
        <v>12727</v>
      </c>
      <c r="AE793" s="42">
        <v>24</v>
      </c>
      <c r="AF793" s="42" t="s">
        <v>6175</v>
      </c>
      <c r="AG793" s="42">
        <v>70</v>
      </c>
      <c r="AH793" s="42">
        <v>187.4</v>
      </c>
      <c r="AI793" s="42">
        <v>271.5</v>
      </c>
      <c r="AJ793" s="42">
        <v>619.87</v>
      </c>
      <c r="AK793" s="42" t="s">
        <v>76</v>
      </c>
      <c r="AL793" s="42" t="s">
        <v>76</v>
      </c>
      <c r="AM793" s="42" t="s">
        <v>76</v>
      </c>
      <c r="AN793" s="42">
        <v>5</v>
      </c>
    </row>
    <row r="794" spans="2:40" x14ac:dyDescent="0.25">
      <c r="B794" s="42" t="s">
        <v>408</v>
      </c>
      <c r="C794" s="15">
        <v>467571</v>
      </c>
      <c r="D794" s="15" t="s">
        <v>11881</v>
      </c>
      <c r="E794" s="15">
        <v>2017</v>
      </c>
      <c r="F794" s="41">
        <v>42979</v>
      </c>
      <c r="G794" s="42">
        <v>1006.3</v>
      </c>
      <c r="H794" s="42">
        <v>1009.6</v>
      </c>
      <c r="I794" s="42">
        <v>1011.9</v>
      </c>
      <c r="J794" s="42" t="s">
        <v>12728</v>
      </c>
      <c r="K794" s="42">
        <v>997.5</v>
      </c>
      <c r="L794" s="42" t="s">
        <v>12729</v>
      </c>
      <c r="M794" s="42">
        <v>29</v>
      </c>
      <c r="N794" s="42">
        <v>36.5</v>
      </c>
      <c r="O794" s="42" t="s">
        <v>12730</v>
      </c>
      <c r="P794" s="42">
        <v>23.9</v>
      </c>
      <c r="Q794" s="42" t="s">
        <v>12731</v>
      </c>
      <c r="R794" s="42">
        <v>22.8</v>
      </c>
      <c r="S794" s="42">
        <v>1.4</v>
      </c>
      <c r="T794" s="42">
        <v>80</v>
      </c>
      <c r="U794" s="42">
        <v>17.600000000000001</v>
      </c>
      <c r="V794" s="42">
        <v>40</v>
      </c>
      <c r="W794" s="42" t="s">
        <v>12732</v>
      </c>
      <c r="X794" s="42">
        <v>64.8</v>
      </c>
      <c r="Y794" s="42">
        <v>35.799999999999997</v>
      </c>
      <c r="Z794" s="42">
        <v>8</v>
      </c>
      <c r="AA794" s="42">
        <v>15</v>
      </c>
      <c r="AB794" s="42" t="s">
        <v>12733</v>
      </c>
      <c r="AC794" s="42">
        <v>28.5</v>
      </c>
      <c r="AD794" s="42" t="s">
        <v>12734</v>
      </c>
      <c r="AE794" s="42">
        <v>29</v>
      </c>
      <c r="AF794" s="42" t="s">
        <v>12735</v>
      </c>
      <c r="AG794" s="42">
        <v>70</v>
      </c>
      <c r="AH794" s="42">
        <v>137.6</v>
      </c>
      <c r="AI794" s="42">
        <v>201.3</v>
      </c>
      <c r="AJ794" s="42">
        <v>480.21</v>
      </c>
      <c r="AK794" s="42" t="s">
        <v>76</v>
      </c>
      <c r="AL794" s="42" t="s">
        <v>76</v>
      </c>
      <c r="AM794" s="42" t="s">
        <v>76</v>
      </c>
      <c r="AN794" s="42">
        <v>5.5</v>
      </c>
    </row>
    <row r="795" spans="2:40" x14ac:dyDescent="0.25">
      <c r="B795" s="42" t="s">
        <v>408</v>
      </c>
      <c r="C795" s="15">
        <v>467571</v>
      </c>
      <c r="D795" s="15" t="s">
        <v>11881</v>
      </c>
      <c r="E795" s="15">
        <v>2017</v>
      </c>
      <c r="F795" s="41">
        <v>43009</v>
      </c>
      <c r="G795" s="42">
        <v>1009.4</v>
      </c>
      <c r="H795" s="42">
        <v>1012.7</v>
      </c>
      <c r="I795" s="42">
        <v>1020.6</v>
      </c>
      <c r="J795" s="42" t="s">
        <v>12736</v>
      </c>
      <c r="K795" s="42">
        <v>997.6</v>
      </c>
      <c r="L795" s="42" t="s">
        <v>12737</v>
      </c>
      <c r="M795" s="42">
        <v>25.8</v>
      </c>
      <c r="N795" s="42">
        <v>37.9</v>
      </c>
      <c r="O795" s="42" t="s">
        <v>12738</v>
      </c>
      <c r="P795" s="42">
        <v>18.100000000000001</v>
      </c>
      <c r="Q795" s="42" t="s">
        <v>12739</v>
      </c>
      <c r="R795" s="42">
        <v>20</v>
      </c>
      <c r="S795" s="42">
        <v>2.8</v>
      </c>
      <c r="T795" s="42">
        <v>30</v>
      </c>
      <c r="U795" s="42">
        <v>17.7</v>
      </c>
      <c r="V795" s="42">
        <v>50</v>
      </c>
      <c r="W795" s="42" t="s">
        <v>12740</v>
      </c>
      <c r="X795" s="42">
        <v>51.8</v>
      </c>
      <c r="Y795" s="42">
        <v>91.3</v>
      </c>
      <c r="Z795" s="42">
        <v>10</v>
      </c>
      <c r="AA795" s="42">
        <v>2</v>
      </c>
      <c r="AB795" s="42" t="s">
        <v>12741</v>
      </c>
      <c r="AC795" s="42">
        <v>5</v>
      </c>
      <c r="AD795" s="42" t="s">
        <v>12742</v>
      </c>
      <c r="AE795" s="42">
        <v>22.5</v>
      </c>
      <c r="AF795" s="42" t="s">
        <v>5560</v>
      </c>
      <c r="AG795" s="42">
        <v>71</v>
      </c>
      <c r="AH795" s="42">
        <v>114.5</v>
      </c>
      <c r="AI795" s="42">
        <v>192.7</v>
      </c>
      <c r="AJ795" s="42">
        <v>350.56</v>
      </c>
      <c r="AK795" s="42" t="s">
        <v>76</v>
      </c>
      <c r="AL795" s="42" t="s">
        <v>76</v>
      </c>
      <c r="AM795" s="42" t="s">
        <v>76</v>
      </c>
      <c r="AN795" s="42">
        <v>5.2</v>
      </c>
    </row>
    <row r="796" spans="2:40" x14ac:dyDescent="0.25">
      <c r="B796" s="42" t="s">
        <v>408</v>
      </c>
      <c r="C796" s="15">
        <v>467571</v>
      </c>
      <c r="D796" s="15" t="s">
        <v>11881</v>
      </c>
      <c r="E796" s="15">
        <v>2017</v>
      </c>
      <c r="F796" s="41">
        <v>43040</v>
      </c>
      <c r="G796" s="42">
        <v>1013.1</v>
      </c>
      <c r="H796" s="42">
        <v>1016.5</v>
      </c>
      <c r="I796" s="42">
        <v>1020.7</v>
      </c>
      <c r="J796" s="42" t="s">
        <v>12743</v>
      </c>
      <c r="K796" s="42">
        <v>1005.7</v>
      </c>
      <c r="L796" s="42" t="s">
        <v>12744</v>
      </c>
      <c r="M796" s="42">
        <v>22</v>
      </c>
      <c r="N796" s="42">
        <v>30.3</v>
      </c>
      <c r="O796" s="42" t="s">
        <v>12745</v>
      </c>
      <c r="P796" s="42">
        <v>15.8</v>
      </c>
      <c r="Q796" s="42" t="s">
        <v>12746</v>
      </c>
      <c r="R796" s="42">
        <v>18.399999999999999</v>
      </c>
      <c r="S796" s="42">
        <v>2.2999999999999998</v>
      </c>
      <c r="T796" s="42">
        <v>20</v>
      </c>
      <c r="U796" s="42">
        <v>19.399999999999999</v>
      </c>
      <c r="V796" s="42">
        <v>60</v>
      </c>
      <c r="W796" s="42" t="s">
        <v>12747</v>
      </c>
      <c r="X796" s="42">
        <v>35</v>
      </c>
      <c r="Y796" s="42">
        <v>71.900000000000006</v>
      </c>
      <c r="Z796" s="42">
        <v>12</v>
      </c>
      <c r="AA796" s="42">
        <v>2</v>
      </c>
      <c r="AB796" s="42" t="s">
        <v>12748</v>
      </c>
      <c r="AC796" s="42">
        <v>6</v>
      </c>
      <c r="AD796" s="42" t="s">
        <v>12749</v>
      </c>
      <c r="AE796" s="42">
        <v>9</v>
      </c>
      <c r="AF796" s="42" t="s">
        <v>12750</v>
      </c>
      <c r="AG796" s="42">
        <v>81</v>
      </c>
      <c r="AH796" s="42">
        <v>58.2</v>
      </c>
      <c r="AI796" s="42">
        <v>83.3</v>
      </c>
      <c r="AJ796" s="42">
        <v>263.20999999999998</v>
      </c>
      <c r="AK796" s="42" t="s">
        <v>76</v>
      </c>
      <c r="AL796" s="42" t="s">
        <v>76</v>
      </c>
      <c r="AM796" s="42" t="s">
        <v>76</v>
      </c>
      <c r="AN796" s="42">
        <v>7.8</v>
      </c>
    </row>
    <row r="797" spans="2:40" x14ac:dyDescent="0.25">
      <c r="B797" s="42" t="s">
        <v>408</v>
      </c>
      <c r="C797" s="15">
        <v>467571</v>
      </c>
      <c r="D797" s="15" t="s">
        <v>11881</v>
      </c>
      <c r="E797" s="15">
        <v>2017</v>
      </c>
      <c r="F797" s="41">
        <v>43070</v>
      </c>
      <c r="G797" s="42">
        <v>1016.6</v>
      </c>
      <c r="H797" s="42">
        <v>1020.1</v>
      </c>
      <c r="I797" s="42">
        <v>1025.2</v>
      </c>
      <c r="J797" s="42" t="s">
        <v>9881</v>
      </c>
      <c r="K797" s="42">
        <v>1010.7</v>
      </c>
      <c r="L797" s="42" t="s">
        <v>12751</v>
      </c>
      <c r="M797" s="42">
        <v>17.5</v>
      </c>
      <c r="N797" s="42">
        <v>25.9</v>
      </c>
      <c r="O797" s="42" t="s">
        <v>12752</v>
      </c>
      <c r="P797" s="42">
        <v>10.7</v>
      </c>
      <c r="Q797" s="42" t="s">
        <v>12753</v>
      </c>
      <c r="R797" s="42">
        <v>12.7</v>
      </c>
      <c r="S797" s="42">
        <v>2.8</v>
      </c>
      <c r="T797" s="42">
        <v>30</v>
      </c>
      <c r="U797" s="42">
        <v>18.5</v>
      </c>
      <c r="V797" s="42">
        <v>30</v>
      </c>
      <c r="W797" s="42" t="s">
        <v>12754</v>
      </c>
      <c r="X797" s="42">
        <v>23.8</v>
      </c>
      <c r="Y797" s="42">
        <v>71.400000000000006</v>
      </c>
      <c r="Z797" s="42">
        <v>8</v>
      </c>
      <c r="AA797" s="42">
        <v>1</v>
      </c>
      <c r="AB797" s="42" t="s">
        <v>12755</v>
      </c>
      <c r="AC797" s="42">
        <v>3</v>
      </c>
      <c r="AD797" s="42" t="s">
        <v>12756</v>
      </c>
      <c r="AE797" s="42">
        <v>6.5</v>
      </c>
      <c r="AF797" s="42" t="s">
        <v>12757</v>
      </c>
      <c r="AG797" s="42">
        <v>74</v>
      </c>
      <c r="AH797" s="42">
        <v>74.400000000000006</v>
      </c>
      <c r="AI797" s="42">
        <v>114.3</v>
      </c>
      <c r="AJ797" s="42">
        <v>272.92</v>
      </c>
      <c r="AK797" s="42">
        <v>4</v>
      </c>
      <c r="AL797" s="42">
        <v>5</v>
      </c>
      <c r="AM797" s="42" t="s">
        <v>12758</v>
      </c>
      <c r="AN797" s="42">
        <v>6.3</v>
      </c>
    </row>
    <row r="798" spans="2:40" x14ac:dyDescent="0.25">
      <c r="B798" s="42" t="s">
        <v>408</v>
      </c>
      <c r="C798" s="15">
        <v>467571</v>
      </c>
      <c r="D798" s="15" t="s">
        <v>11881</v>
      </c>
      <c r="E798" s="15">
        <v>2018</v>
      </c>
      <c r="F798" s="41">
        <v>43101</v>
      </c>
      <c r="G798" s="42">
        <v>1015.1</v>
      </c>
      <c r="H798" s="42">
        <v>1018.5</v>
      </c>
      <c r="I798" s="42">
        <v>1026.5</v>
      </c>
      <c r="J798" s="42" t="s">
        <v>12759</v>
      </c>
      <c r="K798" s="42">
        <v>1008.3</v>
      </c>
      <c r="L798" s="42" t="s">
        <v>12760</v>
      </c>
      <c r="M798" s="42">
        <v>16.3</v>
      </c>
      <c r="N798" s="42">
        <v>25.5</v>
      </c>
      <c r="O798" s="42" t="s">
        <v>12761</v>
      </c>
      <c r="P798" s="42">
        <v>8.6</v>
      </c>
      <c r="Q798" s="42" t="s">
        <v>12762</v>
      </c>
      <c r="R798" s="42">
        <v>11.9</v>
      </c>
      <c r="S798" s="42">
        <v>2.2000000000000002</v>
      </c>
      <c r="T798" s="42">
        <v>20</v>
      </c>
      <c r="U798" s="42">
        <v>17.3</v>
      </c>
      <c r="V798" s="42">
        <v>60</v>
      </c>
      <c r="W798" s="42" t="s">
        <v>12763</v>
      </c>
      <c r="X798" s="42">
        <v>266.7</v>
      </c>
      <c r="Y798" s="42">
        <v>155.5</v>
      </c>
      <c r="Z798" s="42">
        <v>13</v>
      </c>
      <c r="AA798" s="42">
        <v>7.5</v>
      </c>
      <c r="AB798" s="42" t="s">
        <v>12764</v>
      </c>
      <c r="AC798" s="42">
        <v>21</v>
      </c>
      <c r="AD798" s="42" t="s">
        <v>12765</v>
      </c>
      <c r="AE798" s="42">
        <v>118.5</v>
      </c>
      <c r="AF798" s="42" t="s">
        <v>6838</v>
      </c>
      <c r="AG798" s="42">
        <v>76</v>
      </c>
      <c r="AH798" s="42">
        <v>50.7</v>
      </c>
      <c r="AI798" s="42">
        <v>116.6</v>
      </c>
      <c r="AJ798" s="42">
        <v>277.33999999999997</v>
      </c>
      <c r="AK798" s="42" t="s">
        <v>76</v>
      </c>
      <c r="AL798" s="42" t="s">
        <v>76</v>
      </c>
      <c r="AM798" s="42" t="s">
        <v>76</v>
      </c>
      <c r="AN798" s="42">
        <v>6.7</v>
      </c>
    </row>
    <row r="799" spans="2:40" x14ac:dyDescent="0.25">
      <c r="B799" s="42" t="s">
        <v>408</v>
      </c>
      <c r="C799" s="15">
        <v>467571</v>
      </c>
      <c r="D799" s="15" t="s">
        <v>11881</v>
      </c>
      <c r="E799" s="15">
        <v>2018</v>
      </c>
      <c r="F799" s="41">
        <v>43132</v>
      </c>
      <c r="G799" s="42">
        <v>1016.6</v>
      </c>
      <c r="H799" s="42">
        <v>1020.1</v>
      </c>
      <c r="I799" s="42">
        <v>1025.2</v>
      </c>
      <c r="J799" s="42" t="s">
        <v>12766</v>
      </c>
      <c r="K799" s="42">
        <v>1009.4</v>
      </c>
      <c r="L799" s="42" t="s">
        <v>12767</v>
      </c>
      <c r="M799" s="42">
        <v>14.6</v>
      </c>
      <c r="N799" s="42">
        <v>27.7</v>
      </c>
      <c r="O799" s="42" t="s">
        <v>12768</v>
      </c>
      <c r="P799" s="42">
        <v>6.3</v>
      </c>
      <c r="Q799" s="42" t="s">
        <v>12769</v>
      </c>
      <c r="R799" s="42">
        <v>10.9</v>
      </c>
      <c r="S799" s="42">
        <v>2.1</v>
      </c>
      <c r="T799" s="42">
        <v>20</v>
      </c>
      <c r="U799" s="42">
        <v>15.5</v>
      </c>
      <c r="V799" s="42">
        <v>360</v>
      </c>
      <c r="W799" s="42" t="s">
        <v>12770</v>
      </c>
      <c r="X799" s="42">
        <v>83.5</v>
      </c>
      <c r="Y799" s="42">
        <v>150.9</v>
      </c>
      <c r="Z799" s="42">
        <v>15</v>
      </c>
      <c r="AA799" s="42">
        <v>3</v>
      </c>
      <c r="AB799" s="42" t="s">
        <v>12771</v>
      </c>
      <c r="AC799" s="42">
        <v>8</v>
      </c>
      <c r="AD799" s="42" t="s">
        <v>12772</v>
      </c>
      <c r="AE799" s="42">
        <v>23.5</v>
      </c>
      <c r="AF799" s="42" t="s">
        <v>2621</v>
      </c>
      <c r="AG799" s="42">
        <v>79</v>
      </c>
      <c r="AH799" s="42">
        <v>41.3</v>
      </c>
      <c r="AI799" s="42">
        <v>73</v>
      </c>
      <c r="AJ799" s="42">
        <v>226.81</v>
      </c>
      <c r="AK799" s="42">
        <v>4</v>
      </c>
      <c r="AL799" s="42">
        <v>8</v>
      </c>
      <c r="AM799" s="42" t="s">
        <v>2128</v>
      </c>
      <c r="AN799" s="42">
        <v>7.8</v>
      </c>
    </row>
    <row r="800" spans="2:40" x14ac:dyDescent="0.25">
      <c r="B800" s="42" t="s">
        <v>408</v>
      </c>
      <c r="C800" s="15">
        <v>467571</v>
      </c>
      <c r="D800" s="15" t="s">
        <v>11881</v>
      </c>
      <c r="E800" s="15">
        <v>2018</v>
      </c>
      <c r="F800" s="41">
        <v>43160</v>
      </c>
      <c r="G800" s="42">
        <v>1013.1</v>
      </c>
      <c r="H800" s="42">
        <v>1016.5</v>
      </c>
      <c r="I800" s="42">
        <v>1021.3</v>
      </c>
      <c r="J800" s="42" t="s">
        <v>12773</v>
      </c>
      <c r="K800" s="42">
        <v>1005.2</v>
      </c>
      <c r="L800" s="42" t="s">
        <v>12774</v>
      </c>
      <c r="M800" s="42">
        <v>19.3</v>
      </c>
      <c r="N800" s="42">
        <v>30</v>
      </c>
      <c r="O800" s="42" t="s">
        <v>12775</v>
      </c>
      <c r="P800" s="42">
        <v>10.5</v>
      </c>
      <c r="Q800" s="42" t="s">
        <v>12776</v>
      </c>
      <c r="R800" s="42">
        <v>14.2</v>
      </c>
      <c r="S800" s="42">
        <v>1.6</v>
      </c>
      <c r="T800" s="42">
        <v>20</v>
      </c>
      <c r="U800" s="42">
        <v>15.1</v>
      </c>
      <c r="V800" s="42">
        <v>70</v>
      </c>
      <c r="W800" s="42" t="s">
        <v>12777</v>
      </c>
      <c r="X800" s="42">
        <v>53.5</v>
      </c>
      <c r="Y800" s="42">
        <v>30.5</v>
      </c>
      <c r="Z800" s="42">
        <v>4</v>
      </c>
      <c r="AA800" s="42">
        <v>6</v>
      </c>
      <c r="AB800" s="42" t="s">
        <v>12778</v>
      </c>
      <c r="AC800" s="42">
        <v>9.5</v>
      </c>
      <c r="AD800" s="42" t="s">
        <v>12779</v>
      </c>
      <c r="AE800" s="42">
        <v>28.5</v>
      </c>
      <c r="AF800" s="42" t="s">
        <v>6855</v>
      </c>
      <c r="AG800" s="42">
        <v>73</v>
      </c>
      <c r="AH800" s="42">
        <v>97</v>
      </c>
      <c r="AI800" s="42">
        <v>181.6</v>
      </c>
      <c r="AJ800" s="42">
        <v>492.01</v>
      </c>
      <c r="AK800" s="42" t="s">
        <v>76</v>
      </c>
      <c r="AL800" s="42" t="s">
        <v>76</v>
      </c>
      <c r="AM800" s="42" t="s">
        <v>76</v>
      </c>
      <c r="AN800" s="42">
        <v>5.3</v>
      </c>
    </row>
    <row r="801" spans="2:40" x14ac:dyDescent="0.25">
      <c r="B801" s="42" t="s">
        <v>408</v>
      </c>
      <c r="C801" s="15">
        <v>467571</v>
      </c>
      <c r="D801" s="15" t="s">
        <v>11881</v>
      </c>
      <c r="E801" s="15">
        <v>2018</v>
      </c>
      <c r="F801" s="41">
        <v>43191</v>
      </c>
      <c r="G801" s="42">
        <v>1010.9</v>
      </c>
      <c r="H801" s="42">
        <v>1014.3</v>
      </c>
      <c r="I801" s="42">
        <v>1022.4</v>
      </c>
      <c r="J801" s="42" t="s">
        <v>12780</v>
      </c>
      <c r="K801" s="42">
        <v>1003.7</v>
      </c>
      <c r="L801" s="42" t="s">
        <v>12781</v>
      </c>
      <c r="M801" s="42">
        <v>23</v>
      </c>
      <c r="N801" s="42">
        <v>31.6</v>
      </c>
      <c r="O801" s="42" t="s">
        <v>12782</v>
      </c>
      <c r="P801" s="42">
        <v>13.1</v>
      </c>
      <c r="Q801" s="42" t="s">
        <v>12783</v>
      </c>
      <c r="R801" s="42">
        <v>17.7</v>
      </c>
      <c r="S801" s="42">
        <v>1.5</v>
      </c>
      <c r="T801" s="42">
        <v>100</v>
      </c>
      <c r="U801" s="42">
        <v>14.5</v>
      </c>
      <c r="V801" s="42">
        <v>30</v>
      </c>
      <c r="W801" s="42" t="s">
        <v>12784</v>
      </c>
      <c r="X801" s="42">
        <v>61.7</v>
      </c>
      <c r="Y801" s="42">
        <v>32.6</v>
      </c>
      <c r="Z801" s="42">
        <v>7</v>
      </c>
      <c r="AA801" s="42">
        <v>4.5</v>
      </c>
      <c r="AB801" s="42" t="s">
        <v>12785</v>
      </c>
      <c r="AC801" s="42">
        <v>14.5</v>
      </c>
      <c r="AD801" s="42" t="s">
        <v>12786</v>
      </c>
      <c r="AE801" s="42">
        <v>20.5</v>
      </c>
      <c r="AF801" s="42" t="s">
        <v>6234</v>
      </c>
      <c r="AG801" s="42">
        <v>72</v>
      </c>
      <c r="AH801" s="42">
        <v>106.5</v>
      </c>
      <c r="AI801" s="42">
        <v>140.19999999999999</v>
      </c>
      <c r="AJ801" s="42">
        <v>479.59</v>
      </c>
      <c r="AK801" s="42" t="s">
        <v>76</v>
      </c>
      <c r="AL801" s="42" t="s">
        <v>76</v>
      </c>
      <c r="AM801" s="42" t="s">
        <v>76</v>
      </c>
      <c r="AN801" s="42">
        <v>6.7</v>
      </c>
    </row>
    <row r="802" spans="2:40" x14ac:dyDescent="0.25">
      <c r="B802" s="42" t="s">
        <v>408</v>
      </c>
      <c r="C802" s="15">
        <v>467571</v>
      </c>
      <c r="D802" s="15" t="s">
        <v>11881</v>
      </c>
      <c r="E802" s="15">
        <v>2018</v>
      </c>
      <c r="F802" s="41">
        <v>43221</v>
      </c>
      <c r="G802" s="42">
        <v>1007.7</v>
      </c>
      <c r="H802" s="42">
        <v>1011</v>
      </c>
      <c r="I802" s="42">
        <v>1014.7</v>
      </c>
      <c r="J802" s="42" t="s">
        <v>12787</v>
      </c>
      <c r="K802" s="42">
        <v>1002.2</v>
      </c>
      <c r="L802" s="42" t="s">
        <v>12788</v>
      </c>
      <c r="M802" s="42">
        <v>27.4</v>
      </c>
      <c r="N802" s="42">
        <v>34.700000000000003</v>
      </c>
      <c r="O802" s="42" t="s">
        <v>12789</v>
      </c>
      <c r="P802" s="42">
        <v>20.3</v>
      </c>
      <c r="Q802" s="42" t="s">
        <v>12790</v>
      </c>
      <c r="R802" s="42">
        <v>22.2</v>
      </c>
      <c r="S802" s="42">
        <v>1.5</v>
      </c>
      <c r="T802" s="42">
        <v>280</v>
      </c>
      <c r="U802" s="42">
        <v>16.5</v>
      </c>
      <c r="V802" s="42">
        <v>280</v>
      </c>
      <c r="W802" s="42" t="s">
        <v>12791</v>
      </c>
      <c r="X802" s="42">
        <v>59</v>
      </c>
      <c r="Y802" s="42">
        <v>7.9</v>
      </c>
      <c r="Z802" s="42">
        <v>3</v>
      </c>
      <c r="AA802" s="42">
        <v>11</v>
      </c>
      <c r="AB802" s="42" t="s">
        <v>12792</v>
      </c>
      <c r="AC802" s="42">
        <v>33.5</v>
      </c>
      <c r="AD802" s="42" t="s">
        <v>12793</v>
      </c>
      <c r="AE802" s="42">
        <v>51.5</v>
      </c>
      <c r="AF802" s="42" t="s">
        <v>2151</v>
      </c>
      <c r="AG802" s="42">
        <v>74</v>
      </c>
      <c r="AH802" s="42">
        <v>159.4</v>
      </c>
      <c r="AI802" s="42">
        <v>228.4</v>
      </c>
      <c r="AJ802" s="42">
        <v>655.22</v>
      </c>
      <c r="AK802" s="42" t="s">
        <v>76</v>
      </c>
      <c r="AL802" s="42" t="s">
        <v>76</v>
      </c>
      <c r="AM802" s="42" t="s">
        <v>76</v>
      </c>
      <c r="AN802" s="42">
        <v>5.5</v>
      </c>
    </row>
    <row r="803" spans="2:40" x14ac:dyDescent="0.25">
      <c r="B803" s="42" t="s">
        <v>408</v>
      </c>
      <c r="C803" s="15">
        <v>467571</v>
      </c>
      <c r="D803" s="15" t="s">
        <v>11881</v>
      </c>
      <c r="E803" s="15">
        <v>2018</v>
      </c>
      <c r="F803" s="41">
        <v>43252</v>
      </c>
      <c r="G803" s="42">
        <v>1002.6</v>
      </c>
      <c r="H803" s="42">
        <v>1005.9</v>
      </c>
      <c r="I803" s="42">
        <v>1010</v>
      </c>
      <c r="J803" s="42" t="s">
        <v>9340</v>
      </c>
      <c r="K803" s="42">
        <v>993</v>
      </c>
      <c r="L803" s="42" t="s">
        <v>12794</v>
      </c>
      <c r="M803" s="42">
        <v>28.5</v>
      </c>
      <c r="N803" s="42">
        <v>36</v>
      </c>
      <c r="O803" s="42" t="s">
        <v>12795</v>
      </c>
      <c r="P803" s="42">
        <v>22.1</v>
      </c>
      <c r="Q803" s="42" t="s">
        <v>12796</v>
      </c>
      <c r="R803" s="42">
        <v>23.1</v>
      </c>
      <c r="S803" s="42">
        <v>1.7</v>
      </c>
      <c r="T803" s="42">
        <v>280</v>
      </c>
      <c r="U803" s="42">
        <v>15.2</v>
      </c>
      <c r="V803" s="42">
        <v>280</v>
      </c>
      <c r="W803" s="42" t="s">
        <v>12797</v>
      </c>
      <c r="X803" s="42">
        <v>71.2</v>
      </c>
      <c r="Y803" s="42">
        <v>34.5</v>
      </c>
      <c r="Z803" s="42">
        <v>9</v>
      </c>
      <c r="AA803" s="42">
        <v>11</v>
      </c>
      <c r="AB803" s="42" t="s">
        <v>12798</v>
      </c>
      <c r="AC803" s="42">
        <v>36</v>
      </c>
      <c r="AD803" s="42" t="s">
        <v>12799</v>
      </c>
      <c r="AE803" s="42">
        <v>44.5</v>
      </c>
      <c r="AF803" s="42" t="s">
        <v>12229</v>
      </c>
      <c r="AG803" s="42">
        <v>73</v>
      </c>
      <c r="AH803" s="42">
        <v>157</v>
      </c>
      <c r="AI803" s="42">
        <v>184.6</v>
      </c>
      <c r="AJ803" s="42">
        <v>588.13</v>
      </c>
      <c r="AK803" s="42" t="s">
        <v>76</v>
      </c>
      <c r="AL803" s="42" t="s">
        <v>76</v>
      </c>
      <c r="AM803" s="42" t="s">
        <v>76</v>
      </c>
      <c r="AN803" s="42">
        <v>7</v>
      </c>
    </row>
    <row r="804" spans="2:40" x14ac:dyDescent="0.25">
      <c r="B804" s="42" t="s">
        <v>408</v>
      </c>
      <c r="C804" s="15">
        <v>467571</v>
      </c>
      <c r="D804" s="15" t="s">
        <v>11881</v>
      </c>
      <c r="E804" s="15">
        <v>2018</v>
      </c>
      <c r="F804" s="41">
        <v>43282</v>
      </c>
      <c r="G804" s="42">
        <v>1001.1</v>
      </c>
      <c r="H804" s="42">
        <v>1004.4</v>
      </c>
      <c r="I804" s="42">
        <v>1005.7</v>
      </c>
      <c r="J804" s="42" t="s">
        <v>12800</v>
      </c>
      <c r="K804" s="42">
        <v>989.8</v>
      </c>
      <c r="L804" s="42" t="s">
        <v>12801</v>
      </c>
      <c r="M804" s="42">
        <v>29.9</v>
      </c>
      <c r="N804" s="42">
        <v>36.799999999999997</v>
      </c>
      <c r="O804" s="42" t="s">
        <v>12802</v>
      </c>
      <c r="P804" s="42">
        <v>24.8</v>
      </c>
      <c r="Q804" s="42" t="s">
        <v>12803</v>
      </c>
      <c r="R804" s="42">
        <v>23.6</v>
      </c>
      <c r="S804" s="42">
        <v>1.5</v>
      </c>
      <c r="T804" s="42">
        <v>280</v>
      </c>
      <c r="U804" s="42">
        <v>17.3</v>
      </c>
      <c r="V804" s="42">
        <v>280</v>
      </c>
      <c r="W804" s="42" t="s">
        <v>12804</v>
      </c>
      <c r="X804" s="42">
        <v>67.2</v>
      </c>
      <c r="Y804" s="42">
        <v>24.1</v>
      </c>
      <c r="Z804" s="42">
        <v>7</v>
      </c>
      <c r="AA804" s="42">
        <v>3</v>
      </c>
      <c r="AB804" s="42" t="s">
        <v>76</v>
      </c>
      <c r="AC804" s="42">
        <v>12</v>
      </c>
      <c r="AD804" s="42" t="s">
        <v>12805</v>
      </c>
      <c r="AE804" s="42">
        <v>36</v>
      </c>
      <c r="AF804" s="42" t="s">
        <v>2167</v>
      </c>
      <c r="AG804" s="42">
        <v>70</v>
      </c>
      <c r="AH804" s="42">
        <v>159.1</v>
      </c>
      <c r="AI804" s="42">
        <v>229.7</v>
      </c>
      <c r="AJ804" s="42">
        <v>641.78</v>
      </c>
      <c r="AK804" s="42" t="s">
        <v>76</v>
      </c>
      <c r="AL804" s="42" t="s">
        <v>76</v>
      </c>
      <c r="AM804" s="42" t="s">
        <v>76</v>
      </c>
      <c r="AN804" s="42">
        <v>5.7</v>
      </c>
    </row>
    <row r="805" spans="2:40" x14ac:dyDescent="0.25">
      <c r="B805" s="42" t="s">
        <v>408</v>
      </c>
      <c r="C805" s="15">
        <v>467571</v>
      </c>
      <c r="D805" s="15" t="s">
        <v>11881</v>
      </c>
      <c r="E805" s="15">
        <v>2018</v>
      </c>
      <c r="F805" s="41">
        <v>43313</v>
      </c>
      <c r="G805" s="42">
        <v>999.7</v>
      </c>
      <c r="H805" s="42">
        <v>1003</v>
      </c>
      <c r="I805" s="42">
        <v>1010</v>
      </c>
      <c r="J805" s="42" t="s">
        <v>12806</v>
      </c>
      <c r="K805" s="42">
        <v>989.6</v>
      </c>
      <c r="L805" s="42" t="s">
        <v>12807</v>
      </c>
      <c r="M805" s="42">
        <v>29</v>
      </c>
      <c r="N805" s="42">
        <v>35.799999999999997</v>
      </c>
      <c r="O805" s="42" t="s">
        <v>12808</v>
      </c>
      <c r="P805" s="42">
        <v>24.1</v>
      </c>
      <c r="Q805" s="42" t="s">
        <v>12809</v>
      </c>
      <c r="R805" s="42">
        <v>23.6</v>
      </c>
      <c r="S805" s="42">
        <v>1.2</v>
      </c>
      <c r="T805" s="42">
        <v>290</v>
      </c>
      <c r="U805" s="42">
        <v>13.3</v>
      </c>
      <c r="V805" s="42">
        <v>290</v>
      </c>
      <c r="W805" s="42" t="s">
        <v>12810</v>
      </c>
      <c r="X805" s="42">
        <v>264.39999999999998</v>
      </c>
      <c r="Y805" s="42">
        <v>71.7</v>
      </c>
      <c r="Z805" s="42">
        <v>13</v>
      </c>
      <c r="AA805" s="42">
        <v>12.5</v>
      </c>
      <c r="AB805" s="42" t="s">
        <v>12811</v>
      </c>
      <c r="AC805" s="42">
        <v>28</v>
      </c>
      <c r="AD805" s="42" t="s">
        <v>12812</v>
      </c>
      <c r="AE805" s="42">
        <v>59.5</v>
      </c>
      <c r="AF805" s="42" t="s">
        <v>5640</v>
      </c>
      <c r="AG805" s="42">
        <v>73</v>
      </c>
      <c r="AH805" s="42">
        <v>137.6</v>
      </c>
      <c r="AI805" s="42">
        <v>175.5</v>
      </c>
      <c r="AJ805" s="42">
        <v>546</v>
      </c>
      <c r="AK805" s="42" t="s">
        <v>76</v>
      </c>
      <c r="AL805" s="42" t="s">
        <v>76</v>
      </c>
      <c r="AM805" s="42" t="s">
        <v>76</v>
      </c>
      <c r="AN805" s="42">
        <v>7.2</v>
      </c>
    </row>
    <row r="806" spans="2:40" x14ac:dyDescent="0.25">
      <c r="B806" s="42" t="s">
        <v>408</v>
      </c>
      <c r="C806" s="15">
        <v>467571</v>
      </c>
      <c r="D806" s="15" t="s">
        <v>11881</v>
      </c>
      <c r="E806" s="15">
        <v>2018</v>
      </c>
      <c r="F806" s="41">
        <v>43344</v>
      </c>
      <c r="G806" s="42">
        <v>1005.8</v>
      </c>
      <c r="H806" s="42">
        <v>1009.1</v>
      </c>
      <c r="I806" s="42">
        <v>1012.5</v>
      </c>
      <c r="J806" s="42" t="s">
        <v>12813</v>
      </c>
      <c r="K806" s="42">
        <v>996.3</v>
      </c>
      <c r="L806" s="42" t="s">
        <v>12814</v>
      </c>
      <c r="M806" s="42">
        <v>27.7</v>
      </c>
      <c r="N806" s="42">
        <v>35.9</v>
      </c>
      <c r="O806" s="42" t="s">
        <v>12815</v>
      </c>
      <c r="P806" s="42">
        <v>20.9</v>
      </c>
      <c r="Q806" s="42" t="s">
        <v>12816</v>
      </c>
      <c r="R806" s="42">
        <v>22.2</v>
      </c>
      <c r="S806" s="42">
        <v>1.8</v>
      </c>
      <c r="T806" s="42">
        <v>30</v>
      </c>
      <c r="U806" s="42">
        <v>17.899999999999999</v>
      </c>
      <c r="V806" s="42">
        <v>70</v>
      </c>
      <c r="W806" s="42" t="s">
        <v>12817</v>
      </c>
      <c r="X806" s="42">
        <v>134.5</v>
      </c>
      <c r="Y806" s="42">
        <v>66.2</v>
      </c>
      <c r="Z806" s="42">
        <v>11</v>
      </c>
      <c r="AA806" s="42">
        <v>13.5</v>
      </c>
      <c r="AB806" s="42" t="s">
        <v>12818</v>
      </c>
      <c r="AC806" s="42">
        <v>38</v>
      </c>
      <c r="AD806" s="42" t="s">
        <v>12819</v>
      </c>
      <c r="AE806" s="42">
        <v>38</v>
      </c>
      <c r="AF806" s="42" t="s">
        <v>12820</v>
      </c>
      <c r="AG806" s="42">
        <v>72</v>
      </c>
      <c r="AH806" s="42">
        <v>122.9</v>
      </c>
      <c r="AI806" s="42">
        <v>188.9</v>
      </c>
      <c r="AJ806" s="42">
        <v>510.3</v>
      </c>
      <c r="AK806" s="42" t="s">
        <v>76</v>
      </c>
      <c r="AL806" s="42" t="s">
        <v>76</v>
      </c>
      <c r="AM806" s="42" t="s">
        <v>76</v>
      </c>
      <c r="AN806" s="42">
        <v>5.8</v>
      </c>
    </row>
    <row r="807" spans="2:40" x14ac:dyDescent="0.25">
      <c r="B807" s="42" t="s">
        <v>408</v>
      </c>
      <c r="C807" s="15">
        <v>467571</v>
      </c>
      <c r="D807" s="15" t="s">
        <v>11881</v>
      </c>
      <c r="E807" s="15">
        <v>2018</v>
      </c>
      <c r="F807" s="41">
        <v>43374</v>
      </c>
      <c r="G807" s="42">
        <v>1011.9</v>
      </c>
      <c r="H807" s="42">
        <v>1015.3</v>
      </c>
      <c r="I807" s="42">
        <v>1017.8</v>
      </c>
      <c r="J807" s="42" t="s">
        <v>12821</v>
      </c>
      <c r="K807" s="42">
        <v>1005</v>
      </c>
      <c r="L807" s="42" t="s">
        <v>12822</v>
      </c>
      <c r="M807" s="42">
        <v>23.6</v>
      </c>
      <c r="N807" s="42">
        <v>31.1</v>
      </c>
      <c r="O807" s="42" t="s">
        <v>12823</v>
      </c>
      <c r="P807" s="42">
        <v>18.399999999999999</v>
      </c>
      <c r="Q807" s="42" t="s">
        <v>12824</v>
      </c>
      <c r="R807" s="42">
        <v>17.3</v>
      </c>
      <c r="S807" s="42">
        <v>2.4</v>
      </c>
      <c r="T807" s="42">
        <v>30</v>
      </c>
      <c r="U807" s="42">
        <v>20</v>
      </c>
      <c r="V807" s="42">
        <v>40</v>
      </c>
      <c r="W807" s="42" t="s">
        <v>12825</v>
      </c>
      <c r="X807" s="42">
        <v>40.799999999999997</v>
      </c>
      <c r="Y807" s="42">
        <v>47.4</v>
      </c>
      <c r="Z807" s="42">
        <v>7</v>
      </c>
      <c r="AA807" s="42">
        <v>4</v>
      </c>
      <c r="AB807" s="42" t="s">
        <v>12826</v>
      </c>
      <c r="AC807" s="42">
        <v>7</v>
      </c>
      <c r="AD807" s="42" t="s">
        <v>12827</v>
      </c>
      <c r="AE807" s="42">
        <v>14</v>
      </c>
      <c r="AF807" s="42" t="s">
        <v>12828</v>
      </c>
      <c r="AG807" s="42">
        <v>69</v>
      </c>
      <c r="AH807" s="42">
        <v>110.3</v>
      </c>
      <c r="AI807" s="42">
        <v>169.9</v>
      </c>
      <c r="AJ807" s="42">
        <v>444.92</v>
      </c>
      <c r="AK807" s="42" t="s">
        <v>76</v>
      </c>
      <c r="AL807" s="42" t="s">
        <v>76</v>
      </c>
      <c r="AM807" s="42" t="s">
        <v>76</v>
      </c>
      <c r="AN807" s="42">
        <v>5.7</v>
      </c>
    </row>
    <row r="808" spans="2:40" x14ac:dyDescent="0.25">
      <c r="B808" s="42" t="s">
        <v>408</v>
      </c>
      <c r="C808" s="15">
        <v>467571</v>
      </c>
      <c r="D808" s="15" t="s">
        <v>11881</v>
      </c>
      <c r="E808" s="15">
        <v>2018</v>
      </c>
      <c r="F808" s="41">
        <v>43405</v>
      </c>
      <c r="G808" s="42">
        <v>1014</v>
      </c>
      <c r="H808" s="42">
        <v>1017.4</v>
      </c>
      <c r="I808" s="42">
        <v>1020.1</v>
      </c>
      <c r="J808" s="42" t="s">
        <v>12829</v>
      </c>
      <c r="K808" s="42">
        <v>1009.1</v>
      </c>
      <c r="L808" s="42" t="s">
        <v>7540</v>
      </c>
      <c r="M808" s="42">
        <v>22.3</v>
      </c>
      <c r="N808" s="42">
        <v>29</v>
      </c>
      <c r="O808" s="42" t="s">
        <v>12830</v>
      </c>
      <c r="P808" s="42">
        <v>16.2</v>
      </c>
      <c r="Q808" s="42" t="s">
        <v>12831</v>
      </c>
      <c r="R808" s="42">
        <v>17.8</v>
      </c>
      <c r="S808" s="42">
        <v>1.8</v>
      </c>
      <c r="T808" s="42">
        <v>30</v>
      </c>
      <c r="U808" s="42">
        <v>21</v>
      </c>
      <c r="V808" s="42">
        <v>20</v>
      </c>
      <c r="W808" s="42" t="s">
        <v>12832</v>
      </c>
      <c r="X808" s="42">
        <v>31</v>
      </c>
      <c r="Y808" s="42">
        <v>59.7</v>
      </c>
      <c r="Z808" s="42">
        <v>8</v>
      </c>
      <c r="AA808" s="42">
        <v>2</v>
      </c>
      <c r="AB808" s="42" t="s">
        <v>12833</v>
      </c>
      <c r="AC808" s="42">
        <v>5</v>
      </c>
      <c r="AD808" s="42" t="s">
        <v>12834</v>
      </c>
      <c r="AE808" s="42">
        <v>15</v>
      </c>
      <c r="AF808" s="42" t="s">
        <v>5042</v>
      </c>
      <c r="AG808" s="42">
        <v>76</v>
      </c>
      <c r="AH808" s="42">
        <v>58.5</v>
      </c>
      <c r="AI808" s="42">
        <v>115.8</v>
      </c>
      <c r="AJ808" s="42">
        <v>300.72000000000003</v>
      </c>
      <c r="AK808" s="42" t="s">
        <v>76</v>
      </c>
      <c r="AL808" s="42" t="s">
        <v>76</v>
      </c>
      <c r="AM808" s="42" t="s">
        <v>76</v>
      </c>
      <c r="AN808" s="42">
        <v>6.7</v>
      </c>
    </row>
    <row r="809" spans="2:40" x14ac:dyDescent="0.25">
      <c r="B809" s="42" t="s">
        <v>408</v>
      </c>
      <c r="C809" s="15">
        <v>467571</v>
      </c>
      <c r="D809" s="15" t="s">
        <v>11881</v>
      </c>
      <c r="E809" s="15">
        <v>2018</v>
      </c>
      <c r="F809" s="41">
        <v>43435</v>
      </c>
      <c r="G809" s="42">
        <v>1016.4</v>
      </c>
      <c r="H809" s="42">
        <v>1019.8</v>
      </c>
      <c r="I809" s="42">
        <v>1025.3</v>
      </c>
      <c r="J809" s="42" t="s">
        <v>12835</v>
      </c>
      <c r="K809" s="42">
        <v>1009.1</v>
      </c>
      <c r="L809" s="42" t="s">
        <v>12836</v>
      </c>
      <c r="M809" s="42">
        <v>19.100000000000001</v>
      </c>
      <c r="N809" s="42">
        <v>29.8</v>
      </c>
      <c r="O809" s="42" t="s">
        <v>12837</v>
      </c>
      <c r="P809" s="42">
        <v>12.3</v>
      </c>
      <c r="Q809" s="42" t="s">
        <v>12838</v>
      </c>
      <c r="R809" s="42">
        <v>14.4</v>
      </c>
      <c r="S809" s="42">
        <v>2.6</v>
      </c>
      <c r="T809" s="42">
        <v>30</v>
      </c>
      <c r="U809" s="42">
        <v>20.2</v>
      </c>
      <c r="V809" s="42">
        <v>20</v>
      </c>
      <c r="W809" s="42" t="s">
        <v>12839</v>
      </c>
      <c r="X809" s="42">
        <v>30.5</v>
      </c>
      <c r="Y809" s="42">
        <v>34.6</v>
      </c>
      <c r="Z809" s="42">
        <v>5</v>
      </c>
      <c r="AA809" s="42">
        <v>3.5</v>
      </c>
      <c r="AB809" s="42" t="s">
        <v>12840</v>
      </c>
      <c r="AC809" s="42">
        <v>6</v>
      </c>
      <c r="AD809" s="42" t="s">
        <v>12841</v>
      </c>
      <c r="AE809" s="42">
        <v>20</v>
      </c>
      <c r="AF809" s="42" t="s">
        <v>3337</v>
      </c>
      <c r="AG809" s="42">
        <v>75</v>
      </c>
      <c r="AH809" s="42">
        <v>64.900000000000006</v>
      </c>
      <c r="AI809" s="42">
        <v>128.80000000000001</v>
      </c>
      <c r="AJ809" s="42">
        <v>307.72000000000003</v>
      </c>
      <c r="AK809" s="42" t="s">
        <v>76</v>
      </c>
      <c r="AL809" s="42" t="s">
        <v>76</v>
      </c>
      <c r="AM809" s="42" t="s">
        <v>76</v>
      </c>
      <c r="AN809" s="42">
        <v>6.5</v>
      </c>
    </row>
    <row r="810" spans="2:40" x14ac:dyDescent="0.25">
      <c r="B810" s="42" t="s">
        <v>408</v>
      </c>
      <c r="C810" s="15">
        <v>467571</v>
      </c>
      <c r="D810" s="15" t="s">
        <v>11881</v>
      </c>
      <c r="E810" s="15">
        <v>2019</v>
      </c>
      <c r="F810" s="41">
        <v>43466</v>
      </c>
      <c r="G810" s="42">
        <v>1017.9</v>
      </c>
      <c r="H810" s="42">
        <v>1021.3</v>
      </c>
      <c r="I810" s="42">
        <v>1023.8</v>
      </c>
      <c r="J810" s="42" t="s">
        <v>12842</v>
      </c>
      <c r="K810" s="42">
        <v>1012.6</v>
      </c>
      <c r="L810" s="42" t="s">
        <v>12843</v>
      </c>
      <c r="M810" s="42">
        <v>17.7</v>
      </c>
      <c r="N810" s="42">
        <v>25.1</v>
      </c>
      <c r="O810" s="42" t="s">
        <v>12844</v>
      </c>
      <c r="P810" s="42">
        <v>10.3</v>
      </c>
      <c r="Q810" s="42" t="s">
        <v>12845</v>
      </c>
      <c r="R810" s="42">
        <v>13.2</v>
      </c>
      <c r="S810" s="42">
        <v>2</v>
      </c>
      <c r="T810" s="42">
        <v>20</v>
      </c>
      <c r="U810" s="42">
        <v>18.8</v>
      </c>
      <c r="V810" s="42">
        <v>30</v>
      </c>
      <c r="W810" s="42" t="s">
        <v>12846</v>
      </c>
      <c r="X810" s="42">
        <v>25.5</v>
      </c>
      <c r="Y810" s="42">
        <v>55.8</v>
      </c>
      <c r="Z810" s="42">
        <v>5</v>
      </c>
      <c r="AA810" s="42">
        <v>2</v>
      </c>
      <c r="AB810" s="42" t="s">
        <v>12847</v>
      </c>
      <c r="AC810" s="42">
        <v>4</v>
      </c>
      <c r="AD810" s="42" t="s">
        <v>12848</v>
      </c>
      <c r="AE810" s="42">
        <v>8.5</v>
      </c>
      <c r="AF810" s="42" t="s">
        <v>8799</v>
      </c>
      <c r="AG810" s="42">
        <v>76</v>
      </c>
      <c r="AH810" s="42">
        <v>52.4</v>
      </c>
      <c r="AI810" s="42">
        <v>107.8</v>
      </c>
      <c r="AJ810" s="42">
        <v>293.87</v>
      </c>
      <c r="AK810" s="42" t="s">
        <v>76</v>
      </c>
      <c r="AL810" s="42" t="s">
        <v>76</v>
      </c>
      <c r="AM810" s="42" t="s">
        <v>76</v>
      </c>
      <c r="AN810" s="42">
        <v>6.8</v>
      </c>
    </row>
    <row r="811" spans="2:40" x14ac:dyDescent="0.25">
      <c r="B811" s="42" t="s">
        <v>408</v>
      </c>
      <c r="C811" s="15">
        <v>467571</v>
      </c>
      <c r="D811" s="15" t="s">
        <v>11881</v>
      </c>
      <c r="E811" s="15">
        <v>2019</v>
      </c>
      <c r="F811" s="41">
        <v>43497</v>
      </c>
      <c r="G811" s="42">
        <v>1016</v>
      </c>
      <c r="H811" s="42">
        <v>1019.4</v>
      </c>
      <c r="I811" s="42">
        <v>1023.5</v>
      </c>
      <c r="J811" s="42" t="s">
        <v>12849</v>
      </c>
      <c r="K811" s="42">
        <v>1009</v>
      </c>
      <c r="L811" s="42" t="s">
        <v>12850</v>
      </c>
      <c r="M811" s="42">
        <v>18</v>
      </c>
      <c r="N811" s="42">
        <v>30.1</v>
      </c>
      <c r="O811" s="42" t="s">
        <v>12851</v>
      </c>
      <c r="P811" s="42">
        <v>12.8</v>
      </c>
      <c r="Q811" s="42" t="s">
        <v>12852</v>
      </c>
      <c r="R811" s="42">
        <v>14.5</v>
      </c>
      <c r="S811" s="42">
        <v>1.6</v>
      </c>
      <c r="T811" s="42">
        <v>20</v>
      </c>
      <c r="U811" s="42">
        <v>12.7</v>
      </c>
      <c r="V811" s="42">
        <v>20</v>
      </c>
      <c r="W811" s="42" t="s">
        <v>12853</v>
      </c>
      <c r="X811" s="42">
        <v>67.900000000000006</v>
      </c>
      <c r="Y811" s="42">
        <v>46</v>
      </c>
      <c r="Z811" s="42">
        <v>5</v>
      </c>
      <c r="AA811" s="42">
        <v>2.5</v>
      </c>
      <c r="AB811" s="42" t="s">
        <v>12854</v>
      </c>
      <c r="AC811" s="42">
        <v>8</v>
      </c>
      <c r="AD811" s="42" t="s">
        <v>12854</v>
      </c>
      <c r="AE811" s="42">
        <v>61</v>
      </c>
      <c r="AF811" s="42" t="s">
        <v>2223</v>
      </c>
      <c r="AG811" s="42">
        <v>80</v>
      </c>
      <c r="AH811" s="42">
        <v>47.6</v>
      </c>
      <c r="AI811" s="42">
        <v>57</v>
      </c>
      <c r="AJ811" s="42">
        <v>221.08</v>
      </c>
      <c r="AK811" s="42" t="s">
        <v>76</v>
      </c>
      <c r="AL811" s="42" t="s">
        <v>76</v>
      </c>
      <c r="AM811" s="42" t="s">
        <v>76</v>
      </c>
      <c r="AN811" s="42">
        <v>8.4</v>
      </c>
    </row>
    <row r="812" spans="2:40" x14ac:dyDescent="0.25">
      <c r="B812" s="42" t="s">
        <v>408</v>
      </c>
      <c r="C812" s="15">
        <v>467571</v>
      </c>
      <c r="D812" s="15" t="s">
        <v>11881</v>
      </c>
      <c r="E812" s="15">
        <v>2019</v>
      </c>
      <c r="F812" s="41">
        <v>43525</v>
      </c>
      <c r="G812" s="42">
        <v>1012.7</v>
      </c>
      <c r="H812" s="42">
        <v>1016.1</v>
      </c>
      <c r="I812" s="42">
        <v>1020.8</v>
      </c>
      <c r="J812" s="42" t="s">
        <v>12855</v>
      </c>
      <c r="K812" s="42">
        <v>1003.6</v>
      </c>
      <c r="L812" s="42" t="s">
        <v>12856</v>
      </c>
      <c r="M812" s="42">
        <v>19.3</v>
      </c>
      <c r="N812" s="42">
        <v>29.6</v>
      </c>
      <c r="O812" s="42" t="s">
        <v>12857</v>
      </c>
      <c r="P812" s="42">
        <v>12</v>
      </c>
      <c r="Q812" s="42" t="s">
        <v>12858</v>
      </c>
      <c r="R812" s="42">
        <v>15.2</v>
      </c>
      <c r="S812" s="42">
        <v>1.6</v>
      </c>
      <c r="T812" s="42">
        <v>20</v>
      </c>
      <c r="U812" s="42">
        <v>15.9</v>
      </c>
      <c r="V812" s="42">
        <v>80</v>
      </c>
      <c r="W812" s="42" t="s">
        <v>12859</v>
      </c>
      <c r="X812" s="42">
        <v>279.7</v>
      </c>
      <c r="Y812" s="42">
        <v>142.1</v>
      </c>
      <c r="Z812" s="42">
        <v>15</v>
      </c>
      <c r="AA812" s="42">
        <v>6.5</v>
      </c>
      <c r="AB812" s="42" t="s">
        <v>8813</v>
      </c>
      <c r="AC812" s="42">
        <v>18</v>
      </c>
      <c r="AD812" s="42" t="s">
        <v>12860</v>
      </c>
      <c r="AE812" s="42">
        <v>99</v>
      </c>
      <c r="AF812" s="42" t="s">
        <v>6945</v>
      </c>
      <c r="AG812" s="42">
        <v>78</v>
      </c>
      <c r="AH812" s="42">
        <v>71.3</v>
      </c>
      <c r="AI812" s="42">
        <v>96.8</v>
      </c>
      <c r="AJ812" s="42">
        <v>326.60000000000002</v>
      </c>
      <c r="AK812" s="42" t="s">
        <v>76</v>
      </c>
      <c r="AL812" s="42" t="s">
        <v>76</v>
      </c>
      <c r="AM812" s="42" t="s">
        <v>76</v>
      </c>
      <c r="AN812" s="42">
        <v>7.6</v>
      </c>
    </row>
    <row r="813" spans="2:40" x14ac:dyDescent="0.25">
      <c r="B813" s="42" t="s">
        <v>408</v>
      </c>
      <c r="C813" s="15">
        <v>467571</v>
      </c>
      <c r="D813" s="15" t="s">
        <v>11881</v>
      </c>
      <c r="E813" s="15">
        <v>2019</v>
      </c>
      <c r="F813" s="41">
        <v>43556</v>
      </c>
      <c r="G813" s="42">
        <v>1009.2</v>
      </c>
      <c r="H813" s="42">
        <v>1012.5</v>
      </c>
      <c r="I813" s="42">
        <v>1019</v>
      </c>
      <c r="J813" s="42" t="s">
        <v>6320</v>
      </c>
      <c r="K813" s="42">
        <v>1001.4</v>
      </c>
      <c r="L813" s="42" t="s">
        <v>12861</v>
      </c>
      <c r="M813" s="42">
        <v>23.6</v>
      </c>
      <c r="N813" s="42">
        <v>32.1</v>
      </c>
      <c r="O813" s="42" t="s">
        <v>12862</v>
      </c>
      <c r="P813" s="42">
        <v>15.4</v>
      </c>
      <c r="Q813" s="42" t="s">
        <v>12863</v>
      </c>
      <c r="R813" s="42">
        <v>19.3</v>
      </c>
      <c r="S813" s="42">
        <v>1.5</v>
      </c>
      <c r="T813" s="42">
        <v>280</v>
      </c>
      <c r="U813" s="42">
        <v>16</v>
      </c>
      <c r="V813" s="42">
        <v>290</v>
      </c>
      <c r="W813" s="42" t="s">
        <v>12864</v>
      </c>
      <c r="X813" s="42">
        <v>217</v>
      </c>
      <c r="Y813" s="42">
        <v>60.9</v>
      </c>
      <c r="Z813" s="42">
        <v>11</v>
      </c>
      <c r="AA813" s="42">
        <v>18.5</v>
      </c>
      <c r="AB813" s="42" t="s">
        <v>12865</v>
      </c>
      <c r="AC813" s="42">
        <v>50.5</v>
      </c>
      <c r="AD813" s="42" t="s">
        <v>12866</v>
      </c>
      <c r="AE813" s="42">
        <v>111.5</v>
      </c>
      <c r="AF813" s="42" t="s">
        <v>8823</v>
      </c>
      <c r="AG813" s="42">
        <v>77</v>
      </c>
      <c r="AH813" s="42">
        <v>103.9</v>
      </c>
      <c r="AI813" s="42">
        <v>147.5</v>
      </c>
      <c r="AJ813" s="42">
        <v>475.46</v>
      </c>
      <c r="AK813" s="42" t="s">
        <v>76</v>
      </c>
      <c r="AL813" s="42" t="s">
        <v>76</v>
      </c>
      <c r="AM813" s="42" t="s">
        <v>76</v>
      </c>
      <c r="AN813" s="42">
        <v>7</v>
      </c>
    </row>
    <row r="814" spans="2:40" x14ac:dyDescent="0.25">
      <c r="B814" s="42" t="s">
        <v>408</v>
      </c>
      <c r="C814" s="15">
        <v>467571</v>
      </c>
      <c r="D814" s="15" t="s">
        <v>11881</v>
      </c>
      <c r="E814" s="15">
        <v>2019</v>
      </c>
      <c r="F814" s="41">
        <v>43586</v>
      </c>
      <c r="G814" s="42">
        <v>1006.7</v>
      </c>
      <c r="H814" s="42">
        <v>1010</v>
      </c>
      <c r="I814" s="42">
        <v>1012.7</v>
      </c>
      <c r="J814" s="42" t="s">
        <v>9997</v>
      </c>
      <c r="K814" s="42">
        <v>998.9</v>
      </c>
      <c r="L814" s="42" t="s">
        <v>12867</v>
      </c>
      <c r="M814" s="42">
        <v>24.7</v>
      </c>
      <c r="N814" s="42">
        <v>32.799999999999997</v>
      </c>
      <c r="O814" s="42" t="s">
        <v>12868</v>
      </c>
      <c r="P814" s="42">
        <v>17.899999999999999</v>
      </c>
      <c r="Q814" s="42" t="s">
        <v>12869</v>
      </c>
      <c r="R814" s="42">
        <v>20.399999999999999</v>
      </c>
      <c r="S814" s="42">
        <v>1.6</v>
      </c>
      <c r="T814" s="42">
        <v>30</v>
      </c>
      <c r="U814" s="42">
        <v>13.9</v>
      </c>
      <c r="V814" s="42">
        <v>50</v>
      </c>
      <c r="W814" s="42" t="s">
        <v>12870</v>
      </c>
      <c r="X814" s="42">
        <v>515</v>
      </c>
      <c r="Y814" s="42">
        <v>101.5</v>
      </c>
      <c r="Z814" s="42">
        <v>15</v>
      </c>
      <c r="AA814" s="42">
        <v>20.5</v>
      </c>
      <c r="AB814" s="42" t="s">
        <v>12871</v>
      </c>
      <c r="AC814" s="42">
        <v>73.5</v>
      </c>
      <c r="AD814" s="42" t="s">
        <v>12872</v>
      </c>
      <c r="AE814" s="42">
        <v>260</v>
      </c>
      <c r="AF814" s="42" t="s">
        <v>11119</v>
      </c>
      <c r="AG814" s="42">
        <v>77</v>
      </c>
      <c r="AH814" s="42">
        <v>92.1</v>
      </c>
      <c r="AI814" s="42">
        <v>100.9</v>
      </c>
      <c r="AJ814" s="42">
        <v>412.23</v>
      </c>
      <c r="AK814" s="42" t="s">
        <v>76</v>
      </c>
      <c r="AL814" s="42" t="s">
        <v>76</v>
      </c>
      <c r="AM814" s="42" t="s">
        <v>76</v>
      </c>
      <c r="AN814" s="42">
        <v>8.1999999999999993</v>
      </c>
    </row>
    <row r="815" spans="2:40" x14ac:dyDescent="0.25">
      <c r="B815" s="42" t="s">
        <v>408</v>
      </c>
      <c r="C815" s="15">
        <v>467571</v>
      </c>
      <c r="D815" s="15" t="s">
        <v>11881</v>
      </c>
      <c r="E815" s="15">
        <v>2019</v>
      </c>
      <c r="F815" s="41">
        <v>43617</v>
      </c>
      <c r="G815" s="42">
        <v>1003</v>
      </c>
      <c r="H815" s="42">
        <v>1006.3</v>
      </c>
      <c r="I815" s="42">
        <v>1008.9</v>
      </c>
      <c r="J815" s="42" t="s">
        <v>12873</v>
      </c>
      <c r="K815" s="42">
        <v>996.1</v>
      </c>
      <c r="L815" s="42" t="s">
        <v>12874</v>
      </c>
      <c r="M815" s="42">
        <v>28.3</v>
      </c>
      <c r="N815" s="42">
        <v>34.4</v>
      </c>
      <c r="O815" s="42" t="s">
        <v>12875</v>
      </c>
      <c r="P815" s="42">
        <v>22.3</v>
      </c>
      <c r="Q815" s="42" t="s">
        <v>12876</v>
      </c>
      <c r="R815" s="42">
        <v>23.1</v>
      </c>
      <c r="S815" s="42">
        <v>1.5</v>
      </c>
      <c r="T815" s="42">
        <v>280</v>
      </c>
      <c r="U815" s="42">
        <v>15.9</v>
      </c>
      <c r="V815" s="42">
        <v>290</v>
      </c>
      <c r="W815" s="42" t="s">
        <v>12877</v>
      </c>
      <c r="X815" s="42">
        <v>482.7</v>
      </c>
      <c r="Y815" s="42">
        <v>106</v>
      </c>
      <c r="Z815" s="42">
        <v>12</v>
      </c>
      <c r="AA815" s="42">
        <v>17</v>
      </c>
      <c r="AB815" s="42" t="s">
        <v>12878</v>
      </c>
      <c r="AC815" s="42">
        <v>61</v>
      </c>
      <c r="AD815" s="42" t="s">
        <v>12879</v>
      </c>
      <c r="AE815" s="42">
        <v>138.5</v>
      </c>
      <c r="AF815" s="42" t="s">
        <v>5097</v>
      </c>
      <c r="AG815" s="42">
        <v>74</v>
      </c>
      <c r="AH815" s="42">
        <v>140.69999999999999</v>
      </c>
      <c r="AI815" s="42">
        <v>161.19999999999999</v>
      </c>
      <c r="AJ815" s="42">
        <v>523.76</v>
      </c>
      <c r="AK815" s="42" t="s">
        <v>76</v>
      </c>
      <c r="AL815" s="42" t="s">
        <v>76</v>
      </c>
      <c r="AM815" s="42" t="s">
        <v>76</v>
      </c>
      <c r="AN815" s="42">
        <v>7.4</v>
      </c>
    </row>
    <row r="816" spans="2:40" x14ac:dyDescent="0.25">
      <c r="B816" s="42" t="s">
        <v>408</v>
      </c>
      <c r="C816" s="15">
        <v>467571</v>
      </c>
      <c r="D816" s="15" t="s">
        <v>11881</v>
      </c>
      <c r="E816" s="15">
        <v>2019</v>
      </c>
      <c r="F816" s="41">
        <v>43647</v>
      </c>
      <c r="G816" s="42">
        <v>1001.9</v>
      </c>
      <c r="H816" s="42">
        <v>1005.2</v>
      </c>
      <c r="I816" s="42">
        <v>1007.4</v>
      </c>
      <c r="J816" s="42" t="s">
        <v>12880</v>
      </c>
      <c r="K816" s="42">
        <v>992.6</v>
      </c>
      <c r="L816" s="42" t="s">
        <v>12881</v>
      </c>
      <c r="M816" s="42">
        <v>30.2</v>
      </c>
      <c r="N816" s="42">
        <v>37.299999999999997</v>
      </c>
      <c r="O816" s="42" t="s">
        <v>12882</v>
      </c>
      <c r="P816" s="42">
        <v>24.6</v>
      </c>
      <c r="Q816" s="42" t="s">
        <v>12883</v>
      </c>
      <c r="R816" s="42">
        <v>23.5</v>
      </c>
      <c r="S816" s="42">
        <v>1.6</v>
      </c>
      <c r="T816" s="42">
        <v>280</v>
      </c>
      <c r="U816" s="42">
        <v>21.4</v>
      </c>
      <c r="V816" s="42">
        <v>70</v>
      </c>
      <c r="W816" s="42" t="s">
        <v>12884</v>
      </c>
      <c r="X816" s="42">
        <v>48.5</v>
      </c>
      <c r="Y816" s="42">
        <v>17.600000000000001</v>
      </c>
      <c r="Z816" s="42">
        <v>6</v>
      </c>
      <c r="AA816" s="42">
        <v>9</v>
      </c>
      <c r="AB816" s="42" t="s">
        <v>12885</v>
      </c>
      <c r="AC816" s="42">
        <v>19</v>
      </c>
      <c r="AD816" s="42" t="s">
        <v>12886</v>
      </c>
      <c r="AE816" s="42">
        <v>24</v>
      </c>
      <c r="AF816" s="42" t="s">
        <v>3390</v>
      </c>
      <c r="AG816" s="42">
        <v>68</v>
      </c>
      <c r="AH816" s="42">
        <v>199.2</v>
      </c>
      <c r="AI816" s="42">
        <v>236</v>
      </c>
      <c r="AJ816" s="42">
        <v>673.82</v>
      </c>
      <c r="AK816" s="42" t="s">
        <v>76</v>
      </c>
      <c r="AL816" s="42" t="s">
        <v>76</v>
      </c>
      <c r="AM816" s="42" t="s">
        <v>76</v>
      </c>
      <c r="AN816" s="42">
        <v>6.7</v>
      </c>
    </row>
    <row r="817" spans="2:40" x14ac:dyDescent="0.25">
      <c r="B817" s="42" t="s">
        <v>408</v>
      </c>
      <c r="C817" s="15">
        <v>467571</v>
      </c>
      <c r="D817" s="15" t="s">
        <v>11881</v>
      </c>
      <c r="E817" s="15">
        <v>2019</v>
      </c>
      <c r="F817" s="41">
        <v>43678</v>
      </c>
      <c r="G817" s="42">
        <v>999.7</v>
      </c>
      <c r="H817" s="42">
        <v>1003</v>
      </c>
      <c r="I817" s="42">
        <v>1008.7</v>
      </c>
      <c r="J817" s="42" t="s">
        <v>12887</v>
      </c>
      <c r="K817" s="42">
        <v>984.7</v>
      </c>
      <c r="L817" s="42" t="s">
        <v>12888</v>
      </c>
      <c r="M817" s="42">
        <v>29.5</v>
      </c>
      <c r="N817" s="42">
        <v>36.5</v>
      </c>
      <c r="O817" s="42" t="s">
        <v>12889</v>
      </c>
      <c r="P817" s="42">
        <v>24.1</v>
      </c>
      <c r="Q817" s="42" t="s">
        <v>12890</v>
      </c>
      <c r="R817" s="42">
        <v>24.2</v>
      </c>
      <c r="S817" s="42">
        <v>1.5</v>
      </c>
      <c r="T817" s="42">
        <v>280</v>
      </c>
      <c r="U817" s="42">
        <v>21.8</v>
      </c>
      <c r="V817" s="42">
        <v>60</v>
      </c>
      <c r="W817" s="42" t="s">
        <v>12891</v>
      </c>
      <c r="X817" s="42">
        <v>211.4</v>
      </c>
      <c r="Y817" s="42">
        <v>68.599999999999994</v>
      </c>
      <c r="Z817" s="42">
        <v>15</v>
      </c>
      <c r="AA817" s="42">
        <v>11.5</v>
      </c>
      <c r="AB817" s="42" t="s">
        <v>12892</v>
      </c>
      <c r="AC817" s="42">
        <v>18.5</v>
      </c>
      <c r="AD817" s="42" t="s">
        <v>12893</v>
      </c>
      <c r="AE817" s="42">
        <v>58.5</v>
      </c>
      <c r="AF817" s="42" t="s">
        <v>2270</v>
      </c>
      <c r="AG817" s="42">
        <v>74</v>
      </c>
      <c r="AH817" s="42">
        <v>147.6</v>
      </c>
      <c r="AI817" s="42">
        <v>212.7</v>
      </c>
      <c r="AJ817" s="42">
        <v>587.07000000000005</v>
      </c>
      <c r="AK817" s="42" t="s">
        <v>76</v>
      </c>
      <c r="AL817" s="42" t="s">
        <v>76</v>
      </c>
      <c r="AM817" s="42" t="s">
        <v>76</v>
      </c>
      <c r="AN817" s="42">
        <v>6.5</v>
      </c>
    </row>
    <row r="818" spans="2:40" x14ac:dyDescent="0.25">
      <c r="B818" s="42" t="s">
        <v>408</v>
      </c>
      <c r="C818" s="15">
        <v>467571</v>
      </c>
      <c r="D818" s="15" t="s">
        <v>11881</v>
      </c>
      <c r="E818" s="15">
        <v>2019</v>
      </c>
      <c r="F818" s="41">
        <v>43709</v>
      </c>
      <c r="G818" s="42">
        <v>1005.9</v>
      </c>
      <c r="H818" s="42">
        <v>1009.2</v>
      </c>
      <c r="I818" s="42">
        <v>1015.5</v>
      </c>
      <c r="J818" s="42" t="s">
        <v>12894</v>
      </c>
      <c r="K818" s="42">
        <v>996.6</v>
      </c>
      <c r="L818" s="42" t="s">
        <v>12895</v>
      </c>
      <c r="M818" s="42">
        <v>27.2</v>
      </c>
      <c r="N818" s="42">
        <v>35.200000000000003</v>
      </c>
      <c r="O818" s="42" t="s">
        <v>12896</v>
      </c>
      <c r="P818" s="42">
        <v>20.2</v>
      </c>
      <c r="Q818" s="42" t="s">
        <v>12897</v>
      </c>
      <c r="R818" s="42">
        <v>21.3</v>
      </c>
      <c r="S818" s="42">
        <v>1.9</v>
      </c>
      <c r="T818" s="42">
        <v>30</v>
      </c>
      <c r="U818" s="42">
        <v>16.2</v>
      </c>
      <c r="V818" s="42">
        <v>60</v>
      </c>
      <c r="W818" s="42" t="s">
        <v>12898</v>
      </c>
      <c r="X818" s="42">
        <v>92</v>
      </c>
      <c r="Y818" s="42">
        <v>54.5</v>
      </c>
      <c r="Z818" s="42">
        <v>11</v>
      </c>
      <c r="AA818" s="42">
        <v>12.5</v>
      </c>
      <c r="AB818" s="42" t="s">
        <v>12899</v>
      </c>
      <c r="AC818" s="42">
        <v>16.7</v>
      </c>
      <c r="AD818" s="42" t="s">
        <v>12900</v>
      </c>
      <c r="AE818" s="42">
        <v>27.5</v>
      </c>
      <c r="AF818" s="42" t="s">
        <v>12901</v>
      </c>
      <c r="AG818" s="42">
        <v>71</v>
      </c>
      <c r="AH818" s="42">
        <v>123.1</v>
      </c>
      <c r="AI818" s="42">
        <v>196.1</v>
      </c>
      <c r="AJ818" s="42">
        <v>494.26</v>
      </c>
      <c r="AK818" s="42" t="s">
        <v>76</v>
      </c>
      <c r="AL818" s="42" t="s">
        <v>76</v>
      </c>
      <c r="AM818" s="42" t="s">
        <v>76</v>
      </c>
      <c r="AN818" s="42">
        <v>5.9</v>
      </c>
    </row>
    <row r="819" spans="2:40" x14ac:dyDescent="0.25">
      <c r="B819" s="42" t="s">
        <v>408</v>
      </c>
      <c r="C819" s="15">
        <v>467571</v>
      </c>
      <c r="D819" s="15" t="s">
        <v>11881</v>
      </c>
      <c r="E819" s="15">
        <v>2019</v>
      </c>
      <c r="F819" s="41">
        <v>43739</v>
      </c>
      <c r="G819" s="42">
        <v>1011.4</v>
      </c>
      <c r="H819" s="42">
        <v>1014.8</v>
      </c>
      <c r="I819" s="42">
        <v>1018.4</v>
      </c>
      <c r="J819" s="42" t="s">
        <v>12902</v>
      </c>
      <c r="K819" s="42">
        <v>998.5</v>
      </c>
      <c r="L819" s="42" t="s">
        <v>3894</v>
      </c>
      <c r="M819" s="42">
        <v>25.2</v>
      </c>
      <c r="N819" s="42">
        <v>33.200000000000003</v>
      </c>
      <c r="O819" s="42" t="s">
        <v>12903</v>
      </c>
      <c r="P819" s="42">
        <v>20.5</v>
      </c>
      <c r="Q819" s="42" t="s">
        <v>12904</v>
      </c>
      <c r="R819" s="42">
        <v>19.5</v>
      </c>
      <c r="S819" s="42">
        <v>2.2999999999999998</v>
      </c>
      <c r="T819" s="42">
        <v>20</v>
      </c>
      <c r="U819" s="42">
        <v>16.899999999999999</v>
      </c>
      <c r="V819" s="42">
        <v>30</v>
      </c>
      <c r="W819" s="42" t="s">
        <v>12905</v>
      </c>
      <c r="X819" s="42">
        <v>11.5</v>
      </c>
      <c r="Y819" s="42">
        <v>10.6</v>
      </c>
      <c r="Z819" s="42">
        <v>2</v>
      </c>
      <c r="AA819" s="42">
        <v>2.5</v>
      </c>
      <c r="AB819" s="42" t="s">
        <v>9457</v>
      </c>
      <c r="AC819" s="42">
        <v>5.5</v>
      </c>
      <c r="AD819" s="42" t="s">
        <v>12906</v>
      </c>
      <c r="AE819" s="42">
        <v>11</v>
      </c>
      <c r="AF819" s="42" t="s">
        <v>9460</v>
      </c>
      <c r="AG819" s="42">
        <v>71</v>
      </c>
      <c r="AH819" s="42">
        <v>144.5</v>
      </c>
      <c r="AI819" s="42">
        <v>238.6</v>
      </c>
      <c r="AJ819" s="42">
        <v>501.17</v>
      </c>
      <c r="AK819" s="42" t="s">
        <v>76</v>
      </c>
      <c r="AL819" s="42" t="s">
        <v>76</v>
      </c>
      <c r="AM819" s="42" t="s">
        <v>76</v>
      </c>
      <c r="AN819" s="42">
        <v>3.6</v>
      </c>
    </row>
    <row r="820" spans="2:40" x14ac:dyDescent="0.25">
      <c r="B820" s="42" t="s">
        <v>408</v>
      </c>
      <c r="C820" s="15">
        <v>467571</v>
      </c>
      <c r="D820" s="15" t="s">
        <v>11881</v>
      </c>
      <c r="E820" s="15">
        <v>2019</v>
      </c>
      <c r="F820" s="41">
        <v>43770</v>
      </c>
      <c r="G820" s="42">
        <v>1013.3</v>
      </c>
      <c r="H820" s="42">
        <v>1016.7</v>
      </c>
      <c r="I820" s="42">
        <v>1021</v>
      </c>
      <c r="J820" s="42" t="s">
        <v>12907</v>
      </c>
      <c r="K820" s="42">
        <v>1005.3</v>
      </c>
      <c r="L820" s="42" t="s">
        <v>12908</v>
      </c>
      <c r="M820" s="42">
        <v>21.8</v>
      </c>
      <c r="N820" s="42">
        <v>29.4</v>
      </c>
      <c r="O820" s="42" t="s">
        <v>12909</v>
      </c>
      <c r="P820" s="42">
        <v>16.100000000000001</v>
      </c>
      <c r="Q820" s="42" t="s">
        <v>12910</v>
      </c>
      <c r="R820" s="42">
        <v>15.9</v>
      </c>
      <c r="S820" s="42">
        <v>2.7</v>
      </c>
      <c r="T820" s="42">
        <v>30</v>
      </c>
      <c r="U820" s="42">
        <v>20.6</v>
      </c>
      <c r="V820" s="42">
        <v>80</v>
      </c>
      <c r="W820" s="42" t="s">
        <v>12911</v>
      </c>
      <c r="X820" s="42">
        <v>6.9</v>
      </c>
      <c r="Y820" s="42">
        <v>18</v>
      </c>
      <c r="Z820" s="42">
        <v>3</v>
      </c>
      <c r="AA820" s="42">
        <v>0.5</v>
      </c>
      <c r="AB820" s="42" t="s">
        <v>12912</v>
      </c>
      <c r="AC820" s="42">
        <v>1.5</v>
      </c>
      <c r="AD820" s="42" t="s">
        <v>12913</v>
      </c>
      <c r="AE820" s="42">
        <v>5</v>
      </c>
      <c r="AF820" s="42" t="s">
        <v>12346</v>
      </c>
      <c r="AG820" s="42">
        <v>70</v>
      </c>
      <c r="AH820" s="42">
        <v>92.9</v>
      </c>
      <c r="AI820" s="42">
        <v>190.7</v>
      </c>
      <c r="AJ820" s="42">
        <v>366.28</v>
      </c>
      <c r="AK820" s="42" t="s">
        <v>76</v>
      </c>
      <c r="AL820" s="42" t="s">
        <v>76</v>
      </c>
      <c r="AM820" s="42" t="s">
        <v>76</v>
      </c>
      <c r="AN820" s="42">
        <v>4.5999999999999996</v>
      </c>
    </row>
    <row r="821" spans="2:40" x14ac:dyDescent="0.25">
      <c r="B821" s="42" t="s">
        <v>408</v>
      </c>
      <c r="C821" s="15">
        <v>467571</v>
      </c>
      <c r="D821" s="15" t="s">
        <v>11881</v>
      </c>
      <c r="E821" s="15">
        <v>2019</v>
      </c>
      <c r="F821" s="41">
        <v>43800</v>
      </c>
      <c r="G821" s="42">
        <v>1016.8</v>
      </c>
      <c r="H821" s="42">
        <v>1020.2</v>
      </c>
      <c r="I821" s="42">
        <v>1026.2</v>
      </c>
      <c r="J821" s="42" t="s">
        <v>12914</v>
      </c>
      <c r="K821" s="42">
        <v>1010.2</v>
      </c>
      <c r="L821" s="42" t="s">
        <v>12915</v>
      </c>
      <c r="M821" s="42">
        <v>18.3</v>
      </c>
      <c r="N821" s="42">
        <v>26.9</v>
      </c>
      <c r="O821" s="42" t="s">
        <v>12916</v>
      </c>
      <c r="P821" s="42">
        <v>12.5</v>
      </c>
      <c r="Q821" s="42" t="s">
        <v>12917</v>
      </c>
      <c r="R821" s="42">
        <v>13.6</v>
      </c>
      <c r="S821" s="42">
        <v>2.1</v>
      </c>
      <c r="T821" s="42">
        <v>20</v>
      </c>
      <c r="U821" s="42">
        <v>18.5</v>
      </c>
      <c r="V821" s="42">
        <v>50</v>
      </c>
      <c r="W821" s="42" t="s">
        <v>12918</v>
      </c>
      <c r="X821" s="42">
        <v>140.19999999999999</v>
      </c>
      <c r="Y821" s="42">
        <v>112.3</v>
      </c>
      <c r="Z821" s="42">
        <v>9</v>
      </c>
      <c r="AA821" s="42">
        <v>1.5</v>
      </c>
      <c r="AB821" s="42" t="s">
        <v>12919</v>
      </c>
      <c r="AC821" s="42">
        <v>5.5</v>
      </c>
      <c r="AD821" s="42" t="s">
        <v>12919</v>
      </c>
      <c r="AE821" s="42">
        <v>39.5</v>
      </c>
      <c r="AF821" s="42" t="s">
        <v>12920</v>
      </c>
      <c r="AG821" s="42">
        <v>75</v>
      </c>
      <c r="AH821" s="42">
        <v>50.8</v>
      </c>
      <c r="AI821" s="42">
        <v>120.4</v>
      </c>
      <c r="AJ821" s="42">
        <v>252.41</v>
      </c>
      <c r="AK821" s="42" t="s">
        <v>76</v>
      </c>
      <c r="AL821" s="42" t="s">
        <v>76</v>
      </c>
      <c r="AM821" s="42" t="s">
        <v>76</v>
      </c>
      <c r="AN821" s="42">
        <v>6.4</v>
      </c>
    </row>
    <row r="822" spans="2:40" x14ac:dyDescent="0.25">
      <c r="B822" s="42" t="s">
        <v>408</v>
      </c>
      <c r="C822" s="15">
        <v>467571</v>
      </c>
      <c r="D822" s="15" t="s">
        <v>11881</v>
      </c>
      <c r="E822" s="15">
        <v>2020</v>
      </c>
      <c r="F822" s="41">
        <v>43831</v>
      </c>
      <c r="G822" s="42">
        <v>1016.4</v>
      </c>
      <c r="H822" s="42">
        <v>1019.8</v>
      </c>
      <c r="I822" s="42">
        <v>1025.5</v>
      </c>
      <c r="J822" s="42" t="s">
        <v>12921</v>
      </c>
      <c r="K822" s="42">
        <v>1007</v>
      </c>
      <c r="L822" s="42" t="s">
        <v>12922</v>
      </c>
      <c r="M822" s="42">
        <v>16.7</v>
      </c>
      <c r="N822" s="42">
        <v>27.5</v>
      </c>
      <c r="O822" s="42" t="s">
        <v>12923</v>
      </c>
      <c r="P822" s="42">
        <v>8.1</v>
      </c>
      <c r="Q822" s="42" t="s">
        <v>12924</v>
      </c>
      <c r="R822" s="42">
        <v>12.7</v>
      </c>
      <c r="S822" s="42">
        <v>1.6</v>
      </c>
      <c r="T822" s="42">
        <v>20</v>
      </c>
      <c r="U822" s="42">
        <v>15.9</v>
      </c>
      <c r="V822" s="42">
        <v>20</v>
      </c>
      <c r="W822" s="42" t="s">
        <v>12925</v>
      </c>
      <c r="X822" s="42">
        <v>36</v>
      </c>
      <c r="Y822" s="42">
        <v>31.4</v>
      </c>
      <c r="Z822" s="42">
        <v>4</v>
      </c>
      <c r="AA822" s="42">
        <v>4</v>
      </c>
      <c r="AB822" s="42" t="s">
        <v>12926</v>
      </c>
      <c r="AC822" s="42">
        <v>9</v>
      </c>
      <c r="AD822" s="42" t="s">
        <v>12927</v>
      </c>
      <c r="AE822" s="42">
        <v>32</v>
      </c>
      <c r="AF822" s="42" t="s">
        <v>4535</v>
      </c>
      <c r="AG822" s="42">
        <v>78</v>
      </c>
      <c r="AH822" s="42">
        <v>48</v>
      </c>
      <c r="AI822" s="42">
        <v>134.4</v>
      </c>
      <c r="AJ822" s="42">
        <v>279.62</v>
      </c>
      <c r="AK822" s="42" t="s">
        <v>76</v>
      </c>
      <c r="AL822" s="42" t="s">
        <v>76</v>
      </c>
      <c r="AM822" s="42" t="s">
        <v>76</v>
      </c>
      <c r="AN822" s="42">
        <v>6.3</v>
      </c>
    </row>
    <row r="823" spans="2:40" x14ac:dyDescent="0.25">
      <c r="B823" s="42" t="s">
        <v>408</v>
      </c>
      <c r="C823" s="15">
        <v>467571</v>
      </c>
      <c r="D823" s="15" t="s">
        <v>11881</v>
      </c>
      <c r="E823" s="15">
        <v>2020</v>
      </c>
      <c r="F823" s="41">
        <v>43862</v>
      </c>
      <c r="G823" s="42">
        <v>1018.1</v>
      </c>
      <c r="H823" s="42">
        <v>1021.5</v>
      </c>
      <c r="I823" s="42">
        <v>1026</v>
      </c>
      <c r="J823" s="42" t="s">
        <v>12928</v>
      </c>
      <c r="K823" s="42">
        <v>1008.5</v>
      </c>
      <c r="L823" s="42" t="s">
        <v>12929</v>
      </c>
      <c r="M823" s="42">
        <v>17.600000000000001</v>
      </c>
      <c r="N823" s="42">
        <v>28.7</v>
      </c>
      <c r="O823" s="42" t="s">
        <v>12930</v>
      </c>
      <c r="P823" s="42">
        <v>8.3000000000000007</v>
      </c>
      <c r="Q823" s="42" t="s">
        <v>12931</v>
      </c>
      <c r="R823" s="42">
        <v>12.8</v>
      </c>
      <c r="S823" s="42">
        <v>1.8</v>
      </c>
      <c r="T823" s="42">
        <v>20</v>
      </c>
      <c r="U823" s="42">
        <v>15.1</v>
      </c>
      <c r="V823" s="42">
        <v>60</v>
      </c>
      <c r="W823" s="42" t="s">
        <v>12932</v>
      </c>
      <c r="X823" s="42">
        <v>55</v>
      </c>
      <c r="Y823" s="42">
        <v>34.4</v>
      </c>
      <c r="Z823" s="42">
        <v>6</v>
      </c>
      <c r="AA823" s="42">
        <v>5.5</v>
      </c>
      <c r="AB823" s="42" t="s">
        <v>12933</v>
      </c>
      <c r="AC823" s="42">
        <v>16.5</v>
      </c>
      <c r="AD823" s="42" t="s">
        <v>12934</v>
      </c>
      <c r="AE823" s="42">
        <v>42</v>
      </c>
      <c r="AF823" s="42" t="s">
        <v>7026</v>
      </c>
      <c r="AG823" s="42">
        <v>74</v>
      </c>
      <c r="AH823" s="42">
        <v>70.2</v>
      </c>
      <c r="AI823" s="42">
        <v>150.69999999999999</v>
      </c>
      <c r="AJ823" s="42">
        <v>348.81</v>
      </c>
      <c r="AK823" s="42" t="s">
        <v>76</v>
      </c>
      <c r="AL823" s="42" t="s">
        <v>76</v>
      </c>
      <c r="AM823" s="42" t="s">
        <v>76</v>
      </c>
      <c r="AN823" s="42">
        <v>5.8</v>
      </c>
    </row>
    <row r="824" spans="2:40" x14ac:dyDescent="0.25">
      <c r="B824" s="42" t="s">
        <v>408</v>
      </c>
      <c r="C824" s="15">
        <v>467571</v>
      </c>
      <c r="D824" s="15" t="s">
        <v>11881</v>
      </c>
      <c r="E824" s="15">
        <v>2020</v>
      </c>
      <c r="F824" s="41">
        <v>43891</v>
      </c>
      <c r="G824" s="42">
        <v>1012.7</v>
      </c>
      <c r="H824" s="42">
        <v>1016.1</v>
      </c>
      <c r="I824" s="42">
        <v>1019.3</v>
      </c>
      <c r="J824" s="42" t="s">
        <v>12935</v>
      </c>
      <c r="K824" s="42">
        <v>1002.5</v>
      </c>
      <c r="L824" s="42" t="s">
        <v>11180</v>
      </c>
      <c r="M824" s="42">
        <v>20</v>
      </c>
      <c r="N824" s="42">
        <v>31.1</v>
      </c>
      <c r="O824" s="42" t="s">
        <v>12936</v>
      </c>
      <c r="P824" s="42">
        <v>13</v>
      </c>
      <c r="Q824" s="42" t="s">
        <v>12937</v>
      </c>
      <c r="R824" s="42">
        <v>16.2</v>
      </c>
      <c r="S824" s="42">
        <v>1.6</v>
      </c>
      <c r="T824" s="42">
        <v>30</v>
      </c>
      <c r="U824" s="42">
        <v>14</v>
      </c>
      <c r="V824" s="42">
        <v>80</v>
      </c>
      <c r="W824" s="42" t="s">
        <v>12938</v>
      </c>
      <c r="X824" s="42">
        <v>105</v>
      </c>
      <c r="Y824" s="42">
        <v>73.400000000000006</v>
      </c>
      <c r="Z824" s="42">
        <v>12</v>
      </c>
      <c r="AA824" s="42">
        <v>7</v>
      </c>
      <c r="AB824" s="42" t="s">
        <v>12939</v>
      </c>
      <c r="AC824" s="42">
        <v>27</v>
      </c>
      <c r="AD824" s="42" t="s">
        <v>12940</v>
      </c>
      <c r="AE824" s="42">
        <v>51</v>
      </c>
      <c r="AF824" s="42" t="s">
        <v>6408</v>
      </c>
      <c r="AG824" s="42">
        <v>79</v>
      </c>
      <c r="AH824" s="42">
        <v>72.7</v>
      </c>
      <c r="AI824" s="42">
        <v>109.6</v>
      </c>
      <c r="AJ824" s="42">
        <v>327.82</v>
      </c>
      <c r="AK824" s="42" t="s">
        <v>76</v>
      </c>
      <c r="AL824" s="42" t="s">
        <v>76</v>
      </c>
      <c r="AM824" s="42" t="s">
        <v>76</v>
      </c>
      <c r="AN824" s="42">
        <v>7.5</v>
      </c>
    </row>
    <row r="825" spans="2:40" x14ac:dyDescent="0.25">
      <c r="B825" s="42" t="s">
        <v>408</v>
      </c>
      <c r="C825" s="15">
        <v>467571</v>
      </c>
      <c r="D825" s="15" t="s">
        <v>11881</v>
      </c>
      <c r="E825" s="15">
        <v>2020</v>
      </c>
      <c r="F825" s="41">
        <v>43922</v>
      </c>
      <c r="G825" s="42">
        <v>1013.2</v>
      </c>
      <c r="H825" s="42">
        <v>1016.6</v>
      </c>
      <c r="I825" s="42">
        <v>1018.4</v>
      </c>
      <c r="J825" s="42" t="s">
        <v>12941</v>
      </c>
      <c r="K825" s="42">
        <v>1006.3</v>
      </c>
      <c r="L825" s="42" t="s">
        <v>12942</v>
      </c>
      <c r="M825" s="42">
        <v>20.5</v>
      </c>
      <c r="N825" s="42">
        <v>29.6</v>
      </c>
      <c r="O825" s="42" t="s">
        <v>12943</v>
      </c>
      <c r="P825" s="42">
        <v>9.5</v>
      </c>
      <c r="Q825" s="42" t="s">
        <v>12944</v>
      </c>
      <c r="R825" s="42">
        <v>15.4</v>
      </c>
      <c r="S825" s="42">
        <v>1.7</v>
      </c>
      <c r="T825" s="42">
        <v>30</v>
      </c>
      <c r="U825" s="42">
        <v>13.4</v>
      </c>
      <c r="V825" s="42">
        <v>10</v>
      </c>
      <c r="W825" s="42" t="s">
        <v>12945</v>
      </c>
      <c r="X825" s="42">
        <v>72.5</v>
      </c>
      <c r="Y825" s="42">
        <v>58</v>
      </c>
      <c r="Z825" s="42">
        <v>10</v>
      </c>
      <c r="AA825" s="42">
        <v>4.5</v>
      </c>
      <c r="AB825" s="42" t="s">
        <v>12946</v>
      </c>
      <c r="AC825" s="42">
        <v>11.5</v>
      </c>
      <c r="AD825" s="42" t="s">
        <v>10634</v>
      </c>
      <c r="AE825" s="42">
        <v>21.5</v>
      </c>
      <c r="AF825" s="42" t="s">
        <v>8314</v>
      </c>
      <c r="AG825" s="42">
        <v>74</v>
      </c>
      <c r="AH825" s="42">
        <v>88.8</v>
      </c>
      <c r="AI825" s="42">
        <v>116.7</v>
      </c>
      <c r="AJ825" s="42">
        <v>378.34</v>
      </c>
      <c r="AK825" s="42" t="s">
        <v>76</v>
      </c>
      <c r="AL825" s="42" t="s">
        <v>76</v>
      </c>
      <c r="AM825" s="42" t="s">
        <v>76</v>
      </c>
      <c r="AN825" s="42">
        <v>7.4</v>
      </c>
    </row>
    <row r="826" spans="2:40" x14ac:dyDescent="0.25">
      <c r="B826" s="42" t="s">
        <v>408</v>
      </c>
      <c r="C826" s="15">
        <v>467571</v>
      </c>
      <c r="D826" s="15" t="s">
        <v>11881</v>
      </c>
      <c r="E826" s="15">
        <v>2020</v>
      </c>
      <c r="F826" s="41">
        <v>43952</v>
      </c>
      <c r="G826" s="42">
        <v>1005.8</v>
      </c>
      <c r="H826" s="42">
        <v>1009.1</v>
      </c>
      <c r="I826" s="42">
        <v>1011.7</v>
      </c>
      <c r="J826" s="42" t="s">
        <v>12947</v>
      </c>
      <c r="K826" s="42">
        <v>998.1</v>
      </c>
      <c r="L826" s="42" t="s">
        <v>12948</v>
      </c>
      <c r="M826" s="42">
        <v>26.6</v>
      </c>
      <c r="N826" s="42">
        <v>33.5</v>
      </c>
      <c r="O826" s="42" t="s">
        <v>12949</v>
      </c>
      <c r="P826" s="42">
        <v>20.399999999999999</v>
      </c>
      <c r="Q826" s="42" t="s">
        <v>12950</v>
      </c>
      <c r="R826" s="42">
        <v>22.1</v>
      </c>
      <c r="S826" s="42">
        <v>1.3</v>
      </c>
      <c r="T826" s="42">
        <v>280</v>
      </c>
      <c r="U826" s="42">
        <v>16.899999999999999</v>
      </c>
      <c r="V826" s="42">
        <v>280</v>
      </c>
      <c r="W826" s="42" t="s">
        <v>12951</v>
      </c>
      <c r="X826" s="42">
        <v>353.2</v>
      </c>
      <c r="Y826" s="42">
        <v>83</v>
      </c>
      <c r="Z826" s="42">
        <v>13</v>
      </c>
      <c r="AA826" s="42">
        <v>11</v>
      </c>
      <c r="AB826" s="42" t="s">
        <v>12952</v>
      </c>
      <c r="AC826" s="42">
        <v>29.5</v>
      </c>
      <c r="AD826" s="42" t="s">
        <v>12953</v>
      </c>
      <c r="AE826" s="42">
        <v>114</v>
      </c>
      <c r="AF826" s="42" t="s">
        <v>2824</v>
      </c>
      <c r="AG826" s="42">
        <v>78</v>
      </c>
      <c r="AH826" s="42">
        <v>122.8</v>
      </c>
      <c r="AI826" s="42">
        <v>159.5</v>
      </c>
      <c r="AJ826" s="42">
        <v>472.47</v>
      </c>
      <c r="AK826" s="42" t="s">
        <v>76</v>
      </c>
      <c r="AL826" s="42" t="s">
        <v>76</v>
      </c>
      <c r="AM826" s="42" t="s">
        <v>76</v>
      </c>
      <c r="AN826" s="42">
        <v>7</v>
      </c>
    </row>
    <row r="827" spans="2:40" x14ac:dyDescent="0.25">
      <c r="B827" s="42" t="s">
        <v>408</v>
      </c>
      <c r="C827" s="15">
        <v>467571</v>
      </c>
      <c r="D827" s="15" t="s">
        <v>11881</v>
      </c>
      <c r="E827" s="15">
        <v>2020</v>
      </c>
      <c r="F827" s="41">
        <v>43983</v>
      </c>
      <c r="G827" s="42">
        <v>1004.7</v>
      </c>
      <c r="H827" s="42">
        <v>1008</v>
      </c>
      <c r="I827" s="42">
        <v>1010.8</v>
      </c>
      <c r="J827" s="42" t="s">
        <v>12954</v>
      </c>
      <c r="K827" s="42">
        <v>999.4</v>
      </c>
      <c r="L827" s="42" t="s">
        <v>12955</v>
      </c>
      <c r="M827" s="42">
        <v>29.7</v>
      </c>
      <c r="N827" s="42">
        <v>35.6</v>
      </c>
      <c r="O827" s="42" t="s">
        <v>12956</v>
      </c>
      <c r="P827" s="42">
        <v>23.6</v>
      </c>
      <c r="Q827" s="42" t="s">
        <v>12957</v>
      </c>
      <c r="R827" s="42">
        <v>23.3</v>
      </c>
      <c r="S827" s="42">
        <v>1.7</v>
      </c>
      <c r="T827" s="42">
        <v>280</v>
      </c>
      <c r="U827" s="42">
        <v>16.3</v>
      </c>
      <c r="V827" s="42">
        <v>290</v>
      </c>
      <c r="W827" s="42" t="s">
        <v>12958</v>
      </c>
      <c r="X827" s="42">
        <v>46</v>
      </c>
      <c r="Y827" s="42">
        <v>22.4</v>
      </c>
      <c r="Z827" s="42">
        <v>4</v>
      </c>
      <c r="AA827" s="42">
        <v>10.5</v>
      </c>
      <c r="AB827" s="42" t="s">
        <v>12959</v>
      </c>
      <c r="AC827" s="42">
        <v>16</v>
      </c>
      <c r="AD827" s="42" t="s">
        <v>12960</v>
      </c>
      <c r="AE827" s="42">
        <v>22</v>
      </c>
      <c r="AF827" s="42" t="s">
        <v>2307</v>
      </c>
      <c r="AG827" s="42">
        <v>70</v>
      </c>
      <c r="AH827" s="42">
        <v>197.4</v>
      </c>
      <c r="AI827" s="42">
        <v>261.5</v>
      </c>
      <c r="AJ827" s="42">
        <v>637.07000000000005</v>
      </c>
      <c r="AK827" s="42" t="s">
        <v>76</v>
      </c>
      <c r="AL827" s="42" t="s">
        <v>76</v>
      </c>
      <c r="AM827" s="42" t="s">
        <v>76</v>
      </c>
      <c r="AN827" s="42">
        <v>6.4</v>
      </c>
    </row>
    <row r="828" spans="2:40" x14ac:dyDescent="0.25">
      <c r="B828" s="42" t="s">
        <v>408</v>
      </c>
      <c r="C828" s="15">
        <v>467571</v>
      </c>
      <c r="D828" s="15" t="s">
        <v>11881</v>
      </c>
      <c r="E828" s="15">
        <v>2020</v>
      </c>
      <c r="F828" s="41">
        <v>44013</v>
      </c>
      <c r="G828" s="42">
        <v>1004.5</v>
      </c>
      <c r="H828" s="42">
        <v>1007.7</v>
      </c>
      <c r="I828" s="42">
        <v>1009.4</v>
      </c>
      <c r="J828" s="42" t="s">
        <v>12961</v>
      </c>
      <c r="K828" s="42">
        <v>999.1</v>
      </c>
      <c r="L828" s="42" t="s">
        <v>12962</v>
      </c>
      <c r="M828" s="42">
        <v>30.8</v>
      </c>
      <c r="N828" s="42">
        <v>37.700000000000003</v>
      </c>
      <c r="O828" s="42" t="s">
        <v>12963</v>
      </c>
      <c r="P828" s="42">
        <v>26</v>
      </c>
      <c r="Q828" s="42" t="s">
        <v>12964</v>
      </c>
      <c r="R828" s="42">
        <v>23.3</v>
      </c>
      <c r="S828" s="42">
        <v>1.4</v>
      </c>
      <c r="T828" s="42">
        <v>280</v>
      </c>
      <c r="U828" s="42">
        <v>15.9</v>
      </c>
      <c r="V828" s="42">
        <v>280</v>
      </c>
      <c r="W828" s="42" t="s">
        <v>12965</v>
      </c>
      <c r="X828" s="42">
        <v>0.7</v>
      </c>
      <c r="Y828" s="42">
        <v>2.9</v>
      </c>
      <c r="Z828" s="42">
        <v>2</v>
      </c>
      <c r="AA828" s="42">
        <v>0.5</v>
      </c>
      <c r="AB828" s="42" t="s">
        <v>12966</v>
      </c>
      <c r="AC828" s="42">
        <v>0.5</v>
      </c>
      <c r="AD828" s="42" t="s">
        <v>12967</v>
      </c>
      <c r="AE828" s="42">
        <v>0.5</v>
      </c>
      <c r="AF828" s="42" t="s">
        <v>6438</v>
      </c>
      <c r="AG828" s="42">
        <v>65</v>
      </c>
      <c r="AH828" s="42">
        <v>215.8</v>
      </c>
      <c r="AI828" s="42">
        <v>256.2</v>
      </c>
      <c r="AJ828" s="42">
        <v>657.34</v>
      </c>
      <c r="AK828" s="42" t="s">
        <v>76</v>
      </c>
      <c r="AL828" s="42" t="s">
        <v>76</v>
      </c>
      <c r="AM828" s="42" t="s">
        <v>76</v>
      </c>
      <c r="AN828" s="42">
        <v>6.2</v>
      </c>
    </row>
    <row r="829" spans="2:40" x14ac:dyDescent="0.25">
      <c r="B829" s="42" t="s">
        <v>408</v>
      </c>
      <c r="C829" s="15">
        <v>467571</v>
      </c>
      <c r="D829" s="15" t="s">
        <v>11881</v>
      </c>
      <c r="E829" s="15">
        <v>2020</v>
      </c>
      <c r="F829" s="41">
        <v>44044</v>
      </c>
      <c r="G829" s="42">
        <v>1003.8</v>
      </c>
      <c r="H829" s="42">
        <v>1007</v>
      </c>
      <c r="I829" s="42">
        <v>1012.1</v>
      </c>
      <c r="J829" s="42" t="s">
        <v>12968</v>
      </c>
      <c r="K829" s="42">
        <v>996.5</v>
      </c>
      <c r="L829" s="42" t="s">
        <v>12969</v>
      </c>
      <c r="M829" s="42">
        <v>29.6</v>
      </c>
      <c r="N829" s="42">
        <v>37.1</v>
      </c>
      <c r="O829" s="42" t="s">
        <v>12970</v>
      </c>
      <c r="P829" s="42">
        <v>24.6</v>
      </c>
      <c r="Q829" s="42" t="s">
        <v>12971</v>
      </c>
      <c r="R829" s="42">
        <v>23.7</v>
      </c>
      <c r="S829" s="42">
        <v>0.9</v>
      </c>
      <c r="T829" s="42">
        <v>280</v>
      </c>
      <c r="U829" s="42">
        <v>12.3</v>
      </c>
      <c r="V829" s="42">
        <v>280</v>
      </c>
      <c r="W829" s="42" t="s">
        <v>12972</v>
      </c>
      <c r="X829" s="42">
        <v>219.5</v>
      </c>
      <c r="Y829" s="42">
        <v>24.2</v>
      </c>
      <c r="Z829" s="42">
        <v>13</v>
      </c>
      <c r="AA829" s="42">
        <v>17</v>
      </c>
      <c r="AB829" s="42" t="s">
        <v>12973</v>
      </c>
      <c r="AC829" s="42">
        <v>44.5</v>
      </c>
      <c r="AD829" s="42" t="s">
        <v>12974</v>
      </c>
      <c r="AE829" s="42">
        <v>56</v>
      </c>
      <c r="AF829" s="42" t="s">
        <v>3974</v>
      </c>
      <c r="AG829" s="42">
        <v>72</v>
      </c>
      <c r="AH829" s="42">
        <v>151.5</v>
      </c>
      <c r="AI829" s="42">
        <v>217.2</v>
      </c>
      <c r="AJ829" s="42">
        <v>554.79</v>
      </c>
      <c r="AK829" s="42" t="s">
        <v>76</v>
      </c>
      <c r="AL829" s="42" t="s">
        <v>76</v>
      </c>
      <c r="AM829" s="42" t="s">
        <v>76</v>
      </c>
      <c r="AN829" s="42">
        <v>6</v>
      </c>
    </row>
    <row r="830" spans="2:40" x14ac:dyDescent="0.25">
      <c r="B830" s="42" t="s">
        <v>408</v>
      </c>
      <c r="C830" s="15">
        <v>467571</v>
      </c>
      <c r="D830" s="15" t="s">
        <v>11881</v>
      </c>
      <c r="E830" s="15">
        <v>2020</v>
      </c>
      <c r="F830" s="41">
        <v>44075</v>
      </c>
      <c r="G830" s="42">
        <v>1006.6</v>
      </c>
      <c r="H830" s="42">
        <v>1009.9</v>
      </c>
      <c r="I830" s="42">
        <v>1011.5</v>
      </c>
      <c r="J830" s="42" t="s">
        <v>12975</v>
      </c>
      <c r="K830" s="42">
        <v>998.9</v>
      </c>
      <c r="L830" s="42" t="s">
        <v>1676</v>
      </c>
      <c r="M830" s="42">
        <v>27.5</v>
      </c>
      <c r="N830" s="42">
        <v>35.200000000000003</v>
      </c>
      <c r="O830" s="42" t="s">
        <v>12976</v>
      </c>
      <c r="P830" s="42">
        <v>20.3</v>
      </c>
      <c r="Q830" s="42" t="s">
        <v>12977</v>
      </c>
      <c r="R830" s="42">
        <v>21.8</v>
      </c>
      <c r="S830" s="42">
        <v>1.2</v>
      </c>
      <c r="T830" s="42">
        <v>20</v>
      </c>
      <c r="U830" s="42">
        <v>12</v>
      </c>
      <c r="V830" s="42">
        <v>10</v>
      </c>
      <c r="W830" s="42" t="s">
        <v>12978</v>
      </c>
      <c r="X830" s="42">
        <v>80.5</v>
      </c>
      <c r="Y830" s="42">
        <v>38.1</v>
      </c>
      <c r="Z830" s="42">
        <v>7</v>
      </c>
      <c r="AA830" s="42">
        <v>9.5</v>
      </c>
      <c r="AB830" s="42" t="s">
        <v>12979</v>
      </c>
      <c r="AC830" s="42">
        <v>19</v>
      </c>
      <c r="AD830" s="42" t="s">
        <v>12979</v>
      </c>
      <c r="AE830" s="42">
        <v>29.5</v>
      </c>
      <c r="AF830" s="42" t="s">
        <v>2856</v>
      </c>
      <c r="AG830" s="42">
        <v>73</v>
      </c>
      <c r="AH830" s="42">
        <v>133.6</v>
      </c>
      <c r="AI830" s="42">
        <v>171.8</v>
      </c>
      <c r="AJ830" s="42">
        <v>451.58</v>
      </c>
      <c r="AK830" s="42" t="s">
        <v>76</v>
      </c>
      <c r="AL830" s="42" t="s">
        <v>76</v>
      </c>
      <c r="AM830" s="42" t="s">
        <v>76</v>
      </c>
      <c r="AN830" s="42">
        <v>6.2</v>
      </c>
    </row>
    <row r="831" spans="2:40" x14ac:dyDescent="0.25">
      <c r="B831" s="42" t="s">
        <v>408</v>
      </c>
      <c r="C831" s="15">
        <v>467571</v>
      </c>
      <c r="D831" s="15" t="s">
        <v>11881</v>
      </c>
      <c r="E831" s="15">
        <v>2020</v>
      </c>
      <c r="F831" s="41">
        <v>44105</v>
      </c>
      <c r="G831" s="42">
        <v>1010</v>
      </c>
      <c r="H831" s="42">
        <v>1013.3</v>
      </c>
      <c r="I831" s="42">
        <v>1017.2</v>
      </c>
      <c r="J831" s="42" t="s">
        <v>7711</v>
      </c>
      <c r="K831" s="42">
        <v>1001.9</v>
      </c>
      <c r="L831" s="42" t="s">
        <v>12980</v>
      </c>
      <c r="M831" s="42">
        <v>24.9</v>
      </c>
      <c r="N831" s="42">
        <v>32.200000000000003</v>
      </c>
      <c r="O831" s="42" t="s">
        <v>12981</v>
      </c>
      <c r="P831" s="42">
        <v>18.899999999999999</v>
      </c>
      <c r="Q831" s="42" t="s">
        <v>12982</v>
      </c>
      <c r="R831" s="42">
        <v>19.2</v>
      </c>
      <c r="S831" s="42">
        <v>3</v>
      </c>
      <c r="T831" s="42">
        <v>20</v>
      </c>
      <c r="U831" s="42">
        <v>20.6</v>
      </c>
      <c r="V831" s="42">
        <v>360</v>
      </c>
      <c r="W831" s="42" t="s">
        <v>12983</v>
      </c>
      <c r="X831" s="42">
        <v>5</v>
      </c>
      <c r="Y831" s="42">
        <v>23</v>
      </c>
      <c r="Z831" s="42">
        <v>2</v>
      </c>
      <c r="AA831" s="42">
        <v>0.5</v>
      </c>
      <c r="AB831" s="42" t="s">
        <v>12984</v>
      </c>
      <c r="AC831" s="42">
        <v>1</v>
      </c>
      <c r="AD831" s="42" t="s">
        <v>12985</v>
      </c>
      <c r="AE831" s="42">
        <v>3.5</v>
      </c>
      <c r="AF831" s="42" t="s">
        <v>7085</v>
      </c>
      <c r="AG831" s="42">
        <v>71</v>
      </c>
      <c r="AH831" s="42">
        <v>127.2</v>
      </c>
      <c r="AI831" s="42">
        <v>202.3</v>
      </c>
      <c r="AJ831" s="42">
        <v>457.2</v>
      </c>
      <c r="AK831" s="42" t="s">
        <v>76</v>
      </c>
      <c r="AL831" s="42" t="s">
        <v>76</v>
      </c>
      <c r="AM831" s="42" t="s">
        <v>76</v>
      </c>
      <c r="AN831" s="42">
        <v>5</v>
      </c>
    </row>
    <row r="832" spans="2:40" x14ac:dyDescent="0.25">
      <c r="B832" s="42" t="s">
        <v>408</v>
      </c>
      <c r="C832" s="15">
        <v>467571</v>
      </c>
      <c r="D832" s="15" t="s">
        <v>11881</v>
      </c>
      <c r="E832" s="15">
        <v>2020</v>
      </c>
      <c r="F832" s="41">
        <v>44136</v>
      </c>
      <c r="G832" s="42">
        <v>1013.6</v>
      </c>
      <c r="H832" s="42">
        <v>1017</v>
      </c>
      <c r="I832" s="42">
        <v>1020.5</v>
      </c>
      <c r="J832" s="42" t="s">
        <v>12986</v>
      </c>
      <c r="K832" s="42">
        <v>1003.7</v>
      </c>
      <c r="L832" s="42" t="s">
        <v>12987</v>
      </c>
      <c r="M832" s="42">
        <v>23.3</v>
      </c>
      <c r="N832" s="42">
        <v>34.4</v>
      </c>
      <c r="O832" s="42" t="s">
        <v>12988</v>
      </c>
      <c r="P832" s="42">
        <v>17.8</v>
      </c>
      <c r="Q832" s="42" t="s">
        <v>12989</v>
      </c>
      <c r="R832" s="42">
        <v>17.8</v>
      </c>
      <c r="S832" s="42">
        <v>2.8</v>
      </c>
      <c r="T832" s="42">
        <v>20</v>
      </c>
      <c r="U832" s="42">
        <v>20</v>
      </c>
      <c r="V832" s="42">
        <v>40</v>
      </c>
      <c r="W832" s="42" t="s">
        <v>12990</v>
      </c>
      <c r="X832" s="42">
        <v>7.5</v>
      </c>
      <c r="Y832" s="42">
        <v>24.6</v>
      </c>
      <c r="Z832" s="42">
        <v>5</v>
      </c>
      <c r="AA832" s="42">
        <v>0.5</v>
      </c>
      <c r="AB832" s="42" t="s">
        <v>12991</v>
      </c>
      <c r="AC832" s="42">
        <v>1.5</v>
      </c>
      <c r="AD832" s="42" t="s">
        <v>12992</v>
      </c>
      <c r="AE832" s="42">
        <v>3.5</v>
      </c>
      <c r="AF832" s="42" t="s">
        <v>2312</v>
      </c>
      <c r="AG832" s="42">
        <v>73</v>
      </c>
      <c r="AH832" s="42">
        <v>102.8</v>
      </c>
      <c r="AI832" s="42">
        <v>181.7</v>
      </c>
      <c r="AJ832" s="42">
        <v>368.77</v>
      </c>
      <c r="AK832" s="42" t="s">
        <v>76</v>
      </c>
      <c r="AL832" s="42" t="s">
        <v>76</v>
      </c>
      <c r="AM832" s="42" t="s">
        <v>76</v>
      </c>
      <c r="AN832" s="42">
        <v>5.2</v>
      </c>
    </row>
    <row r="833" spans="2:40" x14ac:dyDescent="0.25">
      <c r="B833" s="42" t="s">
        <v>408</v>
      </c>
      <c r="C833" s="15">
        <v>467571</v>
      </c>
      <c r="D833" s="15" t="s">
        <v>11881</v>
      </c>
      <c r="E833" s="15">
        <v>2020</v>
      </c>
      <c r="F833" s="41">
        <v>44166</v>
      </c>
      <c r="G833" s="42">
        <v>1015.7</v>
      </c>
      <c r="H833" s="42">
        <v>1019.2</v>
      </c>
      <c r="I833" s="42">
        <v>1026.5</v>
      </c>
      <c r="J833" s="42" t="s">
        <v>12993</v>
      </c>
      <c r="K833" s="42">
        <v>1008.3</v>
      </c>
      <c r="L833" s="42" t="s">
        <v>12994</v>
      </c>
      <c r="M833" s="42">
        <v>18</v>
      </c>
      <c r="N833" s="42">
        <v>24</v>
      </c>
      <c r="O833" s="42" t="s">
        <v>12995</v>
      </c>
      <c r="P833" s="42">
        <v>6.9</v>
      </c>
      <c r="Q833" s="42" t="s">
        <v>12996</v>
      </c>
      <c r="R833" s="42">
        <v>14.8</v>
      </c>
      <c r="S833" s="42">
        <v>3</v>
      </c>
      <c r="T833" s="42">
        <v>10</v>
      </c>
      <c r="U833" s="42">
        <v>19</v>
      </c>
      <c r="V833" s="42">
        <v>360</v>
      </c>
      <c r="W833" s="42" t="s">
        <v>12997</v>
      </c>
      <c r="X833" s="42">
        <v>44.5</v>
      </c>
      <c r="Y833" s="42">
        <v>69.8</v>
      </c>
      <c r="Z833" s="42">
        <v>12</v>
      </c>
      <c r="AA833" s="42">
        <v>3</v>
      </c>
      <c r="AB833" s="42" t="s">
        <v>12998</v>
      </c>
      <c r="AC833" s="42">
        <v>7</v>
      </c>
      <c r="AD833" s="42" t="s">
        <v>12999</v>
      </c>
      <c r="AE833" s="42">
        <v>14</v>
      </c>
      <c r="AF833" s="42" t="s">
        <v>4615</v>
      </c>
      <c r="AG833" s="42">
        <v>82</v>
      </c>
      <c r="AH833" s="42">
        <v>49.2</v>
      </c>
      <c r="AI833" s="42">
        <v>62.4</v>
      </c>
      <c r="AJ833" s="42">
        <v>213.12</v>
      </c>
      <c r="AK833" s="42" t="s">
        <v>76</v>
      </c>
      <c r="AL833" s="42" t="s">
        <v>76</v>
      </c>
      <c r="AM833" s="42" t="s">
        <v>76</v>
      </c>
      <c r="AN833" s="42">
        <v>7.9</v>
      </c>
    </row>
    <row r="834" spans="2:40" x14ac:dyDescent="0.25">
      <c r="B834" s="42" t="s">
        <v>408</v>
      </c>
      <c r="C834" s="15">
        <v>467571</v>
      </c>
      <c r="D834" s="15" t="s">
        <v>11881</v>
      </c>
      <c r="E834" s="15">
        <v>2021</v>
      </c>
      <c r="F834" s="41">
        <v>44197</v>
      </c>
      <c r="G834" s="42">
        <v>1016.8</v>
      </c>
      <c r="H834" s="42">
        <v>1020.3</v>
      </c>
      <c r="I834" s="42">
        <v>1023.7</v>
      </c>
      <c r="J834" s="42" t="s">
        <v>13000</v>
      </c>
      <c r="K834" s="42">
        <v>1005.7</v>
      </c>
      <c r="L834" s="42" t="s">
        <v>13001</v>
      </c>
      <c r="M834" s="42">
        <v>15.3</v>
      </c>
      <c r="N834" s="42">
        <v>27.9</v>
      </c>
      <c r="O834" s="42" t="s">
        <v>13002</v>
      </c>
      <c r="P834" s="42">
        <v>5.6</v>
      </c>
      <c r="Q834" s="42" t="s">
        <v>13003</v>
      </c>
      <c r="R834" s="42">
        <v>10.5</v>
      </c>
      <c r="S834" s="42">
        <v>2.2999999999999998</v>
      </c>
      <c r="T834" s="42">
        <v>30</v>
      </c>
      <c r="U834" s="42">
        <v>18.399999999999999</v>
      </c>
      <c r="V834" s="42">
        <v>360</v>
      </c>
      <c r="W834" s="42" t="s">
        <v>13004</v>
      </c>
      <c r="X834" s="42">
        <v>4.5</v>
      </c>
      <c r="Y834" s="42">
        <v>71.400000000000006</v>
      </c>
      <c r="Z834" s="42">
        <v>3</v>
      </c>
      <c r="AA834" s="42">
        <v>0.5</v>
      </c>
      <c r="AB834" s="42" t="s">
        <v>13005</v>
      </c>
      <c r="AC834" s="42">
        <v>1</v>
      </c>
      <c r="AD834" s="42" t="s">
        <v>13006</v>
      </c>
      <c r="AE834" s="42">
        <v>3</v>
      </c>
      <c r="AF834" s="42" t="s">
        <v>7737</v>
      </c>
      <c r="AG834" s="42">
        <v>74</v>
      </c>
      <c r="AH834" s="42">
        <v>68.599999999999994</v>
      </c>
      <c r="AI834" s="42">
        <v>148.6</v>
      </c>
      <c r="AJ834" s="42">
        <v>342.48</v>
      </c>
      <c r="AK834" s="42" t="s">
        <v>76</v>
      </c>
      <c r="AL834" s="42" t="s">
        <v>76</v>
      </c>
      <c r="AM834" s="42" t="s">
        <v>76</v>
      </c>
      <c r="AN834" s="42">
        <v>5.3</v>
      </c>
    </row>
    <row r="835" spans="2:40" x14ac:dyDescent="0.25">
      <c r="B835" s="42" t="s">
        <v>408</v>
      </c>
      <c r="C835" s="15">
        <v>467571</v>
      </c>
      <c r="D835" s="15" t="s">
        <v>11881</v>
      </c>
      <c r="E835" s="15">
        <v>2021</v>
      </c>
      <c r="F835" s="41">
        <v>44228</v>
      </c>
      <c r="G835" s="42">
        <v>1013.9</v>
      </c>
      <c r="H835" s="42">
        <v>1017.4</v>
      </c>
      <c r="I835" s="42">
        <v>1024.9000000000001</v>
      </c>
      <c r="J835" s="42" t="s">
        <v>12439</v>
      </c>
      <c r="K835" s="42">
        <v>1005.5</v>
      </c>
      <c r="L835" s="42" t="s">
        <v>13007</v>
      </c>
      <c r="M835" s="42">
        <v>17.899999999999999</v>
      </c>
      <c r="N835" s="42">
        <v>26.4</v>
      </c>
      <c r="O835" s="42" t="s">
        <v>13008</v>
      </c>
      <c r="P835" s="42">
        <v>10.7</v>
      </c>
      <c r="Q835" s="42" t="s">
        <v>13009</v>
      </c>
      <c r="R835" s="42">
        <v>13.3</v>
      </c>
      <c r="S835" s="42">
        <v>1.8</v>
      </c>
      <c r="T835" s="42">
        <v>20</v>
      </c>
      <c r="U835" s="42">
        <v>16.100000000000001</v>
      </c>
      <c r="V835" s="42">
        <v>30</v>
      </c>
      <c r="W835" s="42" t="s">
        <v>13010</v>
      </c>
      <c r="X835" s="42">
        <v>51.5</v>
      </c>
      <c r="Y835" s="42">
        <v>32.6</v>
      </c>
      <c r="Z835" s="42">
        <v>4</v>
      </c>
      <c r="AA835" s="42">
        <v>2.5</v>
      </c>
      <c r="AB835" s="42" t="s">
        <v>13011</v>
      </c>
      <c r="AC835" s="42">
        <v>10.5</v>
      </c>
      <c r="AD835" s="42" t="s">
        <v>13012</v>
      </c>
      <c r="AE835" s="42">
        <v>39</v>
      </c>
      <c r="AF835" s="42" t="s">
        <v>1464</v>
      </c>
      <c r="AG835" s="42">
        <v>76</v>
      </c>
      <c r="AH835" s="42">
        <v>70.2</v>
      </c>
      <c r="AI835" s="42">
        <v>178.4</v>
      </c>
      <c r="AJ835" s="42">
        <v>420.47</v>
      </c>
      <c r="AK835" s="42" t="s">
        <v>76</v>
      </c>
      <c r="AL835" s="42" t="s">
        <v>76</v>
      </c>
      <c r="AM835" s="42" t="s">
        <v>76</v>
      </c>
      <c r="AN835" s="42">
        <v>4.0999999999999996</v>
      </c>
    </row>
    <row r="836" spans="2:40" x14ac:dyDescent="0.25">
      <c r="B836" s="42" t="s">
        <v>408</v>
      </c>
      <c r="C836" s="15">
        <v>467571</v>
      </c>
      <c r="D836" s="15" t="s">
        <v>11881</v>
      </c>
      <c r="E836" s="15">
        <v>2021</v>
      </c>
      <c r="F836" s="41">
        <v>44256</v>
      </c>
      <c r="G836" s="42">
        <v>1013</v>
      </c>
      <c r="H836" s="42">
        <v>1016.4</v>
      </c>
      <c r="I836" s="42">
        <v>1022.1</v>
      </c>
      <c r="J836" s="42" t="s">
        <v>13013</v>
      </c>
      <c r="K836" s="42">
        <v>1001.9</v>
      </c>
      <c r="L836" s="42" t="s">
        <v>13014</v>
      </c>
      <c r="M836" s="42">
        <v>19.2</v>
      </c>
      <c r="N836" s="42">
        <v>28.6</v>
      </c>
      <c r="O836" s="42" t="s">
        <v>13015</v>
      </c>
      <c r="P836" s="42">
        <v>11.1</v>
      </c>
      <c r="Q836" s="42" t="s">
        <v>13016</v>
      </c>
      <c r="R836" s="42">
        <v>16.3</v>
      </c>
      <c r="S836" s="42">
        <v>1.8</v>
      </c>
      <c r="T836" s="42">
        <v>20</v>
      </c>
      <c r="U836" s="42">
        <v>17.399999999999999</v>
      </c>
      <c r="V836" s="42">
        <v>30</v>
      </c>
      <c r="W836" s="42" t="s">
        <v>13017</v>
      </c>
      <c r="X836" s="42">
        <v>100</v>
      </c>
      <c r="Y836" s="42">
        <v>53.9</v>
      </c>
      <c r="Z836" s="42">
        <v>8</v>
      </c>
      <c r="AA836" s="42">
        <v>10</v>
      </c>
      <c r="AB836" s="42" t="s">
        <v>13018</v>
      </c>
      <c r="AC836" s="42">
        <v>18</v>
      </c>
      <c r="AD836" s="42" t="s">
        <v>13019</v>
      </c>
      <c r="AE836" s="42">
        <v>40</v>
      </c>
      <c r="AF836" s="42" t="s">
        <v>7118</v>
      </c>
      <c r="AG836" s="42">
        <v>84</v>
      </c>
      <c r="AH836" s="42">
        <v>80</v>
      </c>
      <c r="AI836" s="42">
        <v>139.19999999999999</v>
      </c>
      <c r="AJ836" s="42">
        <v>402.03</v>
      </c>
      <c r="AK836" s="42" t="s">
        <v>76</v>
      </c>
      <c r="AL836" s="42" t="s">
        <v>76</v>
      </c>
      <c r="AM836" s="42" t="s">
        <v>76</v>
      </c>
      <c r="AN836" s="42">
        <v>6.9</v>
      </c>
    </row>
    <row r="837" spans="2:40" x14ac:dyDescent="0.25">
      <c r="B837" s="42" t="s">
        <v>408</v>
      </c>
      <c r="C837" s="15">
        <v>467571</v>
      </c>
      <c r="D837" s="15" t="s">
        <v>11881</v>
      </c>
      <c r="E837" s="15">
        <v>2021</v>
      </c>
      <c r="F837" s="41">
        <v>44287</v>
      </c>
      <c r="G837" s="42">
        <v>1010.6</v>
      </c>
      <c r="H837" s="42">
        <v>1014</v>
      </c>
      <c r="I837" s="42">
        <v>1017.9</v>
      </c>
      <c r="J837" s="42" t="s">
        <v>13020</v>
      </c>
      <c r="K837" s="42">
        <v>1001.8</v>
      </c>
      <c r="L837" s="42" t="s">
        <v>13021</v>
      </c>
      <c r="M837" s="42">
        <v>22.1</v>
      </c>
      <c r="N837" s="42">
        <v>31.6</v>
      </c>
      <c r="O837" s="42" t="s">
        <v>13022</v>
      </c>
      <c r="P837" s="42">
        <v>16</v>
      </c>
      <c r="Q837" s="42" t="s">
        <v>13023</v>
      </c>
      <c r="R837" s="42">
        <v>17.3</v>
      </c>
      <c r="S837" s="42">
        <v>1.9</v>
      </c>
      <c r="T837" s="42">
        <v>20</v>
      </c>
      <c r="U837" s="42">
        <v>19.600000000000001</v>
      </c>
      <c r="V837" s="42">
        <v>80</v>
      </c>
      <c r="W837" s="42" t="s">
        <v>13024</v>
      </c>
      <c r="X837" s="42">
        <v>62.5</v>
      </c>
      <c r="Y837" s="42">
        <v>37.200000000000003</v>
      </c>
      <c r="Z837" s="42">
        <v>3</v>
      </c>
      <c r="AA837" s="42">
        <v>3.5</v>
      </c>
      <c r="AB837" s="42" t="s">
        <v>13025</v>
      </c>
      <c r="AC837" s="42">
        <v>13.5</v>
      </c>
      <c r="AD837" s="42" t="s">
        <v>13026</v>
      </c>
      <c r="AE837" s="42">
        <v>31</v>
      </c>
      <c r="AF837" s="42" t="s">
        <v>7126</v>
      </c>
      <c r="AG837" s="42">
        <v>76</v>
      </c>
      <c r="AH837" s="42">
        <v>110.6</v>
      </c>
      <c r="AI837" s="42">
        <v>131.1</v>
      </c>
      <c r="AJ837" s="42">
        <v>451.39</v>
      </c>
      <c r="AK837" s="42" t="s">
        <v>76</v>
      </c>
      <c r="AL837" s="42" t="s">
        <v>76</v>
      </c>
      <c r="AM837" s="42" t="s">
        <v>76</v>
      </c>
      <c r="AN837" s="42">
        <v>6.8</v>
      </c>
    </row>
    <row r="838" spans="2:40" x14ac:dyDescent="0.25">
      <c r="B838" s="42" t="s">
        <v>408</v>
      </c>
      <c r="C838" s="15">
        <v>467571</v>
      </c>
      <c r="D838" s="15" t="s">
        <v>11881</v>
      </c>
      <c r="E838" s="15">
        <v>2021</v>
      </c>
      <c r="F838" s="41">
        <v>44317</v>
      </c>
      <c r="G838" s="42">
        <v>1006.6</v>
      </c>
      <c r="H838" s="42">
        <v>1009.9</v>
      </c>
      <c r="I838" s="42">
        <v>1013.6</v>
      </c>
      <c r="J838" s="42" t="s">
        <v>13027</v>
      </c>
      <c r="K838" s="42">
        <v>999.8</v>
      </c>
      <c r="L838" s="42" t="s">
        <v>13028</v>
      </c>
      <c r="M838" s="42">
        <v>27.5</v>
      </c>
      <c r="N838" s="42">
        <v>35.299999999999997</v>
      </c>
      <c r="O838" s="42" t="s">
        <v>13029</v>
      </c>
      <c r="P838" s="42">
        <v>19.8</v>
      </c>
      <c r="Q838" s="42" t="s">
        <v>13030</v>
      </c>
      <c r="R838" s="42">
        <v>23.1</v>
      </c>
      <c r="S838" s="42">
        <v>1.6</v>
      </c>
      <c r="T838" s="42">
        <v>280</v>
      </c>
      <c r="U838" s="42">
        <v>15.3</v>
      </c>
      <c r="V838" s="42">
        <v>260</v>
      </c>
      <c r="W838" s="42" t="s">
        <v>13031</v>
      </c>
      <c r="X838" s="42">
        <v>123.8</v>
      </c>
      <c r="Y838" s="42">
        <v>30.2</v>
      </c>
      <c r="Z838" s="42">
        <v>6</v>
      </c>
      <c r="AA838" s="42">
        <v>9.5</v>
      </c>
      <c r="AB838" s="42" t="s">
        <v>13032</v>
      </c>
      <c r="AC838" s="42">
        <v>23.5</v>
      </c>
      <c r="AD838" s="42" t="s">
        <v>13033</v>
      </c>
      <c r="AE838" s="42">
        <v>74.5</v>
      </c>
      <c r="AF838" s="42" t="s">
        <v>9588</v>
      </c>
      <c r="AG838" s="42">
        <v>78</v>
      </c>
      <c r="AH838" s="42">
        <v>147.80000000000001</v>
      </c>
      <c r="AI838" s="42">
        <v>186.7</v>
      </c>
      <c r="AJ838" s="42">
        <v>604.4</v>
      </c>
      <c r="AK838" s="42" t="s">
        <v>76</v>
      </c>
      <c r="AL838" s="42" t="s">
        <v>76</v>
      </c>
      <c r="AM838" s="42" t="s">
        <v>76</v>
      </c>
      <c r="AN838" s="42">
        <v>6.6</v>
      </c>
    </row>
    <row r="839" spans="2:40" x14ac:dyDescent="0.25">
      <c r="B839" s="42" t="s">
        <v>408</v>
      </c>
      <c r="C839" s="15">
        <v>467571</v>
      </c>
      <c r="D839" s="15" t="s">
        <v>11881</v>
      </c>
      <c r="E839" s="15">
        <v>2021</v>
      </c>
      <c r="F839" s="41">
        <v>44348</v>
      </c>
      <c r="G839" s="42">
        <v>1003</v>
      </c>
      <c r="H839" s="42">
        <v>1006.3</v>
      </c>
      <c r="I839" s="42">
        <v>1009.3</v>
      </c>
      <c r="J839" s="42" t="s">
        <v>13034</v>
      </c>
      <c r="K839" s="42">
        <v>996.3</v>
      </c>
      <c r="L839" s="42" t="s">
        <v>13035</v>
      </c>
      <c r="M839" s="42">
        <v>28.7</v>
      </c>
      <c r="N839" s="42">
        <v>34.5</v>
      </c>
      <c r="O839" s="42" t="s">
        <v>13036</v>
      </c>
      <c r="P839" s="42">
        <v>22.7</v>
      </c>
      <c r="Q839" s="42" t="s">
        <v>13037</v>
      </c>
      <c r="R839" s="42">
        <v>23.9</v>
      </c>
      <c r="S839" s="42">
        <v>1.7</v>
      </c>
      <c r="T839" s="42">
        <v>280</v>
      </c>
      <c r="U839" s="42">
        <v>16.899999999999999</v>
      </c>
      <c r="V839" s="42">
        <v>260</v>
      </c>
      <c r="W839" s="42" t="s">
        <v>13038</v>
      </c>
      <c r="X839" s="42">
        <v>200.5</v>
      </c>
      <c r="Y839" s="42">
        <v>55.1</v>
      </c>
      <c r="Z839" s="42">
        <v>11</v>
      </c>
      <c r="AA839" s="42">
        <v>5.5</v>
      </c>
      <c r="AB839" s="42" t="s">
        <v>13039</v>
      </c>
      <c r="AC839" s="42">
        <v>13</v>
      </c>
      <c r="AD839" s="42" t="s">
        <v>13040</v>
      </c>
      <c r="AE839" s="42">
        <v>58.5</v>
      </c>
      <c r="AF839" s="42" t="s">
        <v>4046</v>
      </c>
      <c r="AG839" s="42">
        <v>77</v>
      </c>
      <c r="AH839" s="42">
        <v>159.1</v>
      </c>
      <c r="AI839" s="42">
        <v>186</v>
      </c>
      <c r="AJ839" s="42">
        <v>600.05999999999995</v>
      </c>
      <c r="AK839" s="42" t="s">
        <v>76</v>
      </c>
      <c r="AL839" s="42" t="s">
        <v>76</v>
      </c>
      <c r="AM839" s="42" t="s">
        <v>76</v>
      </c>
      <c r="AN839" s="42">
        <v>7</v>
      </c>
    </row>
    <row r="840" spans="2:40" x14ac:dyDescent="0.25">
      <c r="B840" s="42" t="s">
        <v>408</v>
      </c>
      <c r="C840" s="15">
        <v>467571</v>
      </c>
      <c r="D840" s="15" t="s">
        <v>11881</v>
      </c>
      <c r="E840" s="15">
        <v>2021</v>
      </c>
      <c r="F840" s="41">
        <v>44378</v>
      </c>
      <c r="G840" s="42">
        <v>1001.5</v>
      </c>
      <c r="H840" s="42">
        <v>1004.8</v>
      </c>
      <c r="I840" s="42">
        <v>1010.3</v>
      </c>
      <c r="J840" s="42" t="s">
        <v>13041</v>
      </c>
      <c r="K840" s="42">
        <v>990.3</v>
      </c>
      <c r="L840" s="42" t="s">
        <v>13042</v>
      </c>
      <c r="M840" s="42">
        <v>29.8</v>
      </c>
      <c r="N840" s="42">
        <v>36.299999999999997</v>
      </c>
      <c r="O840" s="42" t="s">
        <v>13043</v>
      </c>
      <c r="P840" s="42">
        <v>24.9</v>
      </c>
      <c r="Q840" s="42" t="s">
        <v>13044</v>
      </c>
      <c r="R840" s="42">
        <v>24.7</v>
      </c>
      <c r="S840" s="42">
        <v>1.7</v>
      </c>
      <c r="T840" s="42">
        <v>280</v>
      </c>
      <c r="U840" s="42">
        <v>16.3</v>
      </c>
      <c r="V840" s="42">
        <v>290</v>
      </c>
      <c r="W840" s="42" t="s">
        <v>13045</v>
      </c>
      <c r="X840" s="42">
        <v>142</v>
      </c>
      <c r="Y840" s="42">
        <v>24</v>
      </c>
      <c r="Z840" s="42">
        <v>7</v>
      </c>
      <c r="AA840" s="42">
        <v>11.5</v>
      </c>
      <c r="AB840" s="42" t="s">
        <v>13046</v>
      </c>
      <c r="AC840" s="42">
        <v>34.5</v>
      </c>
      <c r="AD840" s="42" t="s">
        <v>13047</v>
      </c>
      <c r="AE840" s="42">
        <v>55.5</v>
      </c>
      <c r="AF840" s="42" t="s">
        <v>7780</v>
      </c>
      <c r="AG840" s="42">
        <v>75</v>
      </c>
      <c r="AH840" s="42">
        <v>183.6</v>
      </c>
      <c r="AI840" s="42">
        <v>223.2</v>
      </c>
      <c r="AJ840" s="42">
        <v>681.43</v>
      </c>
      <c r="AK840" s="42" t="s">
        <v>76</v>
      </c>
      <c r="AL840" s="42" t="s">
        <v>76</v>
      </c>
      <c r="AM840" s="42" t="s">
        <v>76</v>
      </c>
      <c r="AN840" s="42">
        <v>5.7</v>
      </c>
    </row>
    <row r="841" spans="2:40" x14ac:dyDescent="0.25">
      <c r="B841" s="42" t="s">
        <v>408</v>
      </c>
      <c r="C841" s="15">
        <v>467571</v>
      </c>
      <c r="D841" s="15" t="s">
        <v>11881</v>
      </c>
      <c r="E841" s="15">
        <v>2021</v>
      </c>
      <c r="F841" s="41">
        <v>44409</v>
      </c>
      <c r="G841" s="42">
        <v>1003.8</v>
      </c>
      <c r="H841" s="42">
        <v>1007.1</v>
      </c>
      <c r="I841" s="42">
        <v>1010.6</v>
      </c>
      <c r="J841" s="42" t="s">
        <v>13048</v>
      </c>
      <c r="K841" s="42">
        <v>990.9</v>
      </c>
      <c r="L841" s="42" t="s">
        <v>13049</v>
      </c>
      <c r="M841" s="42">
        <v>28.6</v>
      </c>
      <c r="N841" s="42">
        <v>34.200000000000003</v>
      </c>
      <c r="O841" s="42" t="s">
        <v>13050</v>
      </c>
      <c r="P841" s="42">
        <v>24</v>
      </c>
      <c r="Q841" s="42" t="s">
        <v>13051</v>
      </c>
      <c r="R841" s="42">
        <v>24.4</v>
      </c>
      <c r="S841" s="42">
        <v>1.3</v>
      </c>
      <c r="T841" s="42">
        <v>280</v>
      </c>
      <c r="U841" s="42">
        <v>12.5</v>
      </c>
      <c r="V841" s="42">
        <v>270</v>
      </c>
      <c r="W841" s="42" t="s">
        <v>13052</v>
      </c>
      <c r="X841" s="42">
        <v>300</v>
      </c>
      <c r="Y841" s="42">
        <v>61.4</v>
      </c>
      <c r="Z841" s="42">
        <v>8</v>
      </c>
      <c r="AA841" s="42">
        <v>7.5</v>
      </c>
      <c r="AB841" s="42" t="s">
        <v>13053</v>
      </c>
      <c r="AC841" s="42">
        <v>28.5</v>
      </c>
      <c r="AD841" s="42" t="s">
        <v>13054</v>
      </c>
      <c r="AE841" s="42">
        <v>171</v>
      </c>
      <c r="AF841" s="42" t="s">
        <v>4674</v>
      </c>
      <c r="AG841" s="42">
        <v>79</v>
      </c>
      <c r="AH841" s="42">
        <v>146</v>
      </c>
      <c r="AI841" s="42">
        <v>196.6</v>
      </c>
      <c r="AJ841" s="42">
        <v>577.53</v>
      </c>
      <c r="AK841" s="42" t="s">
        <v>76</v>
      </c>
      <c r="AL841" s="42" t="s">
        <v>76</v>
      </c>
      <c r="AM841" s="42" t="s">
        <v>76</v>
      </c>
      <c r="AN841" s="42">
        <v>6.4</v>
      </c>
    </row>
    <row r="842" spans="2:40" x14ac:dyDescent="0.25">
      <c r="B842" s="42" t="s">
        <v>408</v>
      </c>
      <c r="C842" s="15">
        <v>467571</v>
      </c>
      <c r="D842" s="15" t="s">
        <v>11881</v>
      </c>
      <c r="E842" s="15">
        <v>2021</v>
      </c>
      <c r="F842" s="41">
        <v>44440</v>
      </c>
      <c r="G842" s="42">
        <v>1006</v>
      </c>
      <c r="H842" s="42">
        <v>1009.3</v>
      </c>
      <c r="I842" s="42">
        <v>1012</v>
      </c>
      <c r="J842" s="42" t="s">
        <v>13055</v>
      </c>
      <c r="K842" s="42">
        <v>990.6</v>
      </c>
      <c r="L842" s="42" t="s">
        <v>13056</v>
      </c>
      <c r="M842" s="42">
        <v>29.3</v>
      </c>
      <c r="N842" s="42">
        <v>36.200000000000003</v>
      </c>
      <c r="O842" s="42" t="s">
        <v>13057</v>
      </c>
      <c r="P842" s="42">
        <v>23.3</v>
      </c>
      <c r="Q842" s="42" t="s">
        <v>13058</v>
      </c>
      <c r="R842" s="42">
        <v>23.8</v>
      </c>
      <c r="S842" s="42">
        <v>1.5</v>
      </c>
      <c r="T842" s="42">
        <v>290</v>
      </c>
      <c r="U842" s="42">
        <v>13.2</v>
      </c>
      <c r="V842" s="42">
        <v>280</v>
      </c>
      <c r="W842" s="42" t="s">
        <v>13059</v>
      </c>
      <c r="X842" s="42">
        <v>15</v>
      </c>
      <c r="Y842" s="42">
        <v>8.5</v>
      </c>
      <c r="Z842" s="42">
        <v>2</v>
      </c>
      <c r="AA842" s="42">
        <v>5</v>
      </c>
      <c r="AB842" s="42" t="s">
        <v>13060</v>
      </c>
      <c r="AC842" s="42">
        <v>11.5</v>
      </c>
      <c r="AD842" s="42" t="s">
        <v>13061</v>
      </c>
      <c r="AE842" s="42">
        <v>14.5</v>
      </c>
      <c r="AF842" s="42" t="s">
        <v>2322</v>
      </c>
      <c r="AG842" s="42">
        <v>73</v>
      </c>
      <c r="AH842" s="42">
        <v>151.4</v>
      </c>
      <c r="AI842" s="42">
        <v>254</v>
      </c>
      <c r="AJ842" s="42">
        <v>609.87</v>
      </c>
      <c r="AK842" s="42" t="s">
        <v>76</v>
      </c>
      <c r="AL842" s="42" t="s">
        <v>76</v>
      </c>
      <c r="AM842" s="42" t="s">
        <v>76</v>
      </c>
      <c r="AN842" s="42">
        <v>4.5</v>
      </c>
    </row>
    <row r="843" spans="2:40" x14ac:dyDescent="0.25">
      <c r="B843" s="42" t="s">
        <v>408</v>
      </c>
      <c r="C843" s="15">
        <v>467571</v>
      </c>
      <c r="D843" s="15" t="s">
        <v>11881</v>
      </c>
      <c r="E843" s="15">
        <v>2021</v>
      </c>
      <c r="F843" s="41">
        <v>44470</v>
      </c>
      <c r="G843" s="42">
        <v>1009.8</v>
      </c>
      <c r="H843" s="42">
        <v>1013.2</v>
      </c>
      <c r="I843" s="42">
        <v>1018.6</v>
      </c>
      <c r="J843" s="42" t="s">
        <v>13062</v>
      </c>
      <c r="K843" s="42">
        <v>993.3</v>
      </c>
      <c r="L843" s="42" t="s">
        <v>13063</v>
      </c>
      <c r="M843" s="42">
        <v>26</v>
      </c>
      <c r="N843" s="42">
        <v>37.6</v>
      </c>
      <c r="O843" s="42" t="s">
        <v>13064</v>
      </c>
      <c r="P843" s="42">
        <v>19.3</v>
      </c>
      <c r="Q843" s="42" t="s">
        <v>13065</v>
      </c>
      <c r="R843" s="42">
        <v>20</v>
      </c>
      <c r="S843" s="42">
        <v>2.2000000000000002</v>
      </c>
      <c r="T843" s="42">
        <v>30</v>
      </c>
      <c r="U843" s="42">
        <v>19.7</v>
      </c>
      <c r="V843" s="42">
        <v>30</v>
      </c>
      <c r="W843" s="42" t="s">
        <v>13066</v>
      </c>
      <c r="X843" s="42">
        <v>84.5</v>
      </c>
      <c r="Y843" s="42">
        <v>36.6</v>
      </c>
      <c r="Z843" s="42">
        <v>9</v>
      </c>
      <c r="AA843" s="42">
        <v>3</v>
      </c>
      <c r="AB843" s="42" t="s">
        <v>13067</v>
      </c>
      <c r="AC843" s="42">
        <v>11</v>
      </c>
      <c r="AD843" s="42" t="s">
        <v>13068</v>
      </c>
      <c r="AE843" s="42">
        <v>33.5</v>
      </c>
      <c r="AF843" s="42" t="s">
        <v>2323</v>
      </c>
      <c r="AG843" s="42">
        <v>71</v>
      </c>
      <c r="AH843" s="42">
        <v>123.2</v>
      </c>
      <c r="AI843" s="42">
        <v>165.9</v>
      </c>
      <c r="AJ843" s="42">
        <v>447.09</v>
      </c>
      <c r="AK843" s="42" t="s">
        <v>76</v>
      </c>
      <c r="AL843" s="42" t="s">
        <v>76</v>
      </c>
      <c r="AM843" s="42" t="s">
        <v>76</v>
      </c>
      <c r="AN843" s="42">
        <v>5.7</v>
      </c>
    </row>
    <row r="844" spans="2:40" x14ac:dyDescent="0.25">
      <c r="B844" s="42" t="s">
        <v>408</v>
      </c>
      <c r="C844" s="15">
        <v>467571</v>
      </c>
      <c r="D844" s="15" t="s">
        <v>11881</v>
      </c>
      <c r="E844" s="15">
        <v>2021</v>
      </c>
      <c r="F844" s="41">
        <v>44501</v>
      </c>
      <c r="G844" s="42">
        <v>1013.2</v>
      </c>
      <c r="H844" s="42">
        <v>1016.6</v>
      </c>
      <c r="I844" s="42">
        <v>1019.3</v>
      </c>
      <c r="J844" s="42" t="s">
        <v>13069</v>
      </c>
      <c r="K844" s="42">
        <v>1006.1</v>
      </c>
      <c r="L844" s="42" t="s">
        <v>6548</v>
      </c>
      <c r="M844" s="42">
        <v>21.1</v>
      </c>
      <c r="N844" s="42">
        <v>30</v>
      </c>
      <c r="O844" s="42" t="s">
        <v>13070</v>
      </c>
      <c r="P844" s="42">
        <v>11.7</v>
      </c>
      <c r="Q844" s="42" t="s">
        <v>13071</v>
      </c>
      <c r="R844" s="42">
        <v>16.5</v>
      </c>
      <c r="S844" s="42">
        <v>1.9</v>
      </c>
      <c r="T844" s="42">
        <v>30</v>
      </c>
      <c r="U844" s="42">
        <v>18.399999999999999</v>
      </c>
      <c r="V844" s="42">
        <v>30</v>
      </c>
      <c r="W844" s="42" t="s">
        <v>13072</v>
      </c>
      <c r="X844" s="42">
        <v>45</v>
      </c>
      <c r="Y844" s="42">
        <v>30.4</v>
      </c>
      <c r="Z844" s="42">
        <v>6</v>
      </c>
      <c r="AA844" s="42">
        <v>11.5</v>
      </c>
      <c r="AB844" s="42" t="s">
        <v>13073</v>
      </c>
      <c r="AC844" s="42">
        <v>19.5</v>
      </c>
      <c r="AD844" s="42" t="s">
        <v>13074</v>
      </c>
      <c r="AE844" s="42">
        <v>21</v>
      </c>
      <c r="AF844" s="42" t="s">
        <v>7177</v>
      </c>
      <c r="AG844" s="42">
        <v>76</v>
      </c>
      <c r="AH844" s="42">
        <v>70.3</v>
      </c>
      <c r="AI844" s="42">
        <v>92.9</v>
      </c>
      <c r="AJ844" s="42">
        <v>301.19</v>
      </c>
      <c r="AK844" s="42" t="s">
        <v>76</v>
      </c>
      <c r="AL844" s="42" t="s">
        <v>76</v>
      </c>
      <c r="AM844" s="42" t="s">
        <v>76</v>
      </c>
      <c r="AN844" s="42">
        <v>7.1</v>
      </c>
    </row>
    <row r="845" spans="2:40" x14ac:dyDescent="0.25">
      <c r="B845" s="42" t="s">
        <v>408</v>
      </c>
      <c r="C845" s="15">
        <v>467571</v>
      </c>
      <c r="D845" s="15" t="s">
        <v>11881</v>
      </c>
      <c r="E845" s="15">
        <v>2021</v>
      </c>
      <c r="F845" s="41">
        <v>44531</v>
      </c>
      <c r="G845" s="43">
        <v>1017.6</v>
      </c>
      <c r="H845" s="43">
        <v>1021.1</v>
      </c>
      <c r="I845" s="43">
        <v>1025.5999999999999</v>
      </c>
      <c r="J845" s="42" t="s">
        <v>18785</v>
      </c>
      <c r="K845" s="43">
        <v>1009</v>
      </c>
      <c r="L845" s="42" t="s">
        <v>2325</v>
      </c>
      <c r="M845" s="43">
        <v>17.899999999999999</v>
      </c>
      <c r="N845" s="43">
        <v>26.5</v>
      </c>
      <c r="O845" s="42" t="s">
        <v>13075</v>
      </c>
      <c r="P845" s="43">
        <v>11.9</v>
      </c>
      <c r="Q845" s="42" t="s">
        <v>18786</v>
      </c>
      <c r="R845" s="43">
        <v>13.2</v>
      </c>
      <c r="S845" s="43">
        <v>2.5</v>
      </c>
      <c r="T845" s="43">
        <v>20</v>
      </c>
      <c r="U845" s="43">
        <v>19.2</v>
      </c>
      <c r="V845" s="43">
        <v>50</v>
      </c>
      <c r="W845" s="42" t="s">
        <v>13076</v>
      </c>
      <c r="X845" s="43">
        <v>54.5</v>
      </c>
      <c r="Y845" s="43">
        <v>40.700000000000003</v>
      </c>
      <c r="Z845" s="43">
        <v>5</v>
      </c>
      <c r="AA845" s="43">
        <v>2.5</v>
      </c>
      <c r="AB845" s="42" t="s">
        <v>13077</v>
      </c>
      <c r="AC845" s="43">
        <v>6</v>
      </c>
      <c r="AD845" s="42" t="s">
        <v>13078</v>
      </c>
      <c r="AE845" s="43">
        <v>39</v>
      </c>
      <c r="AF845" s="42" t="s">
        <v>6560</v>
      </c>
      <c r="AG845" s="43">
        <v>75</v>
      </c>
      <c r="AH845" s="43">
        <v>58.9</v>
      </c>
      <c r="AI845" s="43">
        <v>144.1</v>
      </c>
      <c r="AJ845" s="43">
        <v>323.33999999999997</v>
      </c>
      <c r="AK845" s="42" t="s">
        <v>76</v>
      </c>
      <c r="AL845" s="42" t="s">
        <v>76</v>
      </c>
      <c r="AM845" s="42" t="s">
        <v>76</v>
      </c>
      <c r="AN845" s="43">
        <v>5.6</v>
      </c>
    </row>
    <row r="846" spans="2:40" x14ac:dyDescent="0.25">
      <c r="B846" s="42" t="s">
        <v>408</v>
      </c>
      <c r="C846" s="15">
        <v>467080</v>
      </c>
      <c r="D846" s="15" t="s">
        <v>1812</v>
      </c>
      <c r="E846" s="15">
        <v>2015</v>
      </c>
      <c r="F846" s="11">
        <v>42005</v>
      </c>
      <c r="G846" s="4">
        <v>1021.8</v>
      </c>
      <c r="H846" s="4">
        <v>1022.8</v>
      </c>
      <c r="I846" s="4">
        <v>1031.0999999999999</v>
      </c>
      <c r="J846" s="4" t="s">
        <v>1816</v>
      </c>
      <c r="K846" s="4">
        <v>1012.9</v>
      </c>
      <c r="L846" s="4" t="s">
        <v>1817</v>
      </c>
      <c r="M846" s="4">
        <v>16.2</v>
      </c>
      <c r="N846" s="4">
        <v>26.3</v>
      </c>
      <c r="O846" s="4" t="s">
        <v>1818</v>
      </c>
      <c r="P846" s="4">
        <v>8.9</v>
      </c>
      <c r="Q846" s="4" t="s">
        <v>1819</v>
      </c>
      <c r="R846" s="4">
        <v>11.6</v>
      </c>
      <c r="S846" s="4">
        <v>2.1</v>
      </c>
      <c r="T846" s="4">
        <v>270</v>
      </c>
      <c r="U846" s="4">
        <v>14.6</v>
      </c>
      <c r="V846" s="4">
        <v>340</v>
      </c>
      <c r="W846" s="4" t="s">
        <v>1820</v>
      </c>
      <c r="X846" s="4">
        <v>64.099999999999994</v>
      </c>
      <c r="Y846" s="4">
        <v>116.4</v>
      </c>
      <c r="Z846" s="4">
        <v>12</v>
      </c>
      <c r="AA846" s="4">
        <v>4</v>
      </c>
      <c r="AB846" s="4" t="s">
        <v>1821</v>
      </c>
      <c r="AC846" s="4">
        <v>8</v>
      </c>
      <c r="AD846" s="4" t="s">
        <v>1822</v>
      </c>
      <c r="AE846" s="4">
        <v>22.6</v>
      </c>
      <c r="AF846" s="4" t="s">
        <v>1823</v>
      </c>
      <c r="AG846" s="4">
        <v>75</v>
      </c>
      <c r="AH846" s="4">
        <v>35.6</v>
      </c>
      <c r="AI846" s="4">
        <v>79.900000000000006</v>
      </c>
      <c r="AJ846" s="4">
        <v>188.24</v>
      </c>
      <c r="AK846" s="4">
        <v>3</v>
      </c>
      <c r="AL846" s="4">
        <v>6</v>
      </c>
      <c r="AM846" s="4" t="s">
        <v>1824</v>
      </c>
      <c r="AN846" s="4">
        <v>7.8</v>
      </c>
    </row>
    <row r="847" spans="2:40" x14ac:dyDescent="0.25">
      <c r="B847" s="42" t="s">
        <v>408</v>
      </c>
      <c r="C847" s="15">
        <v>467080</v>
      </c>
      <c r="D847" s="15" t="s">
        <v>1812</v>
      </c>
      <c r="E847" s="15">
        <v>2015</v>
      </c>
      <c r="F847" s="11">
        <v>42036</v>
      </c>
      <c r="G847" s="4">
        <v>1019.6</v>
      </c>
      <c r="H847" s="4">
        <v>1020.6</v>
      </c>
      <c r="I847" s="4">
        <v>1029.2</v>
      </c>
      <c r="J847" s="4" t="s">
        <v>1825</v>
      </c>
      <c r="K847" s="4">
        <v>1011.1</v>
      </c>
      <c r="L847" s="4" t="s">
        <v>1826</v>
      </c>
      <c r="M847" s="4">
        <v>17.100000000000001</v>
      </c>
      <c r="N847" s="4">
        <v>27.2</v>
      </c>
      <c r="O847" s="4" t="s">
        <v>1827</v>
      </c>
      <c r="P847" s="4">
        <v>9.1999999999999993</v>
      </c>
      <c r="Q847" s="4" t="s">
        <v>1828</v>
      </c>
      <c r="R847" s="4">
        <v>13.5</v>
      </c>
      <c r="S847" s="4">
        <v>1.8</v>
      </c>
      <c r="T847" s="4">
        <v>260</v>
      </c>
      <c r="U847" s="4">
        <v>17.2</v>
      </c>
      <c r="V847" s="4">
        <v>320</v>
      </c>
      <c r="W847" s="4" t="s">
        <v>1829</v>
      </c>
      <c r="X847" s="4">
        <v>56.9</v>
      </c>
      <c r="Y847" s="4">
        <v>140.19999999999999</v>
      </c>
      <c r="Z847" s="4">
        <v>17</v>
      </c>
      <c r="AA847" s="4">
        <v>3.5</v>
      </c>
      <c r="AB847" s="4" t="s">
        <v>1830</v>
      </c>
      <c r="AC847" s="4">
        <v>7</v>
      </c>
      <c r="AD847" s="4" t="s">
        <v>1831</v>
      </c>
      <c r="AE847" s="4">
        <v>11.6</v>
      </c>
      <c r="AF847" s="4" t="s">
        <v>1832</v>
      </c>
      <c r="AG847" s="4">
        <v>80</v>
      </c>
      <c r="AH847" s="4">
        <v>35.6</v>
      </c>
      <c r="AI847" s="4">
        <v>76.5</v>
      </c>
      <c r="AJ847" s="4">
        <v>188.58</v>
      </c>
      <c r="AK847" s="4">
        <v>4</v>
      </c>
      <c r="AL847" s="4">
        <v>7</v>
      </c>
      <c r="AM847" s="4" t="s">
        <v>1833</v>
      </c>
      <c r="AN847" s="4">
        <v>8.1999999999999993</v>
      </c>
    </row>
    <row r="848" spans="2:40" x14ac:dyDescent="0.25">
      <c r="B848" s="42" t="s">
        <v>408</v>
      </c>
      <c r="C848" s="15">
        <v>467080</v>
      </c>
      <c r="D848" s="15" t="s">
        <v>1812</v>
      </c>
      <c r="E848" s="15">
        <v>2015</v>
      </c>
      <c r="F848" s="11">
        <v>42064</v>
      </c>
      <c r="G848" s="4">
        <v>1018.2</v>
      </c>
      <c r="H848" s="4">
        <v>1019.2</v>
      </c>
      <c r="I848" s="4">
        <v>1028.7</v>
      </c>
      <c r="J848" s="4" t="s">
        <v>1834</v>
      </c>
      <c r="K848" s="4">
        <v>1008.1</v>
      </c>
      <c r="L848" s="4" t="s">
        <v>1835</v>
      </c>
      <c r="M848" s="4">
        <v>18.899999999999999</v>
      </c>
      <c r="N848" s="4">
        <v>29.3</v>
      </c>
      <c r="O848" s="4" t="s">
        <v>1836</v>
      </c>
      <c r="P848" s="4">
        <v>11.8</v>
      </c>
      <c r="Q848" s="4" t="s">
        <v>1837</v>
      </c>
      <c r="R848" s="4">
        <v>15.8</v>
      </c>
      <c r="S848" s="4">
        <v>1.8</v>
      </c>
      <c r="T848" s="4">
        <v>270</v>
      </c>
      <c r="U848" s="4">
        <v>13.8</v>
      </c>
      <c r="V848" s="4">
        <v>340</v>
      </c>
      <c r="W848" s="4" t="s">
        <v>1838</v>
      </c>
      <c r="X848" s="4">
        <v>236</v>
      </c>
      <c r="Y848" s="4">
        <v>188.2</v>
      </c>
      <c r="Z848" s="4">
        <v>13</v>
      </c>
      <c r="AA848" s="4">
        <v>5.5</v>
      </c>
      <c r="AB848" s="4" t="s">
        <v>1839</v>
      </c>
      <c r="AC848" s="4">
        <v>10.6</v>
      </c>
      <c r="AD848" s="4" t="s">
        <v>1840</v>
      </c>
      <c r="AE848" s="4">
        <v>61</v>
      </c>
      <c r="AF848" s="4" t="s">
        <v>1841</v>
      </c>
      <c r="AG848" s="4">
        <v>83</v>
      </c>
      <c r="AH848" s="4">
        <v>48.6</v>
      </c>
      <c r="AI848" s="4">
        <v>84.7</v>
      </c>
      <c r="AJ848" s="4">
        <v>245.33</v>
      </c>
      <c r="AK848" s="4" t="s">
        <v>76</v>
      </c>
      <c r="AL848" s="4" t="s">
        <v>76</v>
      </c>
      <c r="AM848" s="4" t="s">
        <v>76</v>
      </c>
      <c r="AN848" s="4">
        <v>8.1</v>
      </c>
    </row>
    <row r="849" spans="2:40" x14ac:dyDescent="0.25">
      <c r="B849" s="42" t="s">
        <v>408</v>
      </c>
      <c r="C849" s="15">
        <v>467080</v>
      </c>
      <c r="D849" s="15" t="s">
        <v>1812</v>
      </c>
      <c r="E849" s="15">
        <v>2015</v>
      </c>
      <c r="F849" s="11">
        <v>42095</v>
      </c>
      <c r="G849" s="4">
        <v>1013.8</v>
      </c>
      <c r="H849" s="4">
        <v>1014.8</v>
      </c>
      <c r="I849" s="4">
        <v>1022.4</v>
      </c>
      <c r="J849" s="4" t="s">
        <v>1842</v>
      </c>
      <c r="K849" s="4">
        <v>1001.9</v>
      </c>
      <c r="L849" s="4" t="s">
        <v>1843</v>
      </c>
      <c r="M849" s="4">
        <v>22</v>
      </c>
      <c r="N849" s="4">
        <v>32.299999999999997</v>
      </c>
      <c r="O849" s="4" t="s">
        <v>1844</v>
      </c>
      <c r="P849" s="4">
        <v>12.8</v>
      </c>
      <c r="Q849" s="4" t="s">
        <v>1845</v>
      </c>
      <c r="R849" s="4">
        <v>18.3</v>
      </c>
      <c r="S849" s="4">
        <v>2</v>
      </c>
      <c r="T849" s="4">
        <v>60</v>
      </c>
      <c r="U849" s="4">
        <v>13.4</v>
      </c>
      <c r="V849" s="4">
        <v>320</v>
      </c>
      <c r="W849" s="4" t="s">
        <v>1846</v>
      </c>
      <c r="X849" s="4">
        <v>75</v>
      </c>
      <c r="Y849" s="4">
        <v>85.2</v>
      </c>
      <c r="Z849" s="4">
        <v>17</v>
      </c>
      <c r="AA849" s="4">
        <v>4.2</v>
      </c>
      <c r="AB849" s="4" t="s">
        <v>1847</v>
      </c>
      <c r="AC849" s="4">
        <v>13.3</v>
      </c>
      <c r="AD849" s="4" t="s">
        <v>1848</v>
      </c>
      <c r="AE849" s="4">
        <v>26.6</v>
      </c>
      <c r="AF849" s="4" t="s">
        <v>1849</v>
      </c>
      <c r="AG849" s="4">
        <v>80</v>
      </c>
      <c r="AH849" s="4">
        <v>67.8</v>
      </c>
      <c r="AI849" s="4">
        <v>106.9</v>
      </c>
      <c r="AJ849" s="4">
        <v>359.86</v>
      </c>
      <c r="AK849" s="4" t="s">
        <v>76</v>
      </c>
      <c r="AL849" s="4" t="s">
        <v>76</v>
      </c>
      <c r="AM849" s="4" t="s">
        <v>76</v>
      </c>
      <c r="AN849" s="4">
        <v>7.2</v>
      </c>
    </row>
    <row r="850" spans="2:40" x14ac:dyDescent="0.25">
      <c r="B850" s="42" t="s">
        <v>408</v>
      </c>
      <c r="C850" s="15">
        <v>467080</v>
      </c>
      <c r="D850" s="15" t="s">
        <v>1812</v>
      </c>
      <c r="E850" s="15">
        <v>2015</v>
      </c>
      <c r="F850" s="11">
        <v>42125</v>
      </c>
      <c r="G850" s="4">
        <v>1008.7</v>
      </c>
      <c r="H850" s="4">
        <v>1009.6</v>
      </c>
      <c r="I850" s="4">
        <v>1015.2</v>
      </c>
      <c r="J850" s="4" t="s">
        <v>1850</v>
      </c>
      <c r="K850" s="4">
        <v>1001.3</v>
      </c>
      <c r="L850" s="4" t="s">
        <v>1851</v>
      </c>
      <c r="M850" s="4">
        <v>25</v>
      </c>
      <c r="N850" s="4">
        <v>33.700000000000003</v>
      </c>
      <c r="O850" s="4" t="s">
        <v>1852</v>
      </c>
      <c r="P850" s="4">
        <v>18.2</v>
      </c>
      <c r="Q850" s="4" t="s">
        <v>1853</v>
      </c>
      <c r="R850" s="4">
        <v>22</v>
      </c>
      <c r="S850" s="4">
        <v>1.6</v>
      </c>
      <c r="T850" s="4">
        <v>290</v>
      </c>
      <c r="U850" s="4">
        <v>14.4</v>
      </c>
      <c r="V850" s="4">
        <v>320</v>
      </c>
      <c r="W850" s="4" t="s">
        <v>1854</v>
      </c>
      <c r="X850" s="4">
        <v>205.6</v>
      </c>
      <c r="Y850" s="4">
        <v>142.6</v>
      </c>
      <c r="Z850" s="4">
        <v>20</v>
      </c>
      <c r="AA850" s="4">
        <v>14.5</v>
      </c>
      <c r="AB850" s="4" t="s">
        <v>1855</v>
      </c>
      <c r="AC850" s="4">
        <v>38.5</v>
      </c>
      <c r="AD850" s="4" t="s">
        <v>1856</v>
      </c>
      <c r="AE850" s="4">
        <v>41.2</v>
      </c>
      <c r="AF850" s="4" t="s">
        <v>1857</v>
      </c>
      <c r="AG850" s="4">
        <v>84</v>
      </c>
      <c r="AH850" s="4">
        <v>74.599999999999994</v>
      </c>
      <c r="AI850" s="4">
        <v>112.4</v>
      </c>
      <c r="AJ850" s="4">
        <v>403.77</v>
      </c>
      <c r="AK850" s="4">
        <v>6</v>
      </c>
      <c r="AL850" s="4">
        <v>10</v>
      </c>
      <c r="AM850" s="4" t="s">
        <v>1858</v>
      </c>
      <c r="AN850" s="4">
        <v>7.4</v>
      </c>
    </row>
    <row r="851" spans="2:40" x14ac:dyDescent="0.25">
      <c r="B851" s="42" t="s">
        <v>408</v>
      </c>
      <c r="C851" s="15">
        <v>467080</v>
      </c>
      <c r="D851" s="15" t="s">
        <v>1812</v>
      </c>
      <c r="E851" s="15">
        <v>2015</v>
      </c>
      <c r="F851" s="11">
        <v>42156</v>
      </c>
      <c r="G851" s="4">
        <v>1007</v>
      </c>
      <c r="H851" s="4">
        <v>1007.9</v>
      </c>
      <c r="I851" s="4">
        <v>1010.8</v>
      </c>
      <c r="J851" s="4" t="s">
        <v>1859</v>
      </c>
      <c r="K851" s="4">
        <v>1001.6</v>
      </c>
      <c r="L851" s="4" t="s">
        <v>1860</v>
      </c>
      <c r="M851" s="4">
        <v>28.5</v>
      </c>
      <c r="N851" s="4">
        <v>34.799999999999997</v>
      </c>
      <c r="O851" s="4" t="s">
        <v>1861</v>
      </c>
      <c r="P851" s="4">
        <v>23.8</v>
      </c>
      <c r="Q851" s="4" t="s">
        <v>1862</v>
      </c>
      <c r="R851" s="4">
        <v>24.6</v>
      </c>
      <c r="S851" s="4">
        <v>1.9</v>
      </c>
      <c r="T851" s="4">
        <v>30</v>
      </c>
      <c r="U851" s="4">
        <v>9.9</v>
      </c>
      <c r="V851" s="4">
        <v>20</v>
      </c>
      <c r="W851" s="4" t="s">
        <v>1863</v>
      </c>
      <c r="X851" s="4">
        <v>70</v>
      </c>
      <c r="Y851" s="4">
        <v>29</v>
      </c>
      <c r="Z851" s="4">
        <v>9</v>
      </c>
      <c r="AA851" s="4">
        <v>10</v>
      </c>
      <c r="AB851" s="4" t="s">
        <v>1864</v>
      </c>
      <c r="AC851" s="4">
        <v>24.9</v>
      </c>
      <c r="AD851" s="4" t="s">
        <v>1865</v>
      </c>
      <c r="AE851" s="4">
        <v>32.799999999999997</v>
      </c>
      <c r="AF851" s="4" t="s">
        <v>1866</v>
      </c>
      <c r="AG851" s="4">
        <v>80</v>
      </c>
      <c r="AH851" s="4">
        <v>112.9</v>
      </c>
      <c r="AI851" s="4">
        <v>218.5</v>
      </c>
      <c r="AJ851" s="4">
        <v>578.02</v>
      </c>
      <c r="AK851" s="4">
        <v>9</v>
      </c>
      <c r="AL851" s="4">
        <v>10</v>
      </c>
      <c r="AM851" s="4" t="s">
        <v>1867</v>
      </c>
      <c r="AN851" s="4">
        <v>5.5</v>
      </c>
    </row>
    <row r="852" spans="2:40" x14ac:dyDescent="0.25">
      <c r="B852" s="42" t="s">
        <v>408</v>
      </c>
      <c r="C852" s="15">
        <v>467080</v>
      </c>
      <c r="D852" s="15" t="s">
        <v>1812</v>
      </c>
      <c r="E852" s="15">
        <v>2015</v>
      </c>
      <c r="F852" s="11">
        <v>42186</v>
      </c>
      <c r="G852" s="4">
        <v>1004</v>
      </c>
      <c r="H852" s="4">
        <v>1004.9</v>
      </c>
      <c r="I852" s="4">
        <v>1012.5</v>
      </c>
      <c r="J852" s="4" t="s">
        <v>1868</v>
      </c>
      <c r="K852" s="4">
        <v>988.2</v>
      </c>
      <c r="L852" s="4" t="s">
        <v>1869</v>
      </c>
      <c r="M852" s="4">
        <v>28.8</v>
      </c>
      <c r="N852" s="4">
        <v>34.700000000000003</v>
      </c>
      <c r="O852" s="4" t="s">
        <v>1870</v>
      </c>
      <c r="P852" s="4">
        <v>23.6</v>
      </c>
      <c r="Q852" s="4" t="s">
        <v>1871</v>
      </c>
      <c r="R852" s="4">
        <v>24.4</v>
      </c>
      <c r="S852" s="4">
        <v>2.2999999999999998</v>
      </c>
      <c r="T852" s="4">
        <v>280</v>
      </c>
      <c r="U852" s="4">
        <v>17.899999999999999</v>
      </c>
      <c r="V852" s="4">
        <v>250</v>
      </c>
      <c r="W852" s="4" t="s">
        <v>1872</v>
      </c>
      <c r="X852" s="4">
        <v>110.1</v>
      </c>
      <c r="Y852" s="4">
        <v>45.4</v>
      </c>
      <c r="Z852" s="4">
        <v>10</v>
      </c>
      <c r="AA852" s="4">
        <v>7.4</v>
      </c>
      <c r="AB852" s="4" t="s">
        <v>1873</v>
      </c>
      <c r="AC852" s="4">
        <v>17</v>
      </c>
      <c r="AD852" s="4" t="s">
        <v>1874</v>
      </c>
      <c r="AE852" s="4">
        <v>55.6</v>
      </c>
      <c r="AF852" s="4" t="s">
        <v>1875</v>
      </c>
      <c r="AG852" s="4">
        <v>78</v>
      </c>
      <c r="AH852" s="4">
        <v>117.5</v>
      </c>
      <c r="AI852" s="4">
        <v>227.7</v>
      </c>
      <c r="AJ852" s="4">
        <v>593.29999999999995</v>
      </c>
      <c r="AK852" s="4" t="s">
        <v>76</v>
      </c>
      <c r="AL852" s="4" t="s">
        <v>76</v>
      </c>
      <c r="AM852" s="4" t="s">
        <v>76</v>
      </c>
      <c r="AN852" s="4">
        <v>5</v>
      </c>
    </row>
    <row r="853" spans="2:40" x14ac:dyDescent="0.25">
      <c r="B853" s="42" t="s">
        <v>408</v>
      </c>
      <c r="C853" s="15">
        <v>467080</v>
      </c>
      <c r="D853" s="15" t="s">
        <v>1812</v>
      </c>
      <c r="E853" s="15">
        <v>2015</v>
      </c>
      <c r="F853" s="11">
        <v>42217</v>
      </c>
      <c r="G853" s="4">
        <v>1005.4</v>
      </c>
      <c r="H853" s="4">
        <v>1006.3</v>
      </c>
      <c r="I853" s="4">
        <v>1013</v>
      </c>
      <c r="J853" s="4" t="s">
        <v>1876</v>
      </c>
      <c r="K853" s="4">
        <v>973.3</v>
      </c>
      <c r="L853" s="4" t="s">
        <v>1877</v>
      </c>
      <c r="M853" s="4">
        <v>27.6</v>
      </c>
      <c r="N853" s="4">
        <v>34.700000000000003</v>
      </c>
      <c r="O853" s="4" t="s">
        <v>1878</v>
      </c>
      <c r="P853" s="4">
        <v>23.1</v>
      </c>
      <c r="Q853" s="4" t="s">
        <v>1879</v>
      </c>
      <c r="R853" s="4">
        <v>24.2</v>
      </c>
      <c r="S853" s="4">
        <v>2.5</v>
      </c>
      <c r="T853" s="4">
        <v>30</v>
      </c>
      <c r="U853" s="4">
        <v>49.7</v>
      </c>
      <c r="V853" s="4">
        <v>90</v>
      </c>
      <c r="W853" s="4" t="s">
        <v>1880</v>
      </c>
      <c r="X853" s="4">
        <v>697.8</v>
      </c>
      <c r="Y853" s="4">
        <v>181.4</v>
      </c>
      <c r="Z853" s="4">
        <v>20</v>
      </c>
      <c r="AA853" s="4">
        <v>24</v>
      </c>
      <c r="AB853" s="4" t="s">
        <v>1881</v>
      </c>
      <c r="AC853" s="4">
        <v>87.5</v>
      </c>
      <c r="AD853" s="4" t="s">
        <v>1882</v>
      </c>
      <c r="AE853" s="4">
        <v>304</v>
      </c>
      <c r="AF853" s="4" t="s">
        <v>1883</v>
      </c>
      <c r="AG853" s="4">
        <v>83</v>
      </c>
      <c r="AH853" s="4">
        <v>95.1</v>
      </c>
      <c r="AI853" s="4">
        <v>149.1</v>
      </c>
      <c r="AJ853" s="4">
        <v>450.98</v>
      </c>
      <c r="AK853" s="4">
        <v>7</v>
      </c>
      <c r="AL853" s="4">
        <v>11</v>
      </c>
      <c r="AM853" s="4" t="s">
        <v>1884</v>
      </c>
      <c r="AN853" s="4">
        <v>6.8</v>
      </c>
    </row>
    <row r="854" spans="2:40" x14ac:dyDescent="0.25">
      <c r="B854" s="42" t="s">
        <v>408</v>
      </c>
      <c r="C854" s="15">
        <v>467080</v>
      </c>
      <c r="D854" s="15" t="s">
        <v>1812</v>
      </c>
      <c r="E854" s="15">
        <v>2015</v>
      </c>
      <c r="F854" s="11">
        <v>42248</v>
      </c>
      <c r="G854" s="4">
        <v>1009.5</v>
      </c>
      <c r="H854" s="4">
        <v>1010.4</v>
      </c>
      <c r="I854" s="4">
        <v>1016.6</v>
      </c>
      <c r="J854" s="4" t="s">
        <v>1885</v>
      </c>
      <c r="K854" s="4">
        <v>977.5</v>
      </c>
      <c r="L854" s="4" t="s">
        <v>1886</v>
      </c>
      <c r="M854" s="4">
        <v>26.3</v>
      </c>
      <c r="N854" s="4">
        <v>33.5</v>
      </c>
      <c r="O854" s="4" t="s">
        <v>1887</v>
      </c>
      <c r="P854" s="4">
        <v>20.7</v>
      </c>
      <c r="Q854" s="4" t="s">
        <v>1888</v>
      </c>
      <c r="R854" s="4">
        <v>22.3</v>
      </c>
      <c r="S854" s="4">
        <v>2.4</v>
      </c>
      <c r="T854" s="4">
        <v>80</v>
      </c>
      <c r="U854" s="4">
        <v>50.6</v>
      </c>
      <c r="V854" s="4">
        <v>20</v>
      </c>
      <c r="W854" s="4" t="s">
        <v>1889</v>
      </c>
      <c r="X854" s="4">
        <v>390.7</v>
      </c>
      <c r="Y854" s="4">
        <v>85.4</v>
      </c>
      <c r="Z854" s="4">
        <v>17</v>
      </c>
      <c r="AA854" s="4">
        <v>10.5</v>
      </c>
      <c r="AB854" s="4" t="s">
        <v>1890</v>
      </c>
      <c r="AC854" s="4">
        <v>47.5</v>
      </c>
      <c r="AD854" s="4" t="s">
        <v>1891</v>
      </c>
      <c r="AE854" s="4">
        <v>197.2</v>
      </c>
      <c r="AF854" s="4" t="s">
        <v>1892</v>
      </c>
      <c r="AG854" s="4">
        <v>79</v>
      </c>
      <c r="AH854" s="4">
        <v>85.4</v>
      </c>
      <c r="AI854" s="4">
        <v>150.1</v>
      </c>
      <c r="AJ854" s="4">
        <v>435.54</v>
      </c>
      <c r="AK854" s="4">
        <v>7</v>
      </c>
      <c r="AL854" s="4">
        <v>9</v>
      </c>
      <c r="AM854" s="4" t="s">
        <v>1893</v>
      </c>
      <c r="AN854" s="4">
        <v>6.6</v>
      </c>
    </row>
    <row r="855" spans="2:40" x14ac:dyDescent="0.25">
      <c r="B855" s="42" t="s">
        <v>408</v>
      </c>
      <c r="C855" s="15">
        <v>467080</v>
      </c>
      <c r="D855" s="15" t="s">
        <v>1812</v>
      </c>
      <c r="E855" s="15">
        <v>2015</v>
      </c>
      <c r="F855" s="11">
        <v>42278</v>
      </c>
      <c r="G855" s="4">
        <v>1014.6</v>
      </c>
      <c r="H855" s="4">
        <v>1015.5</v>
      </c>
      <c r="I855" s="4">
        <v>1023.5</v>
      </c>
      <c r="J855" s="4" t="s">
        <v>1894</v>
      </c>
      <c r="K855" s="4">
        <v>1006.2</v>
      </c>
      <c r="L855" s="4" t="s">
        <v>1895</v>
      </c>
      <c r="M855" s="4">
        <v>24.1</v>
      </c>
      <c r="N855" s="4">
        <v>32.200000000000003</v>
      </c>
      <c r="O855" s="4" t="s">
        <v>1896</v>
      </c>
      <c r="P855" s="4">
        <v>18.600000000000001</v>
      </c>
      <c r="Q855" s="4" t="s">
        <v>1897</v>
      </c>
      <c r="R855" s="4">
        <v>20.6</v>
      </c>
      <c r="S855" s="4">
        <v>2</v>
      </c>
      <c r="T855" s="4">
        <v>80</v>
      </c>
      <c r="U855" s="4">
        <v>12.2</v>
      </c>
      <c r="V855" s="4">
        <v>90</v>
      </c>
      <c r="W855" s="4" t="s">
        <v>1898</v>
      </c>
      <c r="X855" s="4">
        <v>273.89999999999998</v>
      </c>
      <c r="Y855" s="4">
        <v>188.1</v>
      </c>
      <c r="Z855" s="4">
        <v>20</v>
      </c>
      <c r="AA855" s="4">
        <v>8.5</v>
      </c>
      <c r="AB855" s="4" t="s">
        <v>1899</v>
      </c>
      <c r="AC855" s="4">
        <v>20.5</v>
      </c>
      <c r="AD855" s="4" t="s">
        <v>1900</v>
      </c>
      <c r="AE855" s="4">
        <v>55.9</v>
      </c>
      <c r="AF855" s="4" t="s">
        <v>1901</v>
      </c>
      <c r="AG855" s="4">
        <v>82</v>
      </c>
      <c r="AH855" s="4">
        <v>66.5</v>
      </c>
      <c r="AI855" s="4">
        <v>89.4</v>
      </c>
      <c r="AJ855" s="4">
        <v>277.87</v>
      </c>
      <c r="AK855" s="4" t="s">
        <v>76</v>
      </c>
      <c r="AL855" s="4" t="s">
        <v>76</v>
      </c>
      <c r="AM855" s="4" t="s">
        <v>76</v>
      </c>
      <c r="AN855" s="4">
        <v>8</v>
      </c>
    </row>
    <row r="856" spans="2:40" x14ac:dyDescent="0.25">
      <c r="B856" s="42" t="s">
        <v>408</v>
      </c>
      <c r="C856" s="15">
        <v>467080</v>
      </c>
      <c r="D856" s="15" t="s">
        <v>1812</v>
      </c>
      <c r="E856" s="15">
        <v>2015</v>
      </c>
      <c r="F856" s="11">
        <v>42309</v>
      </c>
      <c r="G856" s="4">
        <v>1017.7</v>
      </c>
      <c r="H856" s="4">
        <v>1018.6</v>
      </c>
      <c r="I856" s="4">
        <v>1027.7</v>
      </c>
      <c r="J856" s="4" t="s">
        <v>1902</v>
      </c>
      <c r="K856" s="4">
        <v>1011.6</v>
      </c>
      <c r="L856" s="4" t="s">
        <v>1903</v>
      </c>
      <c r="M856" s="4">
        <v>22.4</v>
      </c>
      <c r="N856" s="4">
        <v>30.5</v>
      </c>
      <c r="O856" s="4" t="s">
        <v>1904</v>
      </c>
      <c r="P856" s="4">
        <v>11.3</v>
      </c>
      <c r="Q856" s="4" t="s">
        <v>1905</v>
      </c>
      <c r="R856" s="4">
        <v>19.3</v>
      </c>
      <c r="S856" s="4">
        <v>1.9</v>
      </c>
      <c r="T856" s="4">
        <v>80</v>
      </c>
      <c r="U856" s="4">
        <v>11.7</v>
      </c>
      <c r="V856" s="4">
        <v>90</v>
      </c>
      <c r="W856" s="4" t="s">
        <v>1906</v>
      </c>
      <c r="X856" s="4">
        <v>220.5</v>
      </c>
      <c r="Y856" s="4">
        <v>202.2</v>
      </c>
      <c r="Z856" s="4">
        <v>21</v>
      </c>
      <c r="AA856" s="4">
        <v>5.5</v>
      </c>
      <c r="AB856" s="4" t="s">
        <v>1907</v>
      </c>
      <c r="AC856" s="4">
        <v>13.5</v>
      </c>
      <c r="AD856" s="4" t="s">
        <v>1908</v>
      </c>
      <c r="AE856" s="4">
        <v>39.6</v>
      </c>
      <c r="AF856" s="4" t="s">
        <v>1909</v>
      </c>
      <c r="AG856" s="4">
        <v>83</v>
      </c>
      <c r="AH856" s="4">
        <v>46</v>
      </c>
      <c r="AI856" s="4">
        <v>100</v>
      </c>
      <c r="AJ856" s="4">
        <v>239.17</v>
      </c>
      <c r="AK856" s="4">
        <v>4</v>
      </c>
      <c r="AL856" s="4">
        <v>7</v>
      </c>
      <c r="AM856" s="4" t="s">
        <v>1910</v>
      </c>
      <c r="AN856" s="4">
        <v>7.3</v>
      </c>
    </row>
    <row r="857" spans="2:40" x14ac:dyDescent="0.25">
      <c r="B857" s="42" t="s">
        <v>408</v>
      </c>
      <c r="C857" s="15">
        <v>467080</v>
      </c>
      <c r="D857" s="15" t="s">
        <v>1812</v>
      </c>
      <c r="E857" s="15">
        <v>2015</v>
      </c>
      <c r="F857" s="11">
        <v>42339</v>
      </c>
      <c r="G857" s="4">
        <v>1020.8</v>
      </c>
      <c r="H857" s="4">
        <v>1021.7</v>
      </c>
      <c r="I857" s="4">
        <v>1029.8</v>
      </c>
      <c r="J857" s="4" t="s">
        <v>1911</v>
      </c>
      <c r="K857" s="4">
        <v>1008.8</v>
      </c>
      <c r="L857" s="4" t="s">
        <v>1912</v>
      </c>
      <c r="M857" s="4">
        <v>18.5</v>
      </c>
      <c r="N857" s="4">
        <v>27.9</v>
      </c>
      <c r="O857" s="4" t="s">
        <v>1913</v>
      </c>
      <c r="P857" s="4">
        <v>11</v>
      </c>
      <c r="Q857" s="4" t="s">
        <v>1914</v>
      </c>
      <c r="R857" s="4">
        <v>15</v>
      </c>
      <c r="S857" s="4">
        <v>1.8</v>
      </c>
      <c r="T857" s="4">
        <v>240</v>
      </c>
      <c r="U857" s="4">
        <v>11.8</v>
      </c>
      <c r="V857" s="4">
        <v>240</v>
      </c>
      <c r="W857" s="4" t="s">
        <v>1915</v>
      </c>
      <c r="X857" s="4">
        <v>178.8</v>
      </c>
      <c r="Y857" s="4">
        <v>208.8</v>
      </c>
      <c r="Z857" s="4">
        <v>21</v>
      </c>
      <c r="AA857" s="4">
        <v>8</v>
      </c>
      <c r="AB857" s="4" t="s">
        <v>1916</v>
      </c>
      <c r="AC857" s="4">
        <v>24</v>
      </c>
      <c r="AD857" s="4" t="s">
        <v>1917</v>
      </c>
      <c r="AE857" s="4">
        <v>72.900000000000006</v>
      </c>
      <c r="AF857" s="4" t="s">
        <v>1918</v>
      </c>
      <c r="AG857" s="4">
        <v>81</v>
      </c>
      <c r="AH857" s="4">
        <v>29.8</v>
      </c>
      <c r="AI857" s="4">
        <v>39.299999999999997</v>
      </c>
      <c r="AJ857" s="4">
        <v>115.06</v>
      </c>
      <c r="AK857" s="4" t="s">
        <v>76</v>
      </c>
      <c r="AL857" s="4" t="s">
        <v>76</v>
      </c>
      <c r="AM857" s="4" t="s">
        <v>76</v>
      </c>
      <c r="AN857" s="4">
        <v>9</v>
      </c>
    </row>
    <row r="858" spans="2:40" x14ac:dyDescent="0.25">
      <c r="B858" s="42" t="s">
        <v>408</v>
      </c>
      <c r="C858" s="15">
        <v>467080</v>
      </c>
      <c r="D858" s="15" t="s">
        <v>1812</v>
      </c>
      <c r="E858" s="15">
        <v>2016</v>
      </c>
      <c r="F858" s="11">
        <v>42370</v>
      </c>
      <c r="G858" s="4">
        <v>1020.5</v>
      </c>
      <c r="H858" s="4">
        <v>1021.5</v>
      </c>
      <c r="I858" s="4">
        <v>1036</v>
      </c>
      <c r="J858" s="4" t="s">
        <v>1919</v>
      </c>
      <c r="K858" s="4">
        <v>1004.5</v>
      </c>
      <c r="L858" s="4" t="s">
        <v>1920</v>
      </c>
      <c r="M858" s="4">
        <v>16.5</v>
      </c>
      <c r="N858" s="4">
        <v>26.6</v>
      </c>
      <c r="O858" s="4" t="s">
        <v>1921</v>
      </c>
      <c r="P858" s="4">
        <v>4.7</v>
      </c>
      <c r="Q858" s="4" t="s">
        <v>1922</v>
      </c>
      <c r="R858" s="4">
        <v>13.2</v>
      </c>
      <c r="S858" s="4">
        <v>1.7</v>
      </c>
      <c r="T858" s="4">
        <v>240</v>
      </c>
      <c r="U858" s="4">
        <v>17.399999999999999</v>
      </c>
      <c r="V858" s="4">
        <v>340</v>
      </c>
      <c r="W858" s="4" t="s">
        <v>1923</v>
      </c>
      <c r="X858" s="4">
        <v>122.1</v>
      </c>
      <c r="Y858" s="4">
        <v>273.7</v>
      </c>
      <c r="Z858" s="4">
        <v>23</v>
      </c>
      <c r="AA858" s="4">
        <v>2.5</v>
      </c>
      <c r="AB858" s="4" t="s">
        <v>1924</v>
      </c>
      <c r="AC858" s="4">
        <v>7.6</v>
      </c>
      <c r="AD858" s="4" t="s">
        <v>1925</v>
      </c>
      <c r="AE858" s="4">
        <v>25</v>
      </c>
      <c r="AF858" s="4" t="s">
        <v>1926</v>
      </c>
      <c r="AG858" s="4">
        <v>82</v>
      </c>
      <c r="AH858" s="4">
        <v>28.9</v>
      </c>
      <c r="AI858" s="4">
        <v>19.5</v>
      </c>
      <c r="AJ858" s="4">
        <v>114.48</v>
      </c>
      <c r="AK858" s="4" t="s">
        <v>76</v>
      </c>
      <c r="AL858" s="4" t="s">
        <v>76</v>
      </c>
      <c r="AM858" s="4" t="s">
        <v>76</v>
      </c>
      <c r="AN858" s="4">
        <v>9.5</v>
      </c>
    </row>
    <row r="859" spans="2:40" x14ac:dyDescent="0.25">
      <c r="B859" s="42" t="s">
        <v>408</v>
      </c>
      <c r="C859" s="15">
        <v>467080</v>
      </c>
      <c r="D859" s="15" t="s">
        <v>1812</v>
      </c>
      <c r="E859" s="15">
        <v>2016</v>
      </c>
      <c r="F859" s="11">
        <v>42401</v>
      </c>
      <c r="G859" s="4">
        <v>1022.2</v>
      </c>
      <c r="H859" s="4">
        <v>1023.2</v>
      </c>
      <c r="I859" s="4">
        <v>1032.5</v>
      </c>
      <c r="J859" s="4" t="s">
        <v>1927</v>
      </c>
      <c r="K859" s="4">
        <v>1010</v>
      </c>
      <c r="L859" s="4" t="s">
        <v>1928</v>
      </c>
      <c r="M859" s="4">
        <v>15.8</v>
      </c>
      <c r="N859" s="4">
        <v>27.4</v>
      </c>
      <c r="O859" s="4" t="s">
        <v>1929</v>
      </c>
      <c r="P859" s="4">
        <v>6.2</v>
      </c>
      <c r="Q859" s="4" t="s">
        <v>1930</v>
      </c>
      <c r="R859" s="4">
        <v>11.6</v>
      </c>
      <c r="S859" s="4">
        <v>2</v>
      </c>
      <c r="T859" s="4">
        <v>260</v>
      </c>
      <c r="U859" s="4">
        <v>17</v>
      </c>
      <c r="V859" s="4">
        <v>330</v>
      </c>
      <c r="W859" s="4" t="s">
        <v>1931</v>
      </c>
      <c r="X859" s="4">
        <v>119.1</v>
      </c>
      <c r="Y859" s="4">
        <v>205.4</v>
      </c>
      <c r="Z859" s="4">
        <v>16</v>
      </c>
      <c r="AA859" s="4">
        <v>4.5</v>
      </c>
      <c r="AB859" s="4" t="s">
        <v>1932</v>
      </c>
      <c r="AC859" s="4">
        <v>13</v>
      </c>
      <c r="AD859" s="4" t="s">
        <v>1933</v>
      </c>
      <c r="AE859" s="4">
        <v>23.3</v>
      </c>
      <c r="AF859" s="4" t="s">
        <v>1934</v>
      </c>
      <c r="AG859" s="4">
        <v>77</v>
      </c>
      <c r="AH859" s="4">
        <v>41.7</v>
      </c>
      <c r="AI859" s="4">
        <v>75.400000000000006</v>
      </c>
      <c r="AJ859" s="4">
        <v>183</v>
      </c>
      <c r="AK859" s="4" t="s">
        <v>76</v>
      </c>
      <c r="AL859" s="4" t="s">
        <v>76</v>
      </c>
      <c r="AM859" s="4" t="s">
        <v>76</v>
      </c>
      <c r="AN859" s="4">
        <v>8</v>
      </c>
    </row>
    <row r="860" spans="2:40" x14ac:dyDescent="0.25">
      <c r="B860" s="42" t="s">
        <v>408</v>
      </c>
      <c r="C860" s="15">
        <v>467080</v>
      </c>
      <c r="D860" s="15" t="s">
        <v>1812</v>
      </c>
      <c r="E860" s="15">
        <v>2016</v>
      </c>
      <c r="F860" s="11">
        <v>42430</v>
      </c>
      <c r="G860" s="4">
        <v>1018.1</v>
      </c>
      <c r="H860" s="4">
        <v>1019</v>
      </c>
      <c r="I860" s="4">
        <v>1029.5999999999999</v>
      </c>
      <c r="J860" s="4" t="s">
        <v>1935</v>
      </c>
      <c r="K860" s="4">
        <v>1008.5</v>
      </c>
      <c r="L860" s="4" t="s">
        <v>1936</v>
      </c>
      <c r="M860" s="4">
        <v>17.7</v>
      </c>
      <c r="N860" s="4">
        <v>27.9</v>
      </c>
      <c r="O860" s="4" t="s">
        <v>1937</v>
      </c>
      <c r="P860" s="4">
        <v>8.8000000000000007</v>
      </c>
      <c r="Q860" s="4" t="s">
        <v>1938</v>
      </c>
      <c r="R860" s="4">
        <v>13.6</v>
      </c>
      <c r="S860" s="4">
        <v>1.7</v>
      </c>
      <c r="T860" s="4">
        <v>280</v>
      </c>
      <c r="U860" s="4">
        <v>12.3</v>
      </c>
      <c r="V860" s="4">
        <v>330</v>
      </c>
      <c r="W860" s="4" t="s">
        <v>1939</v>
      </c>
      <c r="X860" s="4">
        <v>177.3</v>
      </c>
      <c r="Y860" s="4">
        <v>195.2</v>
      </c>
      <c r="Z860" s="4">
        <v>16</v>
      </c>
      <c r="AA860" s="4">
        <v>6</v>
      </c>
      <c r="AB860" s="4" t="s">
        <v>1940</v>
      </c>
      <c r="AC860" s="4">
        <v>11.5</v>
      </c>
      <c r="AD860" s="4" t="s">
        <v>1941</v>
      </c>
      <c r="AE860" s="4">
        <v>45.9</v>
      </c>
      <c r="AF860" s="4" t="s">
        <v>1942</v>
      </c>
      <c r="AG860" s="4">
        <v>78</v>
      </c>
      <c r="AH860" s="4">
        <v>46.9</v>
      </c>
      <c r="AI860" s="4">
        <v>101.8</v>
      </c>
      <c r="AJ860" s="4">
        <v>292.24</v>
      </c>
      <c r="AK860" s="4" t="s">
        <v>76</v>
      </c>
      <c r="AL860" s="4" t="s">
        <v>76</v>
      </c>
      <c r="AM860" s="4" t="s">
        <v>76</v>
      </c>
      <c r="AN860" s="4">
        <v>7.7</v>
      </c>
    </row>
    <row r="861" spans="2:40" x14ac:dyDescent="0.25">
      <c r="B861" s="42" t="s">
        <v>408</v>
      </c>
      <c r="C861" s="15">
        <v>467080</v>
      </c>
      <c r="D861" s="15" t="s">
        <v>1812</v>
      </c>
      <c r="E861" s="15">
        <v>2016</v>
      </c>
      <c r="F861" s="11">
        <v>42461</v>
      </c>
      <c r="G861" s="4">
        <v>1011.6</v>
      </c>
      <c r="H861" s="4">
        <v>1012.5</v>
      </c>
      <c r="I861" s="4">
        <v>1021.7</v>
      </c>
      <c r="J861" s="4" t="s">
        <v>1943</v>
      </c>
      <c r="K861" s="4">
        <v>1002.3</v>
      </c>
      <c r="L861" s="4" t="s">
        <v>1944</v>
      </c>
      <c r="M861" s="4">
        <v>23.3</v>
      </c>
      <c r="N861" s="4">
        <v>30.7</v>
      </c>
      <c r="O861" s="4" t="s">
        <v>1945</v>
      </c>
      <c r="P861" s="4">
        <v>16.7</v>
      </c>
      <c r="Q861" s="4" t="s">
        <v>1946</v>
      </c>
      <c r="R861" s="4">
        <v>19.899999999999999</v>
      </c>
      <c r="S861" s="4">
        <v>1.7</v>
      </c>
      <c r="T861" s="4">
        <v>30</v>
      </c>
      <c r="U861" s="4">
        <v>18.899999999999999</v>
      </c>
      <c r="V861" s="4">
        <v>300</v>
      </c>
      <c r="W861" s="4" t="s">
        <v>1947</v>
      </c>
      <c r="X861" s="4">
        <v>102.4</v>
      </c>
      <c r="Y861" s="4">
        <v>88.3</v>
      </c>
      <c r="Z861" s="4">
        <v>13</v>
      </c>
      <c r="AA861" s="4">
        <v>7</v>
      </c>
      <c r="AB861" s="4" t="s">
        <v>1948</v>
      </c>
      <c r="AC861" s="4">
        <v>10.5</v>
      </c>
      <c r="AD861" s="4" t="s">
        <v>1949</v>
      </c>
      <c r="AE861" s="4">
        <v>25.6</v>
      </c>
      <c r="AF861" s="4" t="s">
        <v>1950</v>
      </c>
      <c r="AG861" s="4">
        <v>82</v>
      </c>
      <c r="AH861" s="4">
        <v>66.5</v>
      </c>
      <c r="AI861" s="4">
        <v>99.3</v>
      </c>
      <c r="AJ861" s="4">
        <v>348.16</v>
      </c>
      <c r="AK861" s="4" t="s">
        <v>76</v>
      </c>
      <c r="AL861" s="4" t="s">
        <v>76</v>
      </c>
      <c r="AM861" s="4" t="s">
        <v>76</v>
      </c>
      <c r="AN861" s="4">
        <v>8</v>
      </c>
    </row>
    <row r="862" spans="2:40" x14ac:dyDescent="0.25">
      <c r="B862" s="42" t="s">
        <v>408</v>
      </c>
      <c r="C862" s="15">
        <v>467080</v>
      </c>
      <c r="D862" s="15" t="s">
        <v>1812</v>
      </c>
      <c r="E862" s="15">
        <v>2016</v>
      </c>
      <c r="F862" s="11">
        <v>42491</v>
      </c>
      <c r="G862" s="4">
        <v>1009.9</v>
      </c>
      <c r="H862" s="4">
        <v>1010.8</v>
      </c>
      <c r="I862" s="4">
        <v>1016.1</v>
      </c>
      <c r="J862" s="4" t="s">
        <v>1951</v>
      </c>
      <c r="K862" s="4">
        <v>1004.2</v>
      </c>
      <c r="L862" s="4" t="s">
        <v>1952</v>
      </c>
      <c r="M862" s="4">
        <v>25.9</v>
      </c>
      <c r="N862" s="4">
        <v>33.700000000000003</v>
      </c>
      <c r="O862" s="4" t="s">
        <v>1953</v>
      </c>
      <c r="P862" s="4">
        <v>18.2</v>
      </c>
      <c r="Q862" s="4" t="s">
        <v>1954</v>
      </c>
      <c r="R862" s="4">
        <v>22.5</v>
      </c>
      <c r="S862" s="4">
        <v>1.8</v>
      </c>
      <c r="T862" s="4">
        <v>40</v>
      </c>
      <c r="U862" s="4">
        <v>17.3</v>
      </c>
      <c r="V862" s="4">
        <v>300</v>
      </c>
      <c r="W862" s="4" t="s">
        <v>1955</v>
      </c>
      <c r="X862" s="4">
        <v>89.7</v>
      </c>
      <c r="Y862" s="4">
        <v>91.4</v>
      </c>
      <c r="Z862" s="4">
        <v>19</v>
      </c>
      <c r="AA862" s="4">
        <v>7.3</v>
      </c>
      <c r="AB862" s="4" t="s">
        <v>1956</v>
      </c>
      <c r="AC862" s="4">
        <v>12.5</v>
      </c>
      <c r="AD862" s="4" t="s">
        <v>1957</v>
      </c>
      <c r="AE862" s="4">
        <v>25</v>
      </c>
      <c r="AF862" s="4" t="s">
        <v>1958</v>
      </c>
      <c r="AG862" s="4">
        <v>82</v>
      </c>
      <c r="AH862" s="4">
        <v>87.9</v>
      </c>
      <c r="AI862" s="4">
        <v>124.2</v>
      </c>
      <c r="AJ862" s="4">
        <v>442.36</v>
      </c>
      <c r="AK862" s="4" t="s">
        <v>76</v>
      </c>
      <c r="AL862" s="4" t="s">
        <v>76</v>
      </c>
      <c r="AM862" s="4" t="s">
        <v>76</v>
      </c>
      <c r="AN862" s="4">
        <v>7.7</v>
      </c>
    </row>
    <row r="863" spans="2:40" x14ac:dyDescent="0.25">
      <c r="B863" s="42" t="s">
        <v>408</v>
      </c>
      <c r="C863" s="15">
        <v>467080</v>
      </c>
      <c r="D863" s="15" t="s">
        <v>1812</v>
      </c>
      <c r="E863" s="15">
        <v>2016</v>
      </c>
      <c r="F863" s="11">
        <v>42522</v>
      </c>
      <c r="G863" s="4">
        <v>1007.6</v>
      </c>
      <c r="H863" s="4">
        <v>1008.5</v>
      </c>
      <c r="I863" s="4">
        <v>1015.4</v>
      </c>
      <c r="J863" s="4" t="s">
        <v>1959</v>
      </c>
      <c r="K863" s="4">
        <v>1001</v>
      </c>
      <c r="L863" s="4" t="s">
        <v>1960</v>
      </c>
      <c r="M863" s="4">
        <v>28.1</v>
      </c>
      <c r="N863" s="4">
        <v>36</v>
      </c>
      <c r="O863" s="4" t="s">
        <v>1961</v>
      </c>
      <c r="P863" s="4">
        <v>22.9</v>
      </c>
      <c r="Q863" s="4" t="s">
        <v>1962</v>
      </c>
      <c r="R863" s="4">
        <v>24.6</v>
      </c>
      <c r="S863" s="4">
        <v>1.8</v>
      </c>
      <c r="T863" s="4">
        <v>70</v>
      </c>
      <c r="U863" s="4">
        <v>11.2</v>
      </c>
      <c r="V863" s="4">
        <v>350</v>
      </c>
      <c r="W863" s="4" t="s">
        <v>1963</v>
      </c>
      <c r="X863" s="4">
        <v>209.1</v>
      </c>
      <c r="Y863" s="4">
        <v>83.2</v>
      </c>
      <c r="Z863" s="4">
        <v>16</v>
      </c>
      <c r="AA863" s="4">
        <v>18</v>
      </c>
      <c r="AB863" s="4" t="s">
        <v>1964</v>
      </c>
      <c r="AC863" s="4">
        <v>56.5</v>
      </c>
      <c r="AD863" s="4" t="s">
        <v>1965</v>
      </c>
      <c r="AE863" s="4">
        <v>128.80000000000001</v>
      </c>
      <c r="AF863" s="4" t="s">
        <v>1966</v>
      </c>
      <c r="AG863" s="4">
        <v>82</v>
      </c>
      <c r="AH863" s="4">
        <v>100.7</v>
      </c>
      <c r="AI863" s="4">
        <v>195.4</v>
      </c>
      <c r="AJ863" s="4">
        <v>536.14</v>
      </c>
      <c r="AK863" s="4" t="s">
        <v>76</v>
      </c>
      <c r="AL863" s="4" t="s">
        <v>76</v>
      </c>
      <c r="AM863" s="4" t="s">
        <v>76</v>
      </c>
      <c r="AN863" s="4">
        <v>6.8</v>
      </c>
    </row>
    <row r="864" spans="2:40" x14ac:dyDescent="0.25">
      <c r="B864" s="42" t="s">
        <v>408</v>
      </c>
      <c r="C864" s="15">
        <v>467080</v>
      </c>
      <c r="D864" s="15" t="s">
        <v>1812</v>
      </c>
      <c r="E864" s="15">
        <v>2016</v>
      </c>
      <c r="F864" s="11">
        <v>42552</v>
      </c>
      <c r="G864" s="4">
        <v>1006.8</v>
      </c>
      <c r="H864" s="4">
        <v>1007.7</v>
      </c>
      <c r="I864" s="4">
        <v>1011.7</v>
      </c>
      <c r="J864" s="4" t="s">
        <v>1967</v>
      </c>
      <c r="K864" s="4">
        <v>995.4</v>
      </c>
      <c r="L864" s="4" t="s">
        <v>1968</v>
      </c>
      <c r="M864" s="4">
        <v>29.1</v>
      </c>
      <c r="N864" s="4">
        <v>35.4</v>
      </c>
      <c r="O864" s="4" t="s">
        <v>1969</v>
      </c>
      <c r="P864" s="4">
        <v>24.9</v>
      </c>
      <c r="Q864" s="4" t="s">
        <v>1970</v>
      </c>
      <c r="R864" s="4">
        <v>25</v>
      </c>
      <c r="S864" s="4">
        <v>2.2999999999999998</v>
      </c>
      <c r="T864" s="4">
        <v>100</v>
      </c>
      <c r="U864" s="4">
        <v>19.8</v>
      </c>
      <c r="V864" s="4">
        <v>190</v>
      </c>
      <c r="W864" s="4" t="s">
        <v>1971</v>
      </c>
      <c r="X864" s="4">
        <v>134.69999999999999</v>
      </c>
      <c r="Y864" s="4">
        <v>53.9</v>
      </c>
      <c r="Z864" s="4">
        <v>8</v>
      </c>
      <c r="AA864" s="4">
        <v>9.5</v>
      </c>
      <c r="AB864" s="4" t="s">
        <v>1972</v>
      </c>
      <c r="AC864" s="4">
        <v>21.8</v>
      </c>
      <c r="AD864" s="4" t="s">
        <v>1973</v>
      </c>
      <c r="AE864" s="4">
        <v>59.8</v>
      </c>
      <c r="AF864" s="4" t="s">
        <v>1974</v>
      </c>
      <c r="AG864" s="4">
        <v>79</v>
      </c>
      <c r="AH864" s="4">
        <v>120.2</v>
      </c>
      <c r="AI864" s="4">
        <v>255.4</v>
      </c>
      <c r="AJ864" s="4">
        <v>659.53</v>
      </c>
      <c r="AK864" s="4" t="s">
        <v>76</v>
      </c>
      <c r="AL864" s="4" t="s">
        <v>76</v>
      </c>
      <c r="AM864" s="4" t="s">
        <v>76</v>
      </c>
      <c r="AN864" s="4">
        <v>5</v>
      </c>
    </row>
    <row r="865" spans="2:40" x14ac:dyDescent="0.25">
      <c r="B865" s="42" t="s">
        <v>408</v>
      </c>
      <c r="C865" s="15">
        <v>467080</v>
      </c>
      <c r="D865" s="15" t="s">
        <v>1812</v>
      </c>
      <c r="E865" s="15">
        <v>2016</v>
      </c>
      <c r="F865" s="11">
        <v>42583</v>
      </c>
      <c r="G865" s="4">
        <v>1003.6</v>
      </c>
      <c r="H865" s="4">
        <v>1004.5</v>
      </c>
      <c r="I865" s="4">
        <v>1009.9</v>
      </c>
      <c r="J865" s="4" t="s">
        <v>1975</v>
      </c>
      <c r="K865" s="4">
        <v>998.6</v>
      </c>
      <c r="L865" s="4" t="s">
        <v>1976</v>
      </c>
      <c r="M865" s="4">
        <v>28.9</v>
      </c>
      <c r="N865" s="4">
        <v>36.799999999999997</v>
      </c>
      <c r="O865" s="4" t="s">
        <v>1977</v>
      </c>
      <c r="P865" s="4">
        <v>23.3</v>
      </c>
      <c r="Q865" s="4" t="s">
        <v>1978</v>
      </c>
      <c r="R865" s="4">
        <v>24.4</v>
      </c>
      <c r="S865" s="4">
        <v>2.1</v>
      </c>
      <c r="T865" s="4">
        <v>100</v>
      </c>
      <c r="U865" s="4">
        <v>14.5</v>
      </c>
      <c r="V865" s="4">
        <v>130</v>
      </c>
      <c r="W865" s="4" t="s">
        <v>1979</v>
      </c>
      <c r="X865" s="4">
        <v>154.19999999999999</v>
      </c>
      <c r="Y865" s="4">
        <v>33.1</v>
      </c>
      <c r="Z865" s="4">
        <v>10</v>
      </c>
      <c r="AA865" s="4">
        <v>20.5</v>
      </c>
      <c r="AB865" s="4" t="s">
        <v>1980</v>
      </c>
      <c r="AC865" s="4">
        <v>70</v>
      </c>
      <c r="AD865" s="4" t="s">
        <v>1981</v>
      </c>
      <c r="AE865" s="4">
        <v>78.5</v>
      </c>
      <c r="AF865" s="4" t="s">
        <v>1982</v>
      </c>
      <c r="AG865" s="4">
        <v>77</v>
      </c>
      <c r="AH865" s="4">
        <v>115</v>
      </c>
      <c r="AI865" s="4">
        <v>219.7</v>
      </c>
      <c r="AJ865" s="4">
        <v>589.45000000000005</v>
      </c>
      <c r="AK865" s="4" t="s">
        <v>76</v>
      </c>
      <c r="AL865" s="4" t="s">
        <v>76</v>
      </c>
      <c r="AM865" s="4" t="s">
        <v>76</v>
      </c>
      <c r="AN865" s="4">
        <v>5.5</v>
      </c>
    </row>
    <row r="866" spans="2:40" x14ac:dyDescent="0.25">
      <c r="B866" s="42" t="s">
        <v>408</v>
      </c>
      <c r="C866" s="15">
        <v>467080</v>
      </c>
      <c r="D866" s="15" t="s">
        <v>1812</v>
      </c>
      <c r="E866" s="15">
        <v>2016</v>
      </c>
      <c r="F866" s="11">
        <v>42614</v>
      </c>
      <c r="G866" s="4">
        <v>1006.4</v>
      </c>
      <c r="H866" s="4">
        <v>1007.3</v>
      </c>
      <c r="I866" s="4">
        <v>1016.5</v>
      </c>
      <c r="J866" s="4" t="s">
        <v>1983</v>
      </c>
      <c r="K866" s="4">
        <v>973.2</v>
      </c>
      <c r="L866" s="4" t="s">
        <v>1984</v>
      </c>
      <c r="M866" s="4">
        <v>27</v>
      </c>
      <c r="N866" s="4">
        <v>33.200000000000003</v>
      </c>
      <c r="O866" s="4" t="s">
        <v>1985</v>
      </c>
      <c r="P866" s="4">
        <v>22.2</v>
      </c>
      <c r="Q866" s="4" t="s">
        <v>1986</v>
      </c>
      <c r="R866" s="4">
        <v>23.8</v>
      </c>
      <c r="S866" s="4">
        <v>2.8</v>
      </c>
      <c r="T866" s="4">
        <v>80</v>
      </c>
      <c r="U866" s="4">
        <v>47.2</v>
      </c>
      <c r="V866" s="4">
        <v>60</v>
      </c>
      <c r="W866" s="4" t="s">
        <v>1984</v>
      </c>
      <c r="X866" s="4">
        <v>609.79999999999995</v>
      </c>
      <c r="Y866" s="4">
        <v>175</v>
      </c>
      <c r="Z866" s="4">
        <v>24</v>
      </c>
      <c r="AA866" s="4">
        <v>17</v>
      </c>
      <c r="AB866" s="4" t="s">
        <v>1987</v>
      </c>
      <c r="AC866" s="4">
        <v>29.5</v>
      </c>
      <c r="AD866" s="4" t="s">
        <v>1988</v>
      </c>
      <c r="AE866" s="4">
        <v>155.9</v>
      </c>
      <c r="AF866" s="4" t="s">
        <v>1989</v>
      </c>
      <c r="AG866" s="4">
        <v>83</v>
      </c>
      <c r="AH866" s="4">
        <v>74.2</v>
      </c>
      <c r="AI866" s="4">
        <v>105.9</v>
      </c>
      <c r="AJ866" s="4">
        <v>370.93</v>
      </c>
      <c r="AK866" s="4" t="s">
        <v>76</v>
      </c>
      <c r="AL866" s="4" t="s">
        <v>76</v>
      </c>
      <c r="AM866" s="4" t="s">
        <v>76</v>
      </c>
      <c r="AN866" s="4">
        <v>8.1999999999999993</v>
      </c>
    </row>
    <row r="867" spans="2:40" x14ac:dyDescent="0.25">
      <c r="B867" s="42" t="s">
        <v>408</v>
      </c>
      <c r="C867" s="15">
        <v>467080</v>
      </c>
      <c r="D867" s="15" t="s">
        <v>1812</v>
      </c>
      <c r="E867" s="15">
        <v>2016</v>
      </c>
      <c r="F867" s="11">
        <v>42644</v>
      </c>
      <c r="G867" s="4">
        <v>1011.6</v>
      </c>
      <c r="H867" s="4">
        <v>1012.5</v>
      </c>
      <c r="I867" s="4">
        <v>1024.5</v>
      </c>
      <c r="J867" s="4" t="s">
        <v>1990</v>
      </c>
      <c r="K867" s="4">
        <v>1003.3</v>
      </c>
      <c r="L867" s="4" t="s">
        <v>1991</v>
      </c>
      <c r="M867" s="4">
        <v>26.2</v>
      </c>
      <c r="N867" s="4">
        <v>33.799999999999997</v>
      </c>
      <c r="O867" s="4" t="s">
        <v>1992</v>
      </c>
      <c r="P867" s="4">
        <v>20</v>
      </c>
      <c r="Q867" s="4" t="s">
        <v>1993</v>
      </c>
      <c r="R867" s="4">
        <v>23.4</v>
      </c>
      <c r="S867" s="4">
        <v>2.5</v>
      </c>
      <c r="T867" s="4">
        <v>60</v>
      </c>
      <c r="U867" s="4">
        <v>16.600000000000001</v>
      </c>
      <c r="V867" s="4">
        <v>120</v>
      </c>
      <c r="W867" s="4" t="s">
        <v>1994</v>
      </c>
      <c r="X867" s="4">
        <v>492.8</v>
      </c>
      <c r="Y867" s="4">
        <v>217.8</v>
      </c>
      <c r="Z867" s="4">
        <v>20</v>
      </c>
      <c r="AA867" s="4">
        <v>12</v>
      </c>
      <c r="AB867" s="4" t="s">
        <v>1995</v>
      </c>
      <c r="AC867" s="4">
        <v>35</v>
      </c>
      <c r="AD867" s="4" t="s">
        <v>1996</v>
      </c>
      <c r="AE867" s="4">
        <v>95.5</v>
      </c>
      <c r="AF867" s="4" t="s">
        <v>1997</v>
      </c>
      <c r="AG867" s="4">
        <v>85</v>
      </c>
      <c r="AH867" s="4">
        <v>54.2</v>
      </c>
      <c r="AI867" s="4">
        <v>124.9</v>
      </c>
      <c r="AJ867" s="4">
        <v>338.79</v>
      </c>
      <c r="AK867" s="4" t="s">
        <v>76</v>
      </c>
      <c r="AL867" s="4" t="s">
        <v>76</v>
      </c>
      <c r="AM867" s="4" t="s">
        <v>76</v>
      </c>
      <c r="AN867" s="4">
        <v>7.5</v>
      </c>
    </row>
    <row r="868" spans="2:40" x14ac:dyDescent="0.25">
      <c r="B868" s="42" t="s">
        <v>408</v>
      </c>
      <c r="C868" s="15">
        <v>467080</v>
      </c>
      <c r="D868" s="15" t="s">
        <v>1812</v>
      </c>
      <c r="E868" s="15">
        <v>2016</v>
      </c>
      <c r="F868" s="11">
        <v>42675</v>
      </c>
      <c r="G868" s="4">
        <v>1017.3</v>
      </c>
      <c r="H868" s="4">
        <v>1018.2</v>
      </c>
      <c r="I868" s="4">
        <v>1025.4000000000001</v>
      </c>
      <c r="J868" s="4" t="s">
        <v>1998</v>
      </c>
      <c r="K868" s="4">
        <v>1010.3</v>
      </c>
      <c r="L868" s="4" t="s">
        <v>1999</v>
      </c>
      <c r="M868" s="4">
        <v>21.9</v>
      </c>
      <c r="N868" s="4">
        <v>30.1</v>
      </c>
      <c r="O868" s="4" t="s">
        <v>2000</v>
      </c>
      <c r="P868" s="4">
        <v>17.399999999999999</v>
      </c>
      <c r="Q868" s="4" t="s">
        <v>2001</v>
      </c>
      <c r="R868" s="4">
        <v>18.7</v>
      </c>
      <c r="S868" s="4">
        <v>1.7</v>
      </c>
      <c r="T868" s="4">
        <v>270</v>
      </c>
      <c r="U868" s="4">
        <v>12.8</v>
      </c>
      <c r="V868" s="4">
        <v>90</v>
      </c>
      <c r="W868" s="4" t="s">
        <v>2002</v>
      </c>
      <c r="X868" s="4">
        <v>244.3</v>
      </c>
      <c r="Y868" s="4">
        <v>244</v>
      </c>
      <c r="Z868" s="4">
        <v>18</v>
      </c>
      <c r="AA868" s="4">
        <v>4</v>
      </c>
      <c r="AB868" s="4" t="s">
        <v>2003</v>
      </c>
      <c r="AC868" s="4">
        <v>13</v>
      </c>
      <c r="AD868" s="4" t="s">
        <v>2004</v>
      </c>
      <c r="AE868" s="4">
        <v>56.5</v>
      </c>
      <c r="AF868" s="4" t="s">
        <v>2005</v>
      </c>
      <c r="AG868" s="4">
        <v>82</v>
      </c>
      <c r="AH868" s="4">
        <v>36.1</v>
      </c>
      <c r="AI868" s="4">
        <v>67.7</v>
      </c>
      <c r="AJ868" s="4">
        <v>171.67</v>
      </c>
      <c r="AK868" s="4" t="s">
        <v>76</v>
      </c>
      <c r="AL868" s="4" t="s">
        <v>76</v>
      </c>
      <c r="AM868" s="4" t="s">
        <v>76</v>
      </c>
      <c r="AN868" s="4">
        <v>8.1</v>
      </c>
    </row>
    <row r="869" spans="2:40" x14ac:dyDescent="0.25">
      <c r="B869" s="42" t="s">
        <v>408</v>
      </c>
      <c r="C869" s="15">
        <v>467080</v>
      </c>
      <c r="D869" s="15" t="s">
        <v>1812</v>
      </c>
      <c r="E869" s="15">
        <v>2016</v>
      </c>
      <c r="F869" s="11">
        <v>42705</v>
      </c>
      <c r="G869" s="4">
        <v>1019.9</v>
      </c>
      <c r="H869" s="4">
        <v>1020.8</v>
      </c>
      <c r="I869" s="4">
        <v>1028.5999999999999</v>
      </c>
      <c r="J869" s="4" t="s">
        <v>2006</v>
      </c>
      <c r="K869" s="4">
        <v>1011.5</v>
      </c>
      <c r="L869" s="4" t="s">
        <v>2007</v>
      </c>
      <c r="M869" s="4">
        <v>19.100000000000001</v>
      </c>
      <c r="N869" s="4">
        <v>27.9</v>
      </c>
      <c r="O869" s="4" t="s">
        <v>2008</v>
      </c>
      <c r="P869" s="4">
        <v>12.6</v>
      </c>
      <c r="Q869" s="4" t="s">
        <v>2009</v>
      </c>
      <c r="R869" s="4">
        <v>15.7</v>
      </c>
      <c r="S869" s="4">
        <v>1.8</v>
      </c>
      <c r="T869" s="4">
        <v>240</v>
      </c>
      <c r="U869" s="4">
        <v>12.1</v>
      </c>
      <c r="V869" s="4">
        <v>100</v>
      </c>
      <c r="W869" s="4" t="s">
        <v>2010</v>
      </c>
      <c r="X869" s="4">
        <v>222.5</v>
      </c>
      <c r="Y869" s="4">
        <v>198.2</v>
      </c>
      <c r="Z869" s="4">
        <v>18</v>
      </c>
      <c r="AA869" s="4">
        <v>8.5</v>
      </c>
      <c r="AB869" s="4" t="s">
        <v>2011</v>
      </c>
      <c r="AC869" s="4">
        <v>24.5</v>
      </c>
      <c r="AD869" s="4" t="s">
        <v>2012</v>
      </c>
      <c r="AE869" s="4">
        <v>91.6</v>
      </c>
      <c r="AF869" s="4" t="s">
        <v>2013</v>
      </c>
      <c r="AG869" s="4">
        <v>81</v>
      </c>
      <c r="AH869" s="4">
        <v>30.9</v>
      </c>
      <c r="AI869" s="4">
        <v>61.9</v>
      </c>
      <c r="AJ869" s="4">
        <v>139.63</v>
      </c>
      <c r="AK869" s="4" t="s">
        <v>76</v>
      </c>
      <c r="AL869" s="4" t="s">
        <v>76</v>
      </c>
      <c r="AM869" s="4" t="s">
        <v>76</v>
      </c>
      <c r="AN869" s="4">
        <v>8.4</v>
      </c>
    </row>
    <row r="870" spans="2:40" x14ac:dyDescent="0.25">
      <c r="B870" s="42" t="s">
        <v>408</v>
      </c>
      <c r="C870" s="15">
        <v>467080</v>
      </c>
      <c r="D870" s="15" t="s">
        <v>1812</v>
      </c>
      <c r="E870" s="15">
        <v>2017</v>
      </c>
      <c r="F870" s="11">
        <v>42736</v>
      </c>
      <c r="G870" s="4">
        <v>1020.5</v>
      </c>
      <c r="H870" s="4">
        <v>1021.4</v>
      </c>
      <c r="I870" s="4">
        <v>1030.5999999999999</v>
      </c>
      <c r="J870" s="4" t="s">
        <v>2014</v>
      </c>
      <c r="K870" s="4">
        <v>1009.2</v>
      </c>
      <c r="L870" s="4" t="s">
        <v>2015</v>
      </c>
      <c r="M870" s="4">
        <v>17.899999999999999</v>
      </c>
      <c r="N870" s="4">
        <v>27.9</v>
      </c>
      <c r="O870" s="4" t="s">
        <v>2016</v>
      </c>
      <c r="P870" s="4">
        <v>11.6</v>
      </c>
      <c r="Q870" s="4" t="s">
        <v>2017</v>
      </c>
      <c r="R870" s="4">
        <v>14.9</v>
      </c>
      <c r="S870" s="4">
        <v>1.8</v>
      </c>
      <c r="T870" s="4">
        <v>240</v>
      </c>
      <c r="U870" s="4">
        <v>13.4</v>
      </c>
      <c r="V870" s="4">
        <v>90</v>
      </c>
      <c r="W870" s="4" t="s">
        <v>2018</v>
      </c>
      <c r="X870" s="4">
        <v>96.6</v>
      </c>
      <c r="Y870" s="4">
        <v>177.7</v>
      </c>
      <c r="Z870" s="4">
        <v>17</v>
      </c>
      <c r="AA870" s="4">
        <v>9</v>
      </c>
      <c r="AB870" s="4" t="s">
        <v>2019</v>
      </c>
      <c r="AC870" s="4">
        <v>14.5</v>
      </c>
      <c r="AD870" s="4" t="s">
        <v>2020</v>
      </c>
      <c r="AE870" s="4">
        <v>18.2</v>
      </c>
      <c r="AF870" s="4" t="s">
        <v>2021</v>
      </c>
      <c r="AG870" s="4">
        <v>83</v>
      </c>
      <c r="AH870" s="4">
        <v>35.4</v>
      </c>
      <c r="AI870" s="4">
        <v>58.1</v>
      </c>
      <c r="AJ870" s="4">
        <v>171.19</v>
      </c>
      <c r="AK870" s="4" t="s">
        <v>76</v>
      </c>
      <c r="AL870" s="4" t="s">
        <v>76</v>
      </c>
      <c r="AM870" s="4" t="s">
        <v>76</v>
      </c>
      <c r="AN870" s="4">
        <v>8.6</v>
      </c>
    </row>
    <row r="871" spans="2:40" x14ac:dyDescent="0.25">
      <c r="B871" s="42" t="s">
        <v>408</v>
      </c>
      <c r="C871" s="15">
        <v>467080</v>
      </c>
      <c r="D871" s="15" t="s">
        <v>1812</v>
      </c>
      <c r="E871" s="15">
        <v>2017</v>
      </c>
      <c r="F871" s="11">
        <v>42767</v>
      </c>
      <c r="G871" s="4">
        <v>1021.1</v>
      </c>
      <c r="H871" s="4">
        <v>1022.1</v>
      </c>
      <c r="I871" s="4">
        <v>1032.0999999999999</v>
      </c>
      <c r="J871" s="4" t="s">
        <v>2022</v>
      </c>
      <c r="K871" s="4">
        <v>1011.7</v>
      </c>
      <c r="L871" s="4" t="s">
        <v>2023</v>
      </c>
      <c r="M871" s="4">
        <v>16.7</v>
      </c>
      <c r="N871" s="4">
        <v>26.2</v>
      </c>
      <c r="O871" s="4" t="s">
        <v>2024</v>
      </c>
      <c r="P871" s="4">
        <v>10.7</v>
      </c>
      <c r="Q871" s="4" t="s">
        <v>2025</v>
      </c>
      <c r="R871" s="4">
        <v>12.4</v>
      </c>
      <c r="S871" s="4">
        <v>2</v>
      </c>
      <c r="T871" s="4">
        <v>60</v>
      </c>
      <c r="U871" s="4">
        <v>12.8</v>
      </c>
      <c r="V871" s="4">
        <v>90</v>
      </c>
      <c r="W871" s="4" t="s">
        <v>2026</v>
      </c>
      <c r="X871" s="4">
        <v>74.7</v>
      </c>
      <c r="Y871" s="4">
        <v>97.6</v>
      </c>
      <c r="Z871" s="4">
        <v>12</v>
      </c>
      <c r="AA871" s="4">
        <v>1.5</v>
      </c>
      <c r="AB871" s="4" t="s">
        <v>2027</v>
      </c>
      <c r="AC871" s="4">
        <v>5.3</v>
      </c>
      <c r="AD871" s="4" t="s">
        <v>2028</v>
      </c>
      <c r="AE871" s="4">
        <v>30.7</v>
      </c>
      <c r="AF871" s="4" t="s">
        <v>2029</v>
      </c>
      <c r="AG871" s="4">
        <v>77</v>
      </c>
      <c r="AH871" s="4">
        <v>34.700000000000003</v>
      </c>
      <c r="AI871" s="4">
        <v>44.7</v>
      </c>
      <c r="AJ871" s="4">
        <v>165.04</v>
      </c>
      <c r="AK871" s="4" t="s">
        <v>76</v>
      </c>
      <c r="AL871" s="4" t="s">
        <v>76</v>
      </c>
      <c r="AM871" s="4" t="s">
        <v>76</v>
      </c>
      <c r="AN871" s="4">
        <v>8.6</v>
      </c>
    </row>
    <row r="872" spans="2:40" x14ac:dyDescent="0.25">
      <c r="B872" s="42" t="s">
        <v>408</v>
      </c>
      <c r="C872" s="15">
        <v>467080</v>
      </c>
      <c r="D872" s="15" t="s">
        <v>1812</v>
      </c>
      <c r="E872" s="15">
        <v>2017</v>
      </c>
      <c r="F872" s="11">
        <v>42795</v>
      </c>
      <c r="G872" s="4">
        <v>1017</v>
      </c>
      <c r="H872" s="4">
        <v>1017.9</v>
      </c>
      <c r="I872" s="4">
        <v>1025.8</v>
      </c>
      <c r="J872" s="4" t="s">
        <v>2030</v>
      </c>
      <c r="K872" s="4">
        <v>1008</v>
      </c>
      <c r="L872" s="4" t="s">
        <v>2031</v>
      </c>
      <c r="M872" s="4">
        <v>18.3</v>
      </c>
      <c r="N872" s="4">
        <v>27.8</v>
      </c>
      <c r="O872" s="4" t="s">
        <v>2032</v>
      </c>
      <c r="P872" s="4">
        <v>12</v>
      </c>
      <c r="Q872" s="4" t="s">
        <v>2033</v>
      </c>
      <c r="R872" s="4">
        <v>14.5</v>
      </c>
      <c r="S872" s="4">
        <v>1.8</v>
      </c>
      <c r="T872" s="4">
        <v>70</v>
      </c>
      <c r="U872" s="4">
        <v>15.7</v>
      </c>
      <c r="V872" s="4">
        <v>330</v>
      </c>
      <c r="W872" s="4" t="s">
        <v>2034</v>
      </c>
      <c r="X872" s="4">
        <v>97.3</v>
      </c>
      <c r="Y872" s="4">
        <v>178.9</v>
      </c>
      <c r="Z872" s="4">
        <v>19</v>
      </c>
      <c r="AA872" s="4">
        <v>2</v>
      </c>
      <c r="AB872" s="4" t="s">
        <v>2035</v>
      </c>
      <c r="AC872" s="4">
        <v>5.5</v>
      </c>
      <c r="AD872" s="4" t="s">
        <v>2036</v>
      </c>
      <c r="AE872" s="4">
        <v>26.4</v>
      </c>
      <c r="AF872" s="4" t="s">
        <v>2037</v>
      </c>
      <c r="AG872" s="4">
        <v>79</v>
      </c>
      <c r="AH872" s="4">
        <v>54.6</v>
      </c>
      <c r="AI872" s="4">
        <v>68.599999999999994</v>
      </c>
      <c r="AJ872" s="4">
        <v>230.39</v>
      </c>
      <c r="AK872" s="4" t="s">
        <v>76</v>
      </c>
      <c r="AL872" s="4" t="s">
        <v>76</v>
      </c>
      <c r="AM872" s="4" t="s">
        <v>76</v>
      </c>
      <c r="AN872" s="4">
        <v>8.6999999999999993</v>
      </c>
    </row>
    <row r="873" spans="2:40" x14ac:dyDescent="0.25">
      <c r="B873" s="42" t="s">
        <v>408</v>
      </c>
      <c r="C873" s="15">
        <v>467080</v>
      </c>
      <c r="D873" s="15" t="s">
        <v>1812</v>
      </c>
      <c r="E873" s="15">
        <v>2017</v>
      </c>
      <c r="F873" s="11">
        <v>42826</v>
      </c>
      <c r="G873" s="4">
        <v>1013.3</v>
      </c>
      <c r="H873" s="4">
        <v>1014.2</v>
      </c>
      <c r="I873" s="4">
        <v>1024.7</v>
      </c>
      <c r="J873" s="4" t="s">
        <v>2038</v>
      </c>
      <c r="K873" s="4">
        <v>1003.4</v>
      </c>
      <c r="L873" s="4" t="s">
        <v>2039</v>
      </c>
      <c r="M873" s="4">
        <v>21.6</v>
      </c>
      <c r="N873" s="4">
        <v>30.5</v>
      </c>
      <c r="O873" s="4" t="s">
        <v>2040</v>
      </c>
      <c r="P873" s="4">
        <v>10.9</v>
      </c>
      <c r="Q873" s="4" t="s">
        <v>2041</v>
      </c>
      <c r="R873" s="4">
        <v>17.3</v>
      </c>
      <c r="S873" s="4">
        <v>1.8</v>
      </c>
      <c r="T873" s="4">
        <v>80</v>
      </c>
      <c r="U873" s="4">
        <v>13.8</v>
      </c>
      <c r="V873" s="4">
        <v>60</v>
      </c>
      <c r="W873" s="4" t="s">
        <v>2042</v>
      </c>
      <c r="X873" s="4">
        <v>151.80000000000001</v>
      </c>
      <c r="Y873" s="4">
        <v>92.2</v>
      </c>
      <c r="Z873" s="4">
        <v>13</v>
      </c>
      <c r="AA873" s="4">
        <v>13</v>
      </c>
      <c r="AB873" s="4" t="s">
        <v>2043</v>
      </c>
      <c r="AC873" s="4">
        <v>23.8</v>
      </c>
      <c r="AD873" s="4" t="s">
        <v>2044</v>
      </c>
      <c r="AE873" s="4">
        <v>40.200000000000003</v>
      </c>
      <c r="AF873" s="4" t="s">
        <v>2045</v>
      </c>
      <c r="AG873" s="4">
        <v>77</v>
      </c>
      <c r="AH873" s="4">
        <v>83.8</v>
      </c>
      <c r="AI873" s="4">
        <v>120.6</v>
      </c>
      <c r="AJ873" s="4">
        <v>390.94</v>
      </c>
      <c r="AK873" s="4" t="s">
        <v>76</v>
      </c>
      <c r="AL873" s="4" t="s">
        <v>76</v>
      </c>
      <c r="AM873" s="4" t="s">
        <v>76</v>
      </c>
      <c r="AN873" s="4">
        <v>6.9</v>
      </c>
    </row>
    <row r="874" spans="2:40" x14ac:dyDescent="0.25">
      <c r="B874" s="42" t="s">
        <v>408</v>
      </c>
      <c r="C874" s="15">
        <v>467080</v>
      </c>
      <c r="D874" s="15" t="s">
        <v>1812</v>
      </c>
      <c r="E874" s="15">
        <v>2017</v>
      </c>
      <c r="F874" s="11">
        <v>42856</v>
      </c>
      <c r="G874" s="4">
        <v>1010.5</v>
      </c>
      <c r="H874" s="4">
        <v>1011.4</v>
      </c>
      <c r="I874" s="4">
        <v>1017</v>
      </c>
      <c r="J874" s="4" t="s">
        <v>2046</v>
      </c>
      <c r="K874" s="4">
        <v>1002.1</v>
      </c>
      <c r="L874" s="4" t="s">
        <v>2047</v>
      </c>
      <c r="M874" s="4">
        <v>24.4</v>
      </c>
      <c r="N874" s="4">
        <v>32</v>
      </c>
      <c r="O874" s="4" t="s">
        <v>2048</v>
      </c>
      <c r="P874" s="4">
        <v>18.899999999999999</v>
      </c>
      <c r="Q874" s="4" t="s">
        <v>2049</v>
      </c>
      <c r="R874" s="4">
        <v>21.6</v>
      </c>
      <c r="S874" s="4">
        <v>1.6</v>
      </c>
      <c r="T874" s="4">
        <v>280</v>
      </c>
      <c r="U874" s="4">
        <v>12.9</v>
      </c>
      <c r="V874" s="4">
        <v>50</v>
      </c>
      <c r="W874" s="4" t="s">
        <v>2050</v>
      </c>
      <c r="X874" s="4">
        <v>227.6</v>
      </c>
      <c r="Y874" s="4">
        <v>168.4</v>
      </c>
      <c r="Z874" s="4">
        <v>19</v>
      </c>
      <c r="AA874" s="4">
        <v>9.5</v>
      </c>
      <c r="AB874" s="4" t="s">
        <v>2051</v>
      </c>
      <c r="AC874" s="4">
        <v>25.1</v>
      </c>
      <c r="AD874" s="4" t="s">
        <v>2052</v>
      </c>
      <c r="AE874" s="4">
        <v>38</v>
      </c>
      <c r="AF874" s="4" t="s">
        <v>2053</v>
      </c>
      <c r="AG874" s="4">
        <v>85</v>
      </c>
      <c r="AH874" s="4">
        <v>68</v>
      </c>
      <c r="AI874" s="4">
        <v>81.7</v>
      </c>
      <c r="AJ874" s="4">
        <v>351.53</v>
      </c>
      <c r="AK874" s="4" t="s">
        <v>76</v>
      </c>
      <c r="AL874" s="4" t="s">
        <v>76</v>
      </c>
      <c r="AM874" s="4" t="s">
        <v>76</v>
      </c>
      <c r="AN874" s="4">
        <v>8.5</v>
      </c>
    </row>
    <row r="875" spans="2:40" x14ac:dyDescent="0.25">
      <c r="B875" s="42" t="s">
        <v>408</v>
      </c>
      <c r="C875" s="15">
        <v>467080</v>
      </c>
      <c r="D875" s="15" t="s">
        <v>1812</v>
      </c>
      <c r="E875" s="15">
        <v>2017</v>
      </c>
      <c r="F875" s="11">
        <v>42887</v>
      </c>
      <c r="G875" s="4">
        <v>1006.8</v>
      </c>
      <c r="H875" s="4">
        <v>1007.7</v>
      </c>
      <c r="I875" s="4">
        <v>1011.6</v>
      </c>
      <c r="J875" s="4" t="s">
        <v>2054</v>
      </c>
      <c r="K875" s="4">
        <v>998.7</v>
      </c>
      <c r="L875" s="4" t="s">
        <v>2055</v>
      </c>
      <c r="M875" s="4">
        <v>27.3</v>
      </c>
      <c r="N875" s="4">
        <v>34.1</v>
      </c>
      <c r="O875" s="4" t="s">
        <v>2056</v>
      </c>
      <c r="P875" s="4">
        <v>22.6</v>
      </c>
      <c r="Q875" s="4" t="s">
        <v>2057</v>
      </c>
      <c r="R875" s="4">
        <v>24.8</v>
      </c>
      <c r="S875" s="4">
        <v>1.5</v>
      </c>
      <c r="T875" s="4">
        <v>30</v>
      </c>
      <c r="U875" s="4">
        <v>9.6</v>
      </c>
      <c r="V875" s="4">
        <v>360</v>
      </c>
      <c r="W875" s="4" t="s">
        <v>2058</v>
      </c>
      <c r="X875" s="4">
        <v>312.10000000000002</v>
      </c>
      <c r="Y875" s="4">
        <v>143.30000000000001</v>
      </c>
      <c r="Z875" s="4">
        <v>18</v>
      </c>
      <c r="AA875" s="4">
        <v>14</v>
      </c>
      <c r="AB875" s="4" t="s">
        <v>2059</v>
      </c>
      <c r="AC875" s="4">
        <v>26</v>
      </c>
      <c r="AD875" s="4" t="s">
        <v>2060</v>
      </c>
      <c r="AE875" s="4">
        <v>57</v>
      </c>
      <c r="AF875" s="4" t="s">
        <v>2061</v>
      </c>
      <c r="AG875" s="4">
        <v>87</v>
      </c>
      <c r="AH875" s="4">
        <v>80.900000000000006</v>
      </c>
      <c r="AI875" s="4">
        <v>135.1</v>
      </c>
      <c r="AJ875" s="4">
        <v>471.37</v>
      </c>
      <c r="AK875" s="4" t="s">
        <v>76</v>
      </c>
      <c r="AL875" s="4" t="s">
        <v>76</v>
      </c>
      <c r="AM875" s="4" t="s">
        <v>76</v>
      </c>
      <c r="AN875" s="4">
        <v>7.6</v>
      </c>
    </row>
    <row r="876" spans="2:40" x14ac:dyDescent="0.25">
      <c r="B876" s="42" t="s">
        <v>408</v>
      </c>
      <c r="C876" s="15">
        <v>467080</v>
      </c>
      <c r="D876" s="15" t="s">
        <v>1812</v>
      </c>
      <c r="E876" s="15">
        <v>2017</v>
      </c>
      <c r="F876" s="11">
        <v>42917</v>
      </c>
      <c r="G876" s="4">
        <v>1007.5</v>
      </c>
      <c r="H876" s="4">
        <v>1008.4</v>
      </c>
      <c r="I876" s="4">
        <v>1013.7</v>
      </c>
      <c r="J876" s="4" t="s">
        <v>2062</v>
      </c>
      <c r="K876" s="4">
        <v>966.3</v>
      </c>
      <c r="L876" s="4" t="s">
        <v>2063</v>
      </c>
      <c r="M876" s="4">
        <v>29.6</v>
      </c>
      <c r="N876" s="4">
        <v>35.5</v>
      </c>
      <c r="O876" s="4" t="s">
        <v>2064</v>
      </c>
      <c r="P876" s="4">
        <v>24.2</v>
      </c>
      <c r="Q876" s="4" t="s">
        <v>2065</v>
      </c>
      <c r="R876" s="4">
        <v>24.9</v>
      </c>
      <c r="S876" s="4">
        <v>2.6</v>
      </c>
      <c r="T876" s="4">
        <v>220</v>
      </c>
      <c r="U876" s="4">
        <v>51</v>
      </c>
      <c r="V876" s="4">
        <v>60</v>
      </c>
      <c r="W876" s="4" t="s">
        <v>2066</v>
      </c>
      <c r="X876" s="4">
        <v>133.9</v>
      </c>
      <c r="Y876" s="4">
        <v>34.9</v>
      </c>
      <c r="Z876" s="4">
        <v>8</v>
      </c>
      <c r="AA876" s="4">
        <v>13</v>
      </c>
      <c r="AB876" s="4" t="s">
        <v>2067</v>
      </c>
      <c r="AC876" s="4">
        <v>31.5</v>
      </c>
      <c r="AD876" s="4" t="s">
        <v>2068</v>
      </c>
      <c r="AE876" s="4">
        <v>80.3</v>
      </c>
      <c r="AF876" s="4" t="s">
        <v>2069</v>
      </c>
      <c r="AG876" s="4">
        <v>77</v>
      </c>
      <c r="AH876" s="4">
        <v>148.80000000000001</v>
      </c>
      <c r="AI876" s="4">
        <v>252.8</v>
      </c>
      <c r="AJ876" s="4">
        <v>759.27</v>
      </c>
      <c r="AK876" s="4" t="s">
        <v>76</v>
      </c>
      <c r="AL876" s="4" t="s">
        <v>76</v>
      </c>
      <c r="AM876" s="4" t="s">
        <v>76</v>
      </c>
      <c r="AN876" s="4">
        <v>5.7</v>
      </c>
    </row>
    <row r="877" spans="2:40" x14ac:dyDescent="0.25">
      <c r="B877" s="42" t="s">
        <v>408</v>
      </c>
      <c r="C877" s="15">
        <v>467080</v>
      </c>
      <c r="D877" s="15" t="s">
        <v>1812</v>
      </c>
      <c r="E877" s="15">
        <v>2017</v>
      </c>
      <c r="F877" s="11">
        <v>42948</v>
      </c>
      <c r="G877" s="4">
        <v>1006.5</v>
      </c>
      <c r="H877" s="4">
        <v>1007.4</v>
      </c>
      <c r="I877" s="4">
        <v>1012.8</v>
      </c>
      <c r="J877" s="4" t="s">
        <v>2070</v>
      </c>
      <c r="K877" s="4">
        <v>1000.2</v>
      </c>
      <c r="L877" s="4" t="s">
        <v>2071</v>
      </c>
      <c r="M877" s="4">
        <v>29.8</v>
      </c>
      <c r="N877" s="4">
        <v>35.200000000000003</v>
      </c>
      <c r="O877" s="4" t="s">
        <v>2072</v>
      </c>
      <c r="P877" s="4">
        <v>25.2</v>
      </c>
      <c r="Q877" s="4" t="s">
        <v>2073</v>
      </c>
      <c r="R877" s="4">
        <v>25.4</v>
      </c>
      <c r="S877" s="4">
        <v>2.1</v>
      </c>
      <c r="T877" s="4">
        <v>40</v>
      </c>
      <c r="U877" s="4">
        <v>13.5</v>
      </c>
      <c r="V877" s="4">
        <v>140</v>
      </c>
      <c r="W877" s="4" t="s">
        <v>2074</v>
      </c>
      <c r="X877" s="4">
        <v>45.4</v>
      </c>
      <c r="Y877" s="4">
        <v>16.399999999999999</v>
      </c>
      <c r="Z877" s="4">
        <v>5</v>
      </c>
      <c r="AA877" s="4">
        <v>6.5</v>
      </c>
      <c r="AB877" s="4" t="s">
        <v>2075</v>
      </c>
      <c r="AC877" s="4">
        <v>7.8</v>
      </c>
      <c r="AD877" s="4" t="s">
        <v>2076</v>
      </c>
      <c r="AE877" s="4">
        <v>24</v>
      </c>
      <c r="AF877" s="4" t="s">
        <v>2077</v>
      </c>
      <c r="AG877" s="4">
        <v>78</v>
      </c>
      <c r="AH877" s="4">
        <v>154.5</v>
      </c>
      <c r="AI877" s="4">
        <v>257.8</v>
      </c>
      <c r="AJ877" s="4">
        <v>730.98</v>
      </c>
      <c r="AK877" s="4" t="s">
        <v>76</v>
      </c>
      <c r="AL877" s="4" t="s">
        <v>76</v>
      </c>
      <c r="AM877" s="4" t="s">
        <v>76</v>
      </c>
      <c r="AN877" s="4">
        <v>4.3</v>
      </c>
    </row>
    <row r="878" spans="2:40" x14ac:dyDescent="0.25">
      <c r="B878" s="42" t="s">
        <v>408</v>
      </c>
      <c r="C878" s="15">
        <v>467080</v>
      </c>
      <c r="D878" s="15" t="s">
        <v>1812</v>
      </c>
      <c r="E878" s="15">
        <v>2017</v>
      </c>
      <c r="F878" s="11">
        <v>42979</v>
      </c>
      <c r="G878" s="4">
        <v>1009</v>
      </c>
      <c r="H878" s="4">
        <v>1009.9</v>
      </c>
      <c r="I878" s="4">
        <v>1016.7</v>
      </c>
      <c r="J878" s="4" t="s">
        <v>2078</v>
      </c>
      <c r="K878" s="4">
        <v>1003.2</v>
      </c>
      <c r="L878" s="4" t="s">
        <v>2079</v>
      </c>
      <c r="M878" s="4">
        <v>28.7</v>
      </c>
      <c r="N878" s="4">
        <v>35.4</v>
      </c>
      <c r="O878" s="4" t="s">
        <v>2080</v>
      </c>
      <c r="P878" s="4">
        <v>22.8</v>
      </c>
      <c r="Q878" s="4" t="s">
        <v>2081</v>
      </c>
      <c r="R878" s="4">
        <v>24.2</v>
      </c>
      <c r="S878" s="4">
        <v>2.2999999999999998</v>
      </c>
      <c r="T878" s="4">
        <v>10</v>
      </c>
      <c r="U878" s="4">
        <v>17.600000000000001</v>
      </c>
      <c r="V878" s="4">
        <v>270</v>
      </c>
      <c r="W878" s="4" t="s">
        <v>2082</v>
      </c>
      <c r="X878" s="4">
        <v>660.8</v>
      </c>
      <c r="Y878" s="4">
        <v>79.7</v>
      </c>
      <c r="Z878" s="4">
        <v>9</v>
      </c>
      <c r="AA878" s="4">
        <v>25</v>
      </c>
      <c r="AB878" s="4" t="s">
        <v>2083</v>
      </c>
      <c r="AC878" s="4">
        <v>83</v>
      </c>
      <c r="AD878" s="4" t="s">
        <v>2084</v>
      </c>
      <c r="AE878" s="4">
        <v>243</v>
      </c>
      <c r="AF878" s="4" t="s">
        <v>2085</v>
      </c>
      <c r="AG878" s="4">
        <v>78</v>
      </c>
      <c r="AH878" s="4">
        <v>115.1</v>
      </c>
      <c r="AI878" s="4">
        <v>199.7</v>
      </c>
      <c r="AJ878" s="4">
        <v>558.51</v>
      </c>
      <c r="AK878" s="4" t="s">
        <v>76</v>
      </c>
      <c r="AL878" s="4" t="s">
        <v>76</v>
      </c>
      <c r="AM878" s="4" t="s">
        <v>76</v>
      </c>
      <c r="AN878" s="4">
        <v>6</v>
      </c>
    </row>
    <row r="879" spans="2:40" x14ac:dyDescent="0.25">
      <c r="B879" s="42" t="s">
        <v>408</v>
      </c>
      <c r="C879" s="15">
        <v>467080</v>
      </c>
      <c r="D879" s="15" t="s">
        <v>1812</v>
      </c>
      <c r="E879" s="15">
        <v>2017</v>
      </c>
      <c r="F879" s="11">
        <v>43009</v>
      </c>
      <c r="G879" s="4">
        <v>1013.2</v>
      </c>
      <c r="H879" s="4">
        <v>1014.1</v>
      </c>
      <c r="I879" s="4">
        <v>1025</v>
      </c>
      <c r="J879" s="4" t="s">
        <v>2086</v>
      </c>
      <c r="K879" s="4">
        <v>1003.3</v>
      </c>
      <c r="L879" s="4" t="s">
        <v>2087</v>
      </c>
      <c r="M879" s="4">
        <v>25.3</v>
      </c>
      <c r="N879" s="4">
        <v>33.6</v>
      </c>
      <c r="O879" s="4" t="s">
        <v>2088</v>
      </c>
      <c r="P879" s="4">
        <v>18.3</v>
      </c>
      <c r="Q879" s="4" t="s">
        <v>2089</v>
      </c>
      <c r="R879" s="4">
        <v>21.2</v>
      </c>
      <c r="S879" s="4">
        <v>2.9</v>
      </c>
      <c r="T879" s="4">
        <v>230</v>
      </c>
      <c r="U879" s="4">
        <v>19.2</v>
      </c>
      <c r="V879" s="4">
        <v>20</v>
      </c>
      <c r="W879" s="4" t="s">
        <v>2090</v>
      </c>
      <c r="X879" s="4">
        <v>661.8</v>
      </c>
      <c r="Y879" s="4">
        <v>186.6</v>
      </c>
      <c r="Z879" s="4">
        <v>20</v>
      </c>
      <c r="AA879" s="4">
        <v>18</v>
      </c>
      <c r="AB879" s="4" t="s">
        <v>2091</v>
      </c>
      <c r="AC879" s="4">
        <v>49.5</v>
      </c>
      <c r="AD879" s="4" t="s">
        <v>2092</v>
      </c>
      <c r="AE879" s="4">
        <v>132.1</v>
      </c>
      <c r="AF879" s="4" t="s">
        <v>2093</v>
      </c>
      <c r="AG879" s="4">
        <v>79</v>
      </c>
      <c r="AH879" s="4">
        <v>60.2</v>
      </c>
      <c r="AI879" s="4">
        <v>84.8</v>
      </c>
      <c r="AJ879" s="4">
        <v>303.56</v>
      </c>
      <c r="AK879" s="4" t="s">
        <v>76</v>
      </c>
      <c r="AL879" s="4" t="s">
        <v>76</v>
      </c>
      <c r="AM879" s="4" t="s">
        <v>76</v>
      </c>
      <c r="AN879" s="4">
        <v>7.9</v>
      </c>
    </row>
    <row r="880" spans="2:40" x14ac:dyDescent="0.25">
      <c r="B880" s="42" t="s">
        <v>408</v>
      </c>
      <c r="C880" s="15">
        <v>467080</v>
      </c>
      <c r="D880" s="15" t="s">
        <v>1812</v>
      </c>
      <c r="E880" s="15">
        <v>2017</v>
      </c>
      <c r="F880" s="11">
        <v>43040</v>
      </c>
      <c r="G880" s="4">
        <v>1016.7</v>
      </c>
      <c r="H880" s="4">
        <v>1017.7</v>
      </c>
      <c r="I880" s="4">
        <v>1026</v>
      </c>
      <c r="J880" s="4" t="s">
        <v>2094</v>
      </c>
      <c r="K880" s="4">
        <v>1007.5</v>
      </c>
      <c r="L880" s="4" t="s">
        <v>2095</v>
      </c>
      <c r="M880" s="4">
        <v>22</v>
      </c>
      <c r="N880" s="4">
        <v>30.8</v>
      </c>
      <c r="O880" s="4" t="s">
        <v>2096</v>
      </c>
      <c r="P880" s="4">
        <v>16.600000000000001</v>
      </c>
      <c r="Q880" s="4" t="s">
        <v>2097</v>
      </c>
      <c r="R880" s="4">
        <v>19.600000000000001</v>
      </c>
      <c r="S880" s="4">
        <v>1.7</v>
      </c>
      <c r="T880" s="4">
        <v>190</v>
      </c>
      <c r="U880" s="4">
        <v>11.7</v>
      </c>
      <c r="V880" s="4">
        <v>50</v>
      </c>
      <c r="W880" s="4" t="s">
        <v>2098</v>
      </c>
      <c r="X880" s="4">
        <v>430</v>
      </c>
      <c r="Y880" s="4">
        <v>336.5</v>
      </c>
      <c r="Z880" s="4">
        <v>24</v>
      </c>
      <c r="AA880" s="4">
        <v>4.5</v>
      </c>
      <c r="AB880" s="4" t="s">
        <v>2099</v>
      </c>
      <c r="AC880" s="4">
        <v>21</v>
      </c>
      <c r="AD880" s="4" t="s">
        <v>2100</v>
      </c>
      <c r="AE880" s="4">
        <v>73.5</v>
      </c>
      <c r="AF880" s="4" t="s">
        <v>2101</v>
      </c>
      <c r="AG880" s="4">
        <v>86</v>
      </c>
      <c r="AH880" s="4">
        <v>25.6</v>
      </c>
      <c r="AI880" s="4">
        <v>50.8</v>
      </c>
      <c r="AJ880" s="4">
        <v>187.17</v>
      </c>
      <c r="AK880" s="4" t="s">
        <v>76</v>
      </c>
      <c r="AL880" s="4" t="s">
        <v>76</v>
      </c>
      <c r="AM880" s="4" t="s">
        <v>76</v>
      </c>
      <c r="AN880" s="4">
        <v>8.8000000000000007</v>
      </c>
    </row>
    <row r="881" spans="2:40" x14ac:dyDescent="0.25">
      <c r="B881" s="42" t="s">
        <v>408</v>
      </c>
      <c r="C881" s="15">
        <v>467080</v>
      </c>
      <c r="D881" s="15" t="s">
        <v>1812</v>
      </c>
      <c r="E881" s="15">
        <v>2017</v>
      </c>
      <c r="F881" s="11">
        <v>43070</v>
      </c>
      <c r="G881" s="4">
        <v>1021</v>
      </c>
      <c r="H881" s="4">
        <v>1022</v>
      </c>
      <c r="I881" s="4">
        <v>1030</v>
      </c>
      <c r="J881" s="4" t="s">
        <v>2102</v>
      </c>
      <c r="K881" s="4">
        <v>1013.5</v>
      </c>
      <c r="L881" s="4" t="s">
        <v>2103</v>
      </c>
      <c r="M881" s="4">
        <v>17.5</v>
      </c>
      <c r="N881" s="4">
        <v>26.8</v>
      </c>
      <c r="O881" s="4" t="s">
        <v>2104</v>
      </c>
      <c r="P881" s="4">
        <v>12.1</v>
      </c>
      <c r="Q881" s="4" t="s">
        <v>2105</v>
      </c>
      <c r="R881" s="4">
        <v>14.2</v>
      </c>
      <c r="S881" s="4">
        <v>1.9</v>
      </c>
      <c r="T881" s="4">
        <v>200</v>
      </c>
      <c r="U881" s="4">
        <v>14.5</v>
      </c>
      <c r="V881" s="4">
        <v>30</v>
      </c>
      <c r="W881" s="4" t="s">
        <v>2106</v>
      </c>
      <c r="X881" s="4">
        <v>435.9</v>
      </c>
      <c r="Y881" s="4">
        <v>350.3</v>
      </c>
      <c r="Z881" s="4">
        <v>23</v>
      </c>
      <c r="AA881" s="4">
        <v>10.199999999999999</v>
      </c>
      <c r="AB881" s="4" t="s">
        <v>2107</v>
      </c>
      <c r="AC881" s="4">
        <v>35.200000000000003</v>
      </c>
      <c r="AD881" s="4" t="s">
        <v>2108</v>
      </c>
      <c r="AE881" s="4">
        <v>110</v>
      </c>
      <c r="AF881" s="4" t="s">
        <v>2109</v>
      </c>
      <c r="AG881" s="4">
        <v>82</v>
      </c>
      <c r="AH881" s="4">
        <v>19.399999999999999</v>
      </c>
      <c r="AI881" s="4">
        <v>36.4</v>
      </c>
      <c r="AJ881" s="4">
        <v>139.33000000000001</v>
      </c>
      <c r="AK881" s="4">
        <v>3</v>
      </c>
      <c r="AL881" s="4">
        <v>6</v>
      </c>
      <c r="AM881" s="4" t="s">
        <v>2110</v>
      </c>
      <c r="AN881" s="4">
        <v>9</v>
      </c>
    </row>
    <row r="882" spans="2:40" x14ac:dyDescent="0.25">
      <c r="B882" s="42" t="s">
        <v>408</v>
      </c>
      <c r="C882" s="15">
        <v>467080</v>
      </c>
      <c r="D882" s="15" t="s">
        <v>1812</v>
      </c>
      <c r="E882" s="15">
        <v>2018</v>
      </c>
      <c r="F882" s="11">
        <v>43101</v>
      </c>
      <c r="G882" s="4">
        <v>1018.9</v>
      </c>
      <c r="H882" s="4">
        <v>1019.9</v>
      </c>
      <c r="I882" s="4">
        <v>1030.9000000000001</v>
      </c>
      <c r="J882" s="4" t="s">
        <v>2111</v>
      </c>
      <c r="K882" s="4">
        <v>1009.9</v>
      </c>
      <c r="L882" s="4" t="s">
        <v>2112</v>
      </c>
      <c r="M882" s="4">
        <v>16.7</v>
      </c>
      <c r="N882" s="4">
        <v>25.3</v>
      </c>
      <c r="O882" s="4" t="s">
        <v>2113</v>
      </c>
      <c r="P882" s="4">
        <v>7.5</v>
      </c>
      <c r="Q882" s="4" t="s">
        <v>2114</v>
      </c>
      <c r="R882" s="4">
        <v>13.3</v>
      </c>
      <c r="S882" s="4">
        <v>1.9</v>
      </c>
      <c r="T882" s="4">
        <v>220</v>
      </c>
      <c r="U882" s="4">
        <v>13.6</v>
      </c>
      <c r="V882" s="4">
        <v>60</v>
      </c>
      <c r="W882" s="4" t="s">
        <v>2115</v>
      </c>
      <c r="X882" s="4">
        <v>388.8</v>
      </c>
      <c r="Y882" s="4">
        <v>332.1</v>
      </c>
      <c r="Z882" s="4">
        <v>25</v>
      </c>
      <c r="AA882" s="4">
        <v>3</v>
      </c>
      <c r="AB882" s="4" t="s">
        <v>2116</v>
      </c>
      <c r="AC882" s="4">
        <v>10.5</v>
      </c>
      <c r="AD882" s="4" t="s">
        <v>2117</v>
      </c>
      <c r="AE882" s="4">
        <v>67.599999999999994</v>
      </c>
      <c r="AF882" s="4" t="s">
        <v>2118</v>
      </c>
      <c r="AG882" s="4">
        <v>81</v>
      </c>
      <c r="AH882" s="4">
        <v>27</v>
      </c>
      <c r="AI882" s="4">
        <v>50.6</v>
      </c>
      <c r="AJ882" s="4">
        <v>185.81</v>
      </c>
      <c r="AK882" s="4">
        <v>4</v>
      </c>
      <c r="AL882" s="4">
        <v>7</v>
      </c>
      <c r="AM882" s="4" t="s">
        <v>2119</v>
      </c>
      <c r="AN882" s="4">
        <v>8.5</v>
      </c>
    </row>
    <row r="883" spans="2:40" x14ac:dyDescent="0.25">
      <c r="B883" s="42" t="s">
        <v>408</v>
      </c>
      <c r="C883" s="15">
        <v>467080</v>
      </c>
      <c r="D883" s="15" t="s">
        <v>1812</v>
      </c>
      <c r="E883" s="15">
        <v>2018</v>
      </c>
      <c r="F883" s="11">
        <v>43132</v>
      </c>
      <c r="G883" s="4">
        <v>1019.8</v>
      </c>
      <c r="H883" s="4">
        <v>1020.8</v>
      </c>
      <c r="I883" s="4">
        <v>1029.2</v>
      </c>
      <c r="J883" s="4" t="s">
        <v>2120</v>
      </c>
      <c r="K883" s="4">
        <v>1009.8</v>
      </c>
      <c r="L883" s="4" t="s">
        <v>2121</v>
      </c>
      <c r="M883" s="4">
        <v>16.2</v>
      </c>
      <c r="N883" s="4">
        <v>27.6</v>
      </c>
      <c r="O883" s="4" t="s">
        <v>2122</v>
      </c>
      <c r="P883" s="4">
        <v>8.4</v>
      </c>
      <c r="Q883" s="4" t="s">
        <v>2123</v>
      </c>
      <c r="R883" s="4">
        <v>12.4</v>
      </c>
      <c r="S883" s="4">
        <v>1.7</v>
      </c>
      <c r="T883" s="4">
        <v>220</v>
      </c>
      <c r="U883" s="4">
        <v>11</v>
      </c>
      <c r="V883" s="4">
        <v>30</v>
      </c>
      <c r="W883" s="4" t="s">
        <v>2124</v>
      </c>
      <c r="X883" s="4">
        <v>92.1</v>
      </c>
      <c r="Y883" s="4">
        <v>224.5</v>
      </c>
      <c r="Z883" s="4">
        <v>18</v>
      </c>
      <c r="AA883" s="4">
        <v>1.5</v>
      </c>
      <c r="AB883" s="4" t="s">
        <v>2125</v>
      </c>
      <c r="AC883" s="4">
        <v>3.5</v>
      </c>
      <c r="AD883" s="4" t="s">
        <v>2126</v>
      </c>
      <c r="AE883" s="4">
        <v>21.3</v>
      </c>
      <c r="AF883" s="4" t="s">
        <v>2127</v>
      </c>
      <c r="AG883" s="4">
        <v>79</v>
      </c>
      <c r="AH883" s="4">
        <v>29.9</v>
      </c>
      <c r="AI883" s="4">
        <v>58.5</v>
      </c>
      <c r="AJ883" s="4">
        <v>201.04</v>
      </c>
      <c r="AK883" s="4">
        <v>4</v>
      </c>
      <c r="AL883" s="4">
        <v>9</v>
      </c>
      <c r="AM883" s="4" t="s">
        <v>2128</v>
      </c>
      <c r="AN883" s="4">
        <v>8.3000000000000007</v>
      </c>
    </row>
    <row r="884" spans="2:40" x14ac:dyDescent="0.25">
      <c r="B884" s="42" t="s">
        <v>408</v>
      </c>
      <c r="C884" s="15">
        <v>467080</v>
      </c>
      <c r="D884" s="15" t="s">
        <v>1812</v>
      </c>
      <c r="E884" s="15">
        <v>2018</v>
      </c>
      <c r="F884" s="11">
        <v>43160</v>
      </c>
      <c r="G884" s="4">
        <v>1016.2</v>
      </c>
      <c r="H884" s="4">
        <v>1017.1</v>
      </c>
      <c r="I884" s="4">
        <v>1024.5</v>
      </c>
      <c r="J884" s="4" t="s">
        <v>2129</v>
      </c>
      <c r="K884" s="4">
        <v>1006.9</v>
      </c>
      <c r="L884" s="4" t="s">
        <v>2130</v>
      </c>
      <c r="M884" s="4">
        <v>20.5</v>
      </c>
      <c r="N884" s="4">
        <v>29.6</v>
      </c>
      <c r="O884" s="4" t="s">
        <v>2131</v>
      </c>
      <c r="P884" s="4">
        <v>11.7</v>
      </c>
      <c r="Q884" s="4" t="s">
        <v>2132</v>
      </c>
      <c r="R884" s="4">
        <v>15.1</v>
      </c>
      <c r="S884" s="4">
        <v>2.1</v>
      </c>
      <c r="T884" s="4">
        <v>40</v>
      </c>
      <c r="U884" s="4">
        <v>16.600000000000001</v>
      </c>
      <c r="V884" s="4">
        <v>60</v>
      </c>
      <c r="W884" s="4" t="s">
        <v>2133</v>
      </c>
      <c r="X884" s="4">
        <v>40.200000000000003</v>
      </c>
      <c r="Y884" s="4">
        <v>67.599999999999994</v>
      </c>
      <c r="Z884" s="4">
        <v>15</v>
      </c>
      <c r="AA884" s="4">
        <v>6.8</v>
      </c>
      <c r="AB884" s="4" t="s">
        <v>2134</v>
      </c>
      <c r="AC884" s="4">
        <v>8.4</v>
      </c>
      <c r="AD884" s="4" t="s">
        <v>2134</v>
      </c>
      <c r="AE884" s="4">
        <v>8.5</v>
      </c>
      <c r="AF884" s="4" t="s">
        <v>2135</v>
      </c>
      <c r="AG884" s="4">
        <v>72</v>
      </c>
      <c r="AH884" s="4">
        <v>82.1</v>
      </c>
      <c r="AI884" s="4">
        <v>148.80000000000001</v>
      </c>
      <c r="AJ884" s="4">
        <v>477.77</v>
      </c>
      <c r="AK884" s="4" t="s">
        <v>76</v>
      </c>
      <c r="AL884" s="4" t="s">
        <v>76</v>
      </c>
      <c r="AM884" s="4" t="s">
        <v>76</v>
      </c>
      <c r="AN884" s="4">
        <v>7</v>
      </c>
    </row>
    <row r="885" spans="2:40" x14ac:dyDescent="0.25">
      <c r="B885" s="42" t="s">
        <v>408</v>
      </c>
      <c r="C885" s="15">
        <v>467080</v>
      </c>
      <c r="D885" s="15" t="s">
        <v>1812</v>
      </c>
      <c r="E885" s="15">
        <v>2018</v>
      </c>
      <c r="F885" s="11">
        <v>43191</v>
      </c>
      <c r="G885" s="4">
        <v>1014.2</v>
      </c>
      <c r="H885" s="4">
        <v>1015.1</v>
      </c>
      <c r="I885" s="4">
        <v>1026.2</v>
      </c>
      <c r="J885" s="4" t="s">
        <v>2136</v>
      </c>
      <c r="K885" s="4">
        <v>1006.3</v>
      </c>
      <c r="L885" s="4" t="s">
        <v>2137</v>
      </c>
      <c r="M885" s="4">
        <v>22.6</v>
      </c>
      <c r="N885" s="4">
        <v>31.1</v>
      </c>
      <c r="O885" s="4" t="s">
        <v>2138</v>
      </c>
      <c r="P885" s="4">
        <v>12.9</v>
      </c>
      <c r="Q885" s="4" t="s">
        <v>2139</v>
      </c>
      <c r="R885" s="4">
        <v>17.7</v>
      </c>
      <c r="S885" s="4">
        <v>1.9</v>
      </c>
      <c r="T885" s="4">
        <v>280</v>
      </c>
      <c r="U885" s="4">
        <v>14.1</v>
      </c>
      <c r="V885" s="4">
        <v>90</v>
      </c>
      <c r="W885" s="4" t="s">
        <v>2140</v>
      </c>
      <c r="X885" s="4">
        <v>25.8</v>
      </c>
      <c r="Y885" s="4">
        <v>60.2</v>
      </c>
      <c r="Z885" s="4">
        <v>11</v>
      </c>
      <c r="AA885" s="4">
        <v>1.5</v>
      </c>
      <c r="AB885" s="4" t="s">
        <v>2141</v>
      </c>
      <c r="AC885" s="4">
        <v>3.6</v>
      </c>
      <c r="AD885" s="4" t="s">
        <v>2142</v>
      </c>
      <c r="AE885" s="4">
        <v>11.2</v>
      </c>
      <c r="AF885" s="4" t="s">
        <v>2143</v>
      </c>
      <c r="AG885" s="4">
        <v>74</v>
      </c>
      <c r="AH885" s="4">
        <v>72.400000000000006</v>
      </c>
      <c r="AI885" s="4">
        <v>107.7</v>
      </c>
      <c r="AJ885" s="4">
        <v>425.55</v>
      </c>
      <c r="AK885" s="4" t="s">
        <v>76</v>
      </c>
      <c r="AL885" s="4" t="s">
        <v>76</v>
      </c>
      <c r="AM885" s="4" t="s">
        <v>76</v>
      </c>
      <c r="AN885" s="4">
        <v>7.7</v>
      </c>
    </row>
    <row r="886" spans="2:40" x14ac:dyDescent="0.25">
      <c r="B886" s="42" t="s">
        <v>408</v>
      </c>
      <c r="C886" s="15">
        <v>467080</v>
      </c>
      <c r="D886" s="15" t="s">
        <v>1812</v>
      </c>
      <c r="E886" s="15">
        <v>2018</v>
      </c>
      <c r="F886" s="11">
        <v>43221</v>
      </c>
      <c r="G886" s="4">
        <v>1010.4</v>
      </c>
      <c r="H886" s="4">
        <v>1011.3</v>
      </c>
      <c r="I886" s="4">
        <v>1019.4</v>
      </c>
      <c r="J886" s="4" t="s">
        <v>2144</v>
      </c>
      <c r="K886" s="4">
        <v>1004.2</v>
      </c>
      <c r="L886" s="4" t="s">
        <v>2145</v>
      </c>
      <c r="M886" s="4">
        <v>27</v>
      </c>
      <c r="N886" s="4">
        <v>34.9</v>
      </c>
      <c r="O886" s="4" t="s">
        <v>2146</v>
      </c>
      <c r="P886" s="4">
        <v>20</v>
      </c>
      <c r="Q886" s="4" t="s">
        <v>2147</v>
      </c>
      <c r="R886" s="4">
        <v>22.4</v>
      </c>
      <c r="S886" s="4">
        <v>2</v>
      </c>
      <c r="T886" s="4">
        <v>80</v>
      </c>
      <c r="U886" s="4">
        <v>14.3</v>
      </c>
      <c r="V886" s="4">
        <v>10</v>
      </c>
      <c r="W886" s="4" t="s">
        <v>2148</v>
      </c>
      <c r="X886" s="4">
        <v>33.1</v>
      </c>
      <c r="Y886" s="4">
        <v>28</v>
      </c>
      <c r="Z886" s="4">
        <v>8</v>
      </c>
      <c r="AA886" s="4">
        <v>8</v>
      </c>
      <c r="AB886" s="4" t="s">
        <v>2149</v>
      </c>
      <c r="AC886" s="4">
        <v>9.4</v>
      </c>
      <c r="AD886" s="4" t="s">
        <v>2150</v>
      </c>
      <c r="AE886" s="4">
        <v>13.5</v>
      </c>
      <c r="AF886" s="4" t="s">
        <v>2151</v>
      </c>
      <c r="AG886" s="4">
        <v>76</v>
      </c>
      <c r="AH886" s="4">
        <v>127.5</v>
      </c>
      <c r="AI886" s="4">
        <v>191.3</v>
      </c>
      <c r="AJ886" s="4">
        <v>622.67999999999995</v>
      </c>
      <c r="AK886" s="4" t="s">
        <v>76</v>
      </c>
      <c r="AL886" s="4" t="s">
        <v>76</v>
      </c>
      <c r="AM886" s="4" t="s">
        <v>76</v>
      </c>
      <c r="AN886" s="4">
        <v>6.2</v>
      </c>
    </row>
    <row r="887" spans="2:40" x14ac:dyDescent="0.25">
      <c r="B887" s="42" t="s">
        <v>408</v>
      </c>
      <c r="C887" s="15">
        <v>467080</v>
      </c>
      <c r="D887" s="15" t="s">
        <v>1812</v>
      </c>
      <c r="E887" s="15">
        <v>2018</v>
      </c>
      <c r="F887" s="11">
        <v>43252</v>
      </c>
      <c r="G887" s="4">
        <v>1005.5</v>
      </c>
      <c r="H887" s="4">
        <v>1006.4</v>
      </c>
      <c r="I887" s="4">
        <v>1013.3</v>
      </c>
      <c r="J887" s="4" t="s">
        <v>2152</v>
      </c>
      <c r="K887" s="4">
        <v>995.7</v>
      </c>
      <c r="L887" s="4" t="s">
        <v>2153</v>
      </c>
      <c r="M887" s="4">
        <v>27.8</v>
      </c>
      <c r="N887" s="4">
        <v>34.200000000000003</v>
      </c>
      <c r="O887" s="4" t="s">
        <v>2154</v>
      </c>
      <c r="P887" s="4">
        <v>21.8</v>
      </c>
      <c r="Q887" s="4" t="s">
        <v>2155</v>
      </c>
      <c r="R887" s="4">
        <v>23.6</v>
      </c>
      <c r="S887" s="4">
        <v>2</v>
      </c>
      <c r="T887" s="4">
        <v>110</v>
      </c>
      <c r="U887" s="4">
        <v>12.7</v>
      </c>
      <c r="V887" s="4">
        <v>90</v>
      </c>
      <c r="W887" s="4" t="s">
        <v>2156</v>
      </c>
      <c r="X887" s="4">
        <v>245.3</v>
      </c>
      <c r="Y887" s="4">
        <v>70.599999999999994</v>
      </c>
      <c r="Z887" s="4">
        <v>16</v>
      </c>
      <c r="AA887" s="4">
        <v>15.5</v>
      </c>
      <c r="AB887" s="4" t="s">
        <v>2157</v>
      </c>
      <c r="AC887" s="4">
        <v>57.5</v>
      </c>
      <c r="AD887" s="4" t="s">
        <v>2158</v>
      </c>
      <c r="AE887" s="4">
        <v>107</v>
      </c>
      <c r="AF887" s="4" t="s">
        <v>2159</v>
      </c>
      <c r="AG887" s="4">
        <v>79</v>
      </c>
      <c r="AH887" s="4">
        <v>99.2</v>
      </c>
      <c r="AI887" s="4">
        <v>143.80000000000001</v>
      </c>
      <c r="AJ887" s="4">
        <v>550.21</v>
      </c>
      <c r="AK887" s="4" t="s">
        <v>76</v>
      </c>
      <c r="AL887" s="4" t="s">
        <v>76</v>
      </c>
      <c r="AM887" s="4" t="s">
        <v>76</v>
      </c>
      <c r="AN887" s="4">
        <v>7.5</v>
      </c>
    </row>
    <row r="888" spans="2:40" x14ac:dyDescent="0.25">
      <c r="B888" s="42" t="s">
        <v>408</v>
      </c>
      <c r="C888" s="15">
        <v>467080</v>
      </c>
      <c r="D888" s="15" t="s">
        <v>1812</v>
      </c>
      <c r="E888" s="15">
        <v>2018</v>
      </c>
      <c r="F888" s="11">
        <v>43282</v>
      </c>
      <c r="G888" s="4">
        <v>1004</v>
      </c>
      <c r="H888" s="4">
        <v>1004.9</v>
      </c>
      <c r="I888" s="4">
        <v>1009.1</v>
      </c>
      <c r="J888" s="4" t="s">
        <v>2160</v>
      </c>
      <c r="K888" s="4">
        <v>988.6</v>
      </c>
      <c r="L888" s="4" t="s">
        <v>2161</v>
      </c>
      <c r="M888" s="4">
        <v>29.2</v>
      </c>
      <c r="N888" s="4">
        <v>36.299999999999997</v>
      </c>
      <c r="O888" s="4" t="s">
        <v>2162</v>
      </c>
      <c r="P888" s="4">
        <v>24.9</v>
      </c>
      <c r="Q888" s="4" t="s">
        <v>2163</v>
      </c>
      <c r="R888" s="4">
        <v>24.2</v>
      </c>
      <c r="S888" s="4">
        <v>2.2999999999999998</v>
      </c>
      <c r="T888" s="4">
        <v>130</v>
      </c>
      <c r="U888" s="4">
        <v>16.5</v>
      </c>
      <c r="V888" s="4">
        <v>290</v>
      </c>
      <c r="W888" s="4" t="s">
        <v>2164</v>
      </c>
      <c r="X888" s="4">
        <v>91.6</v>
      </c>
      <c r="Y888" s="4">
        <v>47.8</v>
      </c>
      <c r="Z888" s="4">
        <v>9</v>
      </c>
      <c r="AA888" s="4">
        <v>5.5</v>
      </c>
      <c r="AB888" s="4" t="s">
        <v>2165</v>
      </c>
      <c r="AC888" s="4">
        <v>15.5</v>
      </c>
      <c r="AD888" s="4" t="s">
        <v>2166</v>
      </c>
      <c r="AE888" s="4">
        <v>34.299999999999997</v>
      </c>
      <c r="AF888" s="4" t="s">
        <v>2167</v>
      </c>
      <c r="AG888" s="4">
        <v>75</v>
      </c>
      <c r="AH888" s="4">
        <v>160.6</v>
      </c>
      <c r="AI888" s="4">
        <v>212.3</v>
      </c>
      <c r="AJ888" s="4">
        <v>669.32</v>
      </c>
      <c r="AK888" s="4" t="s">
        <v>76</v>
      </c>
      <c r="AL888" s="4" t="s">
        <v>76</v>
      </c>
      <c r="AM888" s="4" t="s">
        <v>76</v>
      </c>
      <c r="AN888" s="4">
        <v>6.1</v>
      </c>
    </row>
    <row r="889" spans="2:40" x14ac:dyDescent="0.25">
      <c r="B889" s="42" t="s">
        <v>408</v>
      </c>
      <c r="C889" s="15">
        <v>467080</v>
      </c>
      <c r="D889" s="15" t="s">
        <v>1812</v>
      </c>
      <c r="E889" s="15">
        <v>2018</v>
      </c>
      <c r="F889" s="11">
        <v>43313</v>
      </c>
      <c r="G889" s="4">
        <v>1002.1</v>
      </c>
      <c r="H889" s="4">
        <v>1003</v>
      </c>
      <c r="I889" s="4">
        <v>1012.9</v>
      </c>
      <c r="J889" s="4" t="s">
        <v>2168</v>
      </c>
      <c r="K889" s="4">
        <v>993.3</v>
      </c>
      <c r="L889" s="4" t="s">
        <v>2169</v>
      </c>
      <c r="M889" s="4">
        <v>29.1</v>
      </c>
      <c r="N889" s="4">
        <v>37.6</v>
      </c>
      <c r="O889" s="4" t="s">
        <v>2170</v>
      </c>
      <c r="P889" s="4">
        <v>24.4</v>
      </c>
      <c r="Q889" s="4" t="s">
        <v>2171</v>
      </c>
      <c r="R889" s="4">
        <v>24.4</v>
      </c>
      <c r="S889" s="4">
        <v>2.1</v>
      </c>
      <c r="T889" s="4">
        <v>130</v>
      </c>
      <c r="U889" s="4">
        <v>13.4</v>
      </c>
      <c r="V889" s="4">
        <v>130</v>
      </c>
      <c r="W889" s="4" t="s">
        <v>2172</v>
      </c>
      <c r="X889" s="4">
        <v>145.1</v>
      </c>
      <c r="Y889" s="4">
        <v>40.4</v>
      </c>
      <c r="Z889" s="4">
        <v>11</v>
      </c>
      <c r="AA889" s="4">
        <v>14.5</v>
      </c>
      <c r="AB889" s="4" t="s">
        <v>2173</v>
      </c>
      <c r="AC889" s="4">
        <v>39.5</v>
      </c>
      <c r="AD889" s="4" t="s">
        <v>2174</v>
      </c>
      <c r="AE889" s="4">
        <v>49.8</v>
      </c>
      <c r="AF889" s="4" t="s">
        <v>2175</v>
      </c>
      <c r="AG889" s="4">
        <v>76</v>
      </c>
      <c r="AH889" s="4">
        <v>128.6</v>
      </c>
      <c r="AI889" s="4">
        <v>187</v>
      </c>
      <c r="AJ889" s="4">
        <v>621.42999999999995</v>
      </c>
      <c r="AK889" s="4" t="s">
        <v>76</v>
      </c>
      <c r="AL889" s="4" t="s">
        <v>76</v>
      </c>
      <c r="AM889" s="4" t="s">
        <v>76</v>
      </c>
      <c r="AN889" s="4">
        <v>6.5</v>
      </c>
    </row>
    <row r="890" spans="2:40" x14ac:dyDescent="0.25">
      <c r="B890" s="42" t="s">
        <v>408</v>
      </c>
      <c r="C890" s="15">
        <v>467080</v>
      </c>
      <c r="D890" s="15" t="s">
        <v>1812</v>
      </c>
      <c r="E890" s="15">
        <v>2018</v>
      </c>
      <c r="F890" s="11">
        <v>43344</v>
      </c>
      <c r="G890" s="4">
        <v>1008.8</v>
      </c>
      <c r="H890" s="4">
        <v>1009.7</v>
      </c>
      <c r="I890" s="4">
        <v>1015.4</v>
      </c>
      <c r="J890" s="4" t="s">
        <v>2176</v>
      </c>
      <c r="K890" s="4">
        <v>1001.9</v>
      </c>
      <c r="L890" s="4" t="s">
        <v>2177</v>
      </c>
      <c r="M890" s="4">
        <v>27.7</v>
      </c>
      <c r="N890" s="4">
        <v>34.5</v>
      </c>
      <c r="O890" s="4" t="s">
        <v>2178</v>
      </c>
      <c r="P890" s="4">
        <v>20.8</v>
      </c>
      <c r="Q890" s="4" t="s">
        <v>2179</v>
      </c>
      <c r="R890" s="4">
        <v>23.2</v>
      </c>
      <c r="S890" s="4">
        <v>2.2999999999999998</v>
      </c>
      <c r="T890" s="4">
        <v>130</v>
      </c>
      <c r="U890" s="4">
        <v>18.399999999999999</v>
      </c>
      <c r="V890" s="4">
        <v>190</v>
      </c>
      <c r="W890" s="4" t="s">
        <v>2180</v>
      </c>
      <c r="X890" s="4">
        <v>165</v>
      </c>
      <c r="Y890" s="4">
        <v>102.1</v>
      </c>
      <c r="Z890" s="4">
        <v>13</v>
      </c>
      <c r="AA890" s="4">
        <v>14</v>
      </c>
      <c r="AB890" s="4" t="s">
        <v>2181</v>
      </c>
      <c r="AC890" s="4">
        <v>25.5</v>
      </c>
      <c r="AD890" s="4" t="s">
        <v>2182</v>
      </c>
      <c r="AE890" s="4">
        <v>37</v>
      </c>
      <c r="AF890" s="4" t="s">
        <v>2183</v>
      </c>
      <c r="AG890" s="4">
        <v>77</v>
      </c>
      <c r="AH890" s="4">
        <v>103.8</v>
      </c>
      <c r="AI890" s="4">
        <v>170</v>
      </c>
      <c r="AJ890" s="4">
        <v>520.87</v>
      </c>
      <c r="AK890" s="4" t="s">
        <v>76</v>
      </c>
      <c r="AL890" s="4" t="s">
        <v>76</v>
      </c>
      <c r="AM890" s="4" t="s">
        <v>76</v>
      </c>
      <c r="AN890" s="4">
        <v>6.5</v>
      </c>
    </row>
    <row r="891" spans="2:40" x14ac:dyDescent="0.25">
      <c r="B891" s="42" t="s">
        <v>408</v>
      </c>
      <c r="C891" s="15">
        <v>467080</v>
      </c>
      <c r="D891" s="15" t="s">
        <v>1812</v>
      </c>
      <c r="E891" s="15">
        <v>2018</v>
      </c>
      <c r="F891" s="11">
        <v>43374</v>
      </c>
      <c r="G891" s="4">
        <v>1015.5</v>
      </c>
      <c r="H891" s="4">
        <v>1016.4</v>
      </c>
      <c r="I891" s="4">
        <v>1021.7</v>
      </c>
      <c r="J891" s="4" t="s">
        <v>2184</v>
      </c>
      <c r="K891" s="4">
        <v>1005.2</v>
      </c>
      <c r="L891" s="4" t="s">
        <v>2185</v>
      </c>
      <c r="M891" s="4">
        <v>22.8</v>
      </c>
      <c r="N891" s="4">
        <v>31.3</v>
      </c>
      <c r="O891" s="4" t="s">
        <v>2186</v>
      </c>
      <c r="P891" s="4">
        <v>14.4</v>
      </c>
      <c r="Q891" s="4" t="s">
        <v>2187</v>
      </c>
      <c r="R891" s="4">
        <v>18.399999999999999</v>
      </c>
      <c r="S891" s="4">
        <v>2</v>
      </c>
      <c r="T891" s="4">
        <v>250</v>
      </c>
      <c r="U891" s="4">
        <v>12.9</v>
      </c>
      <c r="V891" s="4">
        <v>290</v>
      </c>
      <c r="W891" s="4" t="s">
        <v>2188</v>
      </c>
      <c r="X891" s="4">
        <v>535.1</v>
      </c>
      <c r="Y891" s="4">
        <v>243</v>
      </c>
      <c r="Z891" s="4">
        <v>24</v>
      </c>
      <c r="AA891" s="4">
        <v>11.5</v>
      </c>
      <c r="AB891" s="4" t="s">
        <v>2189</v>
      </c>
      <c r="AC891" s="4">
        <v>38</v>
      </c>
      <c r="AD891" s="4" t="s">
        <v>2190</v>
      </c>
      <c r="AE891" s="4">
        <v>175.5</v>
      </c>
      <c r="AF891" s="4" t="s">
        <v>2191</v>
      </c>
      <c r="AG891" s="4">
        <v>77</v>
      </c>
      <c r="AH891" s="4">
        <v>56.3</v>
      </c>
      <c r="AI891" s="4">
        <v>75.7</v>
      </c>
      <c r="AJ891" s="4">
        <v>276.8</v>
      </c>
      <c r="AK891" s="4" t="s">
        <v>76</v>
      </c>
      <c r="AL891" s="4" t="s">
        <v>76</v>
      </c>
      <c r="AM891" s="4" t="s">
        <v>76</v>
      </c>
      <c r="AN891" s="4">
        <v>8</v>
      </c>
    </row>
    <row r="892" spans="2:40" x14ac:dyDescent="0.25">
      <c r="B892" s="42" t="s">
        <v>408</v>
      </c>
      <c r="C892" s="15">
        <v>467080</v>
      </c>
      <c r="D892" s="15" t="s">
        <v>1812</v>
      </c>
      <c r="E892" s="15">
        <v>2018</v>
      </c>
      <c r="F892" s="11">
        <v>43405</v>
      </c>
      <c r="G892" s="4">
        <v>1017.5</v>
      </c>
      <c r="H892" s="4">
        <v>1018.4</v>
      </c>
      <c r="I892" s="4">
        <v>1024.0999999999999</v>
      </c>
      <c r="J892" s="4" t="s">
        <v>2192</v>
      </c>
      <c r="K892" s="4">
        <v>1011.3</v>
      </c>
      <c r="L892" s="4" t="s">
        <v>2193</v>
      </c>
      <c r="M892" s="4">
        <v>22</v>
      </c>
      <c r="N892" s="4">
        <v>29.7</v>
      </c>
      <c r="O892" s="4" t="s">
        <v>2194</v>
      </c>
      <c r="P892" s="4">
        <v>16.2</v>
      </c>
      <c r="Q892" s="4" t="s">
        <v>2195</v>
      </c>
      <c r="R892" s="4">
        <v>19.7</v>
      </c>
      <c r="S892" s="4">
        <v>1.8</v>
      </c>
      <c r="T892" s="4">
        <v>270</v>
      </c>
      <c r="U892" s="4">
        <v>11.7</v>
      </c>
      <c r="V892" s="4">
        <v>70</v>
      </c>
      <c r="W892" s="4" t="s">
        <v>2196</v>
      </c>
      <c r="X892" s="4">
        <v>436.7</v>
      </c>
      <c r="Y892" s="4">
        <v>225.7</v>
      </c>
      <c r="Z892" s="4">
        <v>21</v>
      </c>
      <c r="AA892" s="4">
        <v>9.5</v>
      </c>
      <c r="AB892" s="4" t="s">
        <v>2197</v>
      </c>
      <c r="AC892" s="4">
        <v>36</v>
      </c>
      <c r="AD892" s="4" t="s">
        <v>2198</v>
      </c>
      <c r="AE892" s="4">
        <v>170.6</v>
      </c>
      <c r="AF892" s="4" t="s">
        <v>2199</v>
      </c>
      <c r="AG892" s="4">
        <v>87</v>
      </c>
      <c r="AH892" s="4">
        <v>35.6</v>
      </c>
      <c r="AI892" s="4">
        <v>65.099999999999994</v>
      </c>
      <c r="AJ892" s="4">
        <v>230.63</v>
      </c>
      <c r="AK892" s="4" t="s">
        <v>76</v>
      </c>
      <c r="AL892" s="4" t="s">
        <v>76</v>
      </c>
      <c r="AM892" s="4" t="s">
        <v>76</v>
      </c>
      <c r="AN892" s="4">
        <v>8.4</v>
      </c>
    </row>
    <row r="893" spans="2:40" x14ac:dyDescent="0.25">
      <c r="B893" s="42" t="s">
        <v>408</v>
      </c>
      <c r="C893" s="15">
        <v>467080</v>
      </c>
      <c r="D893" s="15" t="s">
        <v>1812</v>
      </c>
      <c r="E893" s="15">
        <v>2018</v>
      </c>
      <c r="F893" s="11">
        <v>43435</v>
      </c>
      <c r="G893" s="4">
        <v>1020.3</v>
      </c>
      <c r="H893" s="4">
        <v>1021.3</v>
      </c>
      <c r="I893" s="4">
        <v>1031.2</v>
      </c>
      <c r="J893" s="4" t="s">
        <v>2200</v>
      </c>
      <c r="K893" s="4">
        <v>1009.2</v>
      </c>
      <c r="L893" s="4" t="s">
        <v>2201</v>
      </c>
      <c r="M893" s="4">
        <v>19.3</v>
      </c>
      <c r="N893" s="4">
        <v>29</v>
      </c>
      <c r="O893" s="4" t="s">
        <v>2202</v>
      </c>
      <c r="P893" s="4">
        <v>11.8</v>
      </c>
      <c r="Q893" s="4" t="s">
        <v>2203</v>
      </c>
      <c r="R893" s="4">
        <v>16.5</v>
      </c>
      <c r="S893" s="4">
        <v>1.8</v>
      </c>
      <c r="T893" s="4">
        <v>260</v>
      </c>
      <c r="U893" s="4">
        <v>11.1</v>
      </c>
      <c r="V893" s="4">
        <v>30</v>
      </c>
      <c r="W893" s="4" t="s">
        <v>2204</v>
      </c>
      <c r="X893" s="4">
        <v>306.7</v>
      </c>
      <c r="Y893" s="4">
        <v>287.60000000000002</v>
      </c>
      <c r="Z893" s="4">
        <v>17</v>
      </c>
      <c r="AA893" s="4">
        <v>3</v>
      </c>
      <c r="AB893" s="4" t="s">
        <v>2205</v>
      </c>
      <c r="AC893" s="4">
        <v>10.4</v>
      </c>
      <c r="AD893" s="4" t="s">
        <v>2206</v>
      </c>
      <c r="AE893" s="4">
        <v>56.5</v>
      </c>
      <c r="AF893" s="4" t="s">
        <v>2207</v>
      </c>
      <c r="AG893" s="4">
        <v>85</v>
      </c>
      <c r="AH893" s="4">
        <v>39</v>
      </c>
      <c r="AI893" s="4">
        <v>102.9</v>
      </c>
      <c r="AJ893" s="4">
        <v>238.62</v>
      </c>
      <c r="AK893" s="4" t="s">
        <v>76</v>
      </c>
      <c r="AL893" s="4" t="s">
        <v>76</v>
      </c>
      <c r="AM893" s="4" t="s">
        <v>76</v>
      </c>
      <c r="AN893" s="4">
        <v>7.1</v>
      </c>
    </row>
    <row r="894" spans="2:40" x14ac:dyDescent="0.25">
      <c r="B894" s="42" t="s">
        <v>408</v>
      </c>
      <c r="C894" s="15">
        <v>467080</v>
      </c>
      <c r="D894" s="15" t="s">
        <v>1812</v>
      </c>
      <c r="E894" s="15">
        <v>2019</v>
      </c>
      <c r="F894" s="11">
        <v>43466</v>
      </c>
      <c r="G894" s="4">
        <v>1021.5</v>
      </c>
      <c r="H894" s="4">
        <v>1022.4</v>
      </c>
      <c r="I894" s="4">
        <v>1029.5999999999999</v>
      </c>
      <c r="J894" s="4" t="s">
        <v>2208</v>
      </c>
      <c r="K894" s="4">
        <v>1014.6</v>
      </c>
      <c r="L894" s="4" t="s">
        <v>2209</v>
      </c>
      <c r="M894" s="4">
        <v>18.399999999999999</v>
      </c>
      <c r="N894" s="4">
        <v>28</v>
      </c>
      <c r="O894" s="4" t="s">
        <v>2210</v>
      </c>
      <c r="P894" s="4">
        <v>12.8</v>
      </c>
      <c r="Q894" s="4" t="s">
        <v>2211</v>
      </c>
      <c r="R894" s="4">
        <v>15.5</v>
      </c>
      <c r="S894" s="4">
        <v>1.8</v>
      </c>
      <c r="T894" s="4">
        <v>250</v>
      </c>
      <c r="U894" s="4">
        <v>14.7</v>
      </c>
      <c r="V894" s="4">
        <v>60</v>
      </c>
      <c r="W894" s="4" t="s">
        <v>2212</v>
      </c>
      <c r="X894" s="4">
        <v>447.4</v>
      </c>
      <c r="Y894" s="4">
        <v>222.8</v>
      </c>
      <c r="Z894" s="4">
        <v>19</v>
      </c>
      <c r="AA894" s="4">
        <v>4.5</v>
      </c>
      <c r="AB894" s="4" t="s">
        <v>2213</v>
      </c>
      <c r="AC894" s="4">
        <v>18</v>
      </c>
      <c r="AD894" s="4" t="s">
        <v>2214</v>
      </c>
      <c r="AE894" s="4">
        <v>149.5</v>
      </c>
      <c r="AF894" s="4" t="s">
        <v>2215</v>
      </c>
      <c r="AG894" s="4">
        <v>84</v>
      </c>
      <c r="AH894" s="4">
        <v>31.1</v>
      </c>
      <c r="AI894" s="4">
        <v>62</v>
      </c>
      <c r="AJ894" s="4">
        <v>214.64</v>
      </c>
      <c r="AK894" s="4" t="s">
        <v>76</v>
      </c>
      <c r="AL894" s="4" t="s">
        <v>76</v>
      </c>
      <c r="AM894" s="4" t="s">
        <v>76</v>
      </c>
      <c r="AN894" s="4">
        <v>8.6</v>
      </c>
    </row>
    <row r="895" spans="2:40" x14ac:dyDescent="0.25">
      <c r="B895" s="42" t="s">
        <v>408</v>
      </c>
      <c r="C895" s="15">
        <v>467080</v>
      </c>
      <c r="D895" s="15" t="s">
        <v>1812</v>
      </c>
      <c r="E895" s="15">
        <v>2019</v>
      </c>
      <c r="F895" s="11">
        <v>43497</v>
      </c>
      <c r="G895" s="4">
        <v>1018.6</v>
      </c>
      <c r="H895" s="4">
        <v>1019.5</v>
      </c>
      <c r="I895" s="4">
        <v>1027.4000000000001</v>
      </c>
      <c r="J895" s="4" t="s">
        <v>2216</v>
      </c>
      <c r="K895" s="4">
        <v>1012.1</v>
      </c>
      <c r="L895" s="4" t="s">
        <v>2217</v>
      </c>
      <c r="M895" s="4">
        <v>19.399999999999999</v>
      </c>
      <c r="N895" s="4">
        <v>28.2</v>
      </c>
      <c r="O895" s="4" t="s">
        <v>2218</v>
      </c>
      <c r="P895" s="4">
        <v>14</v>
      </c>
      <c r="Q895" s="4" t="s">
        <v>2219</v>
      </c>
      <c r="R895" s="4">
        <v>16.7</v>
      </c>
      <c r="S895" s="4">
        <v>1.6</v>
      </c>
      <c r="T895" s="4">
        <v>270</v>
      </c>
      <c r="U895" s="4">
        <v>9.4</v>
      </c>
      <c r="V895" s="4">
        <v>80</v>
      </c>
      <c r="W895" s="4" t="s">
        <v>2220</v>
      </c>
      <c r="X895" s="4">
        <v>56.3</v>
      </c>
      <c r="Y895" s="4">
        <v>79.8</v>
      </c>
      <c r="Z895" s="4">
        <v>9</v>
      </c>
      <c r="AA895" s="4">
        <v>2.5</v>
      </c>
      <c r="AB895" s="4" t="s">
        <v>2221</v>
      </c>
      <c r="AC895" s="4">
        <v>6</v>
      </c>
      <c r="AD895" s="4" t="s">
        <v>2222</v>
      </c>
      <c r="AE895" s="4">
        <v>29.9</v>
      </c>
      <c r="AF895" s="4" t="s">
        <v>2223</v>
      </c>
      <c r="AG895" s="4">
        <v>85</v>
      </c>
      <c r="AH895" s="4">
        <v>45.1</v>
      </c>
      <c r="AI895" s="4">
        <v>66.400000000000006</v>
      </c>
      <c r="AJ895" s="4">
        <v>252.61</v>
      </c>
      <c r="AK895" s="4" t="s">
        <v>76</v>
      </c>
      <c r="AL895" s="4" t="s">
        <v>76</v>
      </c>
      <c r="AM895" s="4" t="s">
        <v>76</v>
      </c>
      <c r="AN895" s="4">
        <v>8.3000000000000007</v>
      </c>
    </row>
    <row r="896" spans="2:40" x14ac:dyDescent="0.25">
      <c r="B896" s="42" t="s">
        <v>408</v>
      </c>
      <c r="C896" s="15">
        <v>467080</v>
      </c>
      <c r="D896" s="15" t="s">
        <v>1812</v>
      </c>
      <c r="E896" s="15">
        <v>2019</v>
      </c>
      <c r="F896" s="11">
        <v>43525</v>
      </c>
      <c r="G896" s="4">
        <v>1015.7</v>
      </c>
      <c r="H896" s="4">
        <v>1016.6</v>
      </c>
      <c r="I896" s="4">
        <v>1023.8</v>
      </c>
      <c r="J896" s="4" t="s">
        <v>2224</v>
      </c>
      <c r="K896" s="4">
        <v>1006.5</v>
      </c>
      <c r="L896" s="4" t="s">
        <v>2225</v>
      </c>
      <c r="M896" s="4">
        <v>19.899999999999999</v>
      </c>
      <c r="N896" s="4">
        <v>30.1</v>
      </c>
      <c r="O896" s="4" t="s">
        <v>2226</v>
      </c>
      <c r="P896" s="4">
        <v>12.8</v>
      </c>
      <c r="Q896" s="4" t="s">
        <v>2227</v>
      </c>
      <c r="R896" s="4">
        <v>16.3</v>
      </c>
      <c r="S896" s="4">
        <v>2</v>
      </c>
      <c r="T896" s="4">
        <v>270</v>
      </c>
      <c r="U896" s="4">
        <v>14.7</v>
      </c>
      <c r="V896" s="4">
        <v>360</v>
      </c>
      <c r="W896" s="4" t="s">
        <v>2228</v>
      </c>
      <c r="X896" s="4">
        <v>132.5</v>
      </c>
      <c r="Y896" s="4">
        <v>148.30000000000001</v>
      </c>
      <c r="Z896" s="4">
        <v>19</v>
      </c>
      <c r="AA896" s="4">
        <v>4.5</v>
      </c>
      <c r="AB896" s="4" t="s">
        <v>2229</v>
      </c>
      <c r="AC896" s="4">
        <v>10.5</v>
      </c>
      <c r="AD896" s="4" t="s">
        <v>2230</v>
      </c>
      <c r="AE896" s="4">
        <v>39.6</v>
      </c>
      <c r="AF896" s="4" t="s">
        <v>2231</v>
      </c>
      <c r="AG896" s="4">
        <v>81</v>
      </c>
      <c r="AH896" s="4">
        <v>48.6</v>
      </c>
      <c r="AI896" s="4">
        <v>79.7</v>
      </c>
      <c r="AJ896" s="4">
        <v>306.20999999999998</v>
      </c>
      <c r="AK896" s="4" t="s">
        <v>76</v>
      </c>
      <c r="AL896" s="4" t="s">
        <v>76</v>
      </c>
      <c r="AM896" s="4" t="s">
        <v>76</v>
      </c>
      <c r="AN896" s="4">
        <v>8.1</v>
      </c>
    </row>
    <row r="897" spans="2:40" x14ac:dyDescent="0.25">
      <c r="B897" s="42" t="s">
        <v>408</v>
      </c>
      <c r="C897" s="15">
        <v>467080</v>
      </c>
      <c r="D897" s="15" t="s">
        <v>1812</v>
      </c>
      <c r="E897" s="15">
        <v>2019</v>
      </c>
      <c r="F897" s="11">
        <v>43556</v>
      </c>
      <c r="G897" s="4">
        <v>1011.8</v>
      </c>
      <c r="H897" s="4">
        <v>1012.7</v>
      </c>
      <c r="I897" s="4">
        <v>1024.0999999999999</v>
      </c>
      <c r="J897" s="4" t="s">
        <v>2232</v>
      </c>
      <c r="K897" s="4">
        <v>1003.4</v>
      </c>
      <c r="L897" s="4" t="s">
        <v>2233</v>
      </c>
      <c r="M897" s="4">
        <v>23.8</v>
      </c>
      <c r="N897" s="4">
        <v>32.200000000000003</v>
      </c>
      <c r="O897" s="4" t="s">
        <v>2234</v>
      </c>
      <c r="P897" s="4">
        <v>15.4</v>
      </c>
      <c r="Q897" s="4" t="s">
        <v>2235</v>
      </c>
      <c r="R897" s="4">
        <v>20.8</v>
      </c>
      <c r="S897" s="4">
        <v>1.8</v>
      </c>
      <c r="T897" s="4">
        <v>110</v>
      </c>
      <c r="U897" s="4">
        <v>12.3</v>
      </c>
      <c r="V897" s="4">
        <v>130</v>
      </c>
      <c r="W897" s="4" t="s">
        <v>2236</v>
      </c>
      <c r="X897" s="4">
        <v>180.3</v>
      </c>
      <c r="Y897" s="4">
        <v>128.19999999999999</v>
      </c>
      <c r="Z897" s="4">
        <v>15</v>
      </c>
      <c r="AA897" s="4">
        <v>8.1</v>
      </c>
      <c r="AB897" s="4" t="s">
        <v>2237</v>
      </c>
      <c r="AC897" s="4">
        <v>16.899999999999999</v>
      </c>
      <c r="AD897" s="4" t="s">
        <v>2237</v>
      </c>
      <c r="AE897" s="4">
        <v>55</v>
      </c>
      <c r="AF897" s="4" t="s">
        <v>2238</v>
      </c>
      <c r="AG897" s="4">
        <v>84</v>
      </c>
      <c r="AH897" s="4">
        <v>87.4</v>
      </c>
      <c r="AI897" s="4">
        <v>143.5</v>
      </c>
      <c r="AJ897" s="4">
        <v>462.26</v>
      </c>
      <c r="AK897" s="4" t="s">
        <v>76</v>
      </c>
      <c r="AL897" s="4" t="s">
        <v>76</v>
      </c>
      <c r="AM897" s="4" t="s">
        <v>76</v>
      </c>
      <c r="AN897" s="4">
        <v>7.2</v>
      </c>
    </row>
    <row r="898" spans="2:40" x14ac:dyDescent="0.25">
      <c r="B898" s="42" t="s">
        <v>408</v>
      </c>
      <c r="C898" s="15">
        <v>467080</v>
      </c>
      <c r="D898" s="15" t="s">
        <v>1812</v>
      </c>
      <c r="E898" s="15">
        <v>2019</v>
      </c>
      <c r="F898" s="11">
        <v>43586</v>
      </c>
      <c r="G898" s="4">
        <v>1009.9</v>
      </c>
      <c r="H898" s="4">
        <v>1010.8</v>
      </c>
      <c r="I898" s="4">
        <v>1016.8</v>
      </c>
      <c r="J898" s="4" t="s">
        <v>2239</v>
      </c>
      <c r="K898" s="4">
        <v>1002.3</v>
      </c>
      <c r="L898" s="4" t="s">
        <v>2240</v>
      </c>
      <c r="M898" s="4">
        <v>23.9</v>
      </c>
      <c r="N898" s="4">
        <v>32.5</v>
      </c>
      <c r="O898" s="4" t="s">
        <v>2241</v>
      </c>
      <c r="P898" s="4">
        <v>18</v>
      </c>
      <c r="Q898" s="4" t="s">
        <v>2242</v>
      </c>
      <c r="R898" s="4">
        <v>20.9</v>
      </c>
      <c r="S898" s="4">
        <v>1.6</v>
      </c>
      <c r="T898" s="4">
        <v>140</v>
      </c>
      <c r="U898" s="4">
        <v>11.1</v>
      </c>
      <c r="V898" s="4">
        <v>360</v>
      </c>
      <c r="W898" s="4" t="s">
        <v>2243</v>
      </c>
      <c r="X898" s="4">
        <v>360.2</v>
      </c>
      <c r="Y898" s="4">
        <v>186.5</v>
      </c>
      <c r="Z898" s="4">
        <v>21</v>
      </c>
      <c r="AA898" s="4">
        <v>10.8</v>
      </c>
      <c r="AB898" s="4" t="s">
        <v>2244</v>
      </c>
      <c r="AC898" s="4">
        <v>24</v>
      </c>
      <c r="AD898" s="4" t="s">
        <v>2245</v>
      </c>
      <c r="AE898" s="4">
        <v>46.5</v>
      </c>
      <c r="AF898" s="4" t="s">
        <v>2246</v>
      </c>
      <c r="AG898" s="4">
        <v>84</v>
      </c>
      <c r="AH898" s="4">
        <v>63.8</v>
      </c>
      <c r="AI898" s="4">
        <v>56.9</v>
      </c>
      <c r="AJ898" s="4">
        <v>334.87</v>
      </c>
      <c r="AK898" s="4" t="s">
        <v>76</v>
      </c>
      <c r="AL898" s="4" t="s">
        <v>76</v>
      </c>
      <c r="AM898" s="4" t="s">
        <v>76</v>
      </c>
      <c r="AN898" s="4">
        <v>9.1999999999999993</v>
      </c>
    </row>
    <row r="899" spans="2:40" x14ac:dyDescent="0.25">
      <c r="B899" s="42" t="s">
        <v>408</v>
      </c>
      <c r="C899" s="15">
        <v>467080</v>
      </c>
      <c r="D899" s="15" t="s">
        <v>1812</v>
      </c>
      <c r="E899" s="15">
        <v>2019</v>
      </c>
      <c r="F899" s="11">
        <v>43617</v>
      </c>
      <c r="G899" s="4">
        <v>1005.5</v>
      </c>
      <c r="H899" s="4">
        <v>1006.4</v>
      </c>
      <c r="I899" s="4">
        <v>1011.4</v>
      </c>
      <c r="J899" s="4" t="s">
        <v>2247</v>
      </c>
      <c r="K899" s="4">
        <v>997.6</v>
      </c>
      <c r="L899" s="4" t="s">
        <v>2248</v>
      </c>
      <c r="M899" s="4">
        <v>27.5</v>
      </c>
      <c r="N899" s="4">
        <v>34.799999999999997</v>
      </c>
      <c r="O899" s="4" t="s">
        <v>2249</v>
      </c>
      <c r="P899" s="4">
        <v>21</v>
      </c>
      <c r="Q899" s="4" t="s">
        <v>2250</v>
      </c>
      <c r="R899" s="4">
        <v>24.4</v>
      </c>
      <c r="S899" s="4">
        <v>1.6</v>
      </c>
      <c r="T899" s="4">
        <v>130</v>
      </c>
      <c r="U899" s="4">
        <v>10.4</v>
      </c>
      <c r="V899" s="4">
        <v>140</v>
      </c>
      <c r="W899" s="4" t="s">
        <v>2251</v>
      </c>
      <c r="X899" s="4">
        <v>180.8</v>
      </c>
      <c r="Y899" s="4">
        <v>99.9</v>
      </c>
      <c r="Z899" s="4">
        <v>15</v>
      </c>
      <c r="AA899" s="4">
        <v>6.9</v>
      </c>
      <c r="AB899" s="4" t="s">
        <v>2252</v>
      </c>
      <c r="AC899" s="4">
        <v>17.5</v>
      </c>
      <c r="AD899" s="4" t="s">
        <v>2253</v>
      </c>
      <c r="AE899" s="4">
        <v>51.6</v>
      </c>
      <c r="AF899" s="4" t="s">
        <v>2254</v>
      </c>
      <c r="AG899" s="4">
        <v>83</v>
      </c>
      <c r="AH899" s="4">
        <v>101.1</v>
      </c>
      <c r="AI899" s="4">
        <v>118.5</v>
      </c>
      <c r="AJ899" s="4">
        <v>494.58</v>
      </c>
      <c r="AK899" s="4" t="s">
        <v>76</v>
      </c>
      <c r="AL899" s="4" t="s">
        <v>76</v>
      </c>
      <c r="AM899" s="4" t="s">
        <v>76</v>
      </c>
      <c r="AN899" s="4">
        <v>7.8</v>
      </c>
    </row>
    <row r="900" spans="2:40" x14ac:dyDescent="0.25">
      <c r="B900" s="42" t="s">
        <v>408</v>
      </c>
      <c r="C900" s="15">
        <v>467080</v>
      </c>
      <c r="D900" s="15" t="s">
        <v>1812</v>
      </c>
      <c r="E900" s="15">
        <v>2019</v>
      </c>
      <c r="F900" s="11">
        <v>43647</v>
      </c>
      <c r="G900" s="4">
        <v>1004.6</v>
      </c>
      <c r="H900" s="4">
        <v>1005.5</v>
      </c>
      <c r="I900" s="4">
        <v>1009.8</v>
      </c>
      <c r="J900" s="4" t="s">
        <v>2255</v>
      </c>
      <c r="K900" s="4">
        <v>992.8</v>
      </c>
      <c r="L900" s="4" t="s">
        <v>2256</v>
      </c>
      <c r="M900" s="4">
        <v>29.5</v>
      </c>
      <c r="N900" s="4">
        <v>35.1</v>
      </c>
      <c r="O900" s="4" t="s">
        <v>2257</v>
      </c>
      <c r="P900" s="4">
        <v>25.1</v>
      </c>
      <c r="Q900" s="4" t="s">
        <v>2258</v>
      </c>
      <c r="R900" s="4">
        <v>25.5</v>
      </c>
      <c r="S900" s="4">
        <v>2</v>
      </c>
      <c r="T900" s="4">
        <v>110</v>
      </c>
      <c r="U900" s="4">
        <v>13.4</v>
      </c>
      <c r="V900" s="4">
        <v>140</v>
      </c>
      <c r="W900" s="4" t="s">
        <v>2259</v>
      </c>
      <c r="X900" s="4">
        <v>67.099999999999994</v>
      </c>
      <c r="Y900" s="4">
        <v>24.5</v>
      </c>
      <c r="Z900" s="4">
        <v>12</v>
      </c>
      <c r="AA900" s="4">
        <v>6</v>
      </c>
      <c r="AB900" s="4" t="s">
        <v>2260</v>
      </c>
      <c r="AC900" s="4">
        <v>12.5</v>
      </c>
      <c r="AD900" s="4" t="s">
        <v>2261</v>
      </c>
      <c r="AE900" s="4">
        <v>19.5</v>
      </c>
      <c r="AF900" s="4" t="s">
        <v>2262</v>
      </c>
      <c r="AG900" s="4">
        <v>79</v>
      </c>
      <c r="AH900" s="4">
        <v>133.6</v>
      </c>
      <c r="AI900" s="4">
        <v>204.3</v>
      </c>
      <c r="AJ900" s="4">
        <v>670.51</v>
      </c>
      <c r="AK900" s="4" t="s">
        <v>76</v>
      </c>
      <c r="AL900" s="4" t="s">
        <v>76</v>
      </c>
      <c r="AM900" s="4" t="s">
        <v>76</v>
      </c>
      <c r="AN900" s="4">
        <v>6.2</v>
      </c>
    </row>
    <row r="901" spans="2:40" x14ac:dyDescent="0.25">
      <c r="B901" s="42" t="s">
        <v>408</v>
      </c>
      <c r="C901" s="15">
        <v>467080</v>
      </c>
      <c r="D901" s="15" t="s">
        <v>1812</v>
      </c>
      <c r="E901" s="15">
        <v>2019</v>
      </c>
      <c r="F901" s="11">
        <v>43678</v>
      </c>
      <c r="G901" s="4">
        <v>1002.6</v>
      </c>
      <c r="H901" s="4">
        <v>1003.5</v>
      </c>
      <c r="I901" s="4">
        <v>1011.7</v>
      </c>
      <c r="J901" s="4" t="s">
        <v>2263</v>
      </c>
      <c r="K901" s="4">
        <v>983.1</v>
      </c>
      <c r="L901" s="4" t="s">
        <v>2264</v>
      </c>
      <c r="M901" s="4">
        <v>29</v>
      </c>
      <c r="N901" s="4">
        <v>36.9</v>
      </c>
      <c r="O901" s="4" t="s">
        <v>2265</v>
      </c>
      <c r="P901" s="4">
        <v>23.6</v>
      </c>
      <c r="Q901" s="4" t="s">
        <v>2266</v>
      </c>
      <c r="R901" s="4">
        <v>25.5</v>
      </c>
      <c r="S901" s="4">
        <v>2.2000000000000002</v>
      </c>
      <c r="T901" s="4">
        <v>110</v>
      </c>
      <c r="U901" s="4">
        <v>18.600000000000001</v>
      </c>
      <c r="V901" s="4">
        <v>140</v>
      </c>
      <c r="W901" s="4" t="s">
        <v>2267</v>
      </c>
      <c r="X901" s="4">
        <v>218</v>
      </c>
      <c r="Y901" s="4">
        <v>93.6</v>
      </c>
      <c r="Z901" s="4">
        <v>18</v>
      </c>
      <c r="AA901" s="4">
        <v>10</v>
      </c>
      <c r="AB901" s="4" t="s">
        <v>2268</v>
      </c>
      <c r="AC901" s="4">
        <v>27</v>
      </c>
      <c r="AD901" s="4" t="s">
        <v>2269</v>
      </c>
      <c r="AE901" s="4">
        <v>58</v>
      </c>
      <c r="AF901" s="4" t="s">
        <v>2270</v>
      </c>
      <c r="AG901" s="4">
        <v>81</v>
      </c>
      <c r="AH901" s="4">
        <v>116.7</v>
      </c>
      <c r="AI901" s="4">
        <v>193.1</v>
      </c>
      <c r="AJ901" s="4">
        <v>615.92999999999995</v>
      </c>
      <c r="AK901" s="4" t="s">
        <v>76</v>
      </c>
      <c r="AL901" s="4" t="s">
        <v>76</v>
      </c>
      <c r="AM901" s="4" t="s">
        <v>76</v>
      </c>
      <c r="AN901" s="4">
        <v>6.4</v>
      </c>
    </row>
    <row r="902" spans="2:40" x14ac:dyDescent="0.25">
      <c r="B902" s="42" t="s">
        <v>408</v>
      </c>
      <c r="C902" s="15">
        <v>467080</v>
      </c>
      <c r="D902" s="15" t="s">
        <v>1812</v>
      </c>
      <c r="E902" s="15">
        <v>2019</v>
      </c>
      <c r="F902" s="11">
        <v>43709</v>
      </c>
      <c r="G902" s="4">
        <v>1008.8</v>
      </c>
      <c r="H902" s="4">
        <v>1009.7</v>
      </c>
      <c r="I902" s="4">
        <v>1019.1</v>
      </c>
      <c r="J902" s="4" t="s">
        <v>2271</v>
      </c>
      <c r="K902" s="4">
        <v>992.4</v>
      </c>
      <c r="L902" s="4" t="s">
        <v>2272</v>
      </c>
      <c r="M902" s="4">
        <v>26.8</v>
      </c>
      <c r="N902" s="4">
        <v>33.9</v>
      </c>
      <c r="O902" s="4" t="s">
        <v>2273</v>
      </c>
      <c r="P902" s="4">
        <v>21.9</v>
      </c>
      <c r="Q902" s="4" t="s">
        <v>2274</v>
      </c>
      <c r="R902" s="4">
        <v>22.6</v>
      </c>
      <c r="S902" s="4">
        <v>2.4</v>
      </c>
      <c r="T902" s="4">
        <v>280</v>
      </c>
      <c r="U902" s="4">
        <v>22.9</v>
      </c>
      <c r="V902" s="4">
        <v>100</v>
      </c>
      <c r="W902" s="4" t="s">
        <v>2275</v>
      </c>
      <c r="X902" s="4">
        <v>514.6</v>
      </c>
      <c r="Y902" s="4">
        <v>115</v>
      </c>
      <c r="Z902" s="4">
        <v>21</v>
      </c>
      <c r="AA902" s="4">
        <v>25.5</v>
      </c>
      <c r="AB902" s="4" t="s">
        <v>2276</v>
      </c>
      <c r="AC902" s="4">
        <v>76.5</v>
      </c>
      <c r="AD902" s="4" t="s">
        <v>2277</v>
      </c>
      <c r="AE902" s="4">
        <v>137.9</v>
      </c>
      <c r="AF902" s="4" t="s">
        <v>2278</v>
      </c>
      <c r="AG902" s="4">
        <v>79</v>
      </c>
      <c r="AH902" s="4">
        <v>78.3</v>
      </c>
      <c r="AI902" s="4">
        <v>127.7</v>
      </c>
      <c r="AJ902" s="4">
        <v>427.7</v>
      </c>
      <c r="AK902" s="4" t="s">
        <v>76</v>
      </c>
      <c r="AL902" s="4" t="s">
        <v>76</v>
      </c>
      <c r="AM902" s="4" t="s">
        <v>76</v>
      </c>
      <c r="AN902" s="4">
        <v>7.5</v>
      </c>
    </row>
    <row r="903" spans="2:40" x14ac:dyDescent="0.25">
      <c r="B903" s="42" t="s">
        <v>408</v>
      </c>
      <c r="C903" s="15">
        <v>467080</v>
      </c>
      <c r="D903" s="15" t="s">
        <v>1812</v>
      </c>
      <c r="E903" s="15">
        <v>2019</v>
      </c>
      <c r="F903" s="11">
        <v>43739</v>
      </c>
      <c r="G903" s="4">
        <v>1014.8</v>
      </c>
      <c r="H903" s="4">
        <v>1015.7</v>
      </c>
      <c r="I903" s="4">
        <v>1022.9</v>
      </c>
      <c r="J903" s="4" t="s">
        <v>2279</v>
      </c>
      <c r="K903" s="4">
        <v>995.2</v>
      </c>
      <c r="L903" s="4" t="s">
        <v>2280</v>
      </c>
      <c r="M903" s="4">
        <v>24.4</v>
      </c>
      <c r="N903" s="4">
        <v>34.9</v>
      </c>
      <c r="O903" s="4" t="s">
        <v>2281</v>
      </c>
      <c r="P903" s="4">
        <v>18.5</v>
      </c>
      <c r="Q903" s="4" t="s">
        <v>2282</v>
      </c>
      <c r="R903" s="4">
        <v>20.100000000000001</v>
      </c>
      <c r="S903" s="4">
        <v>2</v>
      </c>
      <c r="T903" s="4">
        <v>110</v>
      </c>
      <c r="U903" s="4">
        <v>13.5</v>
      </c>
      <c r="V903" s="4">
        <v>280</v>
      </c>
      <c r="W903" s="4" t="s">
        <v>2283</v>
      </c>
      <c r="X903" s="4">
        <v>228.7</v>
      </c>
      <c r="Y903" s="4">
        <v>108.2</v>
      </c>
      <c r="Z903" s="4">
        <v>15</v>
      </c>
      <c r="AA903" s="4">
        <v>12</v>
      </c>
      <c r="AB903" s="4" t="s">
        <v>2284</v>
      </c>
      <c r="AC903" s="4">
        <v>26</v>
      </c>
      <c r="AD903" s="4" t="s">
        <v>2285</v>
      </c>
      <c r="AE903" s="4">
        <v>107.8</v>
      </c>
      <c r="AF903" s="4" t="s">
        <v>2286</v>
      </c>
      <c r="AG903" s="4">
        <v>78</v>
      </c>
      <c r="AH903" s="4">
        <v>80.5</v>
      </c>
      <c r="AI903" s="4">
        <v>127.8</v>
      </c>
      <c r="AJ903" s="4">
        <v>383.61</v>
      </c>
      <c r="AK903" s="4" t="s">
        <v>76</v>
      </c>
      <c r="AL903" s="4" t="s">
        <v>76</v>
      </c>
      <c r="AM903" s="4" t="s">
        <v>76</v>
      </c>
      <c r="AN903" s="4">
        <v>7</v>
      </c>
    </row>
    <row r="904" spans="2:40" x14ac:dyDescent="0.25">
      <c r="B904" s="42" t="s">
        <v>408</v>
      </c>
      <c r="C904" s="15">
        <v>467080</v>
      </c>
      <c r="D904" s="15" t="s">
        <v>1812</v>
      </c>
      <c r="E904" s="15">
        <v>2019</v>
      </c>
      <c r="F904" s="11">
        <v>43770</v>
      </c>
      <c r="G904" s="4">
        <v>1017.4</v>
      </c>
      <c r="H904" s="4">
        <v>1018.3</v>
      </c>
      <c r="I904" s="4">
        <v>1025.5</v>
      </c>
      <c r="J904" s="4" t="s">
        <v>2287</v>
      </c>
      <c r="K904" s="4">
        <v>1009.7</v>
      </c>
      <c r="L904" s="4" t="s">
        <v>2288</v>
      </c>
      <c r="M904" s="4">
        <v>21.2</v>
      </c>
      <c r="N904" s="4">
        <v>30.6</v>
      </c>
      <c r="O904" s="4" t="s">
        <v>2289</v>
      </c>
      <c r="P904" s="4">
        <v>15.8</v>
      </c>
      <c r="Q904" s="4" t="s">
        <v>2290</v>
      </c>
      <c r="R904" s="4">
        <v>17.5</v>
      </c>
      <c r="S904" s="4">
        <v>1.9</v>
      </c>
      <c r="T904" s="4">
        <v>280</v>
      </c>
      <c r="U904" s="4">
        <v>13</v>
      </c>
      <c r="V904" s="4">
        <v>90</v>
      </c>
      <c r="W904" s="4" t="s">
        <v>2291</v>
      </c>
      <c r="X904" s="4">
        <v>136.1</v>
      </c>
      <c r="Y904" s="4">
        <v>173.3</v>
      </c>
      <c r="Z904" s="4">
        <v>16</v>
      </c>
      <c r="AA904" s="4">
        <v>3.5</v>
      </c>
      <c r="AB904" s="4" t="s">
        <v>2292</v>
      </c>
      <c r="AC904" s="4">
        <v>11</v>
      </c>
      <c r="AD904" s="4" t="s">
        <v>2293</v>
      </c>
      <c r="AE904" s="4">
        <v>51.5</v>
      </c>
      <c r="AF904" s="4" t="s">
        <v>2294</v>
      </c>
      <c r="AG904" s="4">
        <v>80</v>
      </c>
      <c r="AH904" s="4">
        <v>38.299999999999997</v>
      </c>
      <c r="AI904" s="4">
        <v>62.5</v>
      </c>
      <c r="AJ904" s="4">
        <v>217.85</v>
      </c>
      <c r="AK904" s="4" t="s">
        <v>76</v>
      </c>
      <c r="AL904" s="4" t="s">
        <v>76</v>
      </c>
      <c r="AM904" s="4" t="s">
        <v>76</v>
      </c>
      <c r="AN904" s="4">
        <v>8.1999999999999993</v>
      </c>
    </row>
    <row r="905" spans="2:40" x14ac:dyDescent="0.25">
      <c r="B905" s="42" t="s">
        <v>408</v>
      </c>
      <c r="C905" s="15">
        <v>467080</v>
      </c>
      <c r="D905" s="15" t="s">
        <v>1812</v>
      </c>
      <c r="E905" s="15">
        <v>2019</v>
      </c>
      <c r="F905" s="11">
        <v>43800</v>
      </c>
      <c r="G905" s="4">
        <v>1020.3</v>
      </c>
      <c r="H905" s="4">
        <v>1021.3</v>
      </c>
      <c r="I905" s="4">
        <v>1030.8</v>
      </c>
      <c r="J905" s="4" t="s">
        <v>2295</v>
      </c>
      <c r="K905" s="4">
        <v>1011.5</v>
      </c>
      <c r="L905" s="4" t="s">
        <v>2296</v>
      </c>
      <c r="M905" s="4">
        <v>18.8</v>
      </c>
      <c r="N905" s="4">
        <v>27.7</v>
      </c>
      <c r="O905" s="4" t="s">
        <v>2297</v>
      </c>
      <c r="P905" s="4">
        <v>13.1</v>
      </c>
      <c r="Q905" s="4" t="s">
        <v>2298</v>
      </c>
      <c r="R905" s="4">
        <v>15.1</v>
      </c>
      <c r="S905" s="4">
        <v>1.8</v>
      </c>
      <c r="T905" s="4">
        <v>260</v>
      </c>
      <c r="U905" s="4">
        <v>13.4</v>
      </c>
      <c r="V905" s="4">
        <v>110</v>
      </c>
      <c r="W905" s="4" t="s">
        <v>2299</v>
      </c>
      <c r="X905" s="4">
        <v>162.6</v>
      </c>
      <c r="Y905" s="4">
        <v>208.4</v>
      </c>
      <c r="Z905" s="4">
        <v>17</v>
      </c>
      <c r="AA905" s="4">
        <v>22.2</v>
      </c>
      <c r="AB905" s="4" t="s">
        <v>2300</v>
      </c>
      <c r="AC905" s="4">
        <v>22.2</v>
      </c>
      <c r="AD905" s="4" t="s">
        <v>2300</v>
      </c>
      <c r="AE905" s="4">
        <v>56.1</v>
      </c>
      <c r="AF905" s="4" t="s">
        <v>2301</v>
      </c>
      <c r="AG905" s="4">
        <v>80</v>
      </c>
      <c r="AH905" s="4">
        <v>45.8</v>
      </c>
      <c r="AI905" s="4">
        <v>74.099999999999994</v>
      </c>
      <c r="AJ905" s="4">
        <v>217.03</v>
      </c>
      <c r="AK905" s="4" t="s">
        <v>76</v>
      </c>
      <c r="AL905" s="4" t="s">
        <v>76</v>
      </c>
      <c r="AM905" s="4" t="s">
        <v>76</v>
      </c>
      <c r="AN905" s="4">
        <v>8.1999999999999993</v>
      </c>
    </row>
    <row r="906" spans="2:40" x14ac:dyDescent="0.25">
      <c r="B906" s="42" t="s">
        <v>408</v>
      </c>
      <c r="C906" s="15">
        <v>467080</v>
      </c>
      <c r="D906" s="15" t="s">
        <v>1812</v>
      </c>
      <c r="E906" s="15">
        <v>2020</v>
      </c>
      <c r="F906" s="11">
        <v>43831</v>
      </c>
      <c r="G906" s="4">
        <v>1019.1</v>
      </c>
      <c r="H906" s="4">
        <v>1020.1</v>
      </c>
      <c r="I906" s="4">
        <v>1029.5999999999999</v>
      </c>
      <c r="J906" s="4" t="s">
        <v>1608</v>
      </c>
      <c r="K906" s="4">
        <v>1007.4</v>
      </c>
      <c r="L906" s="4" t="s">
        <v>1614</v>
      </c>
      <c r="M906" s="4">
        <v>18.3</v>
      </c>
      <c r="N906" s="4">
        <v>27.9</v>
      </c>
      <c r="O906" s="4" t="s">
        <v>1610</v>
      </c>
      <c r="P906" s="4">
        <v>8</v>
      </c>
      <c r="Q906" s="4" t="s">
        <v>1616</v>
      </c>
      <c r="R906" s="4">
        <v>13.9</v>
      </c>
      <c r="S906" s="4">
        <v>2.1</v>
      </c>
      <c r="T906" s="4">
        <v>90</v>
      </c>
      <c r="U906" s="4">
        <v>18.7</v>
      </c>
      <c r="V906" s="4">
        <v>350</v>
      </c>
      <c r="W906" s="4" t="s">
        <v>1615</v>
      </c>
      <c r="X906" s="4">
        <v>31.9</v>
      </c>
      <c r="Y906" s="4">
        <v>70.7</v>
      </c>
      <c r="Z906" s="4">
        <v>6</v>
      </c>
      <c r="AA906" s="4">
        <v>5</v>
      </c>
      <c r="AB906" s="4" t="s">
        <v>1612</v>
      </c>
      <c r="AC906" s="4">
        <v>8.5</v>
      </c>
      <c r="AD906" s="4" t="s">
        <v>1613</v>
      </c>
      <c r="AE906" s="4">
        <v>20</v>
      </c>
      <c r="AF906" s="4" t="s">
        <v>2302</v>
      </c>
      <c r="AG906" s="4">
        <v>76</v>
      </c>
      <c r="AH906" s="4">
        <v>49.5</v>
      </c>
      <c r="AI906" s="4">
        <v>94.8</v>
      </c>
      <c r="AJ906" s="4">
        <v>279.16000000000003</v>
      </c>
      <c r="AK906" s="4" t="s">
        <v>76</v>
      </c>
      <c r="AL906" s="4" t="s">
        <v>76</v>
      </c>
      <c r="AM906" s="4" t="s">
        <v>76</v>
      </c>
      <c r="AN906" s="4">
        <v>7.8</v>
      </c>
    </row>
    <row r="907" spans="2:40" x14ac:dyDescent="0.25">
      <c r="B907" s="42" t="s">
        <v>408</v>
      </c>
      <c r="C907" s="15">
        <v>467080</v>
      </c>
      <c r="D907" s="15" t="s">
        <v>1812</v>
      </c>
      <c r="E907" s="15">
        <v>2020</v>
      </c>
      <c r="F907" s="11">
        <v>43862</v>
      </c>
      <c r="G907" s="4">
        <v>1021.3</v>
      </c>
      <c r="H907" s="4">
        <v>1022.3</v>
      </c>
      <c r="I907" s="4">
        <v>1030.8</v>
      </c>
      <c r="J907" s="4" t="s">
        <v>1619</v>
      </c>
      <c r="K907" s="4">
        <v>1011.8</v>
      </c>
      <c r="L907" s="4" t="s">
        <v>1618</v>
      </c>
      <c r="M907" s="4">
        <v>18.399999999999999</v>
      </c>
      <c r="N907" s="4">
        <v>29.3</v>
      </c>
      <c r="O907" s="4" t="s">
        <v>1624</v>
      </c>
      <c r="P907" s="4">
        <v>8.9</v>
      </c>
      <c r="Q907" s="4" t="s">
        <v>1620</v>
      </c>
      <c r="R907" s="4">
        <v>14.3</v>
      </c>
      <c r="S907" s="4">
        <v>1.9</v>
      </c>
      <c r="T907" s="4">
        <v>280</v>
      </c>
      <c r="U907" s="4">
        <v>12.9</v>
      </c>
      <c r="V907" s="4">
        <v>120</v>
      </c>
      <c r="W907" s="4" t="s">
        <v>1622</v>
      </c>
      <c r="X907" s="4">
        <v>40</v>
      </c>
      <c r="Y907" s="4">
        <v>79.7</v>
      </c>
      <c r="Z907" s="4">
        <v>11</v>
      </c>
      <c r="AA907" s="4">
        <v>1</v>
      </c>
      <c r="AB907" s="4" t="s">
        <v>1623</v>
      </c>
      <c r="AC907" s="4">
        <v>2.5</v>
      </c>
      <c r="AD907" s="4" t="s">
        <v>1617</v>
      </c>
      <c r="AE907" s="4">
        <v>7.2</v>
      </c>
      <c r="AF907" s="4" t="s">
        <v>2303</v>
      </c>
      <c r="AG907" s="4">
        <v>77</v>
      </c>
      <c r="AH907" s="4">
        <v>44.5</v>
      </c>
      <c r="AI907" s="4">
        <v>76.599999999999994</v>
      </c>
      <c r="AJ907" s="4">
        <v>281.63</v>
      </c>
      <c r="AK907" s="4" t="s">
        <v>76</v>
      </c>
      <c r="AL907" s="4" t="s">
        <v>76</v>
      </c>
      <c r="AM907" s="4" t="s">
        <v>76</v>
      </c>
      <c r="AN907" s="4">
        <v>8.1999999999999993</v>
      </c>
    </row>
    <row r="908" spans="2:40" x14ac:dyDescent="0.25">
      <c r="B908" s="42" t="s">
        <v>408</v>
      </c>
      <c r="C908" s="15">
        <v>467080</v>
      </c>
      <c r="D908" s="15" t="s">
        <v>1812</v>
      </c>
      <c r="E908" s="15">
        <v>2020</v>
      </c>
      <c r="F908" s="11">
        <v>43891</v>
      </c>
      <c r="G908" s="4">
        <v>1015.5</v>
      </c>
      <c r="H908" s="4">
        <v>1016.4</v>
      </c>
      <c r="I908" s="4">
        <v>1024.0999999999999</v>
      </c>
      <c r="J908" s="4" t="s">
        <v>1625</v>
      </c>
      <c r="K908" s="4">
        <v>1003.5</v>
      </c>
      <c r="L908" s="4" t="s">
        <v>1626</v>
      </c>
      <c r="M908" s="4">
        <v>20.5</v>
      </c>
      <c r="N908" s="4">
        <v>30.5</v>
      </c>
      <c r="O908" s="4" t="s">
        <v>1630</v>
      </c>
      <c r="P908" s="4">
        <v>13</v>
      </c>
      <c r="Q908" s="4" t="s">
        <v>1628</v>
      </c>
      <c r="R908" s="4">
        <v>16.600000000000001</v>
      </c>
      <c r="S908" s="4">
        <v>1.7</v>
      </c>
      <c r="T908" s="4">
        <v>280</v>
      </c>
      <c r="U908" s="4">
        <v>12.9</v>
      </c>
      <c r="V908" s="4">
        <v>30</v>
      </c>
      <c r="W908" s="4" t="s">
        <v>1636</v>
      </c>
      <c r="X908" s="4">
        <v>68.7</v>
      </c>
      <c r="Y908" s="4">
        <v>104.3</v>
      </c>
      <c r="Z908" s="4">
        <v>14</v>
      </c>
      <c r="AA908" s="4">
        <v>3</v>
      </c>
      <c r="AB908" s="4" t="s">
        <v>1633</v>
      </c>
      <c r="AC908" s="4">
        <v>5</v>
      </c>
      <c r="AD908" s="4" t="s">
        <v>1634</v>
      </c>
      <c r="AE908" s="4">
        <v>14.1</v>
      </c>
      <c r="AF908" s="4" t="s">
        <v>2304</v>
      </c>
      <c r="AG908" s="4">
        <v>79</v>
      </c>
      <c r="AH908" s="4">
        <v>48.5</v>
      </c>
      <c r="AI908" s="4">
        <v>98.6</v>
      </c>
      <c r="AJ908" s="4">
        <v>345.38</v>
      </c>
      <c r="AK908" s="4" t="s">
        <v>76</v>
      </c>
      <c r="AL908" s="4" t="s">
        <v>76</v>
      </c>
      <c r="AM908" s="4" t="s">
        <v>76</v>
      </c>
      <c r="AN908" s="4">
        <v>7.9</v>
      </c>
    </row>
    <row r="909" spans="2:40" x14ac:dyDescent="0.25">
      <c r="B909" s="42" t="s">
        <v>408</v>
      </c>
      <c r="C909" s="15">
        <v>467080</v>
      </c>
      <c r="D909" s="15" t="s">
        <v>1812</v>
      </c>
      <c r="E909" s="15">
        <v>2020</v>
      </c>
      <c r="F909" s="11">
        <v>43922</v>
      </c>
      <c r="G909" s="4">
        <v>1016.3</v>
      </c>
      <c r="H909" s="4">
        <v>1017.3</v>
      </c>
      <c r="I909" s="4">
        <v>1021.9</v>
      </c>
      <c r="J909" s="4" t="s">
        <v>1637</v>
      </c>
      <c r="K909" s="4">
        <v>1008.4</v>
      </c>
      <c r="L909" s="4" t="s">
        <v>1643</v>
      </c>
      <c r="M909" s="4">
        <v>20.399999999999999</v>
      </c>
      <c r="N909" s="4">
        <v>30.9</v>
      </c>
      <c r="O909" s="4" t="s">
        <v>1644</v>
      </c>
      <c r="P909" s="4">
        <v>10.8</v>
      </c>
      <c r="Q909" s="4" t="s">
        <v>1641</v>
      </c>
      <c r="R909" s="4">
        <v>16.2</v>
      </c>
      <c r="S909" s="4">
        <v>1.9</v>
      </c>
      <c r="T909" s="4">
        <v>110</v>
      </c>
      <c r="U909" s="4">
        <v>14.6</v>
      </c>
      <c r="V909" s="4">
        <v>360</v>
      </c>
      <c r="W909" s="4" t="s">
        <v>1642</v>
      </c>
      <c r="X909" s="4">
        <v>124.2</v>
      </c>
      <c r="Y909" s="4">
        <v>127.4</v>
      </c>
      <c r="Z909" s="4">
        <v>14</v>
      </c>
      <c r="AA909" s="4">
        <v>2.5</v>
      </c>
      <c r="AB909" s="4" t="s">
        <v>1646</v>
      </c>
      <c r="AC909" s="4">
        <v>7.5</v>
      </c>
      <c r="AD909" s="4" t="s">
        <v>1645</v>
      </c>
      <c r="AE909" s="4">
        <v>41.6</v>
      </c>
      <c r="AF909" s="4" t="s">
        <v>2305</v>
      </c>
      <c r="AG909" s="4">
        <v>78</v>
      </c>
      <c r="AH909" s="4">
        <v>54.8</v>
      </c>
      <c r="AI909" s="4">
        <v>81.400000000000006</v>
      </c>
      <c r="AJ909" s="4">
        <v>320.89999999999998</v>
      </c>
      <c r="AK909" s="4" t="s">
        <v>76</v>
      </c>
      <c r="AL909" s="4" t="s">
        <v>76</v>
      </c>
      <c r="AM909" s="4" t="s">
        <v>76</v>
      </c>
      <c r="AN909" s="4">
        <v>8.1999999999999993</v>
      </c>
    </row>
    <row r="910" spans="2:40" x14ac:dyDescent="0.25">
      <c r="B910" s="42" t="s">
        <v>408</v>
      </c>
      <c r="C910" s="15">
        <v>467080</v>
      </c>
      <c r="D910" s="15" t="s">
        <v>1812</v>
      </c>
      <c r="E910" s="15">
        <v>2020</v>
      </c>
      <c r="F910" s="11">
        <v>43952</v>
      </c>
      <c r="G910" s="4">
        <v>1008.3</v>
      </c>
      <c r="H910" s="4">
        <v>1009.2</v>
      </c>
      <c r="I910" s="4">
        <v>1015</v>
      </c>
      <c r="J910" s="4" t="s">
        <v>1648</v>
      </c>
      <c r="K910" s="4">
        <v>1000.7</v>
      </c>
      <c r="L910" s="4" t="s">
        <v>1654</v>
      </c>
      <c r="M910" s="4">
        <v>25.8</v>
      </c>
      <c r="N910" s="4">
        <v>33.6</v>
      </c>
      <c r="O910" s="4" t="s">
        <v>1649</v>
      </c>
      <c r="P910" s="4">
        <v>21</v>
      </c>
      <c r="Q910" s="4" t="s">
        <v>1647</v>
      </c>
      <c r="R910" s="4">
        <v>23</v>
      </c>
      <c r="S910" s="4">
        <v>1.6</v>
      </c>
      <c r="T910" s="4">
        <v>100</v>
      </c>
      <c r="U910" s="4">
        <v>13.8</v>
      </c>
      <c r="V910" s="4">
        <v>180</v>
      </c>
      <c r="W910" s="4" t="s">
        <v>1651</v>
      </c>
      <c r="X910" s="4">
        <v>342.3</v>
      </c>
      <c r="Y910" s="4">
        <v>108.7</v>
      </c>
      <c r="Z910" s="4">
        <v>17</v>
      </c>
      <c r="AA910" s="4">
        <v>10.5</v>
      </c>
      <c r="AB910" s="4" t="s">
        <v>1652</v>
      </c>
      <c r="AC910" s="4">
        <v>37</v>
      </c>
      <c r="AD910" s="4" t="s">
        <v>1653</v>
      </c>
      <c r="AE910" s="4">
        <v>106.4</v>
      </c>
      <c r="AF910" s="4" t="s">
        <v>2306</v>
      </c>
      <c r="AG910" s="4">
        <v>85</v>
      </c>
      <c r="AH910" s="4">
        <v>78.599999999999994</v>
      </c>
      <c r="AI910" s="4">
        <v>88.8</v>
      </c>
      <c r="AJ910" s="4">
        <v>410.62</v>
      </c>
      <c r="AK910" s="4">
        <v>7</v>
      </c>
      <c r="AL910" s="4">
        <v>13</v>
      </c>
      <c r="AM910" s="4" t="s">
        <v>118</v>
      </c>
      <c r="AN910" s="4">
        <v>8.4</v>
      </c>
    </row>
    <row r="911" spans="2:40" x14ac:dyDescent="0.25">
      <c r="B911" s="42" t="s">
        <v>408</v>
      </c>
      <c r="C911" s="15">
        <v>467080</v>
      </c>
      <c r="D911" s="15" t="s">
        <v>1812</v>
      </c>
      <c r="E911" s="15">
        <v>2020</v>
      </c>
      <c r="F911" s="11">
        <v>43983</v>
      </c>
      <c r="G911" s="4">
        <v>1007.1</v>
      </c>
      <c r="H911" s="4">
        <v>1008</v>
      </c>
      <c r="I911" s="4">
        <v>1013.4</v>
      </c>
      <c r="J911" s="4" t="s">
        <v>1658</v>
      </c>
      <c r="K911" s="4">
        <v>1002.7</v>
      </c>
      <c r="L911" s="4" t="s">
        <v>1660</v>
      </c>
      <c r="M911" s="4">
        <v>29</v>
      </c>
      <c r="N911" s="4">
        <v>35.799999999999997</v>
      </c>
      <c r="O911" s="4" t="s">
        <v>1659</v>
      </c>
      <c r="P911" s="4">
        <v>24.2</v>
      </c>
      <c r="Q911" s="4" t="s">
        <v>1656</v>
      </c>
      <c r="R911" s="4">
        <v>24.9</v>
      </c>
      <c r="S911" s="4">
        <v>1.7</v>
      </c>
      <c r="T911" s="4">
        <v>290</v>
      </c>
      <c r="U911" s="4">
        <v>10.3</v>
      </c>
      <c r="V911" s="4">
        <v>180</v>
      </c>
      <c r="W911" s="4" t="s">
        <v>1657</v>
      </c>
      <c r="X911" s="4">
        <v>116</v>
      </c>
      <c r="Y911" s="4">
        <v>40.700000000000003</v>
      </c>
      <c r="Z911" s="4">
        <v>8</v>
      </c>
      <c r="AA911" s="4">
        <v>10</v>
      </c>
      <c r="AB911" s="4" t="s">
        <v>1655</v>
      </c>
      <c r="AC911" s="4">
        <v>35.5</v>
      </c>
      <c r="AD911" s="4" t="s">
        <v>1655</v>
      </c>
      <c r="AE911" s="4">
        <v>56.4</v>
      </c>
      <c r="AF911" s="4" t="s">
        <v>2307</v>
      </c>
      <c r="AG911" s="4">
        <v>79</v>
      </c>
      <c r="AH911" s="4">
        <v>135.9</v>
      </c>
      <c r="AI911" s="4">
        <v>216.6</v>
      </c>
      <c r="AJ911" s="4">
        <v>636.45000000000005</v>
      </c>
      <c r="AK911" s="4" t="s">
        <v>76</v>
      </c>
      <c r="AL911" s="4" t="s">
        <v>76</v>
      </c>
      <c r="AM911" s="4" t="s">
        <v>76</v>
      </c>
      <c r="AN911" s="4">
        <v>6.1</v>
      </c>
    </row>
    <row r="912" spans="2:40" x14ac:dyDescent="0.25">
      <c r="B912" s="42" t="s">
        <v>408</v>
      </c>
      <c r="C912" s="15">
        <v>467080</v>
      </c>
      <c r="D912" s="15" t="s">
        <v>1812</v>
      </c>
      <c r="E912" s="15">
        <v>2020</v>
      </c>
      <c r="F912" s="11">
        <v>44013</v>
      </c>
      <c r="G912" s="4">
        <v>1007.2</v>
      </c>
      <c r="H912" s="4">
        <v>1008.1</v>
      </c>
      <c r="I912" s="4">
        <v>1012</v>
      </c>
      <c r="J912" s="4" t="s">
        <v>1666</v>
      </c>
      <c r="K912" s="4">
        <v>1001.6</v>
      </c>
      <c r="L912" s="4" t="s">
        <v>1662</v>
      </c>
      <c r="M912" s="4">
        <v>29.6</v>
      </c>
      <c r="N912" s="4">
        <v>36.200000000000003</v>
      </c>
      <c r="O912" s="4" t="s">
        <v>1665</v>
      </c>
      <c r="P912" s="4">
        <v>24.3</v>
      </c>
      <c r="Q912" s="4" t="s">
        <v>1661</v>
      </c>
      <c r="R912" s="4">
        <v>25.1</v>
      </c>
      <c r="S912" s="4">
        <v>1.9</v>
      </c>
      <c r="T912" s="4">
        <v>280</v>
      </c>
      <c r="U912" s="4">
        <v>13.8</v>
      </c>
      <c r="V912" s="4">
        <v>150</v>
      </c>
      <c r="W912" s="4" t="s">
        <v>1668</v>
      </c>
      <c r="X912" s="4">
        <v>56</v>
      </c>
      <c r="Y912" s="4">
        <v>33.4</v>
      </c>
      <c r="Z912" s="4">
        <v>12</v>
      </c>
      <c r="AA912" s="4">
        <v>5.5</v>
      </c>
      <c r="AB912" s="4" t="s">
        <v>1663</v>
      </c>
      <c r="AC912" s="4">
        <v>11</v>
      </c>
      <c r="AD912" s="4" t="s">
        <v>1664</v>
      </c>
      <c r="AE912" s="4">
        <v>16.5</v>
      </c>
      <c r="AF912" s="4" t="s">
        <v>2308</v>
      </c>
      <c r="AG912" s="4">
        <v>77</v>
      </c>
      <c r="AH912" s="4">
        <v>146.30000000000001</v>
      </c>
      <c r="AI912" s="4">
        <v>230.8</v>
      </c>
      <c r="AJ912" s="4">
        <v>655.87</v>
      </c>
      <c r="AK912" s="4" t="s">
        <v>76</v>
      </c>
      <c r="AL912" s="4" t="s">
        <v>76</v>
      </c>
      <c r="AM912" s="4" t="s">
        <v>76</v>
      </c>
      <c r="AN912" s="4">
        <v>6</v>
      </c>
    </row>
    <row r="913" spans="2:40" x14ac:dyDescent="0.25">
      <c r="B913" s="42" t="s">
        <v>408</v>
      </c>
      <c r="C913" s="15">
        <v>467080</v>
      </c>
      <c r="D913" s="15" t="s">
        <v>1812</v>
      </c>
      <c r="E913" s="15">
        <v>2020</v>
      </c>
      <c r="F913" s="11">
        <v>44044</v>
      </c>
      <c r="G913" s="4">
        <v>1006.5</v>
      </c>
      <c r="H913" s="4">
        <v>1007.4</v>
      </c>
      <c r="I913" s="4">
        <v>1014.8</v>
      </c>
      <c r="J913" s="4" t="s">
        <v>1671</v>
      </c>
      <c r="K913" s="4">
        <v>999.3</v>
      </c>
      <c r="L913" s="4" t="s">
        <v>1673</v>
      </c>
      <c r="M913" s="4">
        <v>29.4</v>
      </c>
      <c r="N913" s="4">
        <v>35.700000000000003</v>
      </c>
      <c r="O913" s="4" t="s">
        <v>1669</v>
      </c>
      <c r="P913" s="4">
        <v>24.7</v>
      </c>
      <c r="Q913" s="4" t="s">
        <v>1672</v>
      </c>
      <c r="R913" s="4">
        <v>24.5</v>
      </c>
      <c r="S913" s="4">
        <v>2.2000000000000002</v>
      </c>
      <c r="T913" s="4">
        <v>130</v>
      </c>
      <c r="U913" s="4">
        <v>14.9</v>
      </c>
      <c r="V913" s="4">
        <v>190</v>
      </c>
      <c r="W913" s="4" t="s">
        <v>1670</v>
      </c>
      <c r="X913" s="4">
        <v>194.5</v>
      </c>
      <c r="Y913" s="4">
        <v>37.200000000000003</v>
      </c>
      <c r="Z913" s="4">
        <v>9</v>
      </c>
      <c r="AA913" s="4">
        <v>24</v>
      </c>
      <c r="AB913" s="4" t="s">
        <v>1674</v>
      </c>
      <c r="AC913" s="4">
        <v>88</v>
      </c>
      <c r="AD913" s="4" t="s">
        <v>1675</v>
      </c>
      <c r="AE913" s="4">
        <v>106.5</v>
      </c>
      <c r="AF913" s="4" t="s">
        <v>2309</v>
      </c>
      <c r="AG913" s="4">
        <v>76</v>
      </c>
      <c r="AH913" s="4">
        <v>141.30000000000001</v>
      </c>
      <c r="AI913" s="4">
        <v>231.4</v>
      </c>
      <c r="AJ913" s="4">
        <v>647.05999999999995</v>
      </c>
      <c r="AK913" s="4" t="s">
        <v>76</v>
      </c>
      <c r="AL913" s="4" t="s">
        <v>76</v>
      </c>
      <c r="AM913" s="4" t="s">
        <v>76</v>
      </c>
      <c r="AN913" s="4">
        <v>5.7</v>
      </c>
    </row>
    <row r="914" spans="2:40" x14ac:dyDescent="0.25">
      <c r="B914" s="42" t="s">
        <v>408</v>
      </c>
      <c r="C914" s="15">
        <v>467080</v>
      </c>
      <c r="D914" s="15" t="s">
        <v>1812</v>
      </c>
      <c r="E914" s="15">
        <v>2020</v>
      </c>
      <c r="F914" s="11">
        <v>44075</v>
      </c>
      <c r="G914" s="4">
        <v>1009.2</v>
      </c>
      <c r="H914" s="4">
        <v>1010.1</v>
      </c>
      <c r="I914" s="4">
        <v>1013.6</v>
      </c>
      <c r="J914" s="4" t="s">
        <v>1681</v>
      </c>
      <c r="K914" s="4">
        <v>999.4</v>
      </c>
      <c r="L914" s="4" t="s">
        <v>1676</v>
      </c>
      <c r="M914" s="4">
        <v>27</v>
      </c>
      <c r="N914" s="4">
        <v>35.299999999999997</v>
      </c>
      <c r="O914" s="4" t="s">
        <v>1677</v>
      </c>
      <c r="P914" s="4">
        <v>20.8</v>
      </c>
      <c r="Q914" s="4" t="s">
        <v>1682</v>
      </c>
      <c r="R914" s="4">
        <v>22.3</v>
      </c>
      <c r="S914" s="4">
        <v>1.8</v>
      </c>
      <c r="T914" s="4">
        <v>280</v>
      </c>
      <c r="U914" s="4">
        <v>17.600000000000001</v>
      </c>
      <c r="V914" s="4">
        <v>350</v>
      </c>
      <c r="W914" s="4" t="s">
        <v>1678</v>
      </c>
      <c r="X914" s="4">
        <v>168.5</v>
      </c>
      <c r="Y914" s="4">
        <v>68.400000000000006</v>
      </c>
      <c r="Z914" s="4">
        <v>13</v>
      </c>
      <c r="AA914" s="4">
        <v>21.5</v>
      </c>
      <c r="AB914" s="4" t="s">
        <v>1679</v>
      </c>
      <c r="AC914" s="4">
        <v>55.5</v>
      </c>
      <c r="AD914" s="4" t="s">
        <v>1680</v>
      </c>
      <c r="AE914" s="4">
        <v>75.5</v>
      </c>
      <c r="AF914" s="4" t="s">
        <v>2310</v>
      </c>
      <c r="AG914" s="4">
        <v>76</v>
      </c>
      <c r="AH914" s="4">
        <v>78.2</v>
      </c>
      <c r="AI914" s="4">
        <v>128.30000000000001</v>
      </c>
      <c r="AJ914" s="4">
        <v>409.66</v>
      </c>
      <c r="AK914" s="4">
        <v>7</v>
      </c>
      <c r="AL914" s="4">
        <v>12</v>
      </c>
      <c r="AM914" s="4" t="s">
        <v>144</v>
      </c>
      <c r="AN914" s="4">
        <v>7.4</v>
      </c>
    </row>
    <row r="915" spans="2:40" x14ac:dyDescent="0.25">
      <c r="B915" s="42" t="s">
        <v>408</v>
      </c>
      <c r="C915" s="15">
        <v>467080</v>
      </c>
      <c r="D915" s="15" t="s">
        <v>1812</v>
      </c>
      <c r="E915" s="15">
        <v>2020</v>
      </c>
      <c r="F915" s="11">
        <v>44105</v>
      </c>
      <c r="G915" s="4">
        <v>1014.4</v>
      </c>
      <c r="H915" s="4">
        <v>1015.3</v>
      </c>
      <c r="I915" s="4">
        <v>1021.5</v>
      </c>
      <c r="J915" s="4" t="s">
        <v>1690</v>
      </c>
      <c r="K915" s="4">
        <v>1006.4</v>
      </c>
      <c r="L915" s="4" t="s">
        <v>1687</v>
      </c>
      <c r="M915" s="4">
        <v>23.7</v>
      </c>
      <c r="N915" s="4">
        <v>31.6</v>
      </c>
      <c r="O915" s="4" t="s">
        <v>1683</v>
      </c>
      <c r="P915" s="4">
        <v>18.100000000000001</v>
      </c>
      <c r="Q915" s="4" t="s">
        <v>1689</v>
      </c>
      <c r="R915" s="4">
        <v>20.100000000000001</v>
      </c>
      <c r="S915" s="4">
        <v>2.1</v>
      </c>
      <c r="T915" s="4">
        <v>240</v>
      </c>
      <c r="U915" s="4">
        <v>15.4</v>
      </c>
      <c r="V915" s="4">
        <v>90</v>
      </c>
      <c r="W915" s="4" t="s">
        <v>1684</v>
      </c>
      <c r="X915" s="4">
        <v>621</v>
      </c>
      <c r="Y915" s="4">
        <v>181.1</v>
      </c>
      <c r="Z915" s="4">
        <v>21</v>
      </c>
      <c r="AA915" s="4">
        <v>20</v>
      </c>
      <c r="AB915" s="4" t="s">
        <v>1685</v>
      </c>
      <c r="AC915" s="4">
        <v>62.5</v>
      </c>
      <c r="AD915" s="4" t="s">
        <v>1686</v>
      </c>
      <c r="AE915" s="4">
        <v>174.5</v>
      </c>
      <c r="AF915" s="4" t="s">
        <v>2311</v>
      </c>
      <c r="AG915" s="4">
        <v>80</v>
      </c>
      <c r="AH915" s="4">
        <v>30.1</v>
      </c>
      <c r="AI915" s="4">
        <v>41.4</v>
      </c>
      <c r="AJ915" s="4">
        <v>192.99</v>
      </c>
      <c r="AK915" s="4" t="s">
        <v>76</v>
      </c>
      <c r="AL915" s="4" t="s">
        <v>76</v>
      </c>
      <c r="AM915" s="4" t="s">
        <v>76</v>
      </c>
      <c r="AN915" s="4">
        <v>9.1999999999999993</v>
      </c>
    </row>
    <row r="916" spans="2:40" x14ac:dyDescent="0.25">
      <c r="B916" s="42" t="s">
        <v>408</v>
      </c>
      <c r="C916" s="15">
        <v>467080</v>
      </c>
      <c r="D916" s="15" t="s">
        <v>1812</v>
      </c>
      <c r="E916" s="15">
        <v>2020</v>
      </c>
      <c r="F916" s="11">
        <v>44136</v>
      </c>
      <c r="G916" s="4">
        <v>1018.2</v>
      </c>
      <c r="H916" s="4">
        <v>1019.2</v>
      </c>
      <c r="I916" s="4">
        <v>1025.5</v>
      </c>
      <c r="J916" s="4" t="s">
        <v>1699</v>
      </c>
      <c r="K916" s="4">
        <v>1009.1</v>
      </c>
      <c r="L916" s="4" t="s">
        <v>1697</v>
      </c>
      <c r="M916" s="4">
        <v>21.9</v>
      </c>
      <c r="N916" s="4">
        <v>31.4</v>
      </c>
      <c r="O916" s="4" t="s">
        <v>1694</v>
      </c>
      <c r="P916" s="4">
        <v>17.5</v>
      </c>
      <c r="Q916" s="4" t="s">
        <v>1692</v>
      </c>
      <c r="R916" s="4">
        <v>19.399999999999999</v>
      </c>
      <c r="S916" s="4">
        <v>1.9</v>
      </c>
      <c r="T916" s="4">
        <v>80</v>
      </c>
      <c r="U916" s="4">
        <v>11.6</v>
      </c>
      <c r="V916" s="4">
        <v>100</v>
      </c>
      <c r="W916" s="4" t="s">
        <v>1691</v>
      </c>
      <c r="X916" s="4">
        <v>483.5</v>
      </c>
      <c r="Y916" s="4">
        <v>238.9</v>
      </c>
      <c r="Z916" s="4">
        <v>23</v>
      </c>
      <c r="AA916" s="4">
        <v>8</v>
      </c>
      <c r="AB916" s="4" t="s">
        <v>1695</v>
      </c>
      <c r="AC916" s="4">
        <v>24</v>
      </c>
      <c r="AD916" s="4" t="s">
        <v>1696</v>
      </c>
      <c r="AE916" s="4">
        <v>99</v>
      </c>
      <c r="AF916" s="4" t="s">
        <v>2312</v>
      </c>
      <c r="AG916" s="4">
        <v>86</v>
      </c>
      <c r="AH916" s="4">
        <v>27.5</v>
      </c>
      <c r="AI916" s="4">
        <v>49.8</v>
      </c>
      <c r="AJ916" s="4">
        <v>179.49</v>
      </c>
      <c r="AK916" s="4" t="s">
        <v>76</v>
      </c>
      <c r="AL916" s="4" t="s">
        <v>76</v>
      </c>
      <c r="AM916" s="4" t="s">
        <v>76</v>
      </c>
      <c r="AN916" s="4">
        <v>8.6999999999999993</v>
      </c>
    </row>
    <row r="917" spans="2:40" x14ac:dyDescent="0.25">
      <c r="B917" s="42" t="s">
        <v>408</v>
      </c>
      <c r="C917" s="15">
        <v>467080</v>
      </c>
      <c r="D917" s="15" t="s">
        <v>1812</v>
      </c>
      <c r="E917" s="15">
        <v>2020</v>
      </c>
      <c r="F917" s="11">
        <v>44166</v>
      </c>
      <c r="G917" s="4">
        <v>1019.7</v>
      </c>
      <c r="H917" s="4">
        <v>1020.6</v>
      </c>
      <c r="I917" s="4">
        <v>1030.5</v>
      </c>
      <c r="J917" s="4" t="s">
        <v>1706</v>
      </c>
      <c r="K917" s="4">
        <v>1010.5</v>
      </c>
      <c r="L917" s="4" t="s">
        <v>1703</v>
      </c>
      <c r="M917" s="4">
        <v>18</v>
      </c>
      <c r="N917" s="4">
        <v>26.6</v>
      </c>
      <c r="O917" s="4" t="s">
        <v>1704</v>
      </c>
      <c r="P917" s="4">
        <v>8.3000000000000007</v>
      </c>
      <c r="Q917" s="4" t="s">
        <v>1707</v>
      </c>
      <c r="R917" s="4">
        <v>15.9</v>
      </c>
      <c r="S917" s="4">
        <v>1.8</v>
      </c>
      <c r="T917" s="4">
        <v>240</v>
      </c>
      <c r="U917" s="4">
        <v>14.5</v>
      </c>
      <c r="V917" s="4">
        <v>90</v>
      </c>
      <c r="W917" s="4" t="s">
        <v>1705</v>
      </c>
      <c r="X917" s="4">
        <v>562.5</v>
      </c>
      <c r="Y917" s="4">
        <v>344.5</v>
      </c>
      <c r="Z917" s="4">
        <v>27</v>
      </c>
      <c r="AA917" s="4">
        <v>6.5</v>
      </c>
      <c r="AB917" s="4" t="s">
        <v>1700</v>
      </c>
      <c r="AC917" s="4">
        <v>17.5</v>
      </c>
      <c r="AD917" s="4" t="s">
        <v>1701</v>
      </c>
      <c r="AE917" s="4">
        <v>81</v>
      </c>
      <c r="AF917" s="4" t="s">
        <v>2313</v>
      </c>
      <c r="AG917" s="4">
        <v>88</v>
      </c>
      <c r="AH917" s="4">
        <v>17</v>
      </c>
      <c r="AI917" s="4">
        <v>24.6</v>
      </c>
      <c r="AJ917" s="4">
        <v>125.39</v>
      </c>
      <c r="AK917" s="4" t="s">
        <v>76</v>
      </c>
      <c r="AL917" s="4" t="s">
        <v>76</v>
      </c>
      <c r="AM917" s="4" t="s">
        <v>76</v>
      </c>
      <c r="AN917" s="4">
        <v>9.3000000000000007</v>
      </c>
    </row>
    <row r="918" spans="2:40" x14ac:dyDescent="0.25">
      <c r="B918" s="42" t="s">
        <v>408</v>
      </c>
      <c r="C918" s="15">
        <v>467080</v>
      </c>
      <c r="D918" s="15" t="s">
        <v>1812</v>
      </c>
      <c r="E918" s="15">
        <v>2021</v>
      </c>
      <c r="F918" s="11">
        <v>44197</v>
      </c>
      <c r="G918" s="4">
        <v>1020.6</v>
      </c>
      <c r="H918" s="4">
        <v>1021.6</v>
      </c>
      <c r="I918" s="4">
        <v>1027.5999999999999</v>
      </c>
      <c r="J918" s="4" t="s">
        <v>1713</v>
      </c>
      <c r="K918" s="4">
        <v>1009.1</v>
      </c>
      <c r="L918" s="4" t="s">
        <v>1718</v>
      </c>
      <c r="M918" s="4">
        <v>15.3</v>
      </c>
      <c r="N918" s="4">
        <v>25.2</v>
      </c>
      <c r="O918" s="4" t="s">
        <v>1716</v>
      </c>
      <c r="P918" s="4">
        <v>7</v>
      </c>
      <c r="Q918" s="4" t="s">
        <v>1711</v>
      </c>
      <c r="R918" s="4">
        <v>11.9</v>
      </c>
      <c r="S918" s="4">
        <v>1.8</v>
      </c>
      <c r="T918" s="4">
        <v>240</v>
      </c>
      <c r="U918" s="4">
        <v>15.1</v>
      </c>
      <c r="V918" s="4">
        <v>40</v>
      </c>
      <c r="W918" s="4" t="s">
        <v>1714</v>
      </c>
      <c r="X918" s="4">
        <v>46</v>
      </c>
      <c r="Y918" s="4">
        <v>166.4</v>
      </c>
      <c r="Z918" s="4">
        <v>15</v>
      </c>
      <c r="AA918" s="4">
        <v>2.5</v>
      </c>
      <c r="AB918" s="4" t="s">
        <v>1709</v>
      </c>
      <c r="AC918" s="4">
        <v>3.5</v>
      </c>
      <c r="AD918" s="4" t="s">
        <v>1710</v>
      </c>
      <c r="AE918" s="4">
        <v>18.5</v>
      </c>
      <c r="AF918" s="4" t="s">
        <v>2314</v>
      </c>
      <c r="AG918" s="4">
        <v>81</v>
      </c>
      <c r="AH918" s="4">
        <v>31.3</v>
      </c>
      <c r="AI918" s="4">
        <v>76.400000000000006</v>
      </c>
      <c r="AJ918" s="4">
        <v>225.73</v>
      </c>
      <c r="AK918" s="4" t="s">
        <v>76</v>
      </c>
      <c r="AL918" s="4" t="s">
        <v>76</v>
      </c>
      <c r="AM918" s="4" t="s">
        <v>76</v>
      </c>
      <c r="AN918" s="4">
        <v>7.9</v>
      </c>
    </row>
    <row r="919" spans="2:40" x14ac:dyDescent="0.25">
      <c r="B919" s="42" t="s">
        <v>408</v>
      </c>
      <c r="C919" s="15">
        <v>467080</v>
      </c>
      <c r="D919" s="15" t="s">
        <v>1812</v>
      </c>
      <c r="E919" s="15">
        <v>2021</v>
      </c>
      <c r="F919" s="11">
        <v>44228</v>
      </c>
      <c r="G919" s="4">
        <v>1017.3</v>
      </c>
      <c r="H919" s="4">
        <v>1018.2</v>
      </c>
      <c r="I919" s="4">
        <v>1028.8</v>
      </c>
      <c r="J919" s="4" t="s">
        <v>1725</v>
      </c>
      <c r="K919" s="4">
        <v>1007</v>
      </c>
      <c r="L919" s="4" t="s">
        <v>1729</v>
      </c>
      <c r="M919" s="4">
        <v>18.7</v>
      </c>
      <c r="N919" s="4">
        <v>26.3</v>
      </c>
      <c r="O919" s="4" t="s">
        <v>1728</v>
      </c>
      <c r="P919" s="4">
        <v>10.1</v>
      </c>
      <c r="Q919" s="4" t="s">
        <v>1726</v>
      </c>
      <c r="R919" s="4">
        <v>14.7</v>
      </c>
      <c r="S919" s="4">
        <v>1.9</v>
      </c>
      <c r="T919" s="4">
        <v>40</v>
      </c>
      <c r="U919" s="4">
        <v>12.6</v>
      </c>
      <c r="V919" s="4">
        <v>120</v>
      </c>
      <c r="W919" s="4" t="s">
        <v>1724</v>
      </c>
      <c r="X919" s="4">
        <v>69.5</v>
      </c>
      <c r="Y919" s="4">
        <v>82.8</v>
      </c>
      <c r="Z919" s="4">
        <v>8</v>
      </c>
      <c r="AA919" s="4">
        <v>3</v>
      </c>
      <c r="AB919" s="4" t="s">
        <v>1722</v>
      </c>
      <c r="AC919" s="4">
        <v>6.5</v>
      </c>
      <c r="AD919" s="4" t="s">
        <v>1723</v>
      </c>
      <c r="AE919" s="4">
        <v>34</v>
      </c>
      <c r="AF919" s="4" t="s">
        <v>2315</v>
      </c>
      <c r="AG919" s="4">
        <v>79</v>
      </c>
      <c r="AH919" s="4">
        <v>60</v>
      </c>
      <c r="AI919" s="4">
        <v>122.8</v>
      </c>
      <c r="AJ919" s="4">
        <v>340.12</v>
      </c>
      <c r="AK919" s="4" t="s">
        <v>76</v>
      </c>
      <c r="AL919" s="4" t="s">
        <v>76</v>
      </c>
      <c r="AM919" s="4" t="s">
        <v>76</v>
      </c>
      <c r="AN919" s="4">
        <v>6.3</v>
      </c>
    </row>
    <row r="920" spans="2:40" x14ac:dyDescent="0.25">
      <c r="B920" s="42" t="s">
        <v>408</v>
      </c>
      <c r="C920" s="15">
        <v>467080</v>
      </c>
      <c r="D920" s="15" t="s">
        <v>1812</v>
      </c>
      <c r="E920" s="15">
        <v>2021</v>
      </c>
      <c r="F920" s="11">
        <v>44256</v>
      </c>
      <c r="G920" s="4">
        <v>1016</v>
      </c>
      <c r="H920" s="4">
        <v>1016.9</v>
      </c>
      <c r="I920" s="4">
        <v>1026.5999999999999</v>
      </c>
      <c r="J920" s="4" t="s">
        <v>1733</v>
      </c>
      <c r="K920" s="4">
        <v>1004.4</v>
      </c>
      <c r="L920" s="4" t="s">
        <v>1738</v>
      </c>
      <c r="M920" s="4">
        <v>20.3</v>
      </c>
      <c r="N920" s="4">
        <v>28.3</v>
      </c>
      <c r="O920" s="4" t="s">
        <v>1736</v>
      </c>
      <c r="P920" s="4">
        <v>12.4</v>
      </c>
      <c r="Q920" s="4" t="s">
        <v>1734</v>
      </c>
      <c r="R920" s="4">
        <v>17.600000000000001</v>
      </c>
      <c r="S920" s="4">
        <v>1.7</v>
      </c>
      <c r="T920" s="4">
        <v>60</v>
      </c>
      <c r="U920" s="4">
        <v>14.8</v>
      </c>
      <c r="V920" s="4">
        <v>310</v>
      </c>
      <c r="W920" s="4" t="s">
        <v>1735</v>
      </c>
      <c r="X920" s="4">
        <v>37</v>
      </c>
      <c r="Y920" s="4">
        <v>91.5</v>
      </c>
      <c r="Z920" s="4">
        <v>8</v>
      </c>
      <c r="AA920" s="4">
        <v>3.5</v>
      </c>
      <c r="AB920" s="4" t="s">
        <v>1731</v>
      </c>
      <c r="AC920" s="4">
        <v>7</v>
      </c>
      <c r="AD920" s="4" t="s">
        <v>1732</v>
      </c>
      <c r="AE920" s="4">
        <v>8.5</v>
      </c>
      <c r="AF920" s="4" t="s">
        <v>2316</v>
      </c>
      <c r="AG920" s="4">
        <v>85</v>
      </c>
      <c r="AH920" s="4">
        <v>60.9</v>
      </c>
      <c r="AI920" s="4">
        <v>106.2</v>
      </c>
      <c r="AJ920" s="4">
        <v>358.36</v>
      </c>
      <c r="AK920" s="4" t="s">
        <v>76</v>
      </c>
      <c r="AL920" s="4" t="s">
        <v>76</v>
      </c>
      <c r="AM920" s="4" t="s">
        <v>76</v>
      </c>
      <c r="AN920" s="4">
        <v>7.7</v>
      </c>
    </row>
    <row r="921" spans="2:40" x14ac:dyDescent="0.25">
      <c r="B921" s="42" t="s">
        <v>408</v>
      </c>
      <c r="C921" s="15">
        <v>467080</v>
      </c>
      <c r="D921" s="15" t="s">
        <v>1812</v>
      </c>
      <c r="E921" s="15">
        <v>2021</v>
      </c>
      <c r="F921" s="11">
        <v>44287</v>
      </c>
      <c r="G921" s="4">
        <v>1014.1</v>
      </c>
      <c r="H921" s="4">
        <v>1015</v>
      </c>
      <c r="I921" s="4">
        <v>1021.4</v>
      </c>
      <c r="J921" s="4" t="s">
        <v>1741</v>
      </c>
      <c r="K921" s="4">
        <v>1004.6</v>
      </c>
      <c r="L921" s="4" t="s">
        <v>1744</v>
      </c>
      <c r="M921" s="4">
        <v>21.6</v>
      </c>
      <c r="N921" s="4">
        <v>29.1</v>
      </c>
      <c r="O921" s="4" t="s">
        <v>1739</v>
      </c>
      <c r="P921" s="4">
        <v>14</v>
      </c>
      <c r="Q921" s="4" t="s">
        <v>1742</v>
      </c>
      <c r="R921" s="4">
        <v>18.600000000000001</v>
      </c>
      <c r="S921" s="4">
        <v>1.7</v>
      </c>
      <c r="T921" s="4">
        <v>60</v>
      </c>
      <c r="U921" s="4">
        <v>9.9</v>
      </c>
      <c r="V921" s="4">
        <v>30</v>
      </c>
      <c r="W921" s="4" t="s">
        <v>1745</v>
      </c>
      <c r="X921" s="4">
        <v>72</v>
      </c>
      <c r="Y921" s="4">
        <v>94.9</v>
      </c>
      <c r="Z921" s="4">
        <v>13</v>
      </c>
      <c r="AA921" s="4">
        <v>3</v>
      </c>
      <c r="AB921" s="4" t="s">
        <v>1746</v>
      </c>
      <c r="AC921" s="4">
        <v>7.5</v>
      </c>
      <c r="AD921" s="4" t="s">
        <v>1747</v>
      </c>
      <c r="AE921" s="4">
        <v>16.5</v>
      </c>
      <c r="AF921" s="4" t="s">
        <v>2317</v>
      </c>
      <c r="AG921" s="4">
        <v>84</v>
      </c>
      <c r="AH921" s="4">
        <v>69.099999999999994</v>
      </c>
      <c r="AI921" s="4">
        <v>92.5</v>
      </c>
      <c r="AJ921" s="4">
        <v>377.69</v>
      </c>
      <c r="AK921" s="4" t="s">
        <v>76</v>
      </c>
      <c r="AL921" s="4" t="s">
        <v>76</v>
      </c>
      <c r="AM921" s="4" t="s">
        <v>76</v>
      </c>
      <c r="AN921" s="4">
        <v>7.9</v>
      </c>
    </row>
    <row r="922" spans="2:40" x14ac:dyDescent="0.25">
      <c r="B922" s="42" t="s">
        <v>408</v>
      </c>
      <c r="C922" s="15">
        <v>467080</v>
      </c>
      <c r="D922" s="15" t="s">
        <v>1812</v>
      </c>
      <c r="E922" s="15">
        <v>2021</v>
      </c>
      <c r="F922" s="11">
        <v>44317</v>
      </c>
      <c r="G922" s="4">
        <v>1009.3</v>
      </c>
      <c r="H922" s="4">
        <v>1010.2</v>
      </c>
      <c r="I922" s="4">
        <v>1018</v>
      </c>
      <c r="J922" s="4" t="s">
        <v>1749</v>
      </c>
      <c r="K922" s="4">
        <v>1002.3</v>
      </c>
      <c r="L922" s="4" t="s">
        <v>1753</v>
      </c>
      <c r="M922" s="4">
        <v>26.6</v>
      </c>
      <c r="N922" s="4">
        <v>33</v>
      </c>
      <c r="O922" s="4" t="s">
        <v>1752</v>
      </c>
      <c r="P922" s="4">
        <v>19.100000000000001</v>
      </c>
      <c r="Q922" s="4" t="s">
        <v>1748</v>
      </c>
      <c r="R922" s="4">
        <v>24.2</v>
      </c>
      <c r="S922" s="4">
        <v>1.9</v>
      </c>
      <c r="T922" s="4">
        <v>30</v>
      </c>
      <c r="U922" s="4">
        <v>13.4</v>
      </c>
      <c r="V922" s="4">
        <v>50</v>
      </c>
      <c r="W922" s="4" t="s">
        <v>1750</v>
      </c>
      <c r="X922" s="4">
        <v>164</v>
      </c>
      <c r="Y922" s="4">
        <v>48</v>
      </c>
      <c r="Z922" s="4">
        <v>10</v>
      </c>
      <c r="AA922" s="4">
        <v>11</v>
      </c>
      <c r="AB922" s="4" t="s">
        <v>1751</v>
      </c>
      <c r="AC922" s="4">
        <v>31.5</v>
      </c>
      <c r="AD922" s="4" t="s">
        <v>1754</v>
      </c>
      <c r="AE922" s="4">
        <v>87</v>
      </c>
      <c r="AF922" s="4" t="s">
        <v>2318</v>
      </c>
      <c r="AG922" s="4">
        <v>87</v>
      </c>
      <c r="AH922" s="4">
        <v>128.1</v>
      </c>
      <c r="AI922" s="4">
        <v>176</v>
      </c>
      <c r="AJ922" s="4">
        <v>580.55999999999995</v>
      </c>
      <c r="AK922" s="4" t="s">
        <v>76</v>
      </c>
      <c r="AL922" s="4" t="s">
        <v>76</v>
      </c>
      <c r="AM922" s="4" t="s">
        <v>76</v>
      </c>
      <c r="AN922" s="4">
        <v>7.2</v>
      </c>
    </row>
    <row r="923" spans="2:40" x14ac:dyDescent="0.25">
      <c r="B923" s="42" t="s">
        <v>408</v>
      </c>
      <c r="C923" s="15">
        <v>467080</v>
      </c>
      <c r="D923" s="15" t="s">
        <v>1812</v>
      </c>
      <c r="E923" s="15">
        <v>2021</v>
      </c>
      <c r="F923" s="11">
        <v>44348</v>
      </c>
      <c r="G923" s="4">
        <v>1005.4</v>
      </c>
      <c r="H923" s="4">
        <v>1006.3</v>
      </c>
      <c r="I923" s="4">
        <v>1011.7</v>
      </c>
      <c r="J923" s="4" t="s">
        <v>1758</v>
      </c>
      <c r="K923" s="4">
        <v>998.8</v>
      </c>
      <c r="L923" s="4" t="s">
        <v>1760</v>
      </c>
      <c r="M923" s="4">
        <v>27.9</v>
      </c>
      <c r="N923" s="4">
        <v>34.700000000000003</v>
      </c>
      <c r="O923" s="4" t="s">
        <v>1759</v>
      </c>
      <c r="P923" s="4">
        <v>22.5</v>
      </c>
      <c r="Q923" s="4" t="s">
        <v>1757</v>
      </c>
      <c r="R923" s="4">
        <v>25.2</v>
      </c>
      <c r="S923" s="4">
        <v>1.7</v>
      </c>
      <c r="T923" s="4">
        <v>290</v>
      </c>
      <c r="U923" s="4">
        <v>12.1</v>
      </c>
      <c r="V923" s="4">
        <v>310</v>
      </c>
      <c r="W923" s="4" t="s">
        <v>1761</v>
      </c>
      <c r="X923" s="4">
        <v>198</v>
      </c>
      <c r="Y923" s="4">
        <v>74</v>
      </c>
      <c r="Z923" s="4">
        <v>11</v>
      </c>
      <c r="AA923" s="4">
        <v>7.5</v>
      </c>
      <c r="AB923" s="4" t="s">
        <v>1755</v>
      </c>
      <c r="AC923" s="4">
        <v>24.5</v>
      </c>
      <c r="AD923" s="4" t="s">
        <v>1756</v>
      </c>
      <c r="AE923" s="4">
        <v>63.5</v>
      </c>
      <c r="AF923" s="4" t="s">
        <v>2319</v>
      </c>
      <c r="AG923" s="4">
        <v>86</v>
      </c>
      <c r="AH923" s="4">
        <v>117.6</v>
      </c>
      <c r="AI923" s="4">
        <v>165.7</v>
      </c>
      <c r="AJ923" s="4">
        <v>562.79</v>
      </c>
      <c r="AK923" s="4" t="s">
        <v>76</v>
      </c>
      <c r="AL923" s="4" t="s">
        <v>76</v>
      </c>
      <c r="AM923" s="4" t="s">
        <v>76</v>
      </c>
      <c r="AN923" s="4">
        <v>6.9</v>
      </c>
    </row>
    <row r="924" spans="2:40" x14ac:dyDescent="0.25">
      <c r="B924" s="42" t="s">
        <v>408</v>
      </c>
      <c r="C924" s="15">
        <v>467080</v>
      </c>
      <c r="D924" s="15" t="s">
        <v>1812</v>
      </c>
      <c r="E924" s="15">
        <v>2021</v>
      </c>
      <c r="F924" s="11">
        <v>44378</v>
      </c>
      <c r="G924" s="4">
        <v>1004</v>
      </c>
      <c r="H924" s="4">
        <v>1004.9</v>
      </c>
      <c r="I924" s="4">
        <v>1012.8</v>
      </c>
      <c r="J924" s="4" t="s">
        <v>1763</v>
      </c>
      <c r="K924" s="4">
        <v>987.6</v>
      </c>
      <c r="L924" s="4" t="s">
        <v>1767</v>
      </c>
      <c r="M924" s="4">
        <v>29</v>
      </c>
      <c r="N924" s="4">
        <v>35.5</v>
      </c>
      <c r="O924" s="4" t="s">
        <v>1769</v>
      </c>
      <c r="P924" s="4">
        <v>25.2</v>
      </c>
      <c r="Q924" s="4" t="s">
        <v>1764</v>
      </c>
      <c r="R924" s="4">
        <v>25.4</v>
      </c>
      <c r="S924" s="4">
        <v>2.2999999999999998</v>
      </c>
      <c r="T924" s="4">
        <v>30</v>
      </c>
      <c r="U924" s="4">
        <v>19.100000000000001</v>
      </c>
      <c r="V924" s="4">
        <v>300</v>
      </c>
      <c r="W924" s="4" t="s">
        <v>1768</v>
      </c>
      <c r="X924" s="4">
        <v>197.5</v>
      </c>
      <c r="Y924" s="4">
        <v>48.3</v>
      </c>
      <c r="Z924" s="4">
        <v>10</v>
      </c>
      <c r="AA924" s="4">
        <v>10</v>
      </c>
      <c r="AB924" s="4" t="s">
        <v>1765</v>
      </c>
      <c r="AC924" s="4">
        <v>16.5</v>
      </c>
      <c r="AD924" s="4" t="s">
        <v>1766</v>
      </c>
      <c r="AE924" s="4">
        <v>62.5</v>
      </c>
      <c r="AF924" s="4" t="s">
        <v>2320</v>
      </c>
      <c r="AG924" s="4">
        <v>82</v>
      </c>
      <c r="AH924" s="4">
        <v>166.8</v>
      </c>
      <c r="AI924" s="4">
        <v>249.6</v>
      </c>
      <c r="AJ924" s="4">
        <v>708.88</v>
      </c>
      <c r="AK924" s="4" t="s">
        <v>76</v>
      </c>
      <c r="AL924" s="4" t="s">
        <v>76</v>
      </c>
      <c r="AM924" s="4" t="s">
        <v>76</v>
      </c>
      <c r="AN924" s="4">
        <v>5.3</v>
      </c>
    </row>
    <row r="925" spans="2:40" x14ac:dyDescent="0.25">
      <c r="B925" s="42" t="s">
        <v>408</v>
      </c>
      <c r="C925" s="15">
        <v>467080</v>
      </c>
      <c r="D925" s="15" t="s">
        <v>1812</v>
      </c>
      <c r="E925" s="15">
        <v>2021</v>
      </c>
      <c r="F925" s="11">
        <v>44409</v>
      </c>
      <c r="G925" s="4">
        <v>1006.5</v>
      </c>
      <c r="H925" s="4">
        <v>1007.4</v>
      </c>
      <c r="I925" s="4">
        <v>1013.3</v>
      </c>
      <c r="J925" s="4" t="s">
        <v>1779</v>
      </c>
      <c r="K925" s="4">
        <v>994.8</v>
      </c>
      <c r="L925" s="4" t="s">
        <v>1773</v>
      </c>
      <c r="M925" s="4">
        <v>28.1</v>
      </c>
      <c r="N925" s="4">
        <v>33.5</v>
      </c>
      <c r="O925" s="4" t="s">
        <v>1774</v>
      </c>
      <c r="P925" s="4">
        <v>23.9</v>
      </c>
      <c r="Q925" s="4" t="s">
        <v>1776</v>
      </c>
      <c r="R925" s="4">
        <v>25.5</v>
      </c>
      <c r="S925" s="4">
        <v>1.9</v>
      </c>
      <c r="T925" s="4">
        <v>280</v>
      </c>
      <c r="U925" s="4">
        <v>14.2</v>
      </c>
      <c r="V925" s="4">
        <v>110</v>
      </c>
      <c r="W925" s="4" t="s">
        <v>1777</v>
      </c>
      <c r="X925" s="4">
        <v>116</v>
      </c>
      <c r="Y925" s="4">
        <v>47.5</v>
      </c>
      <c r="Z925" s="4">
        <v>9</v>
      </c>
      <c r="AA925" s="4">
        <v>7.5</v>
      </c>
      <c r="AB925" s="4" t="s">
        <v>1771</v>
      </c>
      <c r="AC925" s="4">
        <v>33</v>
      </c>
      <c r="AD925" s="4" t="s">
        <v>1772</v>
      </c>
      <c r="AE925" s="4">
        <v>49.5</v>
      </c>
      <c r="AF925" s="4" t="s">
        <v>2321</v>
      </c>
      <c r="AG925" s="4">
        <v>86</v>
      </c>
      <c r="AH925" s="4">
        <v>130.4</v>
      </c>
      <c r="AI925" s="4">
        <v>192.4</v>
      </c>
      <c r="AJ925" s="4">
        <v>597.12</v>
      </c>
      <c r="AK925" s="4" t="s">
        <v>76</v>
      </c>
      <c r="AL925" s="4" t="s">
        <v>76</v>
      </c>
      <c r="AM925" s="4" t="s">
        <v>76</v>
      </c>
      <c r="AN925" s="4">
        <v>6.3</v>
      </c>
    </row>
    <row r="926" spans="2:40" x14ac:dyDescent="0.25">
      <c r="B926" s="42" t="s">
        <v>408</v>
      </c>
      <c r="C926" s="15">
        <v>467080</v>
      </c>
      <c r="D926" s="15" t="s">
        <v>1812</v>
      </c>
      <c r="E926" s="15">
        <v>2021</v>
      </c>
      <c r="F926" s="11">
        <v>44440</v>
      </c>
      <c r="G926" s="4">
        <v>1009.2</v>
      </c>
      <c r="H926" s="4">
        <v>1010.1</v>
      </c>
      <c r="I926" s="4">
        <v>1016</v>
      </c>
      <c r="J926" s="4" t="s">
        <v>1786</v>
      </c>
      <c r="K926" s="4">
        <v>987.9</v>
      </c>
      <c r="L926" s="4" t="s">
        <v>1782</v>
      </c>
      <c r="M926" s="4">
        <v>27.9</v>
      </c>
      <c r="N926" s="4">
        <v>33.4</v>
      </c>
      <c r="O926" s="4" t="s">
        <v>1780</v>
      </c>
      <c r="P926" s="4">
        <v>22.6</v>
      </c>
      <c r="Q926" s="4" t="s">
        <v>1787</v>
      </c>
      <c r="R926" s="4">
        <v>24.9</v>
      </c>
      <c r="S926" s="4">
        <v>2.1</v>
      </c>
      <c r="T926" s="4">
        <v>100</v>
      </c>
      <c r="U926" s="4">
        <v>16</v>
      </c>
      <c r="V926" s="4">
        <v>100</v>
      </c>
      <c r="W926" s="4" t="s">
        <v>1781</v>
      </c>
      <c r="X926" s="4">
        <v>222</v>
      </c>
      <c r="Y926" s="4">
        <v>51.9</v>
      </c>
      <c r="Z926" s="4">
        <v>11</v>
      </c>
      <c r="AA926" s="4">
        <v>19</v>
      </c>
      <c r="AB926" s="4" t="s">
        <v>1783</v>
      </c>
      <c r="AC926" s="4">
        <v>54.5</v>
      </c>
      <c r="AD926" s="4" t="s">
        <v>1784</v>
      </c>
      <c r="AE926" s="4">
        <v>69</v>
      </c>
      <c r="AF926" s="4" t="s">
        <v>2322</v>
      </c>
      <c r="AG926" s="4">
        <v>84</v>
      </c>
      <c r="AH926" s="4">
        <v>121.4</v>
      </c>
      <c r="AI926" s="4">
        <v>228.3</v>
      </c>
      <c r="AJ926" s="4">
        <v>600.32000000000005</v>
      </c>
      <c r="AK926" s="4" t="s">
        <v>76</v>
      </c>
      <c r="AL926" s="4" t="s">
        <v>76</v>
      </c>
      <c r="AM926" s="4" t="s">
        <v>76</v>
      </c>
      <c r="AN926" s="4">
        <v>5</v>
      </c>
    </row>
    <row r="927" spans="2:40" x14ac:dyDescent="0.25">
      <c r="B927" s="42" t="s">
        <v>408</v>
      </c>
      <c r="C927" s="15">
        <v>467080</v>
      </c>
      <c r="D927" s="15" t="s">
        <v>1812</v>
      </c>
      <c r="E927" s="15">
        <v>2021</v>
      </c>
      <c r="F927" s="11">
        <v>44470</v>
      </c>
      <c r="G927" s="4">
        <v>1014.3</v>
      </c>
      <c r="H927" s="4">
        <v>1015.3</v>
      </c>
      <c r="I927" s="4">
        <v>1022.5</v>
      </c>
      <c r="J927" s="4" t="s">
        <v>1792</v>
      </c>
      <c r="K927" s="4">
        <v>1001.5</v>
      </c>
      <c r="L927" s="4" t="s">
        <v>1790</v>
      </c>
      <c r="M927" s="4">
        <v>24.3</v>
      </c>
      <c r="N927" s="4">
        <v>31.4</v>
      </c>
      <c r="O927" s="4" t="s">
        <v>1788</v>
      </c>
      <c r="P927" s="4">
        <v>18.5</v>
      </c>
      <c r="Q927" s="4" t="s">
        <v>1794</v>
      </c>
      <c r="R927" s="4">
        <v>22.3</v>
      </c>
      <c r="S927" s="4">
        <v>2.1</v>
      </c>
      <c r="T927" s="4">
        <v>120</v>
      </c>
      <c r="U927" s="4">
        <v>22.6</v>
      </c>
      <c r="V927" s="4">
        <v>80</v>
      </c>
      <c r="W927" s="4" t="s">
        <v>1791</v>
      </c>
      <c r="X927" s="4">
        <v>509</v>
      </c>
      <c r="Y927" s="4">
        <v>170</v>
      </c>
      <c r="Z927" s="4">
        <v>22</v>
      </c>
      <c r="AA927" s="4">
        <v>21</v>
      </c>
      <c r="AB927" s="4" t="s">
        <v>1789</v>
      </c>
      <c r="AC927" s="4">
        <v>38.5</v>
      </c>
      <c r="AD927" s="4" t="s">
        <v>1789</v>
      </c>
      <c r="AE927" s="4">
        <v>147</v>
      </c>
      <c r="AF927" s="4" t="s">
        <v>2323</v>
      </c>
      <c r="AG927" s="4">
        <v>90</v>
      </c>
      <c r="AH927" s="4">
        <v>58.2</v>
      </c>
      <c r="AI927" s="4">
        <v>84.2</v>
      </c>
      <c r="AJ927" s="4">
        <v>318.2</v>
      </c>
      <c r="AK927" s="4" t="s">
        <v>76</v>
      </c>
      <c r="AL927" s="4" t="s">
        <v>76</v>
      </c>
      <c r="AM927" s="4" t="s">
        <v>76</v>
      </c>
      <c r="AN927" s="4">
        <v>8.4</v>
      </c>
    </row>
    <row r="928" spans="2:40" x14ac:dyDescent="0.25">
      <c r="B928" s="42" t="s">
        <v>408</v>
      </c>
      <c r="C928" s="15">
        <v>467080</v>
      </c>
      <c r="D928" s="15" t="s">
        <v>1812</v>
      </c>
      <c r="E928" s="15">
        <v>2021</v>
      </c>
      <c r="F928" s="11">
        <v>44501</v>
      </c>
      <c r="G928" s="4">
        <v>1017</v>
      </c>
      <c r="H928" s="4">
        <v>1018</v>
      </c>
      <c r="I928" s="4">
        <v>1024.3</v>
      </c>
      <c r="J928" s="4" t="s">
        <v>1800</v>
      </c>
      <c r="K928" s="4">
        <v>1008.1</v>
      </c>
      <c r="L928" s="4" t="s">
        <v>1795</v>
      </c>
      <c r="M928" s="4">
        <v>20.2</v>
      </c>
      <c r="N928" s="4">
        <v>29.4</v>
      </c>
      <c r="O928" s="4" t="s">
        <v>1796</v>
      </c>
      <c r="P928" s="4">
        <v>14.2</v>
      </c>
      <c r="Q928" s="4" t="s">
        <v>1799</v>
      </c>
      <c r="R928" s="4">
        <v>18.2</v>
      </c>
      <c r="S928" s="4">
        <v>1.7</v>
      </c>
      <c r="T928" s="4">
        <v>230</v>
      </c>
      <c r="U928" s="4">
        <v>11.4</v>
      </c>
      <c r="V928" s="4">
        <v>340</v>
      </c>
      <c r="W928" s="4" t="s">
        <v>1803</v>
      </c>
      <c r="X928" s="4">
        <v>271.5</v>
      </c>
      <c r="Y928" s="4">
        <v>154.9</v>
      </c>
      <c r="Z928" s="4">
        <v>19</v>
      </c>
      <c r="AA928" s="4">
        <v>6</v>
      </c>
      <c r="AB928" s="4" t="s">
        <v>1797</v>
      </c>
      <c r="AC928" s="4">
        <v>13.5</v>
      </c>
      <c r="AD928" s="4" t="s">
        <v>1798</v>
      </c>
      <c r="AE928" s="4">
        <v>69.5</v>
      </c>
      <c r="AF928" s="4" t="s">
        <v>2324</v>
      </c>
      <c r="AG928" s="4">
        <v>89</v>
      </c>
      <c r="AH928" s="4">
        <v>37.1</v>
      </c>
      <c r="AI928" s="4">
        <v>50.6</v>
      </c>
      <c r="AJ928" s="4">
        <v>198.73</v>
      </c>
      <c r="AK928" s="4" t="s">
        <v>76</v>
      </c>
      <c r="AL928" s="4" t="s">
        <v>76</v>
      </c>
      <c r="AM928" s="4" t="s">
        <v>76</v>
      </c>
      <c r="AN928" s="4">
        <v>8.6</v>
      </c>
    </row>
    <row r="929" spans="2:40" x14ac:dyDescent="0.25">
      <c r="B929" s="42" t="s">
        <v>408</v>
      </c>
      <c r="C929" s="15">
        <v>467080</v>
      </c>
      <c r="D929" s="15" t="s">
        <v>1812</v>
      </c>
      <c r="E929" s="15">
        <v>2021</v>
      </c>
      <c r="F929" s="11">
        <v>44531</v>
      </c>
      <c r="G929" s="102">
        <v>1021.4</v>
      </c>
      <c r="H929" s="102">
        <v>1022.4</v>
      </c>
      <c r="I929" s="102">
        <v>1031.2</v>
      </c>
      <c r="J929" s="4" t="s">
        <v>18787</v>
      </c>
      <c r="K929" s="102">
        <v>1010.7</v>
      </c>
      <c r="L929" s="4" t="s">
        <v>2325</v>
      </c>
      <c r="M929" s="102">
        <v>17.7</v>
      </c>
      <c r="N929" s="102">
        <v>26.6</v>
      </c>
      <c r="O929" s="4" t="s">
        <v>2326</v>
      </c>
      <c r="P929" s="102">
        <v>11.5</v>
      </c>
      <c r="Q929" s="4" t="s">
        <v>2327</v>
      </c>
      <c r="R929" s="102">
        <v>15</v>
      </c>
      <c r="S929" s="102">
        <v>1.7</v>
      </c>
      <c r="T929" s="102">
        <v>250</v>
      </c>
      <c r="U929" s="102">
        <v>12.7</v>
      </c>
      <c r="V929" s="102">
        <v>310</v>
      </c>
      <c r="W929" s="4" t="s">
        <v>2328</v>
      </c>
      <c r="X929" s="102">
        <v>115.5</v>
      </c>
      <c r="Y929" s="102">
        <v>123</v>
      </c>
      <c r="Z929" s="102">
        <v>18</v>
      </c>
      <c r="AA929" s="102">
        <v>3.5</v>
      </c>
      <c r="AB929" s="4" t="s">
        <v>2329</v>
      </c>
      <c r="AC929" s="102">
        <v>7</v>
      </c>
      <c r="AD929" s="4" t="s">
        <v>2330</v>
      </c>
      <c r="AE929" s="102">
        <v>37.5</v>
      </c>
      <c r="AF929" s="4" t="s">
        <v>2331</v>
      </c>
      <c r="AG929" s="102">
        <v>85</v>
      </c>
      <c r="AH929" s="102">
        <v>35.6</v>
      </c>
      <c r="AI929" s="102">
        <v>54.2</v>
      </c>
      <c r="AJ929" s="102">
        <v>195.98</v>
      </c>
      <c r="AK929" s="4" t="s">
        <v>76</v>
      </c>
      <c r="AL929" s="4" t="s">
        <v>76</v>
      </c>
      <c r="AM929" s="4" t="s">
        <v>76</v>
      </c>
      <c r="AN929" s="102">
        <v>8.8000000000000007</v>
      </c>
    </row>
    <row r="930" spans="2:40" x14ac:dyDescent="0.25">
      <c r="B930" s="42" t="s">
        <v>408</v>
      </c>
      <c r="C930" s="15">
        <v>467060</v>
      </c>
      <c r="D930" s="15" t="s">
        <v>1804</v>
      </c>
      <c r="E930" s="15">
        <v>2015</v>
      </c>
      <c r="F930" s="41">
        <v>42005</v>
      </c>
      <c r="G930" s="42">
        <v>1019.5</v>
      </c>
      <c r="H930" s="42">
        <v>1022.5</v>
      </c>
      <c r="I930" s="42">
        <v>1027.4000000000001</v>
      </c>
      <c r="J930" s="42" t="s">
        <v>2332</v>
      </c>
      <c r="K930" s="42">
        <v>1010.5</v>
      </c>
      <c r="L930" s="42" t="s">
        <v>2333</v>
      </c>
      <c r="M930" s="42">
        <v>16.5</v>
      </c>
      <c r="N930" s="42">
        <v>25.8</v>
      </c>
      <c r="O930" s="42" t="s">
        <v>2334</v>
      </c>
      <c r="P930" s="42">
        <v>9.8000000000000007</v>
      </c>
      <c r="Q930" s="42" t="s">
        <v>2335</v>
      </c>
      <c r="R930" s="42">
        <v>11.7</v>
      </c>
      <c r="S930" s="42">
        <v>2.1</v>
      </c>
      <c r="T930" s="42">
        <v>250</v>
      </c>
      <c r="U930" s="42">
        <v>19</v>
      </c>
      <c r="V930" s="42">
        <v>30</v>
      </c>
      <c r="W930" s="42" t="s">
        <v>2336</v>
      </c>
      <c r="X930" s="42">
        <v>334.4</v>
      </c>
      <c r="Y930" s="42">
        <v>140.19999999999999</v>
      </c>
      <c r="Z930" s="42">
        <v>13</v>
      </c>
      <c r="AA930" s="42">
        <v>4.8</v>
      </c>
      <c r="AB930" s="42" t="s">
        <v>2337</v>
      </c>
      <c r="AC930" s="42">
        <v>15.3</v>
      </c>
      <c r="AD930" s="42" t="s">
        <v>2337</v>
      </c>
      <c r="AE930" s="42">
        <v>111.7</v>
      </c>
      <c r="AF930" s="42" t="s">
        <v>2338</v>
      </c>
      <c r="AG930" s="42">
        <v>74</v>
      </c>
      <c r="AH930" s="42">
        <v>53.6</v>
      </c>
      <c r="AI930" s="42">
        <v>63.2</v>
      </c>
      <c r="AJ930" s="42">
        <v>166.26</v>
      </c>
      <c r="AK930" s="42" t="s">
        <v>76</v>
      </c>
      <c r="AL930" s="42" t="s">
        <v>76</v>
      </c>
      <c r="AM930" s="42" t="s">
        <v>76</v>
      </c>
      <c r="AN930" s="42">
        <v>8.1999999999999993</v>
      </c>
    </row>
    <row r="931" spans="2:40" x14ac:dyDescent="0.25">
      <c r="B931" s="42" t="s">
        <v>408</v>
      </c>
      <c r="C931" s="15">
        <v>467060</v>
      </c>
      <c r="D931" s="15" t="s">
        <v>1804</v>
      </c>
      <c r="E931" s="15">
        <v>2015</v>
      </c>
      <c r="F931" s="41">
        <v>42036</v>
      </c>
      <c r="G931" s="42">
        <v>1017.3</v>
      </c>
      <c r="H931" s="42">
        <v>1020.4</v>
      </c>
      <c r="I931" s="42">
        <v>1026.8</v>
      </c>
      <c r="J931" s="42" t="s">
        <v>2339</v>
      </c>
      <c r="K931" s="42">
        <v>1008.9</v>
      </c>
      <c r="L931" s="42" t="s">
        <v>2340</v>
      </c>
      <c r="M931" s="42">
        <v>17.100000000000001</v>
      </c>
      <c r="N931" s="42">
        <v>25.6</v>
      </c>
      <c r="O931" s="42" t="s">
        <v>2341</v>
      </c>
      <c r="P931" s="42">
        <v>9.6</v>
      </c>
      <c r="Q931" s="42" t="s">
        <v>2342</v>
      </c>
      <c r="R931" s="42">
        <v>13.8</v>
      </c>
      <c r="S931" s="42">
        <v>1.9</v>
      </c>
      <c r="T931" s="42">
        <v>260</v>
      </c>
      <c r="U931" s="42">
        <v>20.8</v>
      </c>
      <c r="V931" s="42">
        <v>80</v>
      </c>
      <c r="W931" s="42" t="s">
        <v>2343</v>
      </c>
      <c r="X931" s="42">
        <v>207</v>
      </c>
      <c r="Y931" s="42">
        <v>132.4</v>
      </c>
      <c r="Z931" s="42">
        <v>21</v>
      </c>
      <c r="AA931" s="42">
        <v>6</v>
      </c>
      <c r="AB931" s="42" t="s">
        <v>2344</v>
      </c>
      <c r="AC931" s="42">
        <v>17.5</v>
      </c>
      <c r="AD931" s="42" t="s">
        <v>2345</v>
      </c>
      <c r="AE931" s="42">
        <v>83.9</v>
      </c>
      <c r="AF931" s="42" t="s">
        <v>2346</v>
      </c>
      <c r="AG931" s="42">
        <v>81</v>
      </c>
      <c r="AH931" s="42">
        <v>47.9</v>
      </c>
      <c r="AI931" s="42">
        <v>71.400000000000006</v>
      </c>
      <c r="AJ931" s="42">
        <v>204.84</v>
      </c>
      <c r="AK931" s="42" t="s">
        <v>76</v>
      </c>
      <c r="AL931" s="42" t="s">
        <v>76</v>
      </c>
      <c r="AM931" s="42" t="s">
        <v>76</v>
      </c>
      <c r="AN931" s="42">
        <v>8.1</v>
      </c>
    </row>
    <row r="932" spans="2:40" x14ac:dyDescent="0.25">
      <c r="B932" s="42" t="s">
        <v>408</v>
      </c>
      <c r="C932" s="15">
        <v>467060</v>
      </c>
      <c r="D932" s="15" t="s">
        <v>1804</v>
      </c>
      <c r="E932" s="15">
        <v>2015</v>
      </c>
      <c r="F932" s="41">
        <v>42064</v>
      </c>
      <c r="G932" s="42">
        <v>1016</v>
      </c>
      <c r="H932" s="42">
        <v>1019.1</v>
      </c>
      <c r="I932" s="42">
        <v>1026.3</v>
      </c>
      <c r="J932" s="42" t="s">
        <v>2347</v>
      </c>
      <c r="K932" s="42">
        <v>1006</v>
      </c>
      <c r="L932" s="42" t="s">
        <v>2348</v>
      </c>
      <c r="M932" s="42">
        <v>18.899999999999999</v>
      </c>
      <c r="N932" s="42">
        <v>28.8</v>
      </c>
      <c r="O932" s="42" t="s">
        <v>2349</v>
      </c>
      <c r="P932" s="42">
        <v>12.1</v>
      </c>
      <c r="Q932" s="42" t="s">
        <v>2350</v>
      </c>
      <c r="R932" s="42">
        <v>16</v>
      </c>
      <c r="S932" s="42">
        <v>1.9</v>
      </c>
      <c r="T932" s="42">
        <v>290</v>
      </c>
      <c r="U932" s="42">
        <v>19.2</v>
      </c>
      <c r="V932" s="42">
        <v>70</v>
      </c>
      <c r="W932" s="42" t="s">
        <v>2351</v>
      </c>
      <c r="X932" s="42">
        <v>540.9</v>
      </c>
      <c r="Y932" s="42">
        <v>207</v>
      </c>
      <c r="Z932" s="42">
        <v>18</v>
      </c>
      <c r="AA932" s="42">
        <v>7.3</v>
      </c>
      <c r="AB932" s="42" t="s">
        <v>2352</v>
      </c>
      <c r="AC932" s="42">
        <v>28.9</v>
      </c>
      <c r="AD932" s="42" t="s">
        <v>2353</v>
      </c>
      <c r="AE932" s="42">
        <v>263.60000000000002</v>
      </c>
      <c r="AF932" s="42" t="s">
        <v>2354</v>
      </c>
      <c r="AG932" s="42">
        <v>84</v>
      </c>
      <c r="AH932" s="42">
        <v>56.2</v>
      </c>
      <c r="AI932" s="42">
        <v>79.3</v>
      </c>
      <c r="AJ932" s="42">
        <v>262.16000000000003</v>
      </c>
      <c r="AK932" s="42" t="s">
        <v>76</v>
      </c>
      <c r="AL932" s="42" t="s">
        <v>76</v>
      </c>
      <c r="AM932" s="42" t="s">
        <v>76</v>
      </c>
      <c r="AN932" s="42">
        <v>8.1</v>
      </c>
    </row>
    <row r="933" spans="2:40" x14ac:dyDescent="0.25">
      <c r="B933" s="42" t="s">
        <v>408</v>
      </c>
      <c r="C933" s="15">
        <v>467060</v>
      </c>
      <c r="D933" s="15" t="s">
        <v>1804</v>
      </c>
      <c r="E933" s="15">
        <v>2015</v>
      </c>
      <c r="F933" s="41">
        <v>42095</v>
      </c>
      <c r="G933" s="42">
        <v>1011.8</v>
      </c>
      <c r="H933" s="42">
        <v>1014.8</v>
      </c>
      <c r="I933" s="42">
        <v>1020.2</v>
      </c>
      <c r="J933" s="42" t="s">
        <v>2355</v>
      </c>
      <c r="K933" s="42">
        <v>1000.1</v>
      </c>
      <c r="L933" s="42" t="s">
        <v>2356</v>
      </c>
      <c r="M933" s="42">
        <v>22.1</v>
      </c>
      <c r="N933" s="42">
        <v>30.2</v>
      </c>
      <c r="O933" s="42" t="s">
        <v>2357</v>
      </c>
      <c r="P933" s="42">
        <v>14.9</v>
      </c>
      <c r="Q933" s="42" t="s">
        <v>2358</v>
      </c>
      <c r="R933" s="42">
        <v>18.5</v>
      </c>
      <c r="S933" s="42">
        <v>1.8</v>
      </c>
      <c r="T933" s="42">
        <v>260</v>
      </c>
      <c r="U933" s="42">
        <v>18.899999999999999</v>
      </c>
      <c r="V933" s="42">
        <v>80</v>
      </c>
      <c r="W933" s="42" t="s">
        <v>2359</v>
      </c>
      <c r="X933" s="42">
        <v>84.1</v>
      </c>
      <c r="Y933" s="42">
        <v>102.4</v>
      </c>
      <c r="Z933" s="42">
        <v>13</v>
      </c>
      <c r="AA933" s="42">
        <v>4</v>
      </c>
      <c r="AB933" s="42" t="s">
        <v>2360</v>
      </c>
      <c r="AC933" s="42">
        <v>12.2</v>
      </c>
      <c r="AD933" s="42" t="s">
        <v>2361</v>
      </c>
      <c r="AE933" s="42">
        <v>23.4</v>
      </c>
      <c r="AF933" s="42" t="s">
        <v>2362</v>
      </c>
      <c r="AG933" s="42">
        <v>81</v>
      </c>
      <c r="AH933" s="42">
        <v>82.4</v>
      </c>
      <c r="AI933" s="42">
        <v>110.5</v>
      </c>
      <c r="AJ933" s="42">
        <v>340.87</v>
      </c>
      <c r="AK933" s="42" t="s">
        <v>76</v>
      </c>
      <c r="AL933" s="42" t="s">
        <v>76</v>
      </c>
      <c r="AM933" s="42" t="s">
        <v>76</v>
      </c>
      <c r="AN933" s="42">
        <v>7.5</v>
      </c>
    </row>
    <row r="934" spans="2:40" x14ac:dyDescent="0.25">
      <c r="B934" s="42" t="s">
        <v>408</v>
      </c>
      <c r="C934" s="15">
        <v>467060</v>
      </c>
      <c r="D934" s="15" t="s">
        <v>1804</v>
      </c>
      <c r="E934" s="15">
        <v>2015</v>
      </c>
      <c r="F934" s="41">
        <v>42125</v>
      </c>
      <c r="G934" s="42">
        <v>1006.8</v>
      </c>
      <c r="H934" s="42">
        <v>1009.7</v>
      </c>
      <c r="I934" s="42">
        <v>1013.1</v>
      </c>
      <c r="J934" s="42" t="s">
        <v>2363</v>
      </c>
      <c r="K934" s="42">
        <v>999.5</v>
      </c>
      <c r="L934" s="42" t="s">
        <v>2364</v>
      </c>
      <c r="M934" s="42">
        <v>25.2</v>
      </c>
      <c r="N934" s="42">
        <v>32.4</v>
      </c>
      <c r="O934" s="42" t="s">
        <v>2365</v>
      </c>
      <c r="P934" s="42">
        <v>18.8</v>
      </c>
      <c r="Q934" s="42" t="s">
        <v>2366</v>
      </c>
      <c r="R934" s="42">
        <v>22.1</v>
      </c>
      <c r="S934" s="42">
        <v>1.3</v>
      </c>
      <c r="T934" s="42">
        <v>260</v>
      </c>
      <c r="U934" s="42">
        <v>19.7</v>
      </c>
      <c r="V934" s="42">
        <v>50</v>
      </c>
      <c r="W934" s="42" t="s">
        <v>2367</v>
      </c>
      <c r="X934" s="42">
        <v>288.3</v>
      </c>
      <c r="Y934" s="42">
        <v>138.5</v>
      </c>
      <c r="Z934" s="42">
        <v>19</v>
      </c>
      <c r="AA934" s="42">
        <v>16</v>
      </c>
      <c r="AB934" s="42" t="s">
        <v>2368</v>
      </c>
      <c r="AC934" s="42">
        <v>40.200000000000003</v>
      </c>
      <c r="AD934" s="42" t="s">
        <v>2369</v>
      </c>
      <c r="AE934" s="42">
        <v>78.8</v>
      </c>
      <c r="AF934" s="42" t="s">
        <v>2370</v>
      </c>
      <c r="AG934" s="42">
        <v>84</v>
      </c>
      <c r="AH934" s="42">
        <v>92.5</v>
      </c>
      <c r="AI934" s="42">
        <v>127.6</v>
      </c>
      <c r="AJ934" s="42">
        <v>416.94</v>
      </c>
      <c r="AK934" s="42" t="s">
        <v>76</v>
      </c>
      <c r="AL934" s="42" t="s">
        <v>76</v>
      </c>
      <c r="AM934" s="42" t="s">
        <v>76</v>
      </c>
      <c r="AN934" s="42">
        <v>7.4</v>
      </c>
    </row>
    <row r="935" spans="2:40" x14ac:dyDescent="0.25">
      <c r="B935" s="42" t="s">
        <v>408</v>
      </c>
      <c r="C935" s="15">
        <v>467060</v>
      </c>
      <c r="D935" s="15" t="s">
        <v>1804</v>
      </c>
      <c r="E935" s="15">
        <v>2015</v>
      </c>
      <c r="F935" s="41">
        <v>42156</v>
      </c>
      <c r="G935" s="42">
        <v>1005.1</v>
      </c>
      <c r="H935" s="42">
        <v>1008.1</v>
      </c>
      <c r="I935" s="42">
        <v>1009</v>
      </c>
      <c r="J935" s="42" t="s">
        <v>2371</v>
      </c>
      <c r="K935" s="42">
        <v>999.8</v>
      </c>
      <c r="L935" s="42" t="s">
        <v>2372</v>
      </c>
      <c r="M935" s="42">
        <v>28.9</v>
      </c>
      <c r="N935" s="42">
        <v>33.9</v>
      </c>
      <c r="O935" s="42" t="s">
        <v>2373</v>
      </c>
      <c r="P935" s="42">
        <v>24.5</v>
      </c>
      <c r="Q935" s="42" t="s">
        <v>2374</v>
      </c>
      <c r="R935" s="42">
        <v>24.8</v>
      </c>
      <c r="S935" s="42">
        <v>1.3</v>
      </c>
      <c r="T935" s="42">
        <v>150</v>
      </c>
      <c r="U935" s="42">
        <v>13.2</v>
      </c>
      <c r="V935" s="42">
        <v>210</v>
      </c>
      <c r="W935" s="42" t="s">
        <v>2375</v>
      </c>
      <c r="X935" s="42">
        <v>50.6</v>
      </c>
      <c r="Y935" s="42">
        <v>20.399999999999999</v>
      </c>
      <c r="Z935" s="42">
        <v>6</v>
      </c>
      <c r="AA935" s="42">
        <v>11</v>
      </c>
      <c r="AB935" s="42" t="s">
        <v>2376</v>
      </c>
      <c r="AC935" s="42">
        <v>18.899999999999999</v>
      </c>
      <c r="AD935" s="42" t="s">
        <v>2377</v>
      </c>
      <c r="AE935" s="42">
        <v>28.6</v>
      </c>
      <c r="AF935" s="42" t="s">
        <v>2378</v>
      </c>
      <c r="AG935" s="42">
        <v>79</v>
      </c>
      <c r="AH935" s="42">
        <v>154.19999999999999</v>
      </c>
      <c r="AI935" s="42">
        <v>244.5</v>
      </c>
      <c r="AJ935" s="42">
        <v>603.52</v>
      </c>
      <c r="AK935" s="42" t="s">
        <v>76</v>
      </c>
      <c r="AL935" s="42" t="s">
        <v>76</v>
      </c>
      <c r="AM935" s="42" t="s">
        <v>76</v>
      </c>
      <c r="AN935" s="42">
        <v>6.1</v>
      </c>
    </row>
    <row r="936" spans="2:40" x14ac:dyDescent="0.25">
      <c r="B936" s="42" t="s">
        <v>408</v>
      </c>
      <c r="C936" s="15">
        <v>467060</v>
      </c>
      <c r="D936" s="15" t="s">
        <v>1804</v>
      </c>
      <c r="E936" s="15">
        <v>2015</v>
      </c>
      <c r="F936" s="41">
        <v>42186</v>
      </c>
      <c r="G936" s="42">
        <v>1002.1</v>
      </c>
      <c r="H936" s="42">
        <v>1005</v>
      </c>
      <c r="I936" s="42">
        <v>1010.6</v>
      </c>
      <c r="J936" s="42" t="s">
        <v>2379</v>
      </c>
      <c r="K936" s="42">
        <v>986.6</v>
      </c>
      <c r="L936" s="42" t="s">
        <v>2380</v>
      </c>
      <c r="M936" s="42">
        <v>29.1</v>
      </c>
      <c r="N936" s="42">
        <v>34</v>
      </c>
      <c r="O936" s="42" t="s">
        <v>2381</v>
      </c>
      <c r="P936" s="42">
        <v>23.9</v>
      </c>
      <c r="Q936" s="42" t="s">
        <v>2382</v>
      </c>
      <c r="R936" s="42">
        <v>24.1</v>
      </c>
      <c r="S936" s="42">
        <v>1.9</v>
      </c>
      <c r="T936" s="42">
        <v>150</v>
      </c>
      <c r="U936" s="42">
        <v>18.5</v>
      </c>
      <c r="V936" s="42">
        <v>270</v>
      </c>
      <c r="W936" s="42" t="s">
        <v>2383</v>
      </c>
      <c r="X936" s="42">
        <v>45</v>
      </c>
      <c r="Y936" s="42">
        <v>20.399999999999999</v>
      </c>
      <c r="Z936" s="42">
        <v>8</v>
      </c>
      <c r="AA936" s="42">
        <v>8.9</v>
      </c>
      <c r="AB936" s="42" t="s">
        <v>2384</v>
      </c>
      <c r="AC936" s="42">
        <v>9.6999999999999993</v>
      </c>
      <c r="AD936" s="42" t="s">
        <v>2385</v>
      </c>
      <c r="AE936" s="42">
        <v>15.3</v>
      </c>
      <c r="AF936" s="42" t="s">
        <v>2386</v>
      </c>
      <c r="AG936" s="42">
        <v>75</v>
      </c>
      <c r="AH936" s="42">
        <v>180.7</v>
      </c>
      <c r="AI936" s="42">
        <v>250.7</v>
      </c>
      <c r="AJ936" s="42">
        <v>626.76</v>
      </c>
      <c r="AK936" s="42" t="s">
        <v>76</v>
      </c>
      <c r="AL936" s="42" t="s">
        <v>76</v>
      </c>
      <c r="AM936" s="42" t="s">
        <v>76</v>
      </c>
      <c r="AN936" s="42">
        <v>5.4</v>
      </c>
    </row>
    <row r="937" spans="2:40" x14ac:dyDescent="0.25">
      <c r="B937" s="42" t="s">
        <v>408</v>
      </c>
      <c r="C937" s="15">
        <v>467060</v>
      </c>
      <c r="D937" s="15" t="s">
        <v>1804</v>
      </c>
      <c r="E937" s="15">
        <v>2015</v>
      </c>
      <c r="F937" s="41">
        <v>42217</v>
      </c>
      <c r="G937" s="42">
        <v>1003.1</v>
      </c>
      <c r="H937" s="42">
        <v>1006</v>
      </c>
      <c r="I937" s="42">
        <v>1011</v>
      </c>
      <c r="J937" s="42" t="s">
        <v>2387</v>
      </c>
      <c r="K937" s="42">
        <v>961.5</v>
      </c>
      <c r="L937" s="42" t="s">
        <v>2388</v>
      </c>
      <c r="M937" s="42">
        <v>27.5</v>
      </c>
      <c r="N937" s="42">
        <v>33.200000000000003</v>
      </c>
      <c r="O937" s="42" t="s">
        <v>2389</v>
      </c>
      <c r="P937" s="42">
        <v>23.2</v>
      </c>
      <c r="Q937" s="42" t="s">
        <v>2390</v>
      </c>
      <c r="R937" s="42">
        <v>23.9</v>
      </c>
      <c r="S937" s="42">
        <v>2.7</v>
      </c>
      <c r="T937" s="42">
        <v>240</v>
      </c>
      <c r="U937" s="42">
        <v>66.099999999999994</v>
      </c>
      <c r="V937" s="42">
        <v>80</v>
      </c>
      <c r="W937" s="42" t="s">
        <v>2391</v>
      </c>
      <c r="X937" s="42">
        <v>771.3</v>
      </c>
      <c r="Y937" s="42">
        <v>184.9</v>
      </c>
      <c r="Z937" s="42">
        <v>23</v>
      </c>
      <c r="AA937" s="42">
        <v>15.7</v>
      </c>
      <c r="AB937" s="42" t="s">
        <v>2392</v>
      </c>
      <c r="AC937" s="42">
        <v>45.5</v>
      </c>
      <c r="AD937" s="42" t="s">
        <v>2393</v>
      </c>
      <c r="AE937" s="42">
        <v>154.80000000000001</v>
      </c>
      <c r="AF937" s="42" t="s">
        <v>1883</v>
      </c>
      <c r="AG937" s="42">
        <v>81</v>
      </c>
      <c r="AH937" s="42">
        <v>114.5</v>
      </c>
      <c r="AI937" s="42">
        <v>155.19999999999999</v>
      </c>
      <c r="AJ937" s="42">
        <v>435.67</v>
      </c>
      <c r="AK937" s="42" t="s">
        <v>76</v>
      </c>
      <c r="AL937" s="42" t="s">
        <v>76</v>
      </c>
      <c r="AM937" s="42" t="s">
        <v>76</v>
      </c>
      <c r="AN937" s="42">
        <v>6.6</v>
      </c>
    </row>
    <row r="938" spans="2:40" x14ac:dyDescent="0.25">
      <c r="B938" s="42" t="s">
        <v>408</v>
      </c>
      <c r="C938" s="15">
        <v>467060</v>
      </c>
      <c r="D938" s="15" t="s">
        <v>1804</v>
      </c>
      <c r="E938" s="15">
        <v>2015</v>
      </c>
      <c r="F938" s="41">
        <v>42248</v>
      </c>
      <c r="G938" s="42">
        <v>1007.6</v>
      </c>
      <c r="H938" s="42">
        <v>1010.6</v>
      </c>
      <c r="I938" s="42">
        <v>1014.7</v>
      </c>
      <c r="J938" s="42" t="s">
        <v>2394</v>
      </c>
      <c r="K938" s="42">
        <v>955.7</v>
      </c>
      <c r="L938" s="42" t="s">
        <v>2395</v>
      </c>
      <c r="M938" s="42">
        <v>26.6</v>
      </c>
      <c r="N938" s="42">
        <v>32.4</v>
      </c>
      <c r="O938" s="42" t="s">
        <v>2396</v>
      </c>
      <c r="P938" s="42">
        <v>21.1</v>
      </c>
      <c r="Q938" s="42" t="s">
        <v>2397</v>
      </c>
      <c r="R938" s="42">
        <v>22.1</v>
      </c>
      <c r="S938" s="42">
        <v>3</v>
      </c>
      <c r="T938" s="42">
        <v>240</v>
      </c>
      <c r="U938" s="42">
        <v>68.400000000000006</v>
      </c>
      <c r="V938" s="42">
        <v>20</v>
      </c>
      <c r="W938" s="42" t="s">
        <v>2398</v>
      </c>
      <c r="X938" s="42">
        <v>314.60000000000002</v>
      </c>
      <c r="Y938" s="42">
        <v>83.2</v>
      </c>
      <c r="Z938" s="42">
        <v>18</v>
      </c>
      <c r="AA938" s="42">
        <v>8.5</v>
      </c>
      <c r="AB938" s="42" t="s">
        <v>2399</v>
      </c>
      <c r="AC938" s="42">
        <v>26.1</v>
      </c>
      <c r="AD938" s="42" t="s">
        <v>2400</v>
      </c>
      <c r="AE938" s="42">
        <v>121.9</v>
      </c>
      <c r="AF938" s="42" t="s">
        <v>1892</v>
      </c>
      <c r="AG938" s="42">
        <v>77</v>
      </c>
      <c r="AH938" s="42">
        <v>110.1</v>
      </c>
      <c r="AI938" s="42">
        <v>154.1</v>
      </c>
      <c r="AJ938" s="42">
        <v>445.79</v>
      </c>
      <c r="AK938" s="42" t="s">
        <v>76</v>
      </c>
      <c r="AL938" s="42" t="s">
        <v>76</v>
      </c>
      <c r="AM938" s="42" t="s">
        <v>76</v>
      </c>
      <c r="AN938" s="42">
        <v>6.5</v>
      </c>
    </row>
    <row r="939" spans="2:40" x14ac:dyDescent="0.25">
      <c r="B939" s="42" t="s">
        <v>408</v>
      </c>
      <c r="C939" s="15">
        <v>467060</v>
      </c>
      <c r="D939" s="15" t="s">
        <v>1804</v>
      </c>
      <c r="E939" s="15">
        <v>2015</v>
      </c>
      <c r="F939" s="41">
        <v>42278</v>
      </c>
      <c r="G939" s="42">
        <v>1012.8</v>
      </c>
      <c r="H939" s="42">
        <v>1015.8</v>
      </c>
      <c r="I939" s="42">
        <v>1021.7</v>
      </c>
      <c r="J939" s="42" t="s">
        <v>2401</v>
      </c>
      <c r="K939" s="42">
        <v>1004.3</v>
      </c>
      <c r="L939" s="42" t="s">
        <v>2402</v>
      </c>
      <c r="M939" s="42">
        <v>24.6</v>
      </c>
      <c r="N939" s="42">
        <v>31.3</v>
      </c>
      <c r="O939" s="42" t="s">
        <v>2403</v>
      </c>
      <c r="P939" s="42">
        <v>19.399999999999999</v>
      </c>
      <c r="Q939" s="42" t="s">
        <v>2404</v>
      </c>
      <c r="R939" s="42">
        <v>20.6</v>
      </c>
      <c r="S939" s="42">
        <v>2.7</v>
      </c>
      <c r="T939" s="42">
        <v>270</v>
      </c>
      <c r="U939" s="42">
        <v>18.100000000000001</v>
      </c>
      <c r="V939" s="42">
        <v>30</v>
      </c>
      <c r="W939" s="42" t="s">
        <v>2405</v>
      </c>
      <c r="X939" s="42">
        <v>477.1</v>
      </c>
      <c r="Y939" s="42">
        <v>147.9</v>
      </c>
      <c r="Z939" s="42">
        <v>22</v>
      </c>
      <c r="AA939" s="42">
        <v>15.9</v>
      </c>
      <c r="AB939" s="42" t="s">
        <v>2406</v>
      </c>
      <c r="AC939" s="42">
        <v>33.700000000000003</v>
      </c>
      <c r="AD939" s="42" t="s">
        <v>2407</v>
      </c>
      <c r="AE939" s="42">
        <v>89.2</v>
      </c>
      <c r="AF939" s="42" t="s">
        <v>1901</v>
      </c>
      <c r="AG939" s="42">
        <v>79</v>
      </c>
      <c r="AH939" s="42">
        <v>84</v>
      </c>
      <c r="AI939" s="42">
        <v>91.3</v>
      </c>
      <c r="AJ939" s="42">
        <v>272.88</v>
      </c>
      <c r="AK939" s="42" t="s">
        <v>76</v>
      </c>
      <c r="AL939" s="42" t="s">
        <v>76</v>
      </c>
      <c r="AM939" s="42" t="s">
        <v>76</v>
      </c>
      <c r="AN939" s="42">
        <v>7.6</v>
      </c>
    </row>
    <row r="940" spans="2:40" x14ac:dyDescent="0.25">
      <c r="B940" s="42" t="s">
        <v>408</v>
      </c>
      <c r="C940" s="15">
        <v>467060</v>
      </c>
      <c r="D940" s="15" t="s">
        <v>1804</v>
      </c>
      <c r="E940" s="15">
        <v>2015</v>
      </c>
      <c r="F940" s="41">
        <v>42309</v>
      </c>
      <c r="G940" s="42">
        <v>1015.9</v>
      </c>
      <c r="H940" s="42">
        <v>1018.9</v>
      </c>
      <c r="I940" s="42">
        <v>1025.5999999999999</v>
      </c>
      <c r="J940" s="42" t="s">
        <v>2408</v>
      </c>
      <c r="K940" s="42">
        <v>1009.8</v>
      </c>
      <c r="L940" s="42" t="s">
        <v>2409</v>
      </c>
      <c r="M940" s="42">
        <v>22.7</v>
      </c>
      <c r="N940" s="42">
        <v>30.7</v>
      </c>
      <c r="O940" s="42" t="s">
        <v>2410</v>
      </c>
      <c r="P940" s="42">
        <v>13.8</v>
      </c>
      <c r="Q940" s="42" t="s">
        <v>2411</v>
      </c>
      <c r="R940" s="42">
        <v>19.5</v>
      </c>
      <c r="S940" s="42">
        <v>2.5</v>
      </c>
      <c r="T940" s="42">
        <v>240</v>
      </c>
      <c r="U940" s="42">
        <v>19.399999999999999</v>
      </c>
      <c r="V940" s="42">
        <v>360</v>
      </c>
      <c r="W940" s="42" t="s">
        <v>2412</v>
      </c>
      <c r="X940" s="42">
        <v>715.3</v>
      </c>
      <c r="Y940" s="42">
        <v>219.3</v>
      </c>
      <c r="Z940" s="42">
        <v>22</v>
      </c>
      <c r="AA940" s="42">
        <v>12</v>
      </c>
      <c r="AB940" s="42" t="s">
        <v>2413</v>
      </c>
      <c r="AC940" s="42">
        <v>43.6</v>
      </c>
      <c r="AD940" s="42" t="s">
        <v>2414</v>
      </c>
      <c r="AE940" s="42">
        <v>176.4</v>
      </c>
      <c r="AF940" s="42" t="s">
        <v>1909</v>
      </c>
      <c r="AG940" s="42">
        <v>83</v>
      </c>
      <c r="AH940" s="42">
        <v>51.9</v>
      </c>
      <c r="AI940" s="42">
        <v>100.2</v>
      </c>
      <c r="AJ940" s="42">
        <v>230.57</v>
      </c>
      <c r="AK940" s="42" t="s">
        <v>76</v>
      </c>
      <c r="AL940" s="42" t="s">
        <v>76</v>
      </c>
      <c r="AM940" s="42" t="s">
        <v>76</v>
      </c>
      <c r="AN940" s="42">
        <v>7.2</v>
      </c>
    </row>
    <row r="941" spans="2:40" x14ac:dyDescent="0.25">
      <c r="B941" s="42" t="s">
        <v>408</v>
      </c>
      <c r="C941" s="15">
        <v>467060</v>
      </c>
      <c r="D941" s="15" t="s">
        <v>1804</v>
      </c>
      <c r="E941" s="15">
        <v>2015</v>
      </c>
      <c r="F941" s="41">
        <v>42339</v>
      </c>
      <c r="G941" s="42">
        <v>1018.8</v>
      </c>
      <c r="H941" s="42">
        <v>1021.8</v>
      </c>
      <c r="I941" s="42">
        <v>1027.3</v>
      </c>
      <c r="J941" s="42" t="s">
        <v>2415</v>
      </c>
      <c r="K941" s="42">
        <v>1006.8</v>
      </c>
      <c r="L941" s="42" t="s">
        <v>2416</v>
      </c>
      <c r="M941" s="42">
        <v>18.8</v>
      </c>
      <c r="N941" s="42">
        <v>27.2</v>
      </c>
      <c r="O941" s="42" t="s">
        <v>2417</v>
      </c>
      <c r="P941" s="42">
        <v>11.6</v>
      </c>
      <c r="Q941" s="42" t="s">
        <v>2418</v>
      </c>
      <c r="R941" s="42">
        <v>15.3</v>
      </c>
      <c r="S941" s="42">
        <v>2.9</v>
      </c>
      <c r="T941" s="42">
        <v>270</v>
      </c>
      <c r="U941" s="42">
        <v>20.399999999999999</v>
      </c>
      <c r="V941" s="42">
        <v>60</v>
      </c>
      <c r="W941" s="42" t="s">
        <v>2419</v>
      </c>
      <c r="X941" s="42">
        <v>240.5</v>
      </c>
      <c r="Y941" s="42">
        <v>205</v>
      </c>
      <c r="Z941" s="42">
        <v>25</v>
      </c>
      <c r="AA941" s="42">
        <v>5</v>
      </c>
      <c r="AB941" s="42" t="s">
        <v>2420</v>
      </c>
      <c r="AC941" s="42">
        <v>9.4</v>
      </c>
      <c r="AD941" s="42" t="s">
        <v>2421</v>
      </c>
      <c r="AE941" s="42">
        <v>40.5</v>
      </c>
      <c r="AF941" s="42" t="s">
        <v>2422</v>
      </c>
      <c r="AG941" s="42">
        <v>81</v>
      </c>
      <c r="AH941" s="42">
        <v>36.200000000000003</v>
      </c>
      <c r="AI941" s="42">
        <v>30.5</v>
      </c>
      <c r="AJ941" s="42">
        <v>112.83</v>
      </c>
      <c r="AK941" s="42" t="s">
        <v>76</v>
      </c>
      <c r="AL941" s="42" t="s">
        <v>76</v>
      </c>
      <c r="AM941" s="42" t="s">
        <v>76</v>
      </c>
      <c r="AN941" s="42">
        <v>9</v>
      </c>
    </row>
    <row r="942" spans="2:40" x14ac:dyDescent="0.25">
      <c r="B942" s="42" t="s">
        <v>408</v>
      </c>
      <c r="C942" s="15">
        <v>467060</v>
      </c>
      <c r="D942" s="15" t="s">
        <v>1804</v>
      </c>
      <c r="E942" s="15">
        <v>2016</v>
      </c>
      <c r="F942" s="41">
        <v>42370</v>
      </c>
      <c r="G942" s="42">
        <v>1018.4</v>
      </c>
      <c r="H942" s="42">
        <v>1021.5</v>
      </c>
      <c r="I942" s="42">
        <v>1033.2</v>
      </c>
      <c r="J942" s="42" t="s">
        <v>2423</v>
      </c>
      <c r="K942" s="42">
        <v>1002.1</v>
      </c>
      <c r="L942" s="42" t="s">
        <v>2424</v>
      </c>
      <c r="M942" s="42">
        <v>16.899999999999999</v>
      </c>
      <c r="N942" s="42">
        <v>25</v>
      </c>
      <c r="O942" s="42" t="s">
        <v>2425</v>
      </c>
      <c r="P942" s="42">
        <v>5</v>
      </c>
      <c r="Q942" s="42" t="s">
        <v>2426</v>
      </c>
      <c r="R942" s="42">
        <v>13.6</v>
      </c>
      <c r="S942" s="42">
        <v>2.7</v>
      </c>
      <c r="T942" s="42">
        <v>270</v>
      </c>
      <c r="U942" s="42">
        <v>21.3</v>
      </c>
      <c r="V942" s="42">
        <v>300</v>
      </c>
      <c r="W942" s="42" t="s">
        <v>2427</v>
      </c>
      <c r="X942" s="42">
        <v>284.10000000000002</v>
      </c>
      <c r="Y942" s="42">
        <v>270.3</v>
      </c>
      <c r="Z942" s="42">
        <v>27</v>
      </c>
      <c r="AA942" s="42">
        <v>4</v>
      </c>
      <c r="AB942" s="42" t="s">
        <v>2428</v>
      </c>
      <c r="AC942" s="42">
        <v>16.100000000000001</v>
      </c>
      <c r="AD942" s="42" t="s">
        <v>2429</v>
      </c>
      <c r="AE942" s="42">
        <v>45.8</v>
      </c>
      <c r="AF942" s="42" t="s">
        <v>2430</v>
      </c>
      <c r="AG942" s="42">
        <v>82</v>
      </c>
      <c r="AH942" s="42">
        <v>33.6</v>
      </c>
      <c r="AI942" s="42">
        <v>13.3</v>
      </c>
      <c r="AJ942" s="42">
        <v>102.45</v>
      </c>
      <c r="AK942" s="42" t="s">
        <v>76</v>
      </c>
      <c r="AL942" s="42" t="s">
        <v>76</v>
      </c>
      <c r="AM942" s="42" t="s">
        <v>76</v>
      </c>
      <c r="AN942" s="42">
        <v>9.4</v>
      </c>
    </row>
    <row r="943" spans="2:40" x14ac:dyDescent="0.25">
      <c r="B943" s="42" t="s">
        <v>408</v>
      </c>
      <c r="C943" s="15">
        <v>467060</v>
      </c>
      <c r="D943" s="15" t="s">
        <v>1804</v>
      </c>
      <c r="E943" s="15">
        <v>2016</v>
      </c>
      <c r="F943" s="41">
        <v>42401</v>
      </c>
      <c r="G943" s="42">
        <v>1020.1</v>
      </c>
      <c r="H943" s="42">
        <v>1023.1</v>
      </c>
      <c r="I943" s="42">
        <v>1030.5</v>
      </c>
      <c r="J943" s="42" t="s">
        <v>2431</v>
      </c>
      <c r="K943" s="42">
        <v>1007.5</v>
      </c>
      <c r="L943" s="42" t="s">
        <v>2432</v>
      </c>
      <c r="M943" s="42">
        <v>16.399999999999999</v>
      </c>
      <c r="N943" s="42">
        <v>28</v>
      </c>
      <c r="O943" s="42" t="s">
        <v>2433</v>
      </c>
      <c r="P943" s="42">
        <v>7.4</v>
      </c>
      <c r="Q943" s="42" t="s">
        <v>2434</v>
      </c>
      <c r="R943" s="42">
        <v>12.1</v>
      </c>
      <c r="S943" s="42">
        <v>3.2</v>
      </c>
      <c r="T943" s="42">
        <v>260</v>
      </c>
      <c r="U943" s="42">
        <v>18.5</v>
      </c>
      <c r="V943" s="42">
        <v>50</v>
      </c>
      <c r="W943" s="42" t="s">
        <v>2435</v>
      </c>
      <c r="X943" s="42">
        <v>341.3</v>
      </c>
      <c r="Y943" s="42">
        <v>198</v>
      </c>
      <c r="Z943" s="42">
        <v>20</v>
      </c>
      <c r="AA943" s="42">
        <v>5</v>
      </c>
      <c r="AB943" s="42" t="s">
        <v>2436</v>
      </c>
      <c r="AC943" s="42">
        <v>15.5</v>
      </c>
      <c r="AD943" s="42" t="s">
        <v>2437</v>
      </c>
      <c r="AE943" s="42">
        <v>83.4</v>
      </c>
      <c r="AF943" s="42" t="s">
        <v>2438</v>
      </c>
      <c r="AG943" s="42">
        <v>77</v>
      </c>
      <c r="AH943" s="42">
        <v>57.2</v>
      </c>
      <c r="AI943" s="42">
        <v>72.400000000000006</v>
      </c>
      <c r="AJ943" s="42">
        <v>183.35</v>
      </c>
      <c r="AK943" s="42" t="s">
        <v>76</v>
      </c>
      <c r="AL943" s="42" t="s">
        <v>76</v>
      </c>
      <c r="AM943" s="42" t="s">
        <v>76</v>
      </c>
      <c r="AN943" s="42">
        <v>7.9</v>
      </c>
    </row>
    <row r="944" spans="2:40" x14ac:dyDescent="0.25">
      <c r="B944" s="42" t="s">
        <v>408</v>
      </c>
      <c r="C944" s="15">
        <v>467060</v>
      </c>
      <c r="D944" s="15" t="s">
        <v>1804</v>
      </c>
      <c r="E944" s="15">
        <v>2016</v>
      </c>
      <c r="F944" s="41">
        <v>42430</v>
      </c>
      <c r="G944" s="42">
        <v>1016</v>
      </c>
      <c r="H944" s="42">
        <v>1019.1</v>
      </c>
      <c r="I944" s="42">
        <v>1027.2</v>
      </c>
      <c r="J944" s="42" t="s">
        <v>1935</v>
      </c>
      <c r="K944" s="42">
        <v>1006.6</v>
      </c>
      <c r="L944" s="42" t="s">
        <v>2439</v>
      </c>
      <c r="M944" s="42">
        <v>18.100000000000001</v>
      </c>
      <c r="N944" s="42">
        <v>25.9</v>
      </c>
      <c r="O944" s="42" t="s">
        <v>2440</v>
      </c>
      <c r="P944" s="42">
        <v>10.6</v>
      </c>
      <c r="Q944" s="42" t="s">
        <v>2441</v>
      </c>
      <c r="R944" s="42">
        <v>14.1</v>
      </c>
      <c r="S944" s="42">
        <v>2.6</v>
      </c>
      <c r="T944" s="42">
        <v>250</v>
      </c>
      <c r="U944" s="42">
        <v>18.600000000000001</v>
      </c>
      <c r="V944" s="42">
        <v>20</v>
      </c>
      <c r="W944" s="42" t="s">
        <v>2442</v>
      </c>
      <c r="X944" s="42">
        <v>192.5</v>
      </c>
      <c r="Y944" s="42">
        <v>145.80000000000001</v>
      </c>
      <c r="Z944" s="42">
        <v>20</v>
      </c>
      <c r="AA944" s="42">
        <v>2</v>
      </c>
      <c r="AB944" s="42" t="s">
        <v>2443</v>
      </c>
      <c r="AC944" s="42">
        <v>6.8</v>
      </c>
      <c r="AD944" s="42" t="s">
        <v>2444</v>
      </c>
      <c r="AE944" s="42">
        <v>62.5</v>
      </c>
      <c r="AF944" s="42" t="s">
        <v>1942</v>
      </c>
      <c r="AG944" s="42">
        <v>79</v>
      </c>
      <c r="AH944" s="42">
        <v>68.900000000000006</v>
      </c>
      <c r="AI944" s="42">
        <v>95</v>
      </c>
      <c r="AJ944" s="42">
        <v>293.79000000000002</v>
      </c>
      <c r="AK944" s="42" t="s">
        <v>76</v>
      </c>
      <c r="AL944" s="42" t="s">
        <v>76</v>
      </c>
      <c r="AM944" s="42" t="s">
        <v>76</v>
      </c>
      <c r="AN944" s="42">
        <v>7.7</v>
      </c>
    </row>
    <row r="945" spans="2:40" x14ac:dyDescent="0.25">
      <c r="B945" s="42" t="s">
        <v>408</v>
      </c>
      <c r="C945" s="15">
        <v>467060</v>
      </c>
      <c r="D945" s="15" t="s">
        <v>1804</v>
      </c>
      <c r="E945" s="15">
        <v>2016</v>
      </c>
      <c r="F945" s="41">
        <v>42461</v>
      </c>
      <c r="G945" s="42">
        <v>1009.7</v>
      </c>
      <c r="H945" s="42">
        <v>1012.7</v>
      </c>
      <c r="I945" s="42">
        <v>1019.7</v>
      </c>
      <c r="J945" s="42" t="s">
        <v>2445</v>
      </c>
      <c r="K945" s="42">
        <v>1000.4</v>
      </c>
      <c r="L945" s="42" t="s">
        <v>2446</v>
      </c>
      <c r="M945" s="42">
        <v>23.4</v>
      </c>
      <c r="N945" s="42">
        <v>31.6</v>
      </c>
      <c r="O945" s="42" t="s">
        <v>2447</v>
      </c>
      <c r="P945" s="42">
        <v>18.100000000000001</v>
      </c>
      <c r="Q945" s="42" t="s">
        <v>2448</v>
      </c>
      <c r="R945" s="42">
        <v>20.3</v>
      </c>
      <c r="S945" s="42">
        <v>2.1</v>
      </c>
      <c r="T945" s="42">
        <v>260</v>
      </c>
      <c r="U945" s="42">
        <v>18</v>
      </c>
      <c r="V945" s="42">
        <v>60</v>
      </c>
      <c r="W945" s="42" t="s">
        <v>2449</v>
      </c>
      <c r="X945" s="42">
        <v>76.2</v>
      </c>
      <c r="Y945" s="42">
        <v>82.2</v>
      </c>
      <c r="Z945" s="42">
        <v>16</v>
      </c>
      <c r="AA945" s="42">
        <v>3.1</v>
      </c>
      <c r="AB945" s="42" t="s">
        <v>2450</v>
      </c>
      <c r="AC945" s="42">
        <v>7</v>
      </c>
      <c r="AD945" s="42" t="s">
        <v>2451</v>
      </c>
      <c r="AE945" s="42">
        <v>18.5</v>
      </c>
      <c r="AF945" s="42" t="s">
        <v>2452</v>
      </c>
      <c r="AG945" s="42">
        <v>83</v>
      </c>
      <c r="AH945" s="42">
        <v>78.900000000000006</v>
      </c>
      <c r="AI945" s="42">
        <v>100.1</v>
      </c>
      <c r="AJ945" s="42">
        <v>332.22</v>
      </c>
      <c r="AK945" s="42" t="s">
        <v>76</v>
      </c>
      <c r="AL945" s="42" t="s">
        <v>76</v>
      </c>
      <c r="AM945" s="42" t="s">
        <v>76</v>
      </c>
      <c r="AN945" s="42">
        <v>7.6</v>
      </c>
    </row>
    <row r="946" spans="2:40" x14ac:dyDescent="0.25">
      <c r="B946" s="42" t="s">
        <v>408</v>
      </c>
      <c r="C946" s="15">
        <v>467060</v>
      </c>
      <c r="D946" s="15" t="s">
        <v>1804</v>
      </c>
      <c r="E946" s="15">
        <v>2016</v>
      </c>
      <c r="F946" s="41">
        <v>42491</v>
      </c>
      <c r="G946" s="42">
        <v>1008</v>
      </c>
      <c r="H946" s="42">
        <v>1011</v>
      </c>
      <c r="I946" s="42">
        <v>1014.4</v>
      </c>
      <c r="J946" s="42" t="s">
        <v>2453</v>
      </c>
      <c r="K946" s="42">
        <v>1002.4</v>
      </c>
      <c r="L946" s="42" t="s">
        <v>2454</v>
      </c>
      <c r="M946" s="42">
        <v>26.1</v>
      </c>
      <c r="N946" s="42">
        <v>32.799999999999997</v>
      </c>
      <c r="O946" s="42" t="s">
        <v>2455</v>
      </c>
      <c r="P946" s="42">
        <v>18.2</v>
      </c>
      <c r="Q946" s="42" t="s">
        <v>2456</v>
      </c>
      <c r="R946" s="42">
        <v>22.6</v>
      </c>
      <c r="S946" s="42">
        <v>2.2000000000000002</v>
      </c>
      <c r="T946" s="42">
        <v>230</v>
      </c>
      <c r="U946" s="42">
        <v>20.100000000000001</v>
      </c>
      <c r="V946" s="42">
        <v>70</v>
      </c>
      <c r="W946" s="42" t="s">
        <v>2457</v>
      </c>
      <c r="X946" s="42">
        <v>189.1</v>
      </c>
      <c r="Y946" s="42">
        <v>92.7</v>
      </c>
      <c r="Z946" s="42">
        <v>20</v>
      </c>
      <c r="AA946" s="42">
        <v>13.5</v>
      </c>
      <c r="AB946" s="42" t="s">
        <v>2458</v>
      </c>
      <c r="AC946" s="42">
        <v>48</v>
      </c>
      <c r="AD946" s="42" t="s">
        <v>2459</v>
      </c>
      <c r="AE946" s="42">
        <v>87.3</v>
      </c>
      <c r="AF946" s="42" t="s">
        <v>2460</v>
      </c>
      <c r="AG946" s="42">
        <v>82</v>
      </c>
      <c r="AH946" s="42">
        <v>103.5</v>
      </c>
      <c r="AI946" s="42">
        <v>127.7</v>
      </c>
      <c r="AJ946" s="42">
        <v>464.02</v>
      </c>
      <c r="AK946" s="42" t="s">
        <v>76</v>
      </c>
      <c r="AL946" s="42" t="s">
        <v>76</v>
      </c>
      <c r="AM946" s="42" t="s">
        <v>76</v>
      </c>
      <c r="AN946" s="42">
        <v>7.4</v>
      </c>
    </row>
    <row r="947" spans="2:40" x14ac:dyDescent="0.25">
      <c r="B947" s="42" t="s">
        <v>408</v>
      </c>
      <c r="C947" s="15">
        <v>467060</v>
      </c>
      <c r="D947" s="15" t="s">
        <v>1804</v>
      </c>
      <c r="E947" s="15">
        <v>2016</v>
      </c>
      <c r="F947" s="41">
        <v>42522</v>
      </c>
      <c r="G947" s="42">
        <v>1005.7</v>
      </c>
      <c r="H947" s="42">
        <v>1008.6</v>
      </c>
      <c r="I947" s="42">
        <v>1013.8</v>
      </c>
      <c r="J947" s="42" t="s">
        <v>2461</v>
      </c>
      <c r="K947" s="42">
        <v>999</v>
      </c>
      <c r="L947" s="42" t="s">
        <v>2462</v>
      </c>
      <c r="M947" s="42">
        <v>28.4</v>
      </c>
      <c r="N947" s="42">
        <v>34.200000000000003</v>
      </c>
      <c r="O947" s="42" t="s">
        <v>2463</v>
      </c>
      <c r="P947" s="42">
        <v>23.5</v>
      </c>
      <c r="Q947" s="42" t="s">
        <v>2464</v>
      </c>
      <c r="R947" s="42">
        <v>24.4</v>
      </c>
      <c r="S947" s="42">
        <v>2.1</v>
      </c>
      <c r="T947" s="42">
        <v>140</v>
      </c>
      <c r="U947" s="42">
        <v>15.3</v>
      </c>
      <c r="V947" s="42">
        <v>270</v>
      </c>
      <c r="W947" s="42" t="s">
        <v>2465</v>
      </c>
      <c r="X947" s="42">
        <v>398.5</v>
      </c>
      <c r="Y947" s="42">
        <v>70</v>
      </c>
      <c r="Z947" s="42">
        <v>15</v>
      </c>
      <c r="AA947" s="42">
        <v>18.100000000000001</v>
      </c>
      <c r="AB947" s="42" t="s">
        <v>2466</v>
      </c>
      <c r="AC947" s="42">
        <v>45</v>
      </c>
      <c r="AD947" s="42" t="s">
        <v>2467</v>
      </c>
      <c r="AE947" s="42">
        <v>151.6</v>
      </c>
      <c r="AF947" s="42" t="s">
        <v>2468</v>
      </c>
      <c r="AG947" s="42">
        <v>79</v>
      </c>
      <c r="AH947" s="42">
        <v>125.4</v>
      </c>
      <c r="AI947" s="42">
        <v>211</v>
      </c>
      <c r="AJ947" s="42">
        <v>560.04999999999995</v>
      </c>
      <c r="AK947" s="42" t="s">
        <v>76</v>
      </c>
      <c r="AL947" s="42" t="s">
        <v>76</v>
      </c>
      <c r="AM947" s="42" t="s">
        <v>76</v>
      </c>
      <c r="AN947" s="42">
        <v>6.3</v>
      </c>
    </row>
    <row r="948" spans="2:40" x14ac:dyDescent="0.25">
      <c r="B948" s="42" t="s">
        <v>408</v>
      </c>
      <c r="C948" s="15">
        <v>467060</v>
      </c>
      <c r="D948" s="15" t="s">
        <v>1804</v>
      </c>
      <c r="E948" s="15">
        <v>2016</v>
      </c>
      <c r="F948" s="41">
        <v>42552</v>
      </c>
      <c r="G948" s="42">
        <v>1005</v>
      </c>
      <c r="H948" s="42">
        <v>1007.9</v>
      </c>
      <c r="I948" s="42">
        <v>1009.9</v>
      </c>
      <c r="J948" s="42" t="s">
        <v>2469</v>
      </c>
      <c r="K948" s="42">
        <v>993.3</v>
      </c>
      <c r="L948" s="42" t="s">
        <v>2470</v>
      </c>
      <c r="M948" s="42">
        <v>29.3</v>
      </c>
      <c r="N948" s="42">
        <v>34.299999999999997</v>
      </c>
      <c r="O948" s="42" t="s">
        <v>2471</v>
      </c>
      <c r="P948" s="42">
        <v>25.7</v>
      </c>
      <c r="Q948" s="42" t="s">
        <v>2472</v>
      </c>
      <c r="R948" s="42">
        <v>24.6</v>
      </c>
      <c r="S948" s="42">
        <v>2.6</v>
      </c>
      <c r="T948" s="42">
        <v>140</v>
      </c>
      <c r="U948" s="42">
        <v>23.3</v>
      </c>
      <c r="V948" s="42">
        <v>140</v>
      </c>
      <c r="W948" s="42" t="s">
        <v>2473</v>
      </c>
      <c r="X948" s="42">
        <v>141.1</v>
      </c>
      <c r="Y948" s="42">
        <v>49.8</v>
      </c>
      <c r="Z948" s="42">
        <v>9</v>
      </c>
      <c r="AA948" s="42">
        <v>15.6</v>
      </c>
      <c r="AB948" s="42" t="s">
        <v>2474</v>
      </c>
      <c r="AC948" s="42">
        <v>30</v>
      </c>
      <c r="AD948" s="42" t="s">
        <v>2475</v>
      </c>
      <c r="AE948" s="42">
        <v>74.8</v>
      </c>
      <c r="AF948" s="42" t="s">
        <v>1974</v>
      </c>
      <c r="AG948" s="42">
        <v>77</v>
      </c>
      <c r="AH948" s="42">
        <v>182.2</v>
      </c>
      <c r="AI948" s="42">
        <v>279.10000000000002</v>
      </c>
      <c r="AJ948" s="42">
        <v>681.24</v>
      </c>
      <c r="AK948" s="42" t="s">
        <v>76</v>
      </c>
      <c r="AL948" s="42" t="s">
        <v>76</v>
      </c>
      <c r="AM948" s="42" t="s">
        <v>76</v>
      </c>
      <c r="AN948" s="42">
        <v>4.2</v>
      </c>
    </row>
    <row r="949" spans="2:40" x14ac:dyDescent="0.25">
      <c r="B949" s="42" t="s">
        <v>408</v>
      </c>
      <c r="C949" s="15">
        <v>467060</v>
      </c>
      <c r="D949" s="15" t="s">
        <v>1804</v>
      </c>
      <c r="E949" s="15">
        <v>2016</v>
      </c>
      <c r="F949" s="41">
        <v>42583</v>
      </c>
      <c r="G949" s="42">
        <v>1001.8</v>
      </c>
      <c r="H949" s="42">
        <v>1004.7</v>
      </c>
      <c r="I949" s="42">
        <v>1008.1</v>
      </c>
      <c r="J949" s="42" t="s">
        <v>2476</v>
      </c>
      <c r="K949" s="42">
        <v>996.1</v>
      </c>
      <c r="L949" s="42" t="s">
        <v>2477</v>
      </c>
      <c r="M949" s="42">
        <v>28.9</v>
      </c>
      <c r="N949" s="42">
        <v>33.6</v>
      </c>
      <c r="O949" s="42" t="s">
        <v>2478</v>
      </c>
      <c r="P949" s="42">
        <v>23.6</v>
      </c>
      <c r="Q949" s="42" t="s">
        <v>2479</v>
      </c>
      <c r="R949" s="42">
        <v>24</v>
      </c>
      <c r="S949" s="42">
        <v>2.6</v>
      </c>
      <c r="T949" s="42">
        <v>240</v>
      </c>
      <c r="U949" s="42">
        <v>17.3</v>
      </c>
      <c r="V949" s="42">
        <v>60</v>
      </c>
      <c r="W949" s="42" t="s">
        <v>2480</v>
      </c>
      <c r="X949" s="42">
        <v>141.5</v>
      </c>
      <c r="Y949" s="42">
        <v>42.1</v>
      </c>
      <c r="Z949" s="42">
        <v>10</v>
      </c>
      <c r="AA949" s="42">
        <v>10.6</v>
      </c>
      <c r="AB949" s="42" t="s">
        <v>2481</v>
      </c>
      <c r="AC949" s="42">
        <v>27.8</v>
      </c>
      <c r="AD949" s="42" t="s">
        <v>2482</v>
      </c>
      <c r="AE949" s="42">
        <v>49.8</v>
      </c>
      <c r="AF949" s="42" t="s">
        <v>2483</v>
      </c>
      <c r="AG949" s="42">
        <v>75</v>
      </c>
      <c r="AH949" s="42">
        <v>166.7</v>
      </c>
      <c r="AI949" s="42">
        <v>227.5</v>
      </c>
      <c r="AJ949" s="42">
        <v>612.51</v>
      </c>
      <c r="AK949" s="42" t="s">
        <v>76</v>
      </c>
      <c r="AL949" s="42" t="s">
        <v>76</v>
      </c>
      <c r="AM949" s="42" t="s">
        <v>76</v>
      </c>
      <c r="AN949" s="42">
        <v>5.2</v>
      </c>
    </row>
    <row r="950" spans="2:40" x14ac:dyDescent="0.25">
      <c r="B950" s="42" t="s">
        <v>408</v>
      </c>
      <c r="C950" s="15">
        <v>467060</v>
      </c>
      <c r="D950" s="15" t="s">
        <v>1804</v>
      </c>
      <c r="E950" s="15">
        <v>2016</v>
      </c>
      <c r="F950" s="41">
        <v>42614</v>
      </c>
      <c r="G950" s="42">
        <v>1004.7</v>
      </c>
      <c r="H950" s="42">
        <v>1007.7</v>
      </c>
      <c r="I950" s="42">
        <v>1014.7</v>
      </c>
      <c r="J950" s="42" t="s">
        <v>2484</v>
      </c>
      <c r="K950" s="42">
        <v>959.8</v>
      </c>
      <c r="L950" s="42" t="s">
        <v>2485</v>
      </c>
      <c r="M950" s="42">
        <v>27.2</v>
      </c>
      <c r="N950" s="42">
        <v>32.299999999999997</v>
      </c>
      <c r="O950" s="42" t="s">
        <v>2486</v>
      </c>
      <c r="P950" s="42">
        <v>23.2</v>
      </c>
      <c r="Q950" s="42" t="s">
        <v>2487</v>
      </c>
      <c r="R950" s="42">
        <v>23.7</v>
      </c>
      <c r="S950" s="42">
        <v>3.5</v>
      </c>
      <c r="T950" s="42">
        <v>240</v>
      </c>
      <c r="U950" s="42">
        <v>56.2</v>
      </c>
      <c r="V950" s="42">
        <v>70</v>
      </c>
      <c r="W950" s="42" t="s">
        <v>2488</v>
      </c>
      <c r="X950" s="42">
        <v>777.5</v>
      </c>
      <c r="Y950" s="42">
        <v>156.30000000000001</v>
      </c>
      <c r="Z950" s="42">
        <v>25</v>
      </c>
      <c r="AA950" s="42">
        <v>17</v>
      </c>
      <c r="AB950" s="42" t="s">
        <v>2489</v>
      </c>
      <c r="AC950" s="42">
        <v>44.3</v>
      </c>
      <c r="AD950" s="42" t="s">
        <v>2490</v>
      </c>
      <c r="AE950" s="42">
        <v>114.9</v>
      </c>
      <c r="AF950" s="42" t="s">
        <v>1989</v>
      </c>
      <c r="AG950" s="42">
        <v>82</v>
      </c>
      <c r="AH950" s="42">
        <v>97.3</v>
      </c>
      <c r="AI950" s="42">
        <v>105.7</v>
      </c>
      <c r="AJ950" s="42">
        <v>369.59</v>
      </c>
      <c r="AK950" s="42" t="s">
        <v>76</v>
      </c>
      <c r="AL950" s="42" t="s">
        <v>76</v>
      </c>
      <c r="AM950" s="42" t="s">
        <v>76</v>
      </c>
      <c r="AN950" s="42">
        <v>7.9</v>
      </c>
    </row>
    <row r="951" spans="2:40" x14ac:dyDescent="0.25">
      <c r="B951" s="42" t="s">
        <v>408</v>
      </c>
      <c r="C951" s="15">
        <v>467060</v>
      </c>
      <c r="D951" s="15" t="s">
        <v>1804</v>
      </c>
      <c r="E951" s="15">
        <v>2016</v>
      </c>
      <c r="F951" s="41">
        <v>42644</v>
      </c>
      <c r="G951" s="42">
        <v>1009.8</v>
      </c>
      <c r="H951" s="42">
        <v>1012.8</v>
      </c>
      <c r="I951" s="42">
        <v>1022.9</v>
      </c>
      <c r="J951" s="42" t="s">
        <v>2491</v>
      </c>
      <c r="K951" s="42">
        <v>1002.1</v>
      </c>
      <c r="L951" s="42" t="s">
        <v>2492</v>
      </c>
      <c r="M951" s="42">
        <v>26.3</v>
      </c>
      <c r="N951" s="42">
        <v>32.299999999999997</v>
      </c>
      <c r="O951" s="42" t="s">
        <v>2493</v>
      </c>
      <c r="P951" s="42">
        <v>20.399999999999999</v>
      </c>
      <c r="Q951" s="42" t="s">
        <v>2494</v>
      </c>
      <c r="R951" s="42">
        <v>23.2</v>
      </c>
      <c r="S951" s="42">
        <v>3.1</v>
      </c>
      <c r="T951" s="42">
        <v>150</v>
      </c>
      <c r="U951" s="42">
        <v>22.1</v>
      </c>
      <c r="V951" s="42">
        <v>230</v>
      </c>
      <c r="W951" s="42" t="s">
        <v>2495</v>
      </c>
      <c r="X951" s="42">
        <v>872.4</v>
      </c>
      <c r="Y951" s="42">
        <v>201.7</v>
      </c>
      <c r="Z951" s="42">
        <v>24</v>
      </c>
      <c r="AA951" s="42">
        <v>15.6</v>
      </c>
      <c r="AB951" s="42" t="s">
        <v>2496</v>
      </c>
      <c r="AC951" s="42">
        <v>31.7</v>
      </c>
      <c r="AD951" s="42" t="s">
        <v>2497</v>
      </c>
      <c r="AE951" s="42">
        <v>137</v>
      </c>
      <c r="AF951" s="42" t="s">
        <v>2498</v>
      </c>
      <c r="AG951" s="42">
        <v>83</v>
      </c>
      <c r="AH951" s="42">
        <v>72.099999999999994</v>
      </c>
      <c r="AI951" s="42">
        <v>108.6</v>
      </c>
      <c r="AJ951" s="42">
        <v>332.27</v>
      </c>
      <c r="AK951" s="42" t="s">
        <v>76</v>
      </c>
      <c r="AL951" s="42" t="s">
        <v>76</v>
      </c>
      <c r="AM951" s="42" t="s">
        <v>76</v>
      </c>
      <c r="AN951" s="42">
        <v>7.4</v>
      </c>
    </row>
    <row r="952" spans="2:40" x14ac:dyDescent="0.25">
      <c r="B952" s="42" t="s">
        <v>408</v>
      </c>
      <c r="C952" s="15">
        <v>467060</v>
      </c>
      <c r="D952" s="15" t="s">
        <v>1804</v>
      </c>
      <c r="E952" s="15">
        <v>2016</v>
      </c>
      <c r="F952" s="41">
        <v>42675</v>
      </c>
      <c r="G952" s="42">
        <v>1015.5</v>
      </c>
      <c r="H952" s="42">
        <v>1018.5</v>
      </c>
      <c r="I952" s="42">
        <v>1023.5</v>
      </c>
      <c r="J952" s="42" t="s">
        <v>2499</v>
      </c>
      <c r="K952" s="42">
        <v>1008.6</v>
      </c>
      <c r="L952" s="42" t="s">
        <v>2500</v>
      </c>
      <c r="M952" s="42">
        <v>21.9</v>
      </c>
      <c r="N952" s="42">
        <v>29.3</v>
      </c>
      <c r="O952" s="42" t="s">
        <v>2501</v>
      </c>
      <c r="P952" s="42">
        <v>17.5</v>
      </c>
      <c r="Q952" s="42" t="s">
        <v>2502</v>
      </c>
      <c r="R952" s="42">
        <v>18.600000000000001</v>
      </c>
      <c r="S952" s="42">
        <v>2.8</v>
      </c>
      <c r="T952" s="42">
        <v>240</v>
      </c>
      <c r="U952" s="42">
        <v>19.600000000000001</v>
      </c>
      <c r="V952" s="42">
        <v>30</v>
      </c>
      <c r="W952" s="42" t="s">
        <v>2503</v>
      </c>
      <c r="X952" s="42">
        <v>928.3</v>
      </c>
      <c r="Y952" s="42">
        <v>221.5</v>
      </c>
      <c r="Z952" s="42">
        <v>20</v>
      </c>
      <c r="AA952" s="42">
        <v>16</v>
      </c>
      <c r="AB952" s="42" t="s">
        <v>2504</v>
      </c>
      <c r="AC952" s="42">
        <v>59</v>
      </c>
      <c r="AD952" s="42" t="s">
        <v>2505</v>
      </c>
      <c r="AE952" s="42">
        <v>232.7</v>
      </c>
      <c r="AF952" s="42" t="s">
        <v>2005</v>
      </c>
      <c r="AG952" s="42">
        <v>82</v>
      </c>
      <c r="AH952" s="42">
        <v>50.5</v>
      </c>
      <c r="AI952" s="42">
        <v>68.599999999999994</v>
      </c>
      <c r="AJ952" s="42">
        <v>191.91</v>
      </c>
      <c r="AK952" s="42" t="s">
        <v>76</v>
      </c>
      <c r="AL952" s="42" t="s">
        <v>76</v>
      </c>
      <c r="AM952" s="42" t="s">
        <v>76</v>
      </c>
      <c r="AN952" s="42">
        <v>8</v>
      </c>
    </row>
    <row r="953" spans="2:40" x14ac:dyDescent="0.25">
      <c r="B953" s="42" t="s">
        <v>408</v>
      </c>
      <c r="C953" s="15">
        <v>467060</v>
      </c>
      <c r="D953" s="15" t="s">
        <v>1804</v>
      </c>
      <c r="E953" s="15">
        <v>2016</v>
      </c>
      <c r="F953" s="41">
        <v>42705</v>
      </c>
      <c r="G953" s="42">
        <v>1018</v>
      </c>
      <c r="H953" s="42">
        <v>1021</v>
      </c>
      <c r="I953" s="42">
        <v>1026.5</v>
      </c>
      <c r="J953" s="42" t="s">
        <v>2506</v>
      </c>
      <c r="K953" s="42">
        <v>1010</v>
      </c>
      <c r="L953" s="42" t="s">
        <v>2507</v>
      </c>
      <c r="M953" s="42">
        <v>19.3</v>
      </c>
      <c r="N953" s="42">
        <v>26.6</v>
      </c>
      <c r="O953" s="42" t="s">
        <v>2508</v>
      </c>
      <c r="P953" s="42">
        <v>12.7</v>
      </c>
      <c r="Q953" s="42" t="s">
        <v>2509</v>
      </c>
      <c r="R953" s="42">
        <v>15.8</v>
      </c>
      <c r="S953" s="42">
        <v>2.8</v>
      </c>
      <c r="T953" s="42">
        <v>240</v>
      </c>
      <c r="U953" s="42">
        <v>22.3</v>
      </c>
      <c r="V953" s="42">
        <v>360</v>
      </c>
      <c r="W953" s="42" t="s">
        <v>2510</v>
      </c>
      <c r="X953" s="42">
        <v>381.6</v>
      </c>
      <c r="Y953" s="42">
        <v>195.7</v>
      </c>
      <c r="Z953" s="42">
        <v>25</v>
      </c>
      <c r="AA953" s="42">
        <v>6.2</v>
      </c>
      <c r="AB953" s="42" t="s">
        <v>2511</v>
      </c>
      <c r="AC953" s="42">
        <v>17.2</v>
      </c>
      <c r="AD953" s="42" t="s">
        <v>2512</v>
      </c>
      <c r="AE953" s="42">
        <v>102.7</v>
      </c>
      <c r="AF953" s="42" t="s">
        <v>2513</v>
      </c>
      <c r="AG953" s="42">
        <v>81</v>
      </c>
      <c r="AH953" s="42">
        <v>47.3</v>
      </c>
      <c r="AI953" s="42">
        <v>60.1</v>
      </c>
      <c r="AJ953" s="42">
        <v>142.49</v>
      </c>
      <c r="AK953" s="42" t="s">
        <v>76</v>
      </c>
      <c r="AL953" s="42" t="s">
        <v>76</v>
      </c>
      <c r="AM953" s="42" t="s">
        <v>76</v>
      </c>
      <c r="AN953" s="42">
        <v>8.4</v>
      </c>
    </row>
    <row r="954" spans="2:40" x14ac:dyDescent="0.25">
      <c r="B954" s="42" t="s">
        <v>408</v>
      </c>
      <c r="C954" s="15">
        <v>467060</v>
      </c>
      <c r="D954" s="15" t="s">
        <v>1804</v>
      </c>
      <c r="E954" s="15">
        <v>2017</v>
      </c>
      <c r="F954" s="41">
        <v>42736</v>
      </c>
      <c r="G954" s="42">
        <v>1018.5</v>
      </c>
      <c r="H954" s="42">
        <v>1021.5</v>
      </c>
      <c r="I954" s="42">
        <v>1028.3</v>
      </c>
      <c r="J954" s="42" t="s">
        <v>2514</v>
      </c>
      <c r="K954" s="42">
        <v>1007.4</v>
      </c>
      <c r="L954" s="42" t="s">
        <v>2515</v>
      </c>
      <c r="M954" s="42">
        <v>17.8</v>
      </c>
      <c r="N954" s="42">
        <v>27.2</v>
      </c>
      <c r="O954" s="42" t="s">
        <v>2516</v>
      </c>
      <c r="P954" s="42">
        <v>11.6</v>
      </c>
      <c r="Q954" s="42" t="s">
        <v>2517</v>
      </c>
      <c r="R954" s="42">
        <v>14.4</v>
      </c>
      <c r="S954" s="42">
        <v>2.9</v>
      </c>
      <c r="T954" s="42">
        <v>270</v>
      </c>
      <c r="U954" s="42">
        <v>16.399999999999999</v>
      </c>
      <c r="V954" s="42">
        <v>30</v>
      </c>
      <c r="W954" s="42" t="s">
        <v>2518</v>
      </c>
      <c r="X954" s="42">
        <v>268.3</v>
      </c>
      <c r="Y954" s="42">
        <v>196.9</v>
      </c>
      <c r="Z954" s="42">
        <v>21</v>
      </c>
      <c r="AA954" s="42">
        <v>7.6</v>
      </c>
      <c r="AB954" s="42" t="s">
        <v>2519</v>
      </c>
      <c r="AC954" s="42">
        <v>13.5</v>
      </c>
      <c r="AD954" s="42" t="s">
        <v>2520</v>
      </c>
      <c r="AE954" s="42">
        <v>65</v>
      </c>
      <c r="AF954" s="42" t="s">
        <v>2521</v>
      </c>
      <c r="AG954" s="42">
        <v>81</v>
      </c>
      <c r="AH954" s="42">
        <v>48.3</v>
      </c>
      <c r="AI954" s="42">
        <v>55.5</v>
      </c>
      <c r="AJ954" s="42">
        <v>176.73</v>
      </c>
      <c r="AK954" s="42" t="s">
        <v>76</v>
      </c>
      <c r="AL954" s="42" t="s">
        <v>76</v>
      </c>
      <c r="AM954" s="42" t="s">
        <v>76</v>
      </c>
      <c r="AN954" s="42">
        <v>8.5</v>
      </c>
    </row>
    <row r="955" spans="2:40" x14ac:dyDescent="0.25">
      <c r="B955" s="42" t="s">
        <v>408</v>
      </c>
      <c r="C955" s="15">
        <v>467060</v>
      </c>
      <c r="D955" s="15" t="s">
        <v>1804</v>
      </c>
      <c r="E955" s="15">
        <v>2017</v>
      </c>
      <c r="F955" s="41">
        <v>42767</v>
      </c>
      <c r="G955" s="42">
        <v>1019</v>
      </c>
      <c r="H955" s="42">
        <v>1022.1</v>
      </c>
      <c r="I955" s="42">
        <v>1029.9000000000001</v>
      </c>
      <c r="J955" s="42" t="s">
        <v>2522</v>
      </c>
      <c r="K955" s="42">
        <v>1009.6</v>
      </c>
      <c r="L955" s="42" t="s">
        <v>2523</v>
      </c>
      <c r="M955" s="42">
        <v>16.8</v>
      </c>
      <c r="N955" s="42">
        <v>25</v>
      </c>
      <c r="O955" s="42" t="s">
        <v>2524</v>
      </c>
      <c r="P955" s="42">
        <v>11</v>
      </c>
      <c r="Q955" s="42" t="s">
        <v>2525</v>
      </c>
      <c r="R955" s="42">
        <v>12.4</v>
      </c>
      <c r="S955" s="42">
        <v>2.9</v>
      </c>
      <c r="T955" s="42">
        <v>260</v>
      </c>
      <c r="U955" s="42">
        <v>20.3</v>
      </c>
      <c r="V955" s="42">
        <v>50</v>
      </c>
      <c r="W955" s="42" t="s">
        <v>2526</v>
      </c>
      <c r="X955" s="42">
        <v>209.3</v>
      </c>
      <c r="Y955" s="42">
        <v>138.30000000000001</v>
      </c>
      <c r="Z955" s="42">
        <v>17</v>
      </c>
      <c r="AA955" s="42">
        <v>5.5</v>
      </c>
      <c r="AB955" s="42" t="s">
        <v>2527</v>
      </c>
      <c r="AC955" s="42">
        <v>22.6</v>
      </c>
      <c r="AD955" s="42" t="s">
        <v>2528</v>
      </c>
      <c r="AE955" s="42">
        <v>76.5</v>
      </c>
      <c r="AF955" s="42" t="s">
        <v>2529</v>
      </c>
      <c r="AG955" s="42">
        <v>76</v>
      </c>
      <c r="AH955" s="42">
        <v>49.3</v>
      </c>
      <c r="AI955" s="42">
        <v>43</v>
      </c>
      <c r="AJ955" s="42">
        <v>154.30000000000001</v>
      </c>
      <c r="AK955" s="42" t="s">
        <v>76</v>
      </c>
      <c r="AL955" s="42" t="s">
        <v>76</v>
      </c>
      <c r="AM955" s="42" t="s">
        <v>76</v>
      </c>
      <c r="AN955" s="42">
        <v>8.6999999999999993</v>
      </c>
    </row>
    <row r="956" spans="2:40" x14ac:dyDescent="0.25">
      <c r="B956" s="42" t="s">
        <v>408</v>
      </c>
      <c r="C956" s="15">
        <v>467060</v>
      </c>
      <c r="D956" s="15" t="s">
        <v>1804</v>
      </c>
      <c r="E956" s="15">
        <v>2017</v>
      </c>
      <c r="F956" s="41">
        <v>42795</v>
      </c>
      <c r="G956" s="42">
        <v>1014.9</v>
      </c>
      <c r="H956" s="42">
        <v>1017.9</v>
      </c>
      <c r="I956" s="42">
        <v>1023.6</v>
      </c>
      <c r="J956" s="42" t="s">
        <v>2530</v>
      </c>
      <c r="K956" s="42">
        <v>1006.2</v>
      </c>
      <c r="L956" s="42" t="s">
        <v>2531</v>
      </c>
      <c r="M956" s="42">
        <v>18.399999999999999</v>
      </c>
      <c r="N956" s="42">
        <v>26.7</v>
      </c>
      <c r="O956" s="42" t="s">
        <v>2532</v>
      </c>
      <c r="P956" s="42">
        <v>12.3</v>
      </c>
      <c r="Q956" s="42" t="s">
        <v>2533</v>
      </c>
      <c r="R956" s="42">
        <v>14.3</v>
      </c>
      <c r="S956" s="42">
        <v>2.7</v>
      </c>
      <c r="T956" s="42">
        <v>250</v>
      </c>
      <c r="U956" s="42">
        <v>20.3</v>
      </c>
      <c r="V956" s="42">
        <v>30</v>
      </c>
      <c r="W956" s="42" t="s">
        <v>2534</v>
      </c>
      <c r="X956" s="42">
        <v>130.69999999999999</v>
      </c>
      <c r="Y956" s="42">
        <v>150.19999999999999</v>
      </c>
      <c r="Z956" s="42">
        <v>18</v>
      </c>
      <c r="AA956" s="42">
        <v>5</v>
      </c>
      <c r="AB956" s="42" t="s">
        <v>2535</v>
      </c>
      <c r="AC956" s="42">
        <v>10.7</v>
      </c>
      <c r="AD956" s="42" t="s">
        <v>2536</v>
      </c>
      <c r="AE956" s="42">
        <v>28</v>
      </c>
      <c r="AF956" s="42" t="s">
        <v>2037</v>
      </c>
      <c r="AG956" s="42">
        <v>78</v>
      </c>
      <c r="AH956" s="42">
        <v>64.400000000000006</v>
      </c>
      <c r="AI956" s="42">
        <v>57.6</v>
      </c>
      <c r="AJ956" s="42">
        <v>233.56</v>
      </c>
      <c r="AK956" s="42" t="s">
        <v>76</v>
      </c>
      <c r="AL956" s="42" t="s">
        <v>76</v>
      </c>
      <c r="AM956" s="42" t="s">
        <v>76</v>
      </c>
      <c r="AN956" s="42">
        <v>8.4</v>
      </c>
    </row>
    <row r="957" spans="2:40" x14ac:dyDescent="0.25">
      <c r="B957" s="42" t="s">
        <v>408</v>
      </c>
      <c r="C957" s="15">
        <v>467060</v>
      </c>
      <c r="D957" s="15" t="s">
        <v>1804</v>
      </c>
      <c r="E957" s="15">
        <v>2017</v>
      </c>
      <c r="F957" s="41">
        <v>42826</v>
      </c>
      <c r="G957" s="42">
        <v>1011.3</v>
      </c>
      <c r="H957" s="42">
        <v>1014.3</v>
      </c>
      <c r="I957" s="42">
        <v>1022.7</v>
      </c>
      <c r="J957" s="42" t="s">
        <v>2537</v>
      </c>
      <c r="K957" s="42">
        <v>1001.6</v>
      </c>
      <c r="L957" s="42" t="s">
        <v>2538</v>
      </c>
      <c r="M957" s="42">
        <v>21.7</v>
      </c>
      <c r="N957" s="42">
        <v>29.8</v>
      </c>
      <c r="O957" s="42" t="s">
        <v>2539</v>
      </c>
      <c r="P957" s="42">
        <v>11.3</v>
      </c>
      <c r="Q957" s="42" t="s">
        <v>2540</v>
      </c>
      <c r="R957" s="42">
        <v>16.899999999999999</v>
      </c>
      <c r="S957" s="42">
        <v>2.5</v>
      </c>
      <c r="T957" s="42">
        <v>250</v>
      </c>
      <c r="U957" s="42">
        <v>22.8</v>
      </c>
      <c r="V957" s="42">
        <v>70</v>
      </c>
      <c r="W957" s="42" t="s">
        <v>2541</v>
      </c>
      <c r="X957" s="42">
        <v>127.9</v>
      </c>
      <c r="Y957" s="42">
        <v>91.7</v>
      </c>
      <c r="Z957" s="42">
        <v>16</v>
      </c>
      <c r="AA957" s="42">
        <v>3.1</v>
      </c>
      <c r="AB957" s="42" t="s">
        <v>2542</v>
      </c>
      <c r="AC957" s="42">
        <v>8</v>
      </c>
      <c r="AD957" s="42" t="s">
        <v>2543</v>
      </c>
      <c r="AE957" s="42">
        <v>33.700000000000003</v>
      </c>
      <c r="AF957" s="42" t="s">
        <v>2544</v>
      </c>
      <c r="AG957" s="42">
        <v>75</v>
      </c>
      <c r="AH957" s="42">
        <v>92.8</v>
      </c>
      <c r="AI957" s="42">
        <v>117.6</v>
      </c>
      <c r="AJ957" s="42">
        <v>400.98</v>
      </c>
      <c r="AK957" s="42" t="s">
        <v>76</v>
      </c>
      <c r="AL957" s="42" t="s">
        <v>76</v>
      </c>
      <c r="AM957" s="42" t="s">
        <v>76</v>
      </c>
      <c r="AN957" s="42">
        <v>7.1</v>
      </c>
    </row>
    <row r="958" spans="2:40" x14ac:dyDescent="0.25">
      <c r="B958" s="42" t="s">
        <v>408</v>
      </c>
      <c r="C958" s="15">
        <v>467060</v>
      </c>
      <c r="D958" s="15" t="s">
        <v>1804</v>
      </c>
      <c r="E958" s="15">
        <v>2017</v>
      </c>
      <c r="F958" s="41">
        <v>42856</v>
      </c>
      <c r="G958" s="42">
        <v>1008.6</v>
      </c>
      <c r="H958" s="42">
        <v>1011.6</v>
      </c>
      <c r="I958" s="42">
        <v>1015.2</v>
      </c>
      <c r="J958" s="42" t="s">
        <v>2545</v>
      </c>
      <c r="K958" s="42">
        <v>1000</v>
      </c>
      <c r="L958" s="42" t="s">
        <v>2546</v>
      </c>
      <c r="M958" s="42">
        <v>24.5</v>
      </c>
      <c r="N958" s="42">
        <v>31.4</v>
      </c>
      <c r="O958" s="42" t="s">
        <v>2547</v>
      </c>
      <c r="P958" s="42">
        <v>19.399999999999999</v>
      </c>
      <c r="Q958" s="42" t="s">
        <v>2049</v>
      </c>
      <c r="R958" s="42">
        <v>21.4</v>
      </c>
      <c r="S958" s="42">
        <v>2</v>
      </c>
      <c r="T958" s="42">
        <v>240</v>
      </c>
      <c r="U958" s="42">
        <v>20.100000000000001</v>
      </c>
      <c r="V958" s="42">
        <v>70</v>
      </c>
      <c r="W958" s="42" t="s">
        <v>2548</v>
      </c>
      <c r="X958" s="42">
        <v>271.7</v>
      </c>
      <c r="Y958" s="42">
        <v>162.30000000000001</v>
      </c>
      <c r="Z958" s="42">
        <v>22</v>
      </c>
      <c r="AA958" s="42">
        <v>7</v>
      </c>
      <c r="AB958" s="42" t="s">
        <v>2549</v>
      </c>
      <c r="AC958" s="42">
        <v>16.8</v>
      </c>
      <c r="AD958" s="42" t="s">
        <v>2550</v>
      </c>
      <c r="AE958" s="42">
        <v>51.7</v>
      </c>
      <c r="AF958" s="42" t="s">
        <v>2551</v>
      </c>
      <c r="AG958" s="42">
        <v>83</v>
      </c>
      <c r="AH958" s="42">
        <v>82.8</v>
      </c>
      <c r="AI958" s="42">
        <v>83.4</v>
      </c>
      <c r="AJ958" s="42">
        <v>372.54</v>
      </c>
      <c r="AK958" s="42" t="s">
        <v>76</v>
      </c>
      <c r="AL958" s="42" t="s">
        <v>76</v>
      </c>
      <c r="AM958" s="42" t="s">
        <v>76</v>
      </c>
      <c r="AN958" s="42">
        <v>8.1999999999999993</v>
      </c>
    </row>
    <row r="959" spans="2:40" x14ac:dyDescent="0.25">
      <c r="B959" s="42" t="s">
        <v>408</v>
      </c>
      <c r="C959" s="15">
        <v>467060</v>
      </c>
      <c r="D959" s="15" t="s">
        <v>1804</v>
      </c>
      <c r="E959" s="15">
        <v>2017</v>
      </c>
      <c r="F959" s="41">
        <v>42887</v>
      </c>
      <c r="G959" s="42">
        <v>1005</v>
      </c>
      <c r="H959" s="42">
        <v>1008</v>
      </c>
      <c r="I959" s="42">
        <v>1010.3</v>
      </c>
      <c r="J959" s="42" t="s">
        <v>2552</v>
      </c>
      <c r="K959" s="42">
        <v>996.7</v>
      </c>
      <c r="L959" s="42" t="s">
        <v>2553</v>
      </c>
      <c r="M959" s="42">
        <v>27.2</v>
      </c>
      <c r="N959" s="42">
        <v>33.9</v>
      </c>
      <c r="O959" s="42" t="s">
        <v>2554</v>
      </c>
      <c r="P959" s="42">
        <v>22.5</v>
      </c>
      <c r="Q959" s="42" t="s">
        <v>2555</v>
      </c>
      <c r="R959" s="42">
        <v>24.2</v>
      </c>
      <c r="S959" s="42">
        <v>1.7</v>
      </c>
      <c r="T959" s="42">
        <v>240</v>
      </c>
      <c r="U959" s="42">
        <v>14.2</v>
      </c>
      <c r="V959" s="42">
        <v>60</v>
      </c>
      <c r="W959" s="42" t="s">
        <v>2556</v>
      </c>
      <c r="X959" s="42">
        <v>329.9</v>
      </c>
      <c r="Y959" s="42">
        <v>143.6</v>
      </c>
      <c r="Z959" s="42">
        <v>17</v>
      </c>
      <c r="AA959" s="42">
        <v>20</v>
      </c>
      <c r="AB959" s="42" t="s">
        <v>2557</v>
      </c>
      <c r="AC959" s="42">
        <v>73</v>
      </c>
      <c r="AD959" s="42" t="s">
        <v>2558</v>
      </c>
      <c r="AE959" s="42">
        <v>79.7</v>
      </c>
      <c r="AF959" s="42" t="s">
        <v>2559</v>
      </c>
      <c r="AG959" s="42">
        <v>84</v>
      </c>
      <c r="AH959" s="42">
        <v>102</v>
      </c>
      <c r="AI959" s="42">
        <v>125.6</v>
      </c>
      <c r="AJ959" s="42">
        <v>482.83</v>
      </c>
      <c r="AK959" s="42" t="s">
        <v>76</v>
      </c>
      <c r="AL959" s="42" t="s">
        <v>76</v>
      </c>
      <c r="AM959" s="42" t="s">
        <v>76</v>
      </c>
      <c r="AN959" s="42">
        <v>7.3</v>
      </c>
    </row>
    <row r="960" spans="2:40" x14ac:dyDescent="0.25">
      <c r="B960" s="42" t="s">
        <v>408</v>
      </c>
      <c r="C960" s="15">
        <v>467060</v>
      </c>
      <c r="D960" s="15" t="s">
        <v>1804</v>
      </c>
      <c r="E960" s="15">
        <v>2017</v>
      </c>
      <c r="F960" s="41">
        <v>42917</v>
      </c>
      <c r="G960" s="42">
        <v>1005.8</v>
      </c>
      <c r="H960" s="42">
        <v>1008.7</v>
      </c>
      <c r="I960" s="42">
        <v>1012.3</v>
      </c>
      <c r="J960" s="42" t="s">
        <v>2560</v>
      </c>
      <c r="K960" s="42">
        <v>957.4</v>
      </c>
      <c r="L960" s="42" t="s">
        <v>2561</v>
      </c>
      <c r="M960" s="42">
        <v>29.3</v>
      </c>
      <c r="N960" s="42">
        <v>33.799999999999997</v>
      </c>
      <c r="O960" s="42" t="s">
        <v>2562</v>
      </c>
      <c r="P960" s="42">
        <v>24.6</v>
      </c>
      <c r="Q960" s="42" t="s">
        <v>2563</v>
      </c>
      <c r="R960" s="42">
        <v>24</v>
      </c>
      <c r="S960" s="42">
        <v>3.3</v>
      </c>
      <c r="T960" s="42">
        <v>140</v>
      </c>
      <c r="U960" s="42">
        <v>52.8</v>
      </c>
      <c r="V960" s="42">
        <v>120</v>
      </c>
      <c r="W960" s="42" t="s">
        <v>2564</v>
      </c>
      <c r="X960" s="42">
        <v>219.1</v>
      </c>
      <c r="Y960" s="42">
        <v>47.5</v>
      </c>
      <c r="Z960" s="42">
        <v>10</v>
      </c>
      <c r="AA960" s="42">
        <v>13</v>
      </c>
      <c r="AB960" s="42" t="s">
        <v>2565</v>
      </c>
      <c r="AC960" s="42">
        <v>46</v>
      </c>
      <c r="AD960" s="42" t="s">
        <v>2566</v>
      </c>
      <c r="AE960" s="42">
        <v>127.5</v>
      </c>
      <c r="AF960" s="42" t="s">
        <v>2069</v>
      </c>
      <c r="AG960" s="42">
        <v>74</v>
      </c>
      <c r="AH960" s="42">
        <v>184.1</v>
      </c>
      <c r="AI960" s="42">
        <v>202</v>
      </c>
      <c r="AJ960" s="42">
        <v>681.51</v>
      </c>
      <c r="AK960" s="42" t="s">
        <v>76</v>
      </c>
      <c r="AL960" s="42" t="s">
        <v>76</v>
      </c>
      <c r="AM960" s="42" t="s">
        <v>76</v>
      </c>
      <c r="AN960" s="42">
        <v>5</v>
      </c>
    </row>
    <row r="961" spans="2:40" x14ac:dyDescent="0.25">
      <c r="B961" s="42" t="s">
        <v>408</v>
      </c>
      <c r="C961" s="15">
        <v>467060</v>
      </c>
      <c r="D961" s="15" t="s">
        <v>1804</v>
      </c>
      <c r="E961" s="15">
        <v>2017</v>
      </c>
      <c r="F961" s="41">
        <v>42948</v>
      </c>
      <c r="G961" s="42">
        <v>1004.8</v>
      </c>
      <c r="H961" s="42">
        <v>1007.7</v>
      </c>
      <c r="I961" s="42">
        <v>1011.3</v>
      </c>
      <c r="J961" s="42" t="s">
        <v>2567</v>
      </c>
      <c r="K961" s="42">
        <v>998.4</v>
      </c>
      <c r="L961" s="42" t="s">
        <v>2568</v>
      </c>
      <c r="M961" s="42">
        <v>29.2</v>
      </c>
      <c r="N961" s="42">
        <v>35.4</v>
      </c>
      <c r="O961" s="42" t="s">
        <v>2569</v>
      </c>
      <c r="P961" s="42">
        <v>24.7</v>
      </c>
      <c r="Q961" s="42" t="s">
        <v>2570</v>
      </c>
      <c r="R961" s="42">
        <v>24.6</v>
      </c>
      <c r="S961" s="42">
        <v>2.6</v>
      </c>
      <c r="T961" s="42">
        <v>140</v>
      </c>
      <c r="U961" s="42">
        <v>16.3</v>
      </c>
      <c r="V961" s="42">
        <v>180</v>
      </c>
      <c r="W961" s="42" t="s">
        <v>2571</v>
      </c>
      <c r="X961" s="42">
        <v>88.4</v>
      </c>
      <c r="Y961" s="42">
        <v>10.7</v>
      </c>
      <c r="Z961" s="42">
        <v>5</v>
      </c>
      <c r="AA961" s="42">
        <v>18.8</v>
      </c>
      <c r="AB961" s="42" t="s">
        <v>2572</v>
      </c>
      <c r="AC961" s="42">
        <v>31.6</v>
      </c>
      <c r="AD961" s="42" t="s">
        <v>2573</v>
      </c>
      <c r="AE961" s="42">
        <v>32.700000000000003</v>
      </c>
      <c r="AF961" s="42" t="s">
        <v>2574</v>
      </c>
      <c r="AG961" s="42">
        <v>77</v>
      </c>
      <c r="AH961" s="42">
        <v>183.5</v>
      </c>
      <c r="AI961" s="42">
        <v>215.1</v>
      </c>
      <c r="AJ961" s="42">
        <v>681.68</v>
      </c>
      <c r="AK961" s="42" t="s">
        <v>76</v>
      </c>
      <c r="AL961" s="42" t="s">
        <v>76</v>
      </c>
      <c r="AM961" s="42" t="s">
        <v>76</v>
      </c>
      <c r="AN961" s="42">
        <v>4.3</v>
      </c>
    </row>
    <row r="962" spans="2:40" x14ac:dyDescent="0.25">
      <c r="B962" s="42" t="s">
        <v>408</v>
      </c>
      <c r="C962" s="15">
        <v>467060</v>
      </c>
      <c r="D962" s="15" t="s">
        <v>1804</v>
      </c>
      <c r="E962" s="15">
        <v>2017</v>
      </c>
      <c r="F962" s="41">
        <v>42979</v>
      </c>
      <c r="G962" s="42">
        <v>1007.2</v>
      </c>
      <c r="H962" s="42">
        <v>1010.1</v>
      </c>
      <c r="I962" s="42">
        <v>1015</v>
      </c>
      <c r="J962" s="42" t="s">
        <v>2575</v>
      </c>
      <c r="K962" s="42">
        <v>1001.6</v>
      </c>
      <c r="L962" s="42" t="s">
        <v>2576</v>
      </c>
      <c r="M962" s="42">
        <v>28.3</v>
      </c>
      <c r="N962" s="42">
        <v>34.9</v>
      </c>
      <c r="O962" s="42" t="s">
        <v>2577</v>
      </c>
      <c r="P962" s="42">
        <v>23.1</v>
      </c>
      <c r="Q962" s="42" t="s">
        <v>2578</v>
      </c>
      <c r="R962" s="42">
        <v>23.7</v>
      </c>
      <c r="S962" s="42">
        <v>2.4</v>
      </c>
      <c r="T962" s="42">
        <v>140</v>
      </c>
      <c r="U962" s="42">
        <v>18.100000000000001</v>
      </c>
      <c r="V962" s="42">
        <v>290</v>
      </c>
      <c r="W962" s="42" t="s">
        <v>2579</v>
      </c>
      <c r="X962" s="42">
        <v>463</v>
      </c>
      <c r="Y962" s="42">
        <v>53.5</v>
      </c>
      <c r="Z962" s="42">
        <v>7</v>
      </c>
      <c r="AA962" s="42">
        <v>17</v>
      </c>
      <c r="AB962" s="42" t="s">
        <v>2580</v>
      </c>
      <c r="AC962" s="42">
        <v>55.2</v>
      </c>
      <c r="AD962" s="42" t="s">
        <v>2581</v>
      </c>
      <c r="AE962" s="42">
        <v>258.89999999999998</v>
      </c>
      <c r="AF962" s="42" t="s">
        <v>2582</v>
      </c>
      <c r="AG962" s="42">
        <v>77</v>
      </c>
      <c r="AH962" s="42">
        <v>134.1</v>
      </c>
      <c r="AI962" s="42">
        <v>152.19999999999999</v>
      </c>
      <c r="AJ962" s="42">
        <v>499.56</v>
      </c>
      <c r="AK962" s="42" t="s">
        <v>76</v>
      </c>
      <c r="AL962" s="42" t="s">
        <v>76</v>
      </c>
      <c r="AM962" s="42" t="s">
        <v>76</v>
      </c>
      <c r="AN962" s="42">
        <v>5.8</v>
      </c>
    </row>
    <row r="963" spans="2:40" x14ac:dyDescent="0.25">
      <c r="B963" s="42" t="s">
        <v>408</v>
      </c>
      <c r="C963" s="15">
        <v>467060</v>
      </c>
      <c r="D963" s="15" t="s">
        <v>1804</v>
      </c>
      <c r="E963" s="15">
        <v>2017</v>
      </c>
      <c r="F963" s="41">
        <v>43009</v>
      </c>
      <c r="G963" s="42">
        <v>1011.3</v>
      </c>
      <c r="H963" s="42">
        <v>1014.2</v>
      </c>
      <c r="I963" s="42">
        <v>1023.5</v>
      </c>
      <c r="J963" s="42" t="s">
        <v>2583</v>
      </c>
      <c r="K963" s="42">
        <v>1000.6</v>
      </c>
      <c r="L963" s="42" t="s">
        <v>2584</v>
      </c>
      <c r="M963" s="42">
        <v>25.3</v>
      </c>
      <c r="N963" s="42">
        <v>32.299999999999997</v>
      </c>
      <c r="O963" s="42" t="s">
        <v>2585</v>
      </c>
      <c r="P963" s="42">
        <v>17.5</v>
      </c>
      <c r="Q963" s="42" t="s">
        <v>2586</v>
      </c>
      <c r="R963" s="42">
        <v>20.8</v>
      </c>
      <c r="S963" s="42">
        <v>3.4</v>
      </c>
      <c r="T963" s="42">
        <v>60</v>
      </c>
      <c r="U963" s="42">
        <v>22.9</v>
      </c>
      <c r="V963" s="42">
        <v>60</v>
      </c>
      <c r="W963" s="42" t="s">
        <v>2587</v>
      </c>
      <c r="X963" s="42">
        <v>641.79999999999995</v>
      </c>
      <c r="Y963" s="42">
        <v>156.30000000000001</v>
      </c>
      <c r="Z963" s="42">
        <v>21</v>
      </c>
      <c r="AA963" s="42">
        <v>19.2</v>
      </c>
      <c r="AB963" s="42" t="s">
        <v>2588</v>
      </c>
      <c r="AC963" s="42">
        <v>53</v>
      </c>
      <c r="AD963" s="42" t="s">
        <v>2589</v>
      </c>
      <c r="AE963" s="42">
        <v>175.3</v>
      </c>
      <c r="AF963" s="42" t="s">
        <v>2093</v>
      </c>
      <c r="AG963" s="42">
        <v>77</v>
      </c>
      <c r="AH963" s="42">
        <v>93.5</v>
      </c>
      <c r="AI963" s="42">
        <v>72.2</v>
      </c>
      <c r="AJ963" s="42">
        <v>273.58</v>
      </c>
      <c r="AK963" s="42" t="s">
        <v>76</v>
      </c>
      <c r="AL963" s="42" t="s">
        <v>76</v>
      </c>
      <c r="AM963" s="42" t="s">
        <v>76</v>
      </c>
      <c r="AN963" s="42">
        <v>7.9</v>
      </c>
    </row>
    <row r="964" spans="2:40" x14ac:dyDescent="0.25">
      <c r="B964" s="42" t="s">
        <v>408</v>
      </c>
      <c r="C964" s="15">
        <v>467060</v>
      </c>
      <c r="D964" s="15" t="s">
        <v>1804</v>
      </c>
      <c r="E964" s="15">
        <v>2017</v>
      </c>
      <c r="F964" s="41">
        <v>43040</v>
      </c>
      <c r="G964" s="42">
        <v>1014.8</v>
      </c>
      <c r="H964" s="42">
        <v>1017.9</v>
      </c>
      <c r="I964" s="42">
        <v>1024.8</v>
      </c>
      <c r="J964" s="42" t="s">
        <v>2590</v>
      </c>
      <c r="K964" s="42">
        <v>1005.4</v>
      </c>
      <c r="L964" s="42" t="s">
        <v>2591</v>
      </c>
      <c r="M964" s="42">
        <v>21.7</v>
      </c>
      <c r="N964" s="42">
        <v>29.7</v>
      </c>
      <c r="O964" s="42" t="s">
        <v>2592</v>
      </c>
      <c r="P964" s="42">
        <v>15.3</v>
      </c>
      <c r="Q964" s="42" t="s">
        <v>2593</v>
      </c>
      <c r="R964" s="42">
        <v>19.5</v>
      </c>
      <c r="S964" s="42">
        <v>2.7</v>
      </c>
      <c r="T964" s="42">
        <v>250</v>
      </c>
      <c r="U964" s="42">
        <v>19.899999999999999</v>
      </c>
      <c r="V964" s="42">
        <v>70</v>
      </c>
      <c r="W964" s="42" t="s">
        <v>2594</v>
      </c>
      <c r="X964" s="42">
        <v>999.3</v>
      </c>
      <c r="Y964" s="42">
        <v>306</v>
      </c>
      <c r="Z964" s="42">
        <v>24</v>
      </c>
      <c r="AA964" s="42">
        <v>10.1</v>
      </c>
      <c r="AB964" s="42" t="s">
        <v>2595</v>
      </c>
      <c r="AC964" s="42">
        <v>30</v>
      </c>
      <c r="AD964" s="42" t="s">
        <v>2596</v>
      </c>
      <c r="AE964" s="42">
        <v>164.2</v>
      </c>
      <c r="AF964" s="42" t="s">
        <v>2101</v>
      </c>
      <c r="AG964" s="42">
        <v>88</v>
      </c>
      <c r="AH964" s="42">
        <v>41.6</v>
      </c>
      <c r="AI964" s="42">
        <v>46.8</v>
      </c>
      <c r="AJ964" s="42">
        <v>163.16</v>
      </c>
      <c r="AK964" s="42">
        <v>0</v>
      </c>
      <c r="AL964" s="42">
        <v>0</v>
      </c>
      <c r="AM964" s="42" t="s">
        <v>2597</v>
      </c>
      <c r="AN964" s="42">
        <v>8.6999999999999993</v>
      </c>
    </row>
    <row r="965" spans="2:40" x14ac:dyDescent="0.25">
      <c r="B965" s="42" t="s">
        <v>408</v>
      </c>
      <c r="C965" s="15">
        <v>467060</v>
      </c>
      <c r="D965" s="15" t="s">
        <v>1804</v>
      </c>
      <c r="E965" s="15">
        <v>2017</v>
      </c>
      <c r="F965" s="41">
        <v>43070</v>
      </c>
      <c r="G965" s="42">
        <v>1018.9</v>
      </c>
      <c r="H965" s="42">
        <v>1022</v>
      </c>
      <c r="I965" s="42">
        <v>1028</v>
      </c>
      <c r="J965" s="42" t="s">
        <v>2598</v>
      </c>
      <c r="K965" s="42">
        <v>1011.6</v>
      </c>
      <c r="L965" s="42" t="s">
        <v>2599</v>
      </c>
      <c r="M965" s="42">
        <v>17.2</v>
      </c>
      <c r="N965" s="42">
        <v>24.3</v>
      </c>
      <c r="O965" s="42" t="s">
        <v>2600</v>
      </c>
      <c r="P965" s="42">
        <v>11.5</v>
      </c>
      <c r="Q965" s="42" t="s">
        <v>2601</v>
      </c>
      <c r="R965" s="42">
        <v>14.3</v>
      </c>
      <c r="S965" s="42">
        <v>3.1</v>
      </c>
      <c r="T965" s="42">
        <v>270</v>
      </c>
      <c r="U965" s="42">
        <v>21.2</v>
      </c>
      <c r="V965" s="42">
        <v>350</v>
      </c>
      <c r="W965" s="42" t="s">
        <v>2602</v>
      </c>
      <c r="X965" s="42">
        <v>1015.9</v>
      </c>
      <c r="Y965" s="42">
        <v>350.5</v>
      </c>
      <c r="Z965" s="42">
        <v>25</v>
      </c>
      <c r="AA965" s="42">
        <v>7</v>
      </c>
      <c r="AB965" s="42" t="s">
        <v>2603</v>
      </c>
      <c r="AC965" s="42">
        <v>21</v>
      </c>
      <c r="AD965" s="42" t="s">
        <v>2604</v>
      </c>
      <c r="AE965" s="42">
        <v>118</v>
      </c>
      <c r="AF965" s="42" t="s">
        <v>2605</v>
      </c>
      <c r="AG965" s="42">
        <v>84</v>
      </c>
      <c r="AH965" s="42">
        <v>33</v>
      </c>
      <c r="AI965" s="42">
        <v>30.2</v>
      </c>
      <c r="AJ965" s="42">
        <v>102.8</v>
      </c>
      <c r="AK965" s="42">
        <v>0</v>
      </c>
      <c r="AL965" s="42">
        <v>0</v>
      </c>
      <c r="AM965" s="42" t="s">
        <v>2606</v>
      </c>
      <c r="AN965" s="42">
        <v>9.1999999999999993</v>
      </c>
    </row>
    <row r="966" spans="2:40" x14ac:dyDescent="0.25">
      <c r="B966" s="42" t="s">
        <v>408</v>
      </c>
      <c r="C966" s="15">
        <v>467060</v>
      </c>
      <c r="D966" s="15" t="s">
        <v>1804</v>
      </c>
      <c r="E966" s="15">
        <v>2018</v>
      </c>
      <c r="F966" s="41">
        <v>43101</v>
      </c>
      <c r="G966" s="42">
        <v>1016.8</v>
      </c>
      <c r="H966" s="42">
        <v>1019.9</v>
      </c>
      <c r="I966" s="42">
        <v>1028.5</v>
      </c>
      <c r="J966" s="42" t="s">
        <v>2111</v>
      </c>
      <c r="K966" s="42">
        <v>1008.1</v>
      </c>
      <c r="L966" s="42" t="s">
        <v>2607</v>
      </c>
      <c r="M966" s="42">
        <v>16.600000000000001</v>
      </c>
      <c r="N966" s="42">
        <v>23.6</v>
      </c>
      <c r="O966" s="42" t="s">
        <v>2608</v>
      </c>
      <c r="P966" s="42">
        <v>8.4</v>
      </c>
      <c r="Q966" s="42" t="s">
        <v>2609</v>
      </c>
      <c r="R966" s="42">
        <v>13.4</v>
      </c>
      <c r="S966" s="42">
        <v>2.9</v>
      </c>
      <c r="T966" s="42">
        <v>240</v>
      </c>
      <c r="U966" s="42">
        <v>20.6</v>
      </c>
      <c r="V966" s="42">
        <v>70</v>
      </c>
      <c r="W966" s="42" t="s">
        <v>2610</v>
      </c>
      <c r="X966" s="42">
        <v>681.5</v>
      </c>
      <c r="Y966" s="42">
        <v>313.8</v>
      </c>
      <c r="Z966" s="42">
        <v>24</v>
      </c>
      <c r="AA966" s="42">
        <v>5</v>
      </c>
      <c r="AB966" s="42" t="s">
        <v>2611</v>
      </c>
      <c r="AC966" s="42">
        <v>17</v>
      </c>
      <c r="AD966" s="42" t="s">
        <v>2612</v>
      </c>
      <c r="AE966" s="42">
        <v>91</v>
      </c>
      <c r="AF966" s="42" t="s">
        <v>2613</v>
      </c>
      <c r="AG966" s="42">
        <v>82</v>
      </c>
      <c r="AH966" s="42">
        <v>29.4</v>
      </c>
      <c r="AI966" s="42">
        <v>38.4</v>
      </c>
      <c r="AJ966" s="42">
        <v>146.99</v>
      </c>
      <c r="AK966" s="42" t="s">
        <v>76</v>
      </c>
      <c r="AL966" s="42" t="s">
        <v>76</v>
      </c>
      <c r="AM966" s="42" t="s">
        <v>76</v>
      </c>
      <c r="AN966" s="42">
        <v>8.8000000000000007</v>
      </c>
    </row>
    <row r="967" spans="2:40" x14ac:dyDescent="0.25">
      <c r="B967" s="42" t="s">
        <v>408</v>
      </c>
      <c r="C967" s="15">
        <v>467060</v>
      </c>
      <c r="D967" s="15" t="s">
        <v>1804</v>
      </c>
      <c r="E967" s="15">
        <v>2018</v>
      </c>
      <c r="F967" s="41">
        <v>43132</v>
      </c>
      <c r="G967" s="42">
        <v>1017.7</v>
      </c>
      <c r="H967" s="42">
        <v>1020.8</v>
      </c>
      <c r="I967" s="42">
        <v>1026.9000000000001</v>
      </c>
      <c r="J967" s="42" t="s">
        <v>2614</v>
      </c>
      <c r="K967" s="42">
        <v>1007.7</v>
      </c>
      <c r="L967" s="42" t="s">
        <v>2615</v>
      </c>
      <c r="M967" s="42">
        <v>15.8</v>
      </c>
      <c r="N967" s="42">
        <v>25.7</v>
      </c>
      <c r="O967" s="42" t="s">
        <v>2616</v>
      </c>
      <c r="P967" s="42">
        <v>8.5</v>
      </c>
      <c r="Q967" s="42" t="s">
        <v>2617</v>
      </c>
      <c r="R967" s="42">
        <v>12.5</v>
      </c>
      <c r="S967" s="42">
        <v>3.1</v>
      </c>
      <c r="T967" s="42">
        <v>250</v>
      </c>
      <c r="U967" s="42">
        <v>17</v>
      </c>
      <c r="V967" s="42">
        <v>360</v>
      </c>
      <c r="W967" s="42" t="s">
        <v>2618</v>
      </c>
      <c r="X967" s="42">
        <v>209.5</v>
      </c>
      <c r="Y967" s="42">
        <v>245.8</v>
      </c>
      <c r="Z967" s="42">
        <v>16</v>
      </c>
      <c r="AA967" s="42">
        <v>3.5</v>
      </c>
      <c r="AB967" s="42" t="s">
        <v>2619</v>
      </c>
      <c r="AC967" s="42">
        <v>9.5</v>
      </c>
      <c r="AD967" s="42" t="s">
        <v>2620</v>
      </c>
      <c r="AE967" s="42">
        <v>36</v>
      </c>
      <c r="AF967" s="42" t="s">
        <v>2621</v>
      </c>
      <c r="AG967" s="42">
        <v>82</v>
      </c>
      <c r="AH967" s="42">
        <v>44</v>
      </c>
      <c r="AI967" s="42">
        <v>64.7</v>
      </c>
      <c r="AJ967" s="42">
        <v>183.26</v>
      </c>
      <c r="AK967" s="42" t="s">
        <v>76</v>
      </c>
      <c r="AL967" s="42" t="s">
        <v>76</v>
      </c>
      <c r="AM967" s="42" t="s">
        <v>76</v>
      </c>
      <c r="AN967" s="42">
        <v>8.5</v>
      </c>
    </row>
    <row r="968" spans="2:40" x14ac:dyDescent="0.25">
      <c r="B968" s="42" t="s">
        <v>408</v>
      </c>
      <c r="C968" s="15">
        <v>467060</v>
      </c>
      <c r="D968" s="15" t="s">
        <v>1804</v>
      </c>
      <c r="E968" s="15">
        <v>2018</v>
      </c>
      <c r="F968" s="41">
        <v>43160</v>
      </c>
      <c r="G968" s="42">
        <v>1014.2</v>
      </c>
      <c r="H968" s="42">
        <v>1017.2</v>
      </c>
      <c r="I968" s="42">
        <v>1022.4</v>
      </c>
      <c r="J968" s="42" t="s">
        <v>2622</v>
      </c>
      <c r="K968" s="42">
        <v>1005.8</v>
      </c>
      <c r="L968" s="42" t="s">
        <v>2623</v>
      </c>
      <c r="M968" s="42">
        <v>20.100000000000001</v>
      </c>
      <c r="N968" s="42">
        <v>28.3</v>
      </c>
      <c r="O968" s="42" t="s">
        <v>2624</v>
      </c>
      <c r="P968" s="42">
        <v>11.2</v>
      </c>
      <c r="Q968" s="42" t="s">
        <v>2625</v>
      </c>
      <c r="R968" s="42">
        <v>15.4</v>
      </c>
      <c r="S968" s="42">
        <v>2.7</v>
      </c>
      <c r="T968" s="42">
        <v>240</v>
      </c>
      <c r="U968" s="42">
        <v>21.4</v>
      </c>
      <c r="V968" s="42">
        <v>70</v>
      </c>
      <c r="W968" s="42" t="s">
        <v>2626</v>
      </c>
      <c r="X968" s="42">
        <v>119.2</v>
      </c>
      <c r="Y968" s="42">
        <v>87.5</v>
      </c>
      <c r="Z968" s="42">
        <v>13</v>
      </c>
      <c r="AA968" s="42">
        <v>9</v>
      </c>
      <c r="AB968" s="42" t="s">
        <v>2627</v>
      </c>
      <c r="AC968" s="42">
        <v>21</v>
      </c>
      <c r="AD968" s="42" t="s">
        <v>2628</v>
      </c>
      <c r="AE968" s="42">
        <v>26.5</v>
      </c>
      <c r="AF968" s="42" t="s">
        <v>2629</v>
      </c>
      <c r="AG968" s="42">
        <v>75</v>
      </c>
      <c r="AH968" s="42">
        <v>86.5</v>
      </c>
      <c r="AI968" s="42">
        <v>125.5</v>
      </c>
      <c r="AJ968" s="42">
        <v>384.92</v>
      </c>
      <c r="AK968" s="42" t="s">
        <v>76</v>
      </c>
      <c r="AL968" s="42" t="s">
        <v>76</v>
      </c>
      <c r="AM968" s="42" t="s">
        <v>76</v>
      </c>
      <c r="AN968" s="42">
        <v>6.8</v>
      </c>
    </row>
    <row r="969" spans="2:40" x14ac:dyDescent="0.25">
      <c r="B969" s="42" t="s">
        <v>408</v>
      </c>
      <c r="C969" s="15">
        <v>467060</v>
      </c>
      <c r="D969" s="15" t="s">
        <v>1804</v>
      </c>
      <c r="E969" s="15">
        <v>2018</v>
      </c>
      <c r="F969" s="41">
        <v>43191</v>
      </c>
      <c r="G969" s="42">
        <v>1012.3</v>
      </c>
      <c r="H969" s="42">
        <v>1015.3</v>
      </c>
      <c r="I969" s="42">
        <v>1023.9</v>
      </c>
      <c r="J969" s="42" t="s">
        <v>2630</v>
      </c>
      <c r="K969" s="42">
        <v>1004.5</v>
      </c>
      <c r="L969" s="42" t="s">
        <v>2631</v>
      </c>
      <c r="M969" s="42">
        <v>22.2</v>
      </c>
      <c r="N969" s="42">
        <v>30.4</v>
      </c>
      <c r="O969" s="42" t="s">
        <v>2632</v>
      </c>
      <c r="P969" s="42">
        <v>12.9</v>
      </c>
      <c r="Q969" s="42" t="s">
        <v>2633</v>
      </c>
      <c r="R969" s="42">
        <v>17.8</v>
      </c>
      <c r="S969" s="42">
        <v>2.6</v>
      </c>
      <c r="T969" s="42">
        <v>140</v>
      </c>
      <c r="U969" s="42">
        <v>19.600000000000001</v>
      </c>
      <c r="V969" s="42">
        <v>60</v>
      </c>
      <c r="W969" s="42" t="s">
        <v>2634</v>
      </c>
      <c r="X969" s="42">
        <v>48.5</v>
      </c>
      <c r="Y969" s="42">
        <v>61.7</v>
      </c>
      <c r="Z969" s="42">
        <v>11</v>
      </c>
      <c r="AA969" s="42">
        <v>6.5</v>
      </c>
      <c r="AB969" s="42" t="s">
        <v>2635</v>
      </c>
      <c r="AC969" s="42">
        <v>17</v>
      </c>
      <c r="AD969" s="42" t="s">
        <v>2636</v>
      </c>
      <c r="AE969" s="42">
        <v>20</v>
      </c>
      <c r="AF969" s="42" t="s">
        <v>2637</v>
      </c>
      <c r="AG969" s="42">
        <v>77</v>
      </c>
      <c r="AH969" s="42">
        <v>91.1</v>
      </c>
      <c r="AI969" s="42">
        <v>117.9</v>
      </c>
      <c r="AJ969" s="42">
        <v>385.2</v>
      </c>
      <c r="AK969" s="42" t="s">
        <v>76</v>
      </c>
      <c r="AL969" s="42" t="s">
        <v>76</v>
      </c>
      <c r="AM969" s="42" t="s">
        <v>76</v>
      </c>
      <c r="AN969" s="42">
        <v>7.5</v>
      </c>
    </row>
    <row r="970" spans="2:40" x14ac:dyDescent="0.25">
      <c r="B970" s="42" t="s">
        <v>408</v>
      </c>
      <c r="C970" s="15">
        <v>467060</v>
      </c>
      <c r="D970" s="15" t="s">
        <v>1804</v>
      </c>
      <c r="E970" s="15">
        <v>2018</v>
      </c>
      <c r="F970" s="41">
        <v>43221</v>
      </c>
      <c r="G970" s="42">
        <v>1008.5</v>
      </c>
      <c r="H970" s="42">
        <v>1011.4</v>
      </c>
      <c r="I970" s="42">
        <v>1017.6</v>
      </c>
      <c r="J970" s="42" t="s">
        <v>2638</v>
      </c>
      <c r="K970" s="42">
        <v>1002.4</v>
      </c>
      <c r="L970" s="42" t="s">
        <v>2639</v>
      </c>
      <c r="M970" s="42">
        <v>26.7</v>
      </c>
      <c r="N970" s="42">
        <v>33.6</v>
      </c>
      <c r="O970" s="42" t="s">
        <v>2640</v>
      </c>
      <c r="P970" s="42">
        <v>19.399999999999999</v>
      </c>
      <c r="Q970" s="42" t="s">
        <v>2641</v>
      </c>
      <c r="R970" s="42">
        <v>22.4</v>
      </c>
      <c r="S970" s="42">
        <v>2.1</v>
      </c>
      <c r="T970" s="42">
        <v>140</v>
      </c>
      <c r="U970" s="42">
        <v>16</v>
      </c>
      <c r="V970" s="42">
        <v>350</v>
      </c>
      <c r="W970" s="42" t="s">
        <v>2642</v>
      </c>
      <c r="X970" s="42">
        <v>33</v>
      </c>
      <c r="Y970" s="42">
        <v>25</v>
      </c>
      <c r="Z970" s="42">
        <v>4</v>
      </c>
      <c r="AA970" s="42">
        <v>5</v>
      </c>
      <c r="AB970" s="42" t="s">
        <v>2643</v>
      </c>
      <c r="AC970" s="42">
        <v>11</v>
      </c>
      <c r="AD970" s="42" t="s">
        <v>2644</v>
      </c>
      <c r="AE970" s="42">
        <v>16</v>
      </c>
      <c r="AF970" s="42" t="s">
        <v>2151</v>
      </c>
      <c r="AG970" s="42">
        <v>78</v>
      </c>
      <c r="AH970" s="42">
        <v>139.5</v>
      </c>
      <c r="AI970" s="42">
        <v>198.4</v>
      </c>
      <c r="AJ970" s="42">
        <v>553.1</v>
      </c>
      <c r="AK970" s="42" t="s">
        <v>76</v>
      </c>
      <c r="AL970" s="42" t="s">
        <v>76</v>
      </c>
      <c r="AM970" s="42" t="s">
        <v>76</v>
      </c>
      <c r="AN970" s="42">
        <v>6.1</v>
      </c>
    </row>
    <row r="971" spans="2:40" x14ac:dyDescent="0.25">
      <c r="B971" s="42" t="s">
        <v>408</v>
      </c>
      <c r="C971" s="15">
        <v>467060</v>
      </c>
      <c r="D971" s="15" t="s">
        <v>1804</v>
      </c>
      <c r="E971" s="15">
        <v>2018</v>
      </c>
      <c r="F971" s="41">
        <v>43252</v>
      </c>
      <c r="G971" s="42">
        <v>1003.6</v>
      </c>
      <c r="H971" s="42">
        <v>1006.5</v>
      </c>
      <c r="I971" s="42">
        <v>1011.6</v>
      </c>
      <c r="J971" s="42" t="s">
        <v>2645</v>
      </c>
      <c r="K971" s="42">
        <v>993.8</v>
      </c>
      <c r="L971" s="42" t="s">
        <v>2646</v>
      </c>
      <c r="M971" s="42">
        <v>27.3</v>
      </c>
      <c r="N971" s="42">
        <v>34.1</v>
      </c>
      <c r="O971" s="42" t="s">
        <v>2647</v>
      </c>
      <c r="P971" s="42">
        <v>22.2</v>
      </c>
      <c r="Q971" s="42" t="s">
        <v>2648</v>
      </c>
      <c r="R971" s="42">
        <v>23.5</v>
      </c>
      <c r="S971" s="42">
        <v>2.2999999999999998</v>
      </c>
      <c r="T971" s="42">
        <v>240</v>
      </c>
      <c r="U971" s="42">
        <v>16.899999999999999</v>
      </c>
      <c r="V971" s="42">
        <v>50</v>
      </c>
      <c r="W971" s="42" t="s">
        <v>2649</v>
      </c>
      <c r="X971" s="42">
        <v>328</v>
      </c>
      <c r="Y971" s="42">
        <v>77</v>
      </c>
      <c r="Z971" s="42">
        <v>15</v>
      </c>
      <c r="AA971" s="42">
        <v>24.5</v>
      </c>
      <c r="AB971" s="42" t="s">
        <v>2650</v>
      </c>
      <c r="AC971" s="42">
        <v>68</v>
      </c>
      <c r="AD971" s="42" t="s">
        <v>2651</v>
      </c>
      <c r="AE971" s="42">
        <v>92.5</v>
      </c>
      <c r="AF971" s="42" t="s">
        <v>2652</v>
      </c>
      <c r="AG971" s="42">
        <v>81</v>
      </c>
      <c r="AH971" s="42">
        <v>109.9</v>
      </c>
      <c r="AI971" s="42">
        <v>155.80000000000001</v>
      </c>
      <c r="AJ971" s="42">
        <v>488.74</v>
      </c>
      <c r="AK971" s="42" t="s">
        <v>76</v>
      </c>
      <c r="AL971" s="42" t="s">
        <v>76</v>
      </c>
      <c r="AM971" s="42" t="s">
        <v>76</v>
      </c>
      <c r="AN971" s="42">
        <v>7.1</v>
      </c>
    </row>
    <row r="972" spans="2:40" x14ac:dyDescent="0.25">
      <c r="B972" s="42" t="s">
        <v>408</v>
      </c>
      <c r="C972" s="15">
        <v>467060</v>
      </c>
      <c r="D972" s="15" t="s">
        <v>1804</v>
      </c>
      <c r="E972" s="15">
        <v>2018</v>
      </c>
      <c r="F972" s="41">
        <v>43282</v>
      </c>
      <c r="G972" s="42">
        <v>1002.1</v>
      </c>
      <c r="H972" s="42">
        <v>1005</v>
      </c>
      <c r="I972" s="42">
        <v>1007.3</v>
      </c>
      <c r="J972" s="42" t="s">
        <v>2653</v>
      </c>
      <c r="K972" s="42">
        <v>987.6</v>
      </c>
      <c r="L972" s="42" t="s">
        <v>2654</v>
      </c>
      <c r="M972" s="42">
        <v>28.7</v>
      </c>
      <c r="N972" s="42">
        <v>33.9</v>
      </c>
      <c r="O972" s="42" t="s">
        <v>2655</v>
      </c>
      <c r="P972" s="42">
        <v>25.1</v>
      </c>
      <c r="Q972" s="42" t="s">
        <v>2656</v>
      </c>
      <c r="R972" s="42">
        <v>23.9</v>
      </c>
      <c r="S972" s="42">
        <v>2.1</v>
      </c>
      <c r="T972" s="42">
        <v>140</v>
      </c>
      <c r="U972" s="42">
        <v>21.6</v>
      </c>
      <c r="V972" s="42">
        <v>290</v>
      </c>
      <c r="W972" s="42" t="s">
        <v>2657</v>
      </c>
      <c r="X972" s="42">
        <v>99</v>
      </c>
      <c r="Y972" s="42">
        <v>40.200000000000003</v>
      </c>
      <c r="Z972" s="42">
        <v>9</v>
      </c>
      <c r="AA972" s="42">
        <v>5</v>
      </c>
      <c r="AB972" s="42" t="s">
        <v>2658</v>
      </c>
      <c r="AC972" s="42">
        <v>13</v>
      </c>
      <c r="AD972" s="42" t="s">
        <v>2659</v>
      </c>
      <c r="AE972" s="42">
        <v>34</v>
      </c>
      <c r="AF972" s="42" t="s">
        <v>2167</v>
      </c>
      <c r="AG972" s="42">
        <v>76</v>
      </c>
      <c r="AH972" s="42">
        <v>164.4</v>
      </c>
      <c r="AI972" s="42">
        <v>220.5</v>
      </c>
      <c r="AJ972" s="42">
        <v>624.22</v>
      </c>
      <c r="AK972" s="42" t="s">
        <v>76</v>
      </c>
      <c r="AL972" s="42" t="s">
        <v>76</v>
      </c>
      <c r="AM972" s="42" t="s">
        <v>76</v>
      </c>
      <c r="AN972" s="42">
        <v>6</v>
      </c>
    </row>
    <row r="973" spans="2:40" x14ac:dyDescent="0.25">
      <c r="B973" s="42" t="s">
        <v>408</v>
      </c>
      <c r="C973" s="15">
        <v>467060</v>
      </c>
      <c r="D973" s="15" t="s">
        <v>1804</v>
      </c>
      <c r="E973" s="15">
        <v>2018</v>
      </c>
      <c r="F973" s="41">
        <v>43313</v>
      </c>
      <c r="G973" s="42">
        <v>1000</v>
      </c>
      <c r="H973" s="42">
        <v>1002.9</v>
      </c>
      <c r="I973" s="42">
        <v>1010.7</v>
      </c>
      <c r="J973" s="42" t="s">
        <v>2660</v>
      </c>
      <c r="K973" s="42">
        <v>991.1</v>
      </c>
      <c r="L973" s="42" t="s">
        <v>2661</v>
      </c>
      <c r="M973" s="42">
        <v>28.4</v>
      </c>
      <c r="N973" s="42">
        <v>33.9</v>
      </c>
      <c r="O973" s="42" t="s">
        <v>2662</v>
      </c>
      <c r="P973" s="42">
        <v>23.2</v>
      </c>
      <c r="Q973" s="42" t="s">
        <v>2663</v>
      </c>
      <c r="R973" s="42">
        <v>24</v>
      </c>
      <c r="S973" s="42">
        <v>2.6</v>
      </c>
      <c r="T973" s="42">
        <v>260</v>
      </c>
      <c r="U973" s="42">
        <v>19.399999999999999</v>
      </c>
      <c r="V973" s="42">
        <v>170</v>
      </c>
      <c r="W973" s="42" t="s">
        <v>2664</v>
      </c>
      <c r="X973" s="42">
        <v>117.5</v>
      </c>
      <c r="Y973" s="42">
        <v>40.4</v>
      </c>
      <c r="Z973" s="42">
        <v>13</v>
      </c>
      <c r="AA973" s="42">
        <v>11.5</v>
      </c>
      <c r="AB973" s="42" t="s">
        <v>2665</v>
      </c>
      <c r="AC973" s="42">
        <v>38</v>
      </c>
      <c r="AD973" s="42" t="s">
        <v>2666</v>
      </c>
      <c r="AE973" s="42">
        <v>65.5</v>
      </c>
      <c r="AF973" s="42" t="s">
        <v>2667</v>
      </c>
      <c r="AG973" s="42">
        <v>77</v>
      </c>
      <c r="AH973" s="42">
        <v>139.9</v>
      </c>
      <c r="AI973" s="42">
        <v>187.7</v>
      </c>
      <c r="AJ973" s="42">
        <v>583.05999999999995</v>
      </c>
      <c r="AK973" s="42" t="s">
        <v>76</v>
      </c>
      <c r="AL973" s="42" t="s">
        <v>76</v>
      </c>
      <c r="AM973" s="42" t="s">
        <v>76</v>
      </c>
      <c r="AN973" s="42">
        <v>6.3</v>
      </c>
    </row>
    <row r="974" spans="2:40" x14ac:dyDescent="0.25">
      <c r="B974" s="42" t="s">
        <v>408</v>
      </c>
      <c r="C974" s="15">
        <v>467060</v>
      </c>
      <c r="D974" s="15" t="s">
        <v>1804</v>
      </c>
      <c r="E974" s="15">
        <v>2018</v>
      </c>
      <c r="F974" s="41">
        <v>43344</v>
      </c>
      <c r="G974" s="42">
        <v>1006.5</v>
      </c>
      <c r="H974" s="42">
        <v>1009.5</v>
      </c>
      <c r="I974" s="42">
        <v>1013.2</v>
      </c>
      <c r="J974" s="42" t="s">
        <v>2668</v>
      </c>
      <c r="K974" s="42">
        <v>999.6</v>
      </c>
      <c r="L974" s="42" t="s">
        <v>2669</v>
      </c>
      <c r="M974" s="42">
        <v>27.3</v>
      </c>
      <c r="N974" s="42">
        <v>32</v>
      </c>
      <c r="O974" s="42" t="s">
        <v>2670</v>
      </c>
      <c r="P974" s="42">
        <v>22.3</v>
      </c>
      <c r="Q974" s="42" t="s">
        <v>2671</v>
      </c>
      <c r="R974" s="42">
        <v>22.7</v>
      </c>
      <c r="S974" s="42">
        <v>3.2</v>
      </c>
      <c r="T974" s="42">
        <v>260</v>
      </c>
      <c r="U974" s="42">
        <v>24.2</v>
      </c>
      <c r="V974" s="42">
        <v>70</v>
      </c>
      <c r="W974" s="42" t="s">
        <v>2672</v>
      </c>
      <c r="X974" s="42">
        <v>432.5</v>
      </c>
      <c r="Y974" s="42">
        <v>98.8</v>
      </c>
      <c r="Z974" s="42">
        <v>13</v>
      </c>
      <c r="AA974" s="42">
        <v>17.5</v>
      </c>
      <c r="AB974" s="42" t="s">
        <v>2673</v>
      </c>
      <c r="AC974" s="42">
        <v>40.5</v>
      </c>
      <c r="AD974" s="42" t="s">
        <v>2674</v>
      </c>
      <c r="AE974" s="42">
        <v>87.5</v>
      </c>
      <c r="AF974" s="42" t="s">
        <v>2675</v>
      </c>
      <c r="AG974" s="42">
        <v>77</v>
      </c>
      <c r="AH974" s="42">
        <v>126</v>
      </c>
      <c r="AI974" s="42">
        <v>177.7</v>
      </c>
      <c r="AJ974" s="42">
        <v>479.71</v>
      </c>
      <c r="AK974" s="42" t="s">
        <v>76</v>
      </c>
      <c r="AL974" s="42" t="s">
        <v>76</v>
      </c>
      <c r="AM974" s="42" t="s">
        <v>76</v>
      </c>
      <c r="AN974" s="42">
        <v>5.8</v>
      </c>
    </row>
    <row r="975" spans="2:40" x14ac:dyDescent="0.25">
      <c r="B975" s="42" t="s">
        <v>408</v>
      </c>
      <c r="C975" s="15">
        <v>467060</v>
      </c>
      <c r="D975" s="15" t="s">
        <v>1804</v>
      </c>
      <c r="E975" s="15">
        <v>2018</v>
      </c>
      <c r="F975" s="41">
        <v>43374</v>
      </c>
      <c r="G975" s="42">
        <v>1013.2</v>
      </c>
      <c r="H975" s="42">
        <v>1016.2</v>
      </c>
      <c r="I975" s="42">
        <v>1019.7</v>
      </c>
      <c r="J975" s="42" t="s">
        <v>2676</v>
      </c>
      <c r="K975" s="42">
        <v>1002.6</v>
      </c>
      <c r="L975" s="42" t="s">
        <v>2677</v>
      </c>
      <c r="M975" s="42">
        <v>22.8</v>
      </c>
      <c r="N975" s="42">
        <v>30.1</v>
      </c>
      <c r="O975" s="42" t="s">
        <v>2678</v>
      </c>
      <c r="P975" s="42">
        <v>17</v>
      </c>
      <c r="Q975" s="42" t="s">
        <v>2679</v>
      </c>
      <c r="R975" s="42">
        <v>18.600000000000001</v>
      </c>
      <c r="S975" s="42">
        <v>2.9</v>
      </c>
      <c r="T975" s="42">
        <v>280</v>
      </c>
      <c r="U975" s="42">
        <v>20.2</v>
      </c>
      <c r="V975" s="42">
        <v>310</v>
      </c>
      <c r="W975" s="42" t="s">
        <v>2680</v>
      </c>
      <c r="X975" s="42">
        <v>983.5</v>
      </c>
      <c r="Y975" s="42">
        <v>226.6</v>
      </c>
      <c r="Z975" s="42">
        <v>20</v>
      </c>
      <c r="AA975" s="42">
        <v>13.5</v>
      </c>
      <c r="AB975" s="42" t="s">
        <v>2681</v>
      </c>
      <c r="AC975" s="42">
        <v>44</v>
      </c>
      <c r="AD975" s="42" t="s">
        <v>2682</v>
      </c>
      <c r="AE975" s="42">
        <v>213.5</v>
      </c>
      <c r="AF975" s="42" t="s">
        <v>2191</v>
      </c>
      <c r="AG975" s="42">
        <v>78</v>
      </c>
      <c r="AH975" s="42">
        <v>67.8</v>
      </c>
      <c r="AI975" s="42">
        <v>55.7</v>
      </c>
      <c r="AJ975" s="42">
        <v>253.85</v>
      </c>
      <c r="AK975" s="42" t="s">
        <v>76</v>
      </c>
      <c r="AL975" s="42" t="s">
        <v>76</v>
      </c>
      <c r="AM975" s="42" t="s">
        <v>76</v>
      </c>
      <c r="AN975" s="42">
        <v>8.1</v>
      </c>
    </row>
    <row r="976" spans="2:40" x14ac:dyDescent="0.25">
      <c r="B976" s="42" t="s">
        <v>408</v>
      </c>
      <c r="C976" s="15">
        <v>467060</v>
      </c>
      <c r="D976" s="15" t="s">
        <v>1804</v>
      </c>
      <c r="E976" s="15">
        <v>2018</v>
      </c>
      <c r="F976" s="41">
        <v>43405</v>
      </c>
      <c r="G976" s="42">
        <v>1015.2</v>
      </c>
      <c r="H976" s="42">
        <v>1018.2</v>
      </c>
      <c r="I976" s="42">
        <v>1021.9</v>
      </c>
      <c r="J976" s="42" t="s">
        <v>2683</v>
      </c>
      <c r="K976" s="42">
        <v>1008.9</v>
      </c>
      <c r="L976" s="42" t="s">
        <v>2684</v>
      </c>
      <c r="M976" s="42">
        <v>21.8</v>
      </c>
      <c r="N976" s="42">
        <v>29.5</v>
      </c>
      <c r="O976" s="42" t="s">
        <v>2685</v>
      </c>
      <c r="P976" s="42">
        <v>16.7</v>
      </c>
      <c r="Q976" s="42" t="s">
        <v>2686</v>
      </c>
      <c r="R976" s="42">
        <v>19</v>
      </c>
      <c r="S976" s="42">
        <v>2.6</v>
      </c>
      <c r="T976" s="42">
        <v>260</v>
      </c>
      <c r="U976" s="42">
        <v>18</v>
      </c>
      <c r="V976" s="42">
        <v>80</v>
      </c>
      <c r="W976" s="42" t="s">
        <v>2687</v>
      </c>
      <c r="X976" s="42">
        <v>663</v>
      </c>
      <c r="Y976" s="42">
        <v>201.6</v>
      </c>
      <c r="Z976" s="42">
        <v>19</v>
      </c>
      <c r="AA976" s="42">
        <v>14</v>
      </c>
      <c r="AB976" s="42" t="s">
        <v>2688</v>
      </c>
      <c r="AC976" s="42">
        <v>45.5</v>
      </c>
      <c r="AD976" s="42" t="s">
        <v>2689</v>
      </c>
      <c r="AE976" s="42">
        <v>127</v>
      </c>
      <c r="AF976" s="42" t="s">
        <v>2690</v>
      </c>
      <c r="AG976" s="42">
        <v>84</v>
      </c>
      <c r="AH976" s="42">
        <v>40</v>
      </c>
      <c r="AI976" s="42">
        <v>52</v>
      </c>
      <c r="AJ976" s="42">
        <v>206.12</v>
      </c>
      <c r="AK976" s="42" t="s">
        <v>76</v>
      </c>
      <c r="AL976" s="42" t="s">
        <v>76</v>
      </c>
      <c r="AM976" s="42" t="s">
        <v>76</v>
      </c>
      <c r="AN976" s="42">
        <v>8.4</v>
      </c>
    </row>
    <row r="977" spans="2:40" x14ac:dyDescent="0.25">
      <c r="B977" s="42" t="s">
        <v>408</v>
      </c>
      <c r="C977" s="15">
        <v>467060</v>
      </c>
      <c r="D977" s="15" t="s">
        <v>1804</v>
      </c>
      <c r="E977" s="15">
        <v>2018</v>
      </c>
      <c r="F977" s="41">
        <v>43435</v>
      </c>
      <c r="G977" s="42">
        <v>1017.9</v>
      </c>
      <c r="H977" s="42">
        <v>1021</v>
      </c>
      <c r="I977" s="42">
        <v>1028.8</v>
      </c>
      <c r="J977" s="42" t="s">
        <v>2691</v>
      </c>
      <c r="K977" s="42">
        <v>1007.1</v>
      </c>
      <c r="L977" s="42" t="s">
        <v>2692</v>
      </c>
      <c r="M977" s="42">
        <v>19</v>
      </c>
      <c r="N977" s="42">
        <v>28.1</v>
      </c>
      <c r="O977" s="42" t="s">
        <v>2693</v>
      </c>
      <c r="P977" s="42">
        <v>11.2</v>
      </c>
      <c r="Q977" s="42" t="s">
        <v>2694</v>
      </c>
      <c r="R977" s="42">
        <v>16.2</v>
      </c>
      <c r="S977" s="42">
        <v>3</v>
      </c>
      <c r="T977" s="42">
        <v>260</v>
      </c>
      <c r="U977" s="42">
        <v>19.600000000000001</v>
      </c>
      <c r="V977" s="42">
        <v>60</v>
      </c>
      <c r="W977" s="42" t="s">
        <v>2695</v>
      </c>
      <c r="X977" s="42">
        <v>1291</v>
      </c>
      <c r="Y977" s="42">
        <v>311.89999999999998</v>
      </c>
      <c r="Z977" s="42">
        <v>19</v>
      </c>
      <c r="AA977" s="42">
        <v>10.5</v>
      </c>
      <c r="AB977" s="42" t="s">
        <v>2696</v>
      </c>
      <c r="AC977" s="42">
        <v>32</v>
      </c>
      <c r="AD977" s="42" t="s">
        <v>2697</v>
      </c>
      <c r="AE977" s="42">
        <v>250</v>
      </c>
      <c r="AF977" s="42" t="s">
        <v>2698</v>
      </c>
      <c r="AG977" s="42">
        <v>85</v>
      </c>
      <c r="AH977" s="42">
        <v>41.5</v>
      </c>
      <c r="AI977" s="42">
        <v>78.2</v>
      </c>
      <c r="AJ977" s="42">
        <v>205.07</v>
      </c>
      <c r="AK977" s="42" t="s">
        <v>76</v>
      </c>
      <c r="AL977" s="42" t="s">
        <v>76</v>
      </c>
      <c r="AM977" s="42" t="s">
        <v>76</v>
      </c>
      <c r="AN977" s="42">
        <v>7.3</v>
      </c>
    </row>
    <row r="978" spans="2:40" x14ac:dyDescent="0.25">
      <c r="B978" s="42" t="s">
        <v>408</v>
      </c>
      <c r="C978" s="15">
        <v>467060</v>
      </c>
      <c r="D978" s="15" t="s">
        <v>1804</v>
      </c>
      <c r="E978" s="15">
        <v>2019</v>
      </c>
      <c r="F978" s="41">
        <v>43466</v>
      </c>
      <c r="G978" s="42">
        <v>1019</v>
      </c>
      <c r="H978" s="42">
        <v>1022.1</v>
      </c>
      <c r="I978" s="42">
        <v>1027</v>
      </c>
      <c r="J978" s="42" t="s">
        <v>2699</v>
      </c>
      <c r="K978" s="42">
        <v>1012.1</v>
      </c>
      <c r="L978" s="42" t="s">
        <v>2700</v>
      </c>
      <c r="M978" s="42">
        <v>18.2</v>
      </c>
      <c r="N978" s="42">
        <v>27.3</v>
      </c>
      <c r="O978" s="42" t="s">
        <v>2701</v>
      </c>
      <c r="P978" s="42">
        <v>12.4</v>
      </c>
      <c r="Q978" s="42" t="s">
        <v>2702</v>
      </c>
      <c r="R978" s="42">
        <v>15.5</v>
      </c>
      <c r="S978" s="42">
        <v>2.8</v>
      </c>
      <c r="T978" s="42">
        <v>270</v>
      </c>
      <c r="U978" s="42">
        <v>18.7</v>
      </c>
      <c r="V978" s="42">
        <v>60</v>
      </c>
      <c r="W978" s="42" t="s">
        <v>2703</v>
      </c>
      <c r="X978" s="42">
        <v>1101</v>
      </c>
      <c r="Y978" s="42">
        <v>257.7</v>
      </c>
      <c r="Z978" s="42">
        <v>20</v>
      </c>
      <c r="AA978" s="42">
        <v>7.5</v>
      </c>
      <c r="AB978" s="42" t="s">
        <v>2704</v>
      </c>
      <c r="AC978" s="42">
        <v>26</v>
      </c>
      <c r="AD978" s="42" t="s">
        <v>2705</v>
      </c>
      <c r="AE978" s="42">
        <v>204</v>
      </c>
      <c r="AF978" s="42" t="s">
        <v>2215</v>
      </c>
      <c r="AG978" s="42">
        <v>85</v>
      </c>
      <c r="AH978" s="42">
        <v>37.700000000000003</v>
      </c>
      <c r="AI978" s="42">
        <v>43.8</v>
      </c>
      <c r="AJ978" s="42">
        <v>158.82</v>
      </c>
      <c r="AK978" s="42" t="s">
        <v>76</v>
      </c>
      <c r="AL978" s="42" t="s">
        <v>76</v>
      </c>
      <c r="AM978" s="42" t="s">
        <v>76</v>
      </c>
      <c r="AN978" s="42">
        <v>8.8000000000000007</v>
      </c>
    </row>
    <row r="979" spans="2:40" x14ac:dyDescent="0.25">
      <c r="B979" s="42" t="s">
        <v>408</v>
      </c>
      <c r="C979" s="15">
        <v>467060</v>
      </c>
      <c r="D979" s="15" t="s">
        <v>1804</v>
      </c>
      <c r="E979" s="15">
        <v>2019</v>
      </c>
      <c r="F979" s="41">
        <v>43497</v>
      </c>
      <c r="G979" s="42">
        <v>1016.3</v>
      </c>
      <c r="H979" s="42">
        <v>1019.3</v>
      </c>
      <c r="I979" s="42">
        <v>1025.0999999999999</v>
      </c>
      <c r="J979" s="42" t="s">
        <v>2706</v>
      </c>
      <c r="K979" s="42">
        <v>1009.5</v>
      </c>
      <c r="L979" s="42" t="s">
        <v>2707</v>
      </c>
      <c r="M979" s="42">
        <v>18.899999999999999</v>
      </c>
      <c r="N979" s="42">
        <v>26.7</v>
      </c>
      <c r="O979" s="42" t="s">
        <v>2708</v>
      </c>
      <c r="P979" s="42">
        <v>13.8</v>
      </c>
      <c r="Q979" s="42" t="s">
        <v>2709</v>
      </c>
      <c r="R979" s="42">
        <v>16.5</v>
      </c>
      <c r="S979" s="42">
        <v>2.5</v>
      </c>
      <c r="T979" s="42">
        <v>250</v>
      </c>
      <c r="U979" s="42">
        <v>16.8</v>
      </c>
      <c r="V979" s="42">
        <v>80</v>
      </c>
      <c r="W979" s="42" t="s">
        <v>2710</v>
      </c>
      <c r="X979" s="42">
        <v>94.5</v>
      </c>
      <c r="Y979" s="42">
        <v>142.30000000000001</v>
      </c>
      <c r="Z979" s="42">
        <v>18</v>
      </c>
      <c r="AA979" s="42">
        <v>2</v>
      </c>
      <c r="AB979" s="42" t="s">
        <v>2711</v>
      </c>
      <c r="AC979" s="42">
        <v>9</v>
      </c>
      <c r="AD979" s="42" t="s">
        <v>2712</v>
      </c>
      <c r="AE979" s="42">
        <v>23.5</v>
      </c>
      <c r="AF979" s="42" t="s">
        <v>2713</v>
      </c>
      <c r="AG979" s="42">
        <v>86</v>
      </c>
      <c r="AH979" s="42">
        <v>38.4</v>
      </c>
      <c r="AI979" s="42">
        <v>51.6</v>
      </c>
      <c r="AJ979" s="42">
        <v>180.26</v>
      </c>
      <c r="AK979" s="42" t="s">
        <v>76</v>
      </c>
      <c r="AL979" s="42" t="s">
        <v>76</v>
      </c>
      <c r="AM979" s="42" t="s">
        <v>76</v>
      </c>
      <c r="AN979" s="42">
        <v>8.5</v>
      </c>
    </row>
    <row r="980" spans="2:40" x14ac:dyDescent="0.25">
      <c r="B980" s="42" t="s">
        <v>408</v>
      </c>
      <c r="C980" s="15">
        <v>467060</v>
      </c>
      <c r="D980" s="15" t="s">
        <v>1804</v>
      </c>
      <c r="E980" s="15">
        <v>2019</v>
      </c>
      <c r="F980" s="41">
        <v>43525</v>
      </c>
      <c r="G980" s="42">
        <v>1013.3</v>
      </c>
      <c r="H980" s="42">
        <v>1016.3</v>
      </c>
      <c r="I980" s="42">
        <v>1021.4</v>
      </c>
      <c r="J980" s="42" t="s">
        <v>2714</v>
      </c>
      <c r="K980" s="42">
        <v>1004</v>
      </c>
      <c r="L980" s="42" t="s">
        <v>2715</v>
      </c>
      <c r="M980" s="42">
        <v>19.8</v>
      </c>
      <c r="N980" s="42">
        <v>30.3</v>
      </c>
      <c r="O980" s="42" t="s">
        <v>2716</v>
      </c>
      <c r="P980" s="42">
        <v>12.7</v>
      </c>
      <c r="Q980" s="42" t="s">
        <v>2717</v>
      </c>
      <c r="R980" s="42">
        <v>16.100000000000001</v>
      </c>
      <c r="S980" s="42">
        <v>2.6</v>
      </c>
      <c r="T980" s="42">
        <v>260</v>
      </c>
      <c r="U980" s="42">
        <v>17.600000000000001</v>
      </c>
      <c r="V980" s="42">
        <v>100</v>
      </c>
      <c r="W980" s="42" t="s">
        <v>2718</v>
      </c>
      <c r="X980" s="42">
        <v>206</v>
      </c>
      <c r="Y980" s="42">
        <v>148.9</v>
      </c>
      <c r="Z980" s="42">
        <v>18</v>
      </c>
      <c r="AA980" s="42">
        <v>4.5</v>
      </c>
      <c r="AB980" s="42" t="s">
        <v>2719</v>
      </c>
      <c r="AC980" s="42">
        <v>11.5</v>
      </c>
      <c r="AD980" s="42" t="s">
        <v>2720</v>
      </c>
      <c r="AE980" s="42">
        <v>51</v>
      </c>
      <c r="AF980" s="42" t="s">
        <v>2721</v>
      </c>
      <c r="AG980" s="42">
        <v>80</v>
      </c>
      <c r="AH980" s="42">
        <v>59.3</v>
      </c>
      <c r="AI980" s="42">
        <v>68.5</v>
      </c>
      <c r="AJ980" s="42">
        <v>263.04000000000002</v>
      </c>
      <c r="AK980" s="42" t="s">
        <v>76</v>
      </c>
      <c r="AL980" s="42" t="s">
        <v>76</v>
      </c>
      <c r="AM980" s="42" t="s">
        <v>76</v>
      </c>
      <c r="AN980" s="42">
        <v>8.1</v>
      </c>
    </row>
    <row r="981" spans="2:40" x14ac:dyDescent="0.25">
      <c r="B981" s="42" t="s">
        <v>408</v>
      </c>
      <c r="C981" s="15">
        <v>467060</v>
      </c>
      <c r="D981" s="15" t="s">
        <v>1804</v>
      </c>
      <c r="E981" s="15">
        <v>2019</v>
      </c>
      <c r="F981" s="41">
        <v>43556</v>
      </c>
      <c r="G981" s="42">
        <v>1009.5</v>
      </c>
      <c r="H981" s="42">
        <v>1012.5</v>
      </c>
      <c r="I981" s="42">
        <v>1021.7</v>
      </c>
      <c r="J981" s="42" t="s">
        <v>2722</v>
      </c>
      <c r="K981" s="42">
        <v>1000.9</v>
      </c>
      <c r="L981" s="42" t="s">
        <v>2723</v>
      </c>
      <c r="M981" s="42">
        <v>23.4</v>
      </c>
      <c r="N981" s="42">
        <v>31.9</v>
      </c>
      <c r="O981" s="42" t="s">
        <v>2724</v>
      </c>
      <c r="P981" s="42">
        <v>15.4</v>
      </c>
      <c r="Q981" s="42" t="s">
        <v>2725</v>
      </c>
      <c r="R981" s="42">
        <v>20.5</v>
      </c>
      <c r="S981" s="42">
        <v>2.4</v>
      </c>
      <c r="T981" s="42">
        <v>250</v>
      </c>
      <c r="U981" s="42">
        <v>17.899999999999999</v>
      </c>
      <c r="V981" s="42">
        <v>90</v>
      </c>
      <c r="W981" s="42" t="s">
        <v>2726</v>
      </c>
      <c r="X981" s="42">
        <v>677.5</v>
      </c>
      <c r="Y981" s="42">
        <v>112.7</v>
      </c>
      <c r="Z981" s="42">
        <v>13</v>
      </c>
      <c r="AA981" s="42">
        <v>14.5</v>
      </c>
      <c r="AB981" s="42" t="s">
        <v>2727</v>
      </c>
      <c r="AC981" s="42">
        <v>69</v>
      </c>
      <c r="AD981" s="42" t="s">
        <v>2728</v>
      </c>
      <c r="AE981" s="42">
        <v>531</v>
      </c>
      <c r="AF981" s="42" t="s">
        <v>2238</v>
      </c>
      <c r="AG981" s="42">
        <v>84</v>
      </c>
      <c r="AH981" s="42">
        <v>85.4</v>
      </c>
      <c r="AI981" s="42">
        <v>123.9</v>
      </c>
      <c r="AJ981" s="42">
        <v>421.78</v>
      </c>
      <c r="AK981" s="42" t="s">
        <v>76</v>
      </c>
      <c r="AL981" s="42" t="s">
        <v>76</v>
      </c>
      <c r="AM981" s="42" t="s">
        <v>76</v>
      </c>
      <c r="AN981" s="42">
        <v>6.9</v>
      </c>
    </row>
    <row r="982" spans="2:40" x14ac:dyDescent="0.25">
      <c r="B982" s="42" t="s">
        <v>408</v>
      </c>
      <c r="C982" s="15">
        <v>467060</v>
      </c>
      <c r="D982" s="15" t="s">
        <v>1804</v>
      </c>
      <c r="E982" s="15">
        <v>2019</v>
      </c>
      <c r="F982" s="41">
        <v>43586</v>
      </c>
      <c r="G982" s="42">
        <v>1007.7</v>
      </c>
      <c r="H982" s="42">
        <v>1010.7</v>
      </c>
      <c r="I982" s="42">
        <v>1014.7</v>
      </c>
      <c r="J982" s="42" t="s">
        <v>2729</v>
      </c>
      <c r="K982" s="42">
        <v>1000.1</v>
      </c>
      <c r="L982" s="42" t="s">
        <v>2730</v>
      </c>
      <c r="M982" s="42">
        <v>23.6</v>
      </c>
      <c r="N982" s="42">
        <v>31.3</v>
      </c>
      <c r="O982" s="42" t="s">
        <v>2731</v>
      </c>
      <c r="P982" s="42">
        <v>17.8</v>
      </c>
      <c r="Q982" s="42" t="s">
        <v>2732</v>
      </c>
      <c r="R982" s="42">
        <v>21.1</v>
      </c>
      <c r="S982" s="42">
        <v>2.2000000000000002</v>
      </c>
      <c r="T982" s="42">
        <v>260</v>
      </c>
      <c r="U982" s="42">
        <v>18.100000000000001</v>
      </c>
      <c r="V982" s="42">
        <v>70</v>
      </c>
      <c r="W982" s="42" t="s">
        <v>2733</v>
      </c>
      <c r="X982" s="42">
        <v>372.5</v>
      </c>
      <c r="Y982" s="42">
        <v>165.1</v>
      </c>
      <c r="Z982" s="42">
        <v>21</v>
      </c>
      <c r="AA982" s="42">
        <v>6</v>
      </c>
      <c r="AB982" s="42" t="s">
        <v>2734</v>
      </c>
      <c r="AC982" s="42">
        <v>19.5</v>
      </c>
      <c r="AD982" s="42" t="s">
        <v>2735</v>
      </c>
      <c r="AE982" s="42">
        <v>61.5</v>
      </c>
      <c r="AF982" s="42" t="s">
        <v>2736</v>
      </c>
      <c r="AG982" s="42">
        <v>87</v>
      </c>
      <c r="AH982" s="42">
        <v>64.099999999999994</v>
      </c>
      <c r="AI982" s="42">
        <v>55.1</v>
      </c>
      <c r="AJ982" s="42">
        <v>309.7</v>
      </c>
      <c r="AK982" s="42" t="s">
        <v>76</v>
      </c>
      <c r="AL982" s="42" t="s">
        <v>76</v>
      </c>
      <c r="AM982" s="42" t="s">
        <v>76</v>
      </c>
      <c r="AN982" s="42">
        <v>9</v>
      </c>
    </row>
    <row r="983" spans="2:40" x14ac:dyDescent="0.25">
      <c r="B983" s="42" t="s">
        <v>408</v>
      </c>
      <c r="C983" s="15">
        <v>467060</v>
      </c>
      <c r="D983" s="15" t="s">
        <v>1804</v>
      </c>
      <c r="E983" s="15">
        <v>2019</v>
      </c>
      <c r="F983" s="41">
        <v>43617</v>
      </c>
      <c r="G983" s="42">
        <v>1003.4</v>
      </c>
      <c r="H983" s="42">
        <v>1006.3</v>
      </c>
      <c r="I983" s="42">
        <v>1009.3</v>
      </c>
      <c r="J983" s="42" t="s">
        <v>2737</v>
      </c>
      <c r="K983" s="42">
        <v>995.5</v>
      </c>
      <c r="L983" s="42" t="s">
        <v>2738</v>
      </c>
      <c r="M983" s="42">
        <v>27.3</v>
      </c>
      <c r="N983" s="42">
        <v>33.6</v>
      </c>
      <c r="O983" s="42" t="s">
        <v>2739</v>
      </c>
      <c r="P983" s="42">
        <v>21</v>
      </c>
      <c r="Q983" s="42" t="s">
        <v>2740</v>
      </c>
      <c r="R983" s="42">
        <v>24</v>
      </c>
      <c r="S983" s="42">
        <v>2.1</v>
      </c>
      <c r="T983" s="42">
        <v>250</v>
      </c>
      <c r="U983" s="42">
        <v>13</v>
      </c>
      <c r="V983" s="42">
        <v>150</v>
      </c>
      <c r="W983" s="42" t="s">
        <v>2741</v>
      </c>
      <c r="X983" s="42">
        <v>106.5</v>
      </c>
      <c r="Y983" s="42">
        <v>95.6</v>
      </c>
      <c r="Z983" s="42">
        <v>14</v>
      </c>
      <c r="AA983" s="42">
        <v>3</v>
      </c>
      <c r="AB983" s="42" t="s">
        <v>2742</v>
      </c>
      <c r="AC983" s="42">
        <v>7.5</v>
      </c>
      <c r="AD983" s="42" t="s">
        <v>2743</v>
      </c>
      <c r="AE983" s="42">
        <v>35</v>
      </c>
      <c r="AF983" s="42" t="s">
        <v>2254</v>
      </c>
      <c r="AG983" s="42">
        <v>83</v>
      </c>
      <c r="AH983" s="42">
        <v>111.1</v>
      </c>
      <c r="AI983" s="42">
        <v>132.69999999999999</v>
      </c>
      <c r="AJ983" s="42">
        <v>465.81</v>
      </c>
      <c r="AK983" s="42" t="s">
        <v>76</v>
      </c>
      <c r="AL983" s="42" t="s">
        <v>76</v>
      </c>
      <c r="AM983" s="42" t="s">
        <v>76</v>
      </c>
      <c r="AN983" s="42">
        <v>7.7</v>
      </c>
    </row>
    <row r="984" spans="2:40" x14ac:dyDescent="0.25">
      <c r="B984" s="42" t="s">
        <v>408</v>
      </c>
      <c r="C984" s="15">
        <v>467060</v>
      </c>
      <c r="D984" s="15" t="s">
        <v>1804</v>
      </c>
      <c r="E984" s="15">
        <v>2019</v>
      </c>
      <c r="F984" s="41">
        <v>43647</v>
      </c>
      <c r="G984" s="42">
        <v>1002.5</v>
      </c>
      <c r="H984" s="42">
        <v>1005.4</v>
      </c>
      <c r="I984" s="42">
        <v>1007.6</v>
      </c>
      <c r="J984" s="42" t="s">
        <v>2744</v>
      </c>
      <c r="K984" s="42">
        <v>990.8</v>
      </c>
      <c r="L984" s="42" t="s">
        <v>2745</v>
      </c>
      <c r="M984" s="42">
        <v>29.1</v>
      </c>
      <c r="N984" s="42">
        <v>34.4</v>
      </c>
      <c r="O984" s="42" t="s">
        <v>2746</v>
      </c>
      <c r="P984" s="42">
        <v>25.4</v>
      </c>
      <c r="Q984" s="42" t="s">
        <v>2747</v>
      </c>
      <c r="R984" s="42">
        <v>24.6</v>
      </c>
      <c r="S984" s="42">
        <v>2.5</v>
      </c>
      <c r="T984" s="42">
        <v>150</v>
      </c>
      <c r="U984" s="42">
        <v>15.3</v>
      </c>
      <c r="V984" s="42">
        <v>160</v>
      </c>
      <c r="W984" s="42" t="s">
        <v>2748</v>
      </c>
      <c r="X984" s="42">
        <v>88.5</v>
      </c>
      <c r="Y984" s="42">
        <v>30.8</v>
      </c>
      <c r="Z984" s="42">
        <v>10</v>
      </c>
      <c r="AA984" s="42">
        <v>7</v>
      </c>
      <c r="AB984" s="42" t="s">
        <v>2749</v>
      </c>
      <c r="AC984" s="42">
        <v>17</v>
      </c>
      <c r="AD984" s="42" t="s">
        <v>2750</v>
      </c>
      <c r="AE984" s="42">
        <v>26</v>
      </c>
      <c r="AF984" s="42" t="s">
        <v>2751</v>
      </c>
      <c r="AG984" s="42">
        <v>78</v>
      </c>
      <c r="AH984" s="42">
        <v>164.6</v>
      </c>
      <c r="AI984" s="42">
        <v>224.6</v>
      </c>
      <c r="AJ984" s="42">
        <v>659.66</v>
      </c>
      <c r="AK984" s="42" t="s">
        <v>76</v>
      </c>
      <c r="AL984" s="42" t="s">
        <v>76</v>
      </c>
      <c r="AM984" s="42" t="s">
        <v>76</v>
      </c>
      <c r="AN984" s="42">
        <v>6.2</v>
      </c>
    </row>
    <row r="985" spans="2:40" x14ac:dyDescent="0.25">
      <c r="B985" s="42" t="s">
        <v>408</v>
      </c>
      <c r="C985" s="15">
        <v>467060</v>
      </c>
      <c r="D985" s="15" t="s">
        <v>1804</v>
      </c>
      <c r="E985" s="15">
        <v>2019</v>
      </c>
      <c r="F985" s="41">
        <v>43678</v>
      </c>
      <c r="G985" s="42">
        <v>1000.6</v>
      </c>
      <c r="H985" s="42">
        <v>1003.5</v>
      </c>
      <c r="I985" s="42">
        <v>1009.5</v>
      </c>
      <c r="J985" s="42" t="s">
        <v>2752</v>
      </c>
      <c r="K985" s="42">
        <v>981.6</v>
      </c>
      <c r="L985" s="42" t="s">
        <v>2753</v>
      </c>
      <c r="M985" s="42">
        <v>28.8</v>
      </c>
      <c r="N985" s="42">
        <v>35.200000000000003</v>
      </c>
      <c r="O985" s="42" t="s">
        <v>2754</v>
      </c>
      <c r="P985" s="42">
        <v>24.6</v>
      </c>
      <c r="Q985" s="42" t="s">
        <v>2755</v>
      </c>
      <c r="R985" s="42">
        <v>24.7</v>
      </c>
      <c r="S985" s="42">
        <v>2.8</v>
      </c>
      <c r="T985" s="42">
        <v>260</v>
      </c>
      <c r="U985" s="42">
        <v>26.2</v>
      </c>
      <c r="V985" s="42">
        <v>160</v>
      </c>
      <c r="W985" s="42" t="s">
        <v>2756</v>
      </c>
      <c r="X985" s="42">
        <v>219.5</v>
      </c>
      <c r="Y985" s="42">
        <v>75.599999999999994</v>
      </c>
      <c r="Z985" s="42">
        <v>16</v>
      </c>
      <c r="AA985" s="42">
        <v>14</v>
      </c>
      <c r="AB985" s="42" t="s">
        <v>2756</v>
      </c>
      <c r="AC985" s="42">
        <v>20</v>
      </c>
      <c r="AD985" s="42" t="s">
        <v>2757</v>
      </c>
      <c r="AE985" s="42">
        <v>44</v>
      </c>
      <c r="AF985" s="42" t="s">
        <v>2758</v>
      </c>
      <c r="AG985" s="42">
        <v>80</v>
      </c>
      <c r="AH985" s="42">
        <v>148.1</v>
      </c>
      <c r="AI985" s="42">
        <v>194.9</v>
      </c>
      <c r="AJ985" s="42">
        <v>584.17999999999995</v>
      </c>
      <c r="AK985" s="42" t="s">
        <v>76</v>
      </c>
      <c r="AL985" s="42" t="s">
        <v>76</v>
      </c>
      <c r="AM985" s="42" t="s">
        <v>76</v>
      </c>
      <c r="AN985" s="42">
        <v>6.6</v>
      </c>
    </row>
    <row r="986" spans="2:40" x14ac:dyDescent="0.25">
      <c r="B986" s="42" t="s">
        <v>408</v>
      </c>
      <c r="C986" s="15">
        <v>467060</v>
      </c>
      <c r="D986" s="15" t="s">
        <v>1804</v>
      </c>
      <c r="E986" s="15">
        <v>2019</v>
      </c>
      <c r="F986" s="41">
        <v>43709</v>
      </c>
      <c r="G986" s="42">
        <v>1006.5</v>
      </c>
      <c r="H986" s="42">
        <v>1009.4</v>
      </c>
      <c r="I986" s="42">
        <v>1017</v>
      </c>
      <c r="J986" s="42" t="s">
        <v>2759</v>
      </c>
      <c r="K986" s="42">
        <v>989.8</v>
      </c>
      <c r="L986" s="42" t="s">
        <v>2760</v>
      </c>
      <c r="M986" s="42">
        <v>26.8</v>
      </c>
      <c r="N986" s="42">
        <v>31.7</v>
      </c>
      <c r="O986" s="42" t="s">
        <v>2761</v>
      </c>
      <c r="P986" s="42">
        <v>21.1</v>
      </c>
      <c r="Q986" s="42" t="s">
        <v>2762</v>
      </c>
      <c r="R986" s="42">
        <v>22.5</v>
      </c>
      <c r="S986" s="42">
        <v>3.1</v>
      </c>
      <c r="T986" s="42">
        <v>310</v>
      </c>
      <c r="U986" s="42">
        <v>29.8</v>
      </c>
      <c r="V986" s="42">
        <v>10</v>
      </c>
      <c r="W986" s="42" t="s">
        <v>2763</v>
      </c>
      <c r="X986" s="42">
        <v>472</v>
      </c>
      <c r="Y986" s="42">
        <v>107.8</v>
      </c>
      <c r="Z986" s="42">
        <v>16</v>
      </c>
      <c r="AA986" s="42">
        <v>14.5</v>
      </c>
      <c r="AB986" s="42" t="s">
        <v>2764</v>
      </c>
      <c r="AC986" s="42">
        <v>37.5</v>
      </c>
      <c r="AD986" s="42" t="s">
        <v>2765</v>
      </c>
      <c r="AE986" s="42">
        <v>158.5</v>
      </c>
      <c r="AF986" s="42" t="s">
        <v>2766</v>
      </c>
      <c r="AG986" s="42">
        <v>78</v>
      </c>
      <c r="AH986" s="42">
        <v>118.5</v>
      </c>
      <c r="AI986" s="42">
        <v>128.30000000000001</v>
      </c>
      <c r="AJ986" s="42">
        <v>430.49</v>
      </c>
      <c r="AK986" s="42" t="s">
        <v>76</v>
      </c>
      <c r="AL986" s="42" t="s">
        <v>76</v>
      </c>
      <c r="AM986" s="42" t="s">
        <v>76</v>
      </c>
      <c r="AN986" s="42">
        <v>7.3</v>
      </c>
    </row>
    <row r="987" spans="2:40" x14ac:dyDescent="0.25">
      <c r="B987" s="42" t="s">
        <v>408</v>
      </c>
      <c r="C987" s="15">
        <v>467060</v>
      </c>
      <c r="D987" s="15" t="s">
        <v>1804</v>
      </c>
      <c r="E987" s="15">
        <v>2019</v>
      </c>
      <c r="F987" s="41">
        <v>43739</v>
      </c>
      <c r="G987" s="42">
        <v>1012.6</v>
      </c>
      <c r="H987" s="42">
        <v>1015.5</v>
      </c>
      <c r="I987" s="42">
        <v>1020.5</v>
      </c>
      <c r="J987" s="42" t="s">
        <v>2767</v>
      </c>
      <c r="K987" s="42">
        <v>993.8</v>
      </c>
      <c r="L987" s="42" t="s">
        <v>2280</v>
      </c>
      <c r="M987" s="42">
        <v>24.2</v>
      </c>
      <c r="N987" s="42">
        <v>31.3</v>
      </c>
      <c r="O987" s="42" t="s">
        <v>2768</v>
      </c>
      <c r="P987" s="42">
        <v>19.899999999999999</v>
      </c>
      <c r="Q987" s="42" t="s">
        <v>2769</v>
      </c>
      <c r="R987" s="42">
        <v>20.3</v>
      </c>
      <c r="S987" s="42">
        <v>2.8</v>
      </c>
      <c r="T987" s="42">
        <v>260</v>
      </c>
      <c r="U987" s="42">
        <v>16.7</v>
      </c>
      <c r="V987" s="42">
        <v>80</v>
      </c>
      <c r="W987" s="42" t="s">
        <v>2770</v>
      </c>
      <c r="X987" s="42">
        <v>355.5</v>
      </c>
      <c r="Y987" s="42">
        <v>101.6</v>
      </c>
      <c r="Z987" s="42">
        <v>13</v>
      </c>
      <c r="AA987" s="42">
        <v>13.5</v>
      </c>
      <c r="AB987" s="42" t="s">
        <v>2771</v>
      </c>
      <c r="AC987" s="42">
        <v>43.5</v>
      </c>
      <c r="AD987" s="42" t="s">
        <v>2772</v>
      </c>
      <c r="AE987" s="42">
        <v>132.5</v>
      </c>
      <c r="AF987" s="42" t="s">
        <v>2286</v>
      </c>
      <c r="AG987" s="42">
        <v>80</v>
      </c>
      <c r="AH987" s="42">
        <v>94.9</v>
      </c>
      <c r="AI987" s="42">
        <v>134.80000000000001</v>
      </c>
      <c r="AJ987" s="42">
        <v>373.68</v>
      </c>
      <c r="AK987" s="42" t="s">
        <v>76</v>
      </c>
      <c r="AL987" s="42" t="s">
        <v>76</v>
      </c>
      <c r="AM987" s="42" t="s">
        <v>76</v>
      </c>
      <c r="AN987" s="42">
        <v>6.8</v>
      </c>
    </row>
    <row r="988" spans="2:40" x14ac:dyDescent="0.25">
      <c r="B988" s="42" t="s">
        <v>408</v>
      </c>
      <c r="C988" s="15">
        <v>467060</v>
      </c>
      <c r="D988" s="15" t="s">
        <v>1804</v>
      </c>
      <c r="E988" s="15">
        <v>2019</v>
      </c>
      <c r="F988" s="41">
        <v>43770</v>
      </c>
      <c r="G988" s="42">
        <v>1015</v>
      </c>
      <c r="H988" s="42">
        <v>1018</v>
      </c>
      <c r="I988" s="42">
        <v>1023</v>
      </c>
      <c r="J988" s="42" t="s">
        <v>2773</v>
      </c>
      <c r="K988" s="42">
        <v>1007.3</v>
      </c>
      <c r="L988" s="42" t="s">
        <v>2774</v>
      </c>
      <c r="M988" s="42">
        <v>21.1</v>
      </c>
      <c r="N988" s="42">
        <v>27.5</v>
      </c>
      <c r="O988" s="42" t="s">
        <v>2775</v>
      </c>
      <c r="P988" s="42">
        <v>15.5</v>
      </c>
      <c r="Q988" s="42" t="s">
        <v>2776</v>
      </c>
      <c r="R988" s="42">
        <v>18.2</v>
      </c>
      <c r="S988" s="42">
        <v>2.9</v>
      </c>
      <c r="T988" s="42">
        <v>260</v>
      </c>
      <c r="U988" s="42">
        <v>19.2</v>
      </c>
      <c r="V988" s="42">
        <v>10</v>
      </c>
      <c r="W988" s="42" t="s">
        <v>2777</v>
      </c>
      <c r="X988" s="42">
        <v>306.5</v>
      </c>
      <c r="Y988" s="42">
        <v>168.7</v>
      </c>
      <c r="Z988" s="42">
        <v>17</v>
      </c>
      <c r="AA988" s="42">
        <v>5</v>
      </c>
      <c r="AB988" s="42" t="s">
        <v>2778</v>
      </c>
      <c r="AC988" s="42">
        <v>19</v>
      </c>
      <c r="AD988" s="42" t="s">
        <v>2779</v>
      </c>
      <c r="AE988" s="42">
        <v>58.5</v>
      </c>
      <c r="AF988" s="42" t="s">
        <v>2780</v>
      </c>
      <c r="AG988" s="42">
        <v>84</v>
      </c>
      <c r="AH988" s="42">
        <v>47.8</v>
      </c>
      <c r="AI988" s="42">
        <v>55</v>
      </c>
      <c r="AJ988" s="42">
        <v>190.13</v>
      </c>
      <c r="AK988" s="42" t="s">
        <v>76</v>
      </c>
      <c r="AL988" s="42" t="s">
        <v>76</v>
      </c>
      <c r="AM988" s="42" t="s">
        <v>76</v>
      </c>
      <c r="AN988" s="42">
        <v>8.5</v>
      </c>
    </row>
    <row r="989" spans="2:40" x14ac:dyDescent="0.25">
      <c r="B989" s="42" t="s">
        <v>408</v>
      </c>
      <c r="C989" s="15">
        <v>467060</v>
      </c>
      <c r="D989" s="15" t="s">
        <v>1804</v>
      </c>
      <c r="E989" s="15">
        <v>2019</v>
      </c>
      <c r="F989" s="41">
        <v>43800</v>
      </c>
      <c r="G989" s="42">
        <v>1017.9</v>
      </c>
      <c r="H989" s="42">
        <v>1020.9</v>
      </c>
      <c r="I989" s="42">
        <v>1028.8</v>
      </c>
      <c r="J989" s="42" t="s">
        <v>2781</v>
      </c>
      <c r="K989" s="42">
        <v>1009.4</v>
      </c>
      <c r="L989" s="42" t="s">
        <v>2782</v>
      </c>
      <c r="M989" s="42">
        <v>18.600000000000001</v>
      </c>
      <c r="N989" s="42">
        <v>25.9</v>
      </c>
      <c r="O989" s="42" t="s">
        <v>2783</v>
      </c>
      <c r="P989" s="42">
        <v>12.4</v>
      </c>
      <c r="Q989" s="42" t="s">
        <v>2784</v>
      </c>
      <c r="R989" s="42">
        <v>15.7</v>
      </c>
      <c r="S989" s="42">
        <v>2.7</v>
      </c>
      <c r="T989" s="42">
        <v>260</v>
      </c>
      <c r="U989" s="42">
        <v>21.6</v>
      </c>
      <c r="V989" s="42">
        <v>70</v>
      </c>
      <c r="W989" s="42" t="s">
        <v>2785</v>
      </c>
      <c r="X989" s="42">
        <v>391</v>
      </c>
      <c r="Y989" s="42">
        <v>200.3</v>
      </c>
      <c r="Z989" s="42">
        <v>18</v>
      </c>
      <c r="AA989" s="42">
        <v>6</v>
      </c>
      <c r="AB989" s="42" t="s">
        <v>2786</v>
      </c>
      <c r="AC989" s="42">
        <v>20.5</v>
      </c>
      <c r="AD989" s="42" t="s">
        <v>2787</v>
      </c>
      <c r="AE989" s="42">
        <v>126.5</v>
      </c>
      <c r="AF989" s="42" t="s">
        <v>2301</v>
      </c>
      <c r="AG989" s="42">
        <v>85</v>
      </c>
      <c r="AH989" s="42">
        <v>42.5</v>
      </c>
      <c r="AI989" s="42">
        <v>71.400000000000006</v>
      </c>
      <c r="AJ989" s="42">
        <v>193.64</v>
      </c>
      <c r="AK989" s="42" t="s">
        <v>76</v>
      </c>
      <c r="AL989" s="42" t="s">
        <v>76</v>
      </c>
      <c r="AM989" s="42" t="s">
        <v>76</v>
      </c>
      <c r="AN989" s="42">
        <v>7.9</v>
      </c>
    </row>
    <row r="990" spans="2:40" x14ac:dyDescent="0.25">
      <c r="B990" s="42" t="s">
        <v>408</v>
      </c>
      <c r="C990" s="15">
        <v>467060</v>
      </c>
      <c r="D990" s="15" t="s">
        <v>1804</v>
      </c>
      <c r="E990" s="15">
        <v>2020</v>
      </c>
      <c r="F990" s="41">
        <v>43831</v>
      </c>
      <c r="G990" s="42">
        <v>1016.7</v>
      </c>
      <c r="H990" s="42">
        <v>1019.8</v>
      </c>
      <c r="I990" s="42">
        <v>1027</v>
      </c>
      <c r="J990" s="42" t="s">
        <v>1608</v>
      </c>
      <c r="K990" s="42">
        <v>1005</v>
      </c>
      <c r="L990" s="42" t="s">
        <v>2788</v>
      </c>
      <c r="M990" s="42">
        <v>18.100000000000001</v>
      </c>
      <c r="N990" s="42">
        <v>26</v>
      </c>
      <c r="O990" s="42" t="s">
        <v>2789</v>
      </c>
      <c r="P990" s="42">
        <v>10.5</v>
      </c>
      <c r="Q990" s="42" t="s">
        <v>2790</v>
      </c>
      <c r="R990" s="42">
        <v>14.4</v>
      </c>
      <c r="S990" s="42">
        <v>2.7</v>
      </c>
      <c r="T990" s="42">
        <v>260</v>
      </c>
      <c r="U990" s="42">
        <v>23.3</v>
      </c>
      <c r="V990" s="42">
        <v>80</v>
      </c>
      <c r="W990" s="42" t="s">
        <v>2791</v>
      </c>
      <c r="X990" s="42">
        <v>90</v>
      </c>
      <c r="Y990" s="42">
        <v>66.599999999999994</v>
      </c>
      <c r="Z990" s="42">
        <v>10</v>
      </c>
      <c r="AA990" s="42">
        <v>10</v>
      </c>
      <c r="AB990" s="42" t="s">
        <v>2792</v>
      </c>
      <c r="AC990" s="42">
        <v>25.5</v>
      </c>
      <c r="AD990" s="42" t="s">
        <v>2793</v>
      </c>
      <c r="AE990" s="42">
        <v>33.5</v>
      </c>
      <c r="AF990" s="42" t="s">
        <v>2302</v>
      </c>
      <c r="AG990" s="42">
        <v>80</v>
      </c>
      <c r="AH990" s="42">
        <v>56.3</v>
      </c>
      <c r="AI990" s="42">
        <v>79.599999999999994</v>
      </c>
      <c r="AJ990" s="42">
        <v>232.86</v>
      </c>
      <c r="AK990" s="42" t="s">
        <v>76</v>
      </c>
      <c r="AL990" s="42" t="s">
        <v>76</v>
      </c>
      <c r="AM990" s="42" t="s">
        <v>76</v>
      </c>
      <c r="AN990" s="42">
        <v>7.9</v>
      </c>
    </row>
    <row r="991" spans="2:40" x14ac:dyDescent="0.25">
      <c r="B991" s="42" t="s">
        <v>408</v>
      </c>
      <c r="C991" s="15">
        <v>467060</v>
      </c>
      <c r="D991" s="15" t="s">
        <v>1804</v>
      </c>
      <c r="E991" s="15">
        <v>2020</v>
      </c>
      <c r="F991" s="41">
        <v>43862</v>
      </c>
      <c r="G991" s="42">
        <v>1018.9</v>
      </c>
      <c r="H991" s="42">
        <v>1022</v>
      </c>
      <c r="I991" s="42">
        <v>1027.9000000000001</v>
      </c>
      <c r="J991" s="42" t="s">
        <v>2794</v>
      </c>
      <c r="K991" s="42">
        <v>1009.2</v>
      </c>
      <c r="L991" s="42" t="s">
        <v>2795</v>
      </c>
      <c r="M991" s="42">
        <v>18.2</v>
      </c>
      <c r="N991" s="42">
        <v>27.1</v>
      </c>
      <c r="O991" s="42" t="s">
        <v>2796</v>
      </c>
      <c r="P991" s="42">
        <v>9.6999999999999993</v>
      </c>
      <c r="Q991" s="42" t="s">
        <v>2797</v>
      </c>
      <c r="R991" s="42">
        <v>15</v>
      </c>
      <c r="S991" s="42">
        <v>2.6</v>
      </c>
      <c r="T991" s="42">
        <v>260</v>
      </c>
      <c r="U991" s="42">
        <v>20.100000000000001</v>
      </c>
      <c r="V991" s="42">
        <v>60</v>
      </c>
      <c r="W991" s="42" t="s">
        <v>2798</v>
      </c>
      <c r="X991" s="42">
        <v>243.5</v>
      </c>
      <c r="Y991" s="42">
        <v>115.8</v>
      </c>
      <c r="Z991" s="42">
        <v>17</v>
      </c>
      <c r="AA991" s="42">
        <v>5</v>
      </c>
      <c r="AB991" s="42" t="s">
        <v>2799</v>
      </c>
      <c r="AC991" s="42">
        <v>16</v>
      </c>
      <c r="AD991" s="42" t="s">
        <v>2800</v>
      </c>
      <c r="AE991" s="42">
        <v>68.5</v>
      </c>
      <c r="AF991" s="42" t="s">
        <v>2801</v>
      </c>
      <c r="AG991" s="42">
        <v>83</v>
      </c>
      <c r="AH991" s="42">
        <v>40.200000000000003</v>
      </c>
      <c r="AI991" s="42">
        <v>57.2</v>
      </c>
      <c r="AJ991" s="42">
        <v>218.07</v>
      </c>
      <c r="AK991" s="42" t="s">
        <v>76</v>
      </c>
      <c r="AL991" s="42" t="s">
        <v>76</v>
      </c>
      <c r="AM991" s="42" t="s">
        <v>76</v>
      </c>
      <c r="AN991" s="42">
        <v>8.5</v>
      </c>
    </row>
    <row r="992" spans="2:40" x14ac:dyDescent="0.25">
      <c r="B992" s="42" t="s">
        <v>408</v>
      </c>
      <c r="C992" s="15">
        <v>467060</v>
      </c>
      <c r="D992" s="15" t="s">
        <v>1804</v>
      </c>
      <c r="E992" s="15">
        <v>2020</v>
      </c>
      <c r="F992" s="41">
        <v>43891</v>
      </c>
      <c r="G992" s="42">
        <v>1013.1</v>
      </c>
      <c r="H992" s="42">
        <v>1016.2</v>
      </c>
      <c r="I992" s="42">
        <v>1021.9</v>
      </c>
      <c r="J992" s="42" t="s">
        <v>2802</v>
      </c>
      <c r="K992" s="42">
        <v>1000.9</v>
      </c>
      <c r="L992" s="42" t="s">
        <v>2803</v>
      </c>
      <c r="M992" s="42">
        <v>20</v>
      </c>
      <c r="N992" s="42">
        <v>28.7</v>
      </c>
      <c r="O992" s="42" t="s">
        <v>2804</v>
      </c>
      <c r="P992" s="42">
        <v>13.4</v>
      </c>
      <c r="Q992" s="42" t="s">
        <v>2805</v>
      </c>
      <c r="R992" s="42">
        <v>16.899999999999999</v>
      </c>
      <c r="S992" s="42">
        <v>2.5</v>
      </c>
      <c r="T992" s="42">
        <v>260</v>
      </c>
      <c r="U992" s="42">
        <v>20.5</v>
      </c>
      <c r="V992" s="42">
        <v>60</v>
      </c>
      <c r="W992" s="42" t="s">
        <v>2806</v>
      </c>
      <c r="X992" s="42">
        <v>161.5</v>
      </c>
      <c r="Y992" s="42">
        <v>97.6</v>
      </c>
      <c r="Z992" s="42">
        <v>17</v>
      </c>
      <c r="AA992" s="42">
        <v>18.5</v>
      </c>
      <c r="AB992" s="42" t="s">
        <v>2807</v>
      </c>
      <c r="AC992" s="42">
        <v>30.5</v>
      </c>
      <c r="AD992" s="42" t="s">
        <v>2808</v>
      </c>
      <c r="AE992" s="42">
        <v>45.5</v>
      </c>
      <c r="AF992" s="42" t="s">
        <v>2809</v>
      </c>
      <c r="AG992" s="42">
        <v>84</v>
      </c>
      <c r="AH992" s="42">
        <v>58.5</v>
      </c>
      <c r="AI992" s="42">
        <v>99.2</v>
      </c>
      <c r="AJ992" s="42">
        <v>300.58999999999997</v>
      </c>
      <c r="AK992" s="42" t="s">
        <v>76</v>
      </c>
      <c r="AL992" s="42" t="s">
        <v>76</v>
      </c>
      <c r="AM992" s="42" t="s">
        <v>76</v>
      </c>
      <c r="AN992" s="42">
        <v>8</v>
      </c>
    </row>
    <row r="993" spans="2:40" x14ac:dyDescent="0.25">
      <c r="B993" s="42" t="s">
        <v>408</v>
      </c>
      <c r="C993" s="15">
        <v>467060</v>
      </c>
      <c r="D993" s="15" t="s">
        <v>1804</v>
      </c>
      <c r="E993" s="15">
        <v>2020</v>
      </c>
      <c r="F993" s="41">
        <v>43922</v>
      </c>
      <c r="G993" s="42">
        <v>1014</v>
      </c>
      <c r="H993" s="42">
        <v>1017</v>
      </c>
      <c r="I993" s="42">
        <v>1019.6</v>
      </c>
      <c r="J993" s="42" t="s">
        <v>2810</v>
      </c>
      <c r="K993" s="42">
        <v>1006</v>
      </c>
      <c r="L993" s="42" t="s">
        <v>2811</v>
      </c>
      <c r="M993" s="42">
        <v>20.3</v>
      </c>
      <c r="N993" s="42">
        <v>30.7</v>
      </c>
      <c r="O993" s="42" t="s">
        <v>2812</v>
      </c>
      <c r="P993" s="42">
        <v>11.9</v>
      </c>
      <c r="Q993" s="42" t="s">
        <v>2813</v>
      </c>
      <c r="R993" s="42">
        <v>16.7</v>
      </c>
      <c r="S993" s="42">
        <v>2.7</v>
      </c>
      <c r="T993" s="42">
        <v>260</v>
      </c>
      <c r="U993" s="42">
        <v>19.5</v>
      </c>
      <c r="V993" s="42">
        <v>100</v>
      </c>
      <c r="W993" s="42" t="s">
        <v>2814</v>
      </c>
      <c r="X993" s="42">
        <v>327</v>
      </c>
      <c r="Y993" s="42">
        <v>143.1</v>
      </c>
      <c r="Z993" s="42">
        <v>16</v>
      </c>
      <c r="AA993" s="42">
        <v>5</v>
      </c>
      <c r="AB993" s="42" t="s">
        <v>2815</v>
      </c>
      <c r="AC993" s="42">
        <v>20.5</v>
      </c>
      <c r="AD993" s="42" t="s">
        <v>2816</v>
      </c>
      <c r="AE993" s="42">
        <v>115</v>
      </c>
      <c r="AF993" s="42" t="s">
        <v>2305</v>
      </c>
      <c r="AG993" s="42">
        <v>82</v>
      </c>
      <c r="AH993" s="42">
        <v>70.5</v>
      </c>
      <c r="AI993" s="42">
        <v>77</v>
      </c>
      <c r="AJ993" s="42">
        <v>295.13</v>
      </c>
      <c r="AK993" s="42" t="s">
        <v>76</v>
      </c>
      <c r="AL993" s="42" t="s">
        <v>76</v>
      </c>
      <c r="AM993" s="42" t="s">
        <v>76</v>
      </c>
      <c r="AN993" s="42">
        <v>8.5</v>
      </c>
    </row>
    <row r="994" spans="2:40" x14ac:dyDescent="0.25">
      <c r="B994" s="42" t="s">
        <v>408</v>
      </c>
      <c r="C994" s="15">
        <v>467060</v>
      </c>
      <c r="D994" s="15" t="s">
        <v>1804</v>
      </c>
      <c r="E994" s="15">
        <v>2020</v>
      </c>
      <c r="F994" s="41">
        <v>43952</v>
      </c>
      <c r="G994" s="42">
        <v>1006.1</v>
      </c>
      <c r="H994" s="42">
        <v>1009.1</v>
      </c>
      <c r="I994" s="42">
        <v>1013.1</v>
      </c>
      <c r="J994" s="42" t="s">
        <v>2817</v>
      </c>
      <c r="K994" s="42">
        <v>998.5</v>
      </c>
      <c r="L994" s="42" t="s">
        <v>2818</v>
      </c>
      <c r="M994" s="42">
        <v>25.5</v>
      </c>
      <c r="N994" s="42">
        <v>31.4</v>
      </c>
      <c r="O994" s="42" t="s">
        <v>2819</v>
      </c>
      <c r="P994" s="42">
        <v>21.7</v>
      </c>
      <c r="Q994" s="42" t="s">
        <v>2820</v>
      </c>
      <c r="R994" s="42">
        <v>23.1</v>
      </c>
      <c r="S994" s="42">
        <v>2.2000000000000002</v>
      </c>
      <c r="T994" s="42">
        <v>260</v>
      </c>
      <c r="U994" s="42">
        <v>19.7</v>
      </c>
      <c r="V994" s="42">
        <v>90</v>
      </c>
      <c r="W994" s="42" t="s">
        <v>2821</v>
      </c>
      <c r="X994" s="42">
        <v>212</v>
      </c>
      <c r="Y994" s="42">
        <v>140.80000000000001</v>
      </c>
      <c r="Z994" s="42">
        <v>21</v>
      </c>
      <c r="AA994" s="42">
        <v>6</v>
      </c>
      <c r="AB994" s="42" t="s">
        <v>2822</v>
      </c>
      <c r="AC994" s="42">
        <v>19.5</v>
      </c>
      <c r="AD994" s="42" t="s">
        <v>2823</v>
      </c>
      <c r="AE994" s="42">
        <v>51</v>
      </c>
      <c r="AF994" s="42" t="s">
        <v>2824</v>
      </c>
      <c r="AG994" s="42">
        <v>88</v>
      </c>
      <c r="AH994" s="42">
        <v>78.5</v>
      </c>
      <c r="AI994" s="42">
        <v>96.8</v>
      </c>
      <c r="AJ994" s="42">
        <v>413.68</v>
      </c>
      <c r="AK994" s="42" t="s">
        <v>76</v>
      </c>
      <c r="AL994" s="42" t="s">
        <v>76</v>
      </c>
      <c r="AM994" s="42" t="s">
        <v>76</v>
      </c>
      <c r="AN994" s="42">
        <v>7.9</v>
      </c>
    </row>
    <row r="995" spans="2:40" x14ac:dyDescent="0.25">
      <c r="B995" s="42" t="s">
        <v>408</v>
      </c>
      <c r="C995" s="15">
        <v>467060</v>
      </c>
      <c r="D995" s="15" t="s">
        <v>1804</v>
      </c>
      <c r="E995" s="15">
        <v>2020</v>
      </c>
      <c r="F995" s="41">
        <v>43983</v>
      </c>
      <c r="G995" s="42">
        <v>1004.9</v>
      </c>
      <c r="H995" s="42">
        <v>1007.8</v>
      </c>
      <c r="I995" s="42">
        <v>1011.4</v>
      </c>
      <c r="J995" s="42" t="s">
        <v>2825</v>
      </c>
      <c r="K995" s="42">
        <v>1000.3</v>
      </c>
      <c r="L995" s="42" t="s">
        <v>2826</v>
      </c>
      <c r="M995" s="42">
        <v>28.8</v>
      </c>
      <c r="N995" s="42">
        <v>34.700000000000003</v>
      </c>
      <c r="O995" s="42" t="s">
        <v>2827</v>
      </c>
      <c r="P995" s="42">
        <v>24.1</v>
      </c>
      <c r="Q995" s="42" t="s">
        <v>2828</v>
      </c>
      <c r="R995" s="42">
        <v>24.4</v>
      </c>
      <c r="S995" s="42">
        <v>2.2999999999999998</v>
      </c>
      <c r="T995" s="42">
        <v>260</v>
      </c>
      <c r="U995" s="42">
        <v>17.899999999999999</v>
      </c>
      <c r="V995" s="42">
        <v>260</v>
      </c>
      <c r="W995" s="42" t="s">
        <v>2829</v>
      </c>
      <c r="X995" s="42">
        <v>224.5</v>
      </c>
      <c r="Y995" s="42">
        <v>30.7</v>
      </c>
      <c r="Z995" s="42">
        <v>7</v>
      </c>
      <c r="AA995" s="42">
        <v>17</v>
      </c>
      <c r="AB995" s="42" t="s">
        <v>2830</v>
      </c>
      <c r="AC995" s="42">
        <v>63</v>
      </c>
      <c r="AD995" s="42" t="s">
        <v>2831</v>
      </c>
      <c r="AE995" s="42">
        <v>80.5</v>
      </c>
      <c r="AF995" s="42" t="s">
        <v>2832</v>
      </c>
      <c r="AG995" s="42">
        <v>78</v>
      </c>
      <c r="AH995" s="42">
        <v>168.2</v>
      </c>
      <c r="AI995" s="42">
        <v>220.1</v>
      </c>
      <c r="AJ995" s="42">
        <v>654.9</v>
      </c>
      <c r="AK995" s="42" t="s">
        <v>76</v>
      </c>
      <c r="AL995" s="42" t="s">
        <v>76</v>
      </c>
      <c r="AM995" s="42" t="s">
        <v>76</v>
      </c>
      <c r="AN995" s="42">
        <v>6.2</v>
      </c>
    </row>
    <row r="996" spans="2:40" x14ac:dyDescent="0.25">
      <c r="B996" s="42" t="s">
        <v>408</v>
      </c>
      <c r="C996" s="15">
        <v>467060</v>
      </c>
      <c r="D996" s="15" t="s">
        <v>1804</v>
      </c>
      <c r="E996" s="15">
        <v>2020</v>
      </c>
      <c r="F996" s="41">
        <v>44013</v>
      </c>
      <c r="G996" s="42">
        <v>1005</v>
      </c>
      <c r="H996" s="42">
        <v>1007.9</v>
      </c>
      <c r="I996" s="42">
        <v>1010</v>
      </c>
      <c r="J996" s="42" t="s">
        <v>2833</v>
      </c>
      <c r="K996" s="42">
        <v>999.4</v>
      </c>
      <c r="L996" s="42" t="s">
        <v>2834</v>
      </c>
      <c r="M996" s="42">
        <v>29.4</v>
      </c>
      <c r="N996" s="42">
        <v>34.299999999999997</v>
      </c>
      <c r="O996" s="42" t="s">
        <v>2835</v>
      </c>
      <c r="P996" s="42">
        <v>24.5</v>
      </c>
      <c r="Q996" s="42" t="s">
        <v>2836</v>
      </c>
      <c r="R996" s="42">
        <v>24.7</v>
      </c>
      <c r="S996" s="42">
        <v>2.6</v>
      </c>
      <c r="T996" s="42">
        <v>240</v>
      </c>
      <c r="U996" s="42">
        <v>17.899999999999999</v>
      </c>
      <c r="V996" s="42">
        <v>170</v>
      </c>
      <c r="W996" s="42" t="s">
        <v>2837</v>
      </c>
      <c r="X996" s="42">
        <v>77.5</v>
      </c>
      <c r="Y996" s="42">
        <v>21</v>
      </c>
      <c r="Z996" s="42">
        <v>8</v>
      </c>
      <c r="AA996" s="42">
        <v>11.5</v>
      </c>
      <c r="AB996" s="42" t="s">
        <v>2838</v>
      </c>
      <c r="AC996" s="42">
        <v>25</v>
      </c>
      <c r="AD996" s="42" t="s">
        <v>2839</v>
      </c>
      <c r="AE996" s="42">
        <v>50.5</v>
      </c>
      <c r="AF996" s="42" t="s">
        <v>2840</v>
      </c>
      <c r="AG996" s="42">
        <v>77</v>
      </c>
      <c r="AH996" s="42">
        <v>188.4</v>
      </c>
      <c r="AI996" s="42">
        <v>235.8</v>
      </c>
      <c r="AJ996" s="42">
        <v>677.8</v>
      </c>
      <c r="AK996" s="42" t="s">
        <v>76</v>
      </c>
      <c r="AL996" s="42" t="s">
        <v>76</v>
      </c>
      <c r="AM996" s="42" t="s">
        <v>76</v>
      </c>
      <c r="AN996" s="42">
        <v>6</v>
      </c>
    </row>
    <row r="997" spans="2:40" x14ac:dyDescent="0.25">
      <c r="B997" s="42" t="s">
        <v>408</v>
      </c>
      <c r="C997" s="15">
        <v>467060</v>
      </c>
      <c r="D997" s="15" t="s">
        <v>1804</v>
      </c>
      <c r="E997" s="15">
        <v>2020</v>
      </c>
      <c r="F997" s="41">
        <v>44044</v>
      </c>
      <c r="G997" s="42">
        <v>1004.2</v>
      </c>
      <c r="H997" s="42">
        <v>1007.2</v>
      </c>
      <c r="I997" s="42">
        <v>1012.9</v>
      </c>
      <c r="J997" s="42" t="s">
        <v>2841</v>
      </c>
      <c r="K997" s="42">
        <v>996.5</v>
      </c>
      <c r="L997" s="42" t="s">
        <v>2842</v>
      </c>
      <c r="M997" s="42">
        <v>29.1</v>
      </c>
      <c r="N997" s="42">
        <v>34</v>
      </c>
      <c r="O997" s="42" t="s">
        <v>2843</v>
      </c>
      <c r="P997" s="42">
        <v>24.3</v>
      </c>
      <c r="Q997" s="42" t="s">
        <v>2844</v>
      </c>
      <c r="R997" s="42">
        <v>24.1</v>
      </c>
      <c r="S997" s="42">
        <v>3.1</v>
      </c>
      <c r="T997" s="42">
        <v>150</v>
      </c>
      <c r="U997" s="42">
        <v>17.399999999999999</v>
      </c>
      <c r="V997" s="42">
        <v>160</v>
      </c>
      <c r="W997" s="42" t="s">
        <v>2845</v>
      </c>
      <c r="X997" s="42">
        <v>152.5</v>
      </c>
      <c r="Y997" s="42">
        <v>23.7</v>
      </c>
      <c r="Z997" s="42">
        <v>11</v>
      </c>
      <c r="AA997" s="42">
        <v>14.5</v>
      </c>
      <c r="AB997" s="42" t="s">
        <v>2846</v>
      </c>
      <c r="AC997" s="42">
        <v>33</v>
      </c>
      <c r="AD997" s="42" t="s">
        <v>2847</v>
      </c>
      <c r="AE997" s="42">
        <v>109</v>
      </c>
      <c r="AF997" s="42" t="s">
        <v>2848</v>
      </c>
      <c r="AG997" s="42">
        <v>76</v>
      </c>
      <c r="AH997" s="42">
        <v>176</v>
      </c>
      <c r="AI997" s="42">
        <v>211.5</v>
      </c>
      <c r="AJ997" s="42">
        <v>620.70000000000005</v>
      </c>
      <c r="AK997" s="42" t="s">
        <v>76</v>
      </c>
      <c r="AL997" s="42" t="s">
        <v>76</v>
      </c>
      <c r="AM997" s="42" t="s">
        <v>76</v>
      </c>
      <c r="AN997" s="42">
        <v>5.8</v>
      </c>
    </row>
    <row r="998" spans="2:40" x14ac:dyDescent="0.25">
      <c r="B998" s="42" t="s">
        <v>408</v>
      </c>
      <c r="C998" s="15">
        <v>467060</v>
      </c>
      <c r="D998" s="15" t="s">
        <v>1804</v>
      </c>
      <c r="E998" s="15">
        <v>2020</v>
      </c>
      <c r="F998" s="41">
        <v>44075</v>
      </c>
      <c r="G998" s="42">
        <v>1006.9</v>
      </c>
      <c r="H998" s="42">
        <v>1009.8</v>
      </c>
      <c r="I998" s="42">
        <v>1011.5</v>
      </c>
      <c r="J998" s="42" t="s">
        <v>2849</v>
      </c>
      <c r="K998" s="42">
        <v>996.8</v>
      </c>
      <c r="L998" s="42" t="s">
        <v>2850</v>
      </c>
      <c r="M998" s="42">
        <v>27</v>
      </c>
      <c r="N998" s="42">
        <v>34.4</v>
      </c>
      <c r="O998" s="42" t="s">
        <v>2851</v>
      </c>
      <c r="P998" s="42">
        <v>21.4</v>
      </c>
      <c r="Q998" s="42" t="s">
        <v>2852</v>
      </c>
      <c r="R998" s="42">
        <v>22.5</v>
      </c>
      <c r="S998" s="42">
        <v>2.5</v>
      </c>
      <c r="T998" s="42">
        <v>250</v>
      </c>
      <c r="U998" s="42">
        <v>17.100000000000001</v>
      </c>
      <c r="V998" s="42">
        <v>300</v>
      </c>
      <c r="W998" s="42" t="s">
        <v>2853</v>
      </c>
      <c r="X998" s="42">
        <v>66</v>
      </c>
      <c r="Y998" s="42">
        <v>47</v>
      </c>
      <c r="Z998" s="42">
        <v>12</v>
      </c>
      <c r="AA998" s="42">
        <v>10.5</v>
      </c>
      <c r="AB998" s="42" t="s">
        <v>2854</v>
      </c>
      <c r="AC998" s="42">
        <v>20.5</v>
      </c>
      <c r="AD998" s="42" t="s">
        <v>2855</v>
      </c>
      <c r="AE998" s="42">
        <v>22.5</v>
      </c>
      <c r="AF998" s="42" t="s">
        <v>2856</v>
      </c>
      <c r="AG998" s="42">
        <v>78</v>
      </c>
      <c r="AH998" s="42">
        <v>114.4</v>
      </c>
      <c r="AI998" s="42">
        <v>122.5</v>
      </c>
      <c r="AJ998" s="42">
        <v>416.05</v>
      </c>
      <c r="AK998" s="42" t="s">
        <v>76</v>
      </c>
      <c r="AL998" s="42" t="s">
        <v>76</v>
      </c>
      <c r="AM998" s="42" t="s">
        <v>76</v>
      </c>
      <c r="AN998" s="42">
        <v>7.5</v>
      </c>
    </row>
    <row r="999" spans="2:40" x14ac:dyDescent="0.25">
      <c r="B999" s="42" t="s">
        <v>408</v>
      </c>
      <c r="C999" s="15">
        <v>467060</v>
      </c>
      <c r="D999" s="15" t="s">
        <v>1804</v>
      </c>
      <c r="E999" s="15">
        <v>2020</v>
      </c>
      <c r="F999" s="41">
        <v>44105</v>
      </c>
      <c r="G999" s="42">
        <v>1012</v>
      </c>
      <c r="H999" s="42">
        <v>1015</v>
      </c>
      <c r="I999" s="42">
        <v>1019.2</v>
      </c>
      <c r="J999" s="42" t="s">
        <v>2857</v>
      </c>
      <c r="K999" s="42">
        <v>1004</v>
      </c>
      <c r="L999" s="42" t="s">
        <v>2858</v>
      </c>
      <c r="M999" s="42">
        <v>23.7</v>
      </c>
      <c r="N999" s="42">
        <v>30.3</v>
      </c>
      <c r="O999" s="42" t="s">
        <v>2859</v>
      </c>
      <c r="P999" s="42">
        <v>18.600000000000001</v>
      </c>
      <c r="Q999" s="42" t="s">
        <v>2860</v>
      </c>
      <c r="R999" s="42">
        <v>21.2</v>
      </c>
      <c r="S999" s="42">
        <v>3.3</v>
      </c>
      <c r="T999" s="42">
        <v>260</v>
      </c>
      <c r="U999" s="42">
        <v>17.2</v>
      </c>
      <c r="V999" s="42">
        <v>90</v>
      </c>
      <c r="W999" s="42" t="s">
        <v>2861</v>
      </c>
      <c r="X999" s="42">
        <v>982</v>
      </c>
      <c r="Y999" s="42">
        <v>224.3</v>
      </c>
      <c r="Z999" s="42">
        <v>24</v>
      </c>
      <c r="AA999" s="42">
        <v>18.5</v>
      </c>
      <c r="AB999" s="42" t="s">
        <v>2862</v>
      </c>
      <c r="AC999" s="42">
        <v>72.5</v>
      </c>
      <c r="AD999" s="42" t="s">
        <v>2863</v>
      </c>
      <c r="AE999" s="42">
        <v>276</v>
      </c>
      <c r="AF999" s="42" t="s">
        <v>2864</v>
      </c>
      <c r="AG999" s="42">
        <v>87</v>
      </c>
      <c r="AH999" s="42">
        <v>43.4</v>
      </c>
      <c r="AI999" s="42">
        <v>43.9</v>
      </c>
      <c r="AJ999" s="42">
        <v>201.51</v>
      </c>
      <c r="AK999" s="42" t="s">
        <v>76</v>
      </c>
      <c r="AL999" s="42" t="s">
        <v>76</v>
      </c>
      <c r="AM999" s="42" t="s">
        <v>76</v>
      </c>
      <c r="AN999" s="42">
        <v>8.6</v>
      </c>
    </row>
    <row r="1000" spans="2:40" x14ac:dyDescent="0.25">
      <c r="B1000" s="42" t="s">
        <v>408</v>
      </c>
      <c r="C1000" s="15">
        <v>467060</v>
      </c>
      <c r="D1000" s="15" t="s">
        <v>1804</v>
      </c>
      <c r="E1000" s="15">
        <v>2020</v>
      </c>
      <c r="F1000" s="41">
        <v>44136</v>
      </c>
      <c r="G1000" s="42">
        <v>1015.9</v>
      </c>
      <c r="H1000" s="42">
        <v>1018.9</v>
      </c>
      <c r="I1000" s="42">
        <v>1023.2</v>
      </c>
      <c r="J1000" s="42" t="s">
        <v>2865</v>
      </c>
      <c r="K1000" s="42">
        <v>1006.7</v>
      </c>
      <c r="L1000" s="42" t="s">
        <v>2866</v>
      </c>
      <c r="M1000" s="42">
        <v>21.8</v>
      </c>
      <c r="N1000" s="42">
        <v>29.4</v>
      </c>
      <c r="O1000" s="42" t="s">
        <v>2867</v>
      </c>
      <c r="P1000" s="42">
        <v>17.5</v>
      </c>
      <c r="Q1000" s="42" t="s">
        <v>2868</v>
      </c>
      <c r="R1000" s="42">
        <v>20.3</v>
      </c>
      <c r="S1000" s="42">
        <v>2.9</v>
      </c>
      <c r="T1000" s="42">
        <v>250</v>
      </c>
      <c r="U1000" s="42">
        <v>18.2</v>
      </c>
      <c r="V1000" s="42">
        <v>70</v>
      </c>
      <c r="W1000" s="42" t="s">
        <v>2869</v>
      </c>
      <c r="X1000" s="42">
        <v>1102</v>
      </c>
      <c r="Y1000" s="42">
        <v>307.10000000000002</v>
      </c>
      <c r="Z1000" s="42">
        <v>27</v>
      </c>
      <c r="AA1000" s="42">
        <v>16</v>
      </c>
      <c r="AB1000" s="42" t="s">
        <v>2870</v>
      </c>
      <c r="AC1000" s="42">
        <v>35.5</v>
      </c>
      <c r="AD1000" s="42" t="s">
        <v>1698</v>
      </c>
      <c r="AE1000" s="42">
        <v>204</v>
      </c>
      <c r="AF1000" s="42" t="s">
        <v>2871</v>
      </c>
      <c r="AG1000" s="42">
        <v>92</v>
      </c>
      <c r="AH1000" s="42">
        <v>32.799999999999997</v>
      </c>
      <c r="AI1000" s="42">
        <v>45.6</v>
      </c>
      <c r="AJ1000" s="42">
        <v>163.37</v>
      </c>
      <c r="AK1000" s="42" t="s">
        <v>76</v>
      </c>
      <c r="AL1000" s="42" t="s">
        <v>76</v>
      </c>
      <c r="AM1000" s="42" t="s">
        <v>76</v>
      </c>
      <c r="AN1000" s="42">
        <v>8.6999999999999993</v>
      </c>
    </row>
    <row r="1001" spans="2:40" x14ac:dyDescent="0.25">
      <c r="B1001" s="42" t="s">
        <v>408</v>
      </c>
      <c r="C1001" s="15">
        <v>467060</v>
      </c>
      <c r="D1001" s="15" t="s">
        <v>1804</v>
      </c>
      <c r="E1001" s="15">
        <v>2020</v>
      </c>
      <c r="F1001" s="41">
        <v>44166</v>
      </c>
      <c r="G1001" s="42">
        <v>1017.1</v>
      </c>
      <c r="H1001" s="42">
        <v>1020.2</v>
      </c>
      <c r="I1001" s="42">
        <v>1027.3</v>
      </c>
      <c r="J1001" s="42" t="s">
        <v>2872</v>
      </c>
      <c r="K1001" s="42">
        <v>1007.9</v>
      </c>
      <c r="L1001" s="42" t="s">
        <v>2873</v>
      </c>
      <c r="M1001" s="42">
        <v>17.8</v>
      </c>
      <c r="N1001" s="42">
        <v>23.9</v>
      </c>
      <c r="O1001" s="42" t="s">
        <v>2874</v>
      </c>
      <c r="P1001" s="42">
        <v>8.4</v>
      </c>
      <c r="Q1001" s="42" t="s">
        <v>2875</v>
      </c>
      <c r="R1001" s="42">
        <v>16.8</v>
      </c>
      <c r="S1001" s="42">
        <v>3.2</v>
      </c>
      <c r="T1001" s="42">
        <v>260</v>
      </c>
      <c r="U1001" s="42">
        <v>25.6</v>
      </c>
      <c r="V1001" s="42">
        <v>30</v>
      </c>
      <c r="W1001" s="42" t="s">
        <v>2876</v>
      </c>
      <c r="X1001" s="42">
        <v>1793</v>
      </c>
      <c r="Y1001" s="42">
        <v>464.5</v>
      </c>
      <c r="Z1001" s="42">
        <v>26</v>
      </c>
      <c r="AA1001" s="42">
        <v>14.5</v>
      </c>
      <c r="AB1001" s="42" t="s">
        <v>2877</v>
      </c>
      <c r="AC1001" s="42">
        <v>35.5</v>
      </c>
      <c r="AD1001" s="42" t="s">
        <v>2878</v>
      </c>
      <c r="AE1001" s="42">
        <v>171</v>
      </c>
      <c r="AF1001" s="42" t="s">
        <v>2879</v>
      </c>
      <c r="AG1001" s="42">
        <v>94</v>
      </c>
      <c r="AH1001" s="42">
        <v>19.100000000000001</v>
      </c>
      <c r="AI1001" s="42">
        <v>19.399999999999999</v>
      </c>
      <c r="AJ1001" s="42">
        <v>99.67</v>
      </c>
      <c r="AK1001" s="42" t="s">
        <v>76</v>
      </c>
      <c r="AL1001" s="42" t="s">
        <v>76</v>
      </c>
      <c r="AM1001" s="42" t="s">
        <v>76</v>
      </c>
      <c r="AN1001" s="42">
        <v>9.3000000000000007</v>
      </c>
    </row>
    <row r="1002" spans="2:40" x14ac:dyDescent="0.25">
      <c r="B1002" s="42" t="s">
        <v>408</v>
      </c>
      <c r="C1002" s="15">
        <v>467060</v>
      </c>
      <c r="D1002" s="15" t="s">
        <v>1804</v>
      </c>
      <c r="E1002" s="15">
        <v>2021</v>
      </c>
      <c r="F1002" s="41">
        <v>44197</v>
      </c>
      <c r="G1002" s="42">
        <v>1017.9</v>
      </c>
      <c r="H1002" s="42">
        <v>1021</v>
      </c>
      <c r="I1002" s="42">
        <v>1025</v>
      </c>
      <c r="J1002" s="42" t="s">
        <v>2880</v>
      </c>
      <c r="K1002" s="42">
        <v>1006.2</v>
      </c>
      <c r="L1002" s="42" t="s">
        <v>2881</v>
      </c>
      <c r="M1002" s="42">
        <v>15.4</v>
      </c>
      <c r="N1002" s="42">
        <v>24.3</v>
      </c>
      <c r="O1002" s="42" t="s">
        <v>2882</v>
      </c>
      <c r="P1002" s="42">
        <v>6.8</v>
      </c>
      <c r="Q1002" s="42" t="s">
        <v>2883</v>
      </c>
      <c r="R1002" s="42">
        <v>12.7</v>
      </c>
      <c r="S1002" s="42">
        <v>3</v>
      </c>
      <c r="T1002" s="42">
        <v>250</v>
      </c>
      <c r="U1002" s="42">
        <v>22.3</v>
      </c>
      <c r="V1002" s="42">
        <v>70</v>
      </c>
      <c r="W1002" s="42" t="s">
        <v>2884</v>
      </c>
      <c r="X1002" s="42">
        <v>372</v>
      </c>
      <c r="Y1002" s="42">
        <v>217.6</v>
      </c>
      <c r="Z1002" s="42">
        <v>19</v>
      </c>
      <c r="AA1002" s="42">
        <v>5.5</v>
      </c>
      <c r="AB1002" s="42" t="s">
        <v>2885</v>
      </c>
      <c r="AC1002" s="42">
        <v>17.5</v>
      </c>
      <c r="AD1002" s="42" t="s">
        <v>2885</v>
      </c>
      <c r="AE1002" s="42">
        <v>91</v>
      </c>
      <c r="AF1002" s="42" t="s">
        <v>2314</v>
      </c>
      <c r="AG1002" s="42">
        <v>85</v>
      </c>
      <c r="AH1002" s="42">
        <v>32.200000000000003</v>
      </c>
      <c r="AI1002" s="42">
        <v>57.8</v>
      </c>
      <c r="AJ1002" s="42">
        <v>187.07</v>
      </c>
      <c r="AK1002" s="42" t="s">
        <v>76</v>
      </c>
      <c r="AL1002" s="42" t="s">
        <v>76</v>
      </c>
      <c r="AM1002" s="42" t="s">
        <v>76</v>
      </c>
      <c r="AN1002" s="42">
        <v>8</v>
      </c>
    </row>
    <row r="1003" spans="2:40" x14ac:dyDescent="0.25">
      <c r="B1003" s="42" t="s">
        <v>408</v>
      </c>
      <c r="C1003" s="15">
        <v>467060</v>
      </c>
      <c r="D1003" s="15" t="s">
        <v>1804</v>
      </c>
      <c r="E1003" s="15">
        <v>2021</v>
      </c>
      <c r="F1003" s="41">
        <v>44228</v>
      </c>
      <c r="G1003" s="42">
        <v>1014.8</v>
      </c>
      <c r="H1003" s="42">
        <v>1017.8</v>
      </c>
      <c r="I1003" s="42">
        <v>1026.3</v>
      </c>
      <c r="J1003" s="42" t="s">
        <v>2886</v>
      </c>
      <c r="K1003" s="42">
        <v>1004.4</v>
      </c>
      <c r="L1003" s="42" t="s">
        <v>2887</v>
      </c>
      <c r="M1003" s="42">
        <v>18.7</v>
      </c>
      <c r="N1003" s="42">
        <v>25.2</v>
      </c>
      <c r="O1003" s="42" t="s">
        <v>2888</v>
      </c>
      <c r="P1003" s="42">
        <v>11.3</v>
      </c>
      <c r="Q1003" s="42" t="s">
        <v>2889</v>
      </c>
      <c r="R1003" s="42">
        <v>15.2</v>
      </c>
      <c r="S1003" s="42">
        <v>2.7</v>
      </c>
      <c r="T1003" s="42">
        <v>250</v>
      </c>
      <c r="U1003" s="42">
        <v>18.5</v>
      </c>
      <c r="V1003" s="42">
        <v>30</v>
      </c>
      <c r="W1003" s="42" t="s">
        <v>2890</v>
      </c>
      <c r="X1003" s="42">
        <v>315</v>
      </c>
      <c r="Y1003" s="42">
        <v>94.6</v>
      </c>
      <c r="Z1003" s="42">
        <v>11</v>
      </c>
      <c r="AA1003" s="42">
        <v>8.5</v>
      </c>
      <c r="AB1003" s="42" t="s">
        <v>2891</v>
      </c>
      <c r="AC1003" s="42">
        <v>21.5</v>
      </c>
      <c r="AD1003" s="42" t="s">
        <v>2892</v>
      </c>
      <c r="AE1003" s="42">
        <v>98</v>
      </c>
      <c r="AF1003" s="42" t="s">
        <v>2893</v>
      </c>
      <c r="AG1003" s="42">
        <v>82</v>
      </c>
      <c r="AH1003" s="42">
        <v>59.4</v>
      </c>
      <c r="AI1003" s="42">
        <v>98.5</v>
      </c>
      <c r="AJ1003" s="42">
        <v>305.56</v>
      </c>
      <c r="AK1003" s="42" t="s">
        <v>76</v>
      </c>
      <c r="AL1003" s="42" t="s">
        <v>76</v>
      </c>
      <c r="AM1003" s="42" t="s">
        <v>76</v>
      </c>
      <c r="AN1003" s="42">
        <v>6.7</v>
      </c>
    </row>
    <row r="1004" spans="2:40" x14ac:dyDescent="0.25">
      <c r="B1004" s="42" t="s">
        <v>408</v>
      </c>
      <c r="C1004" s="15">
        <v>467060</v>
      </c>
      <c r="D1004" s="15" t="s">
        <v>1804</v>
      </c>
      <c r="E1004" s="15">
        <v>2021</v>
      </c>
      <c r="F1004" s="41">
        <v>44256</v>
      </c>
      <c r="G1004" s="42">
        <v>1013.5</v>
      </c>
      <c r="H1004" s="42">
        <v>1016.5</v>
      </c>
      <c r="I1004" s="42">
        <v>1024.0999999999999</v>
      </c>
      <c r="J1004" s="42" t="s">
        <v>2894</v>
      </c>
      <c r="K1004" s="42">
        <v>1001.7</v>
      </c>
      <c r="L1004" s="42" t="s">
        <v>1738</v>
      </c>
      <c r="M1004" s="42">
        <v>20.2</v>
      </c>
      <c r="N1004" s="42">
        <v>27.8</v>
      </c>
      <c r="O1004" s="42" t="s">
        <v>2895</v>
      </c>
      <c r="P1004" s="42">
        <v>12.6</v>
      </c>
      <c r="Q1004" s="42" t="s">
        <v>2896</v>
      </c>
      <c r="R1004" s="42">
        <v>17.600000000000001</v>
      </c>
      <c r="S1004" s="42">
        <v>2.2000000000000002</v>
      </c>
      <c r="T1004" s="42">
        <v>250</v>
      </c>
      <c r="U1004" s="42">
        <v>20.3</v>
      </c>
      <c r="V1004" s="42">
        <v>70</v>
      </c>
      <c r="W1004" s="42" t="s">
        <v>2897</v>
      </c>
      <c r="X1004" s="42">
        <v>124.5</v>
      </c>
      <c r="Y1004" s="42">
        <v>123.5</v>
      </c>
      <c r="Z1004" s="42">
        <v>15</v>
      </c>
      <c r="AA1004" s="42">
        <v>2.5</v>
      </c>
      <c r="AB1004" s="42" t="s">
        <v>2898</v>
      </c>
      <c r="AC1004" s="42">
        <v>8.5</v>
      </c>
      <c r="AD1004" s="42" t="s">
        <v>2899</v>
      </c>
      <c r="AE1004" s="42">
        <v>23</v>
      </c>
      <c r="AF1004" s="42" t="s">
        <v>2900</v>
      </c>
      <c r="AG1004" s="42">
        <v>86</v>
      </c>
      <c r="AH1004" s="42">
        <v>58.9</v>
      </c>
      <c r="AI1004" s="42">
        <v>84.7</v>
      </c>
      <c r="AJ1004" s="42">
        <v>325.92</v>
      </c>
      <c r="AK1004" s="42" t="s">
        <v>76</v>
      </c>
      <c r="AL1004" s="42" t="s">
        <v>76</v>
      </c>
      <c r="AM1004" s="42" t="s">
        <v>76</v>
      </c>
      <c r="AN1004" s="42">
        <v>7.3</v>
      </c>
    </row>
    <row r="1005" spans="2:40" x14ac:dyDescent="0.25">
      <c r="B1005" s="42" t="s">
        <v>408</v>
      </c>
      <c r="C1005" s="15">
        <v>467060</v>
      </c>
      <c r="D1005" s="15" t="s">
        <v>1804</v>
      </c>
      <c r="E1005" s="15">
        <v>2021</v>
      </c>
      <c r="F1005" s="41">
        <v>44287</v>
      </c>
      <c r="G1005" s="42">
        <v>1011.6</v>
      </c>
      <c r="H1005" s="42">
        <v>1014.6</v>
      </c>
      <c r="I1005" s="42">
        <v>1018.9</v>
      </c>
      <c r="J1005" s="42" t="s">
        <v>2901</v>
      </c>
      <c r="K1005" s="42">
        <v>1001.7</v>
      </c>
      <c r="L1005" s="42" t="s">
        <v>2902</v>
      </c>
      <c r="M1005" s="42">
        <v>21.7</v>
      </c>
      <c r="N1005" s="42">
        <v>28.4</v>
      </c>
      <c r="O1005" s="42" t="s">
        <v>2903</v>
      </c>
      <c r="P1005" s="42">
        <v>15.2</v>
      </c>
      <c r="Q1005" s="42" t="s">
        <v>2904</v>
      </c>
      <c r="R1005" s="42">
        <v>18.600000000000001</v>
      </c>
      <c r="S1005" s="42">
        <v>2.6</v>
      </c>
      <c r="T1005" s="42">
        <v>250</v>
      </c>
      <c r="U1005" s="42">
        <v>17.100000000000001</v>
      </c>
      <c r="V1005" s="42">
        <v>60</v>
      </c>
      <c r="W1005" s="42" t="s">
        <v>2905</v>
      </c>
      <c r="X1005" s="42">
        <v>108.5</v>
      </c>
      <c r="Y1005" s="42">
        <v>97.8</v>
      </c>
      <c r="Z1005" s="42">
        <v>16</v>
      </c>
      <c r="AA1005" s="42">
        <v>5</v>
      </c>
      <c r="AB1005" s="42" t="s">
        <v>2906</v>
      </c>
      <c r="AC1005" s="42">
        <v>6.5</v>
      </c>
      <c r="AD1005" s="42" t="s">
        <v>2907</v>
      </c>
      <c r="AE1005" s="42">
        <v>23.5</v>
      </c>
      <c r="AF1005" s="42" t="s">
        <v>2908</v>
      </c>
      <c r="AG1005" s="42">
        <v>84</v>
      </c>
      <c r="AH1005" s="42">
        <v>66</v>
      </c>
      <c r="AI1005" s="42">
        <v>64.900000000000006</v>
      </c>
      <c r="AJ1005" s="42">
        <v>334.4</v>
      </c>
      <c r="AK1005" s="42" t="s">
        <v>76</v>
      </c>
      <c r="AL1005" s="42" t="s">
        <v>76</v>
      </c>
      <c r="AM1005" s="42" t="s">
        <v>76</v>
      </c>
      <c r="AN1005" s="42">
        <v>8.5</v>
      </c>
    </row>
    <row r="1006" spans="2:40" x14ac:dyDescent="0.25">
      <c r="B1006" s="42" t="s">
        <v>408</v>
      </c>
      <c r="C1006" s="15">
        <v>467060</v>
      </c>
      <c r="D1006" s="15" t="s">
        <v>1804</v>
      </c>
      <c r="E1006" s="15">
        <v>2021</v>
      </c>
      <c r="F1006" s="41">
        <v>44317</v>
      </c>
      <c r="G1006" s="42">
        <v>1006.9</v>
      </c>
      <c r="H1006" s="42">
        <v>1009.9</v>
      </c>
      <c r="I1006" s="42">
        <v>1015.8</v>
      </c>
      <c r="J1006" s="42" t="s">
        <v>2909</v>
      </c>
      <c r="K1006" s="42">
        <v>999.6</v>
      </c>
      <c r="L1006" s="42" t="s">
        <v>2910</v>
      </c>
      <c r="M1006" s="42">
        <v>26.9</v>
      </c>
      <c r="N1006" s="42">
        <v>33.700000000000003</v>
      </c>
      <c r="O1006" s="42" t="s">
        <v>2911</v>
      </c>
      <c r="P1006" s="42">
        <v>19.100000000000001</v>
      </c>
      <c r="Q1006" s="42" t="s">
        <v>2912</v>
      </c>
      <c r="R1006" s="42">
        <v>23.7</v>
      </c>
      <c r="S1006" s="42">
        <v>2.1</v>
      </c>
      <c r="T1006" s="42">
        <v>160</v>
      </c>
      <c r="U1006" s="42">
        <v>16.399999999999999</v>
      </c>
      <c r="V1006" s="42">
        <v>10</v>
      </c>
      <c r="W1006" s="42" t="s">
        <v>2913</v>
      </c>
      <c r="X1006" s="42">
        <v>140</v>
      </c>
      <c r="Y1006" s="42">
        <v>66.3</v>
      </c>
      <c r="Z1006" s="42">
        <v>12</v>
      </c>
      <c r="AA1006" s="42">
        <v>7.5</v>
      </c>
      <c r="AB1006" s="42" t="s">
        <v>2914</v>
      </c>
      <c r="AC1006" s="42">
        <v>25</v>
      </c>
      <c r="AD1006" s="42" t="s">
        <v>2915</v>
      </c>
      <c r="AE1006" s="42">
        <v>63.5</v>
      </c>
      <c r="AF1006" s="42" t="s">
        <v>2318</v>
      </c>
      <c r="AG1006" s="42">
        <v>83</v>
      </c>
      <c r="AH1006" s="42">
        <v>123.8</v>
      </c>
      <c r="AI1006" s="42">
        <v>152.69999999999999</v>
      </c>
      <c r="AJ1006" s="42">
        <v>567.46</v>
      </c>
      <c r="AK1006" s="42" t="s">
        <v>76</v>
      </c>
      <c r="AL1006" s="42" t="s">
        <v>76</v>
      </c>
      <c r="AM1006" s="42" t="s">
        <v>76</v>
      </c>
      <c r="AN1006" s="42">
        <v>7</v>
      </c>
    </row>
    <row r="1007" spans="2:40" x14ac:dyDescent="0.25">
      <c r="B1007" s="42" t="s">
        <v>408</v>
      </c>
      <c r="C1007" s="15">
        <v>467060</v>
      </c>
      <c r="D1007" s="15" t="s">
        <v>1804</v>
      </c>
      <c r="E1007" s="15">
        <v>2021</v>
      </c>
      <c r="F1007" s="41">
        <v>44348</v>
      </c>
      <c r="G1007" s="42">
        <v>1003.1</v>
      </c>
      <c r="H1007" s="42">
        <v>1006</v>
      </c>
      <c r="I1007" s="42">
        <v>1009.6</v>
      </c>
      <c r="J1007" s="42" t="s">
        <v>2916</v>
      </c>
      <c r="K1007" s="42">
        <v>996.5</v>
      </c>
      <c r="L1007" s="42" t="s">
        <v>2917</v>
      </c>
      <c r="M1007" s="42">
        <v>28</v>
      </c>
      <c r="N1007" s="42">
        <v>33.200000000000003</v>
      </c>
      <c r="O1007" s="42" t="s">
        <v>2918</v>
      </c>
      <c r="P1007" s="42">
        <v>22.5</v>
      </c>
      <c r="Q1007" s="42" t="s">
        <v>2919</v>
      </c>
      <c r="R1007" s="42">
        <v>24.6</v>
      </c>
      <c r="S1007" s="42">
        <v>2.2999999999999998</v>
      </c>
      <c r="T1007" s="42">
        <v>240</v>
      </c>
      <c r="U1007" s="42">
        <v>13.6</v>
      </c>
      <c r="V1007" s="42">
        <v>270</v>
      </c>
      <c r="W1007" s="42" t="s">
        <v>2920</v>
      </c>
      <c r="X1007" s="42">
        <v>276.5</v>
      </c>
      <c r="Y1007" s="42">
        <v>80.8</v>
      </c>
      <c r="Z1007" s="42">
        <v>10</v>
      </c>
      <c r="AA1007" s="42">
        <v>16</v>
      </c>
      <c r="AB1007" s="42" t="s">
        <v>2921</v>
      </c>
      <c r="AC1007" s="42">
        <v>66.5</v>
      </c>
      <c r="AD1007" s="42" t="s">
        <v>2922</v>
      </c>
      <c r="AE1007" s="42">
        <v>105.5</v>
      </c>
      <c r="AF1007" s="42" t="s">
        <v>2319</v>
      </c>
      <c r="AG1007" s="42">
        <v>83</v>
      </c>
      <c r="AH1007" s="42">
        <v>134.9</v>
      </c>
      <c r="AI1007" s="42">
        <v>153.69999999999999</v>
      </c>
      <c r="AJ1007" s="42">
        <v>563.32000000000005</v>
      </c>
      <c r="AK1007" s="42" t="s">
        <v>76</v>
      </c>
      <c r="AL1007" s="42" t="s">
        <v>76</v>
      </c>
      <c r="AM1007" s="42" t="s">
        <v>76</v>
      </c>
      <c r="AN1007" s="42">
        <v>7.6</v>
      </c>
    </row>
    <row r="1008" spans="2:40" x14ac:dyDescent="0.25">
      <c r="B1008" s="42" t="s">
        <v>408</v>
      </c>
      <c r="C1008" s="15">
        <v>467060</v>
      </c>
      <c r="D1008" s="15" t="s">
        <v>1804</v>
      </c>
      <c r="E1008" s="15">
        <v>2021</v>
      </c>
      <c r="F1008" s="41">
        <v>44378</v>
      </c>
      <c r="G1008" s="42">
        <v>1001.8</v>
      </c>
      <c r="H1008" s="42">
        <v>1004.7</v>
      </c>
      <c r="I1008" s="42">
        <v>1010.8</v>
      </c>
      <c r="J1008" s="42" t="s">
        <v>2923</v>
      </c>
      <c r="K1008" s="42">
        <v>985</v>
      </c>
      <c r="L1008" s="42" t="s">
        <v>2924</v>
      </c>
      <c r="M1008" s="42">
        <v>29.4</v>
      </c>
      <c r="N1008" s="42">
        <v>34.799999999999997</v>
      </c>
      <c r="O1008" s="42" t="s">
        <v>2925</v>
      </c>
      <c r="P1008" s="42">
        <v>25.3</v>
      </c>
      <c r="Q1008" s="42" t="s">
        <v>2926</v>
      </c>
      <c r="R1008" s="42">
        <v>24.6</v>
      </c>
      <c r="S1008" s="42">
        <v>2.9</v>
      </c>
      <c r="T1008" s="42">
        <v>250</v>
      </c>
      <c r="U1008" s="42">
        <v>18.8</v>
      </c>
      <c r="V1008" s="42">
        <v>310</v>
      </c>
      <c r="W1008" s="42" t="s">
        <v>2927</v>
      </c>
      <c r="X1008" s="42">
        <v>160.5</v>
      </c>
      <c r="Y1008" s="42">
        <v>42</v>
      </c>
      <c r="Z1008" s="42">
        <v>9</v>
      </c>
      <c r="AA1008" s="42">
        <v>9</v>
      </c>
      <c r="AB1008" s="42" t="s">
        <v>2928</v>
      </c>
      <c r="AC1008" s="42">
        <v>22.5</v>
      </c>
      <c r="AD1008" s="42" t="s">
        <v>2929</v>
      </c>
      <c r="AE1008" s="42">
        <v>58.5</v>
      </c>
      <c r="AF1008" s="42" t="s">
        <v>2930</v>
      </c>
      <c r="AG1008" s="42">
        <v>77</v>
      </c>
      <c r="AH1008" s="42">
        <v>185.1</v>
      </c>
      <c r="AI1008" s="42">
        <v>220.7</v>
      </c>
      <c r="AJ1008" s="42">
        <v>714.9</v>
      </c>
      <c r="AK1008" s="42" t="s">
        <v>76</v>
      </c>
      <c r="AL1008" s="42" t="s">
        <v>76</v>
      </c>
      <c r="AM1008" s="42" t="s">
        <v>76</v>
      </c>
      <c r="AN1008" s="42">
        <v>5.9</v>
      </c>
    </row>
    <row r="1009" spans="2:40" x14ac:dyDescent="0.25">
      <c r="B1009" s="42" t="s">
        <v>408</v>
      </c>
      <c r="C1009" s="15">
        <v>467060</v>
      </c>
      <c r="D1009" s="15" t="s">
        <v>1804</v>
      </c>
      <c r="E1009" s="15">
        <v>2021</v>
      </c>
      <c r="F1009" s="41">
        <v>44409</v>
      </c>
      <c r="G1009" s="42">
        <v>1004.3</v>
      </c>
      <c r="H1009" s="42">
        <v>1007.2</v>
      </c>
      <c r="I1009" s="42">
        <v>1011.4</v>
      </c>
      <c r="J1009" s="42" t="s">
        <v>2931</v>
      </c>
      <c r="K1009" s="42">
        <v>992.4</v>
      </c>
      <c r="L1009" s="42" t="s">
        <v>2932</v>
      </c>
      <c r="M1009" s="42">
        <v>28.3</v>
      </c>
      <c r="N1009" s="42">
        <v>33.200000000000003</v>
      </c>
      <c r="O1009" s="42" t="s">
        <v>2933</v>
      </c>
      <c r="P1009" s="42">
        <v>24.2</v>
      </c>
      <c r="Q1009" s="42" t="s">
        <v>2934</v>
      </c>
      <c r="R1009" s="42">
        <v>24.9</v>
      </c>
      <c r="S1009" s="42">
        <v>2.5</v>
      </c>
      <c r="T1009" s="42">
        <v>150</v>
      </c>
      <c r="U1009" s="42">
        <v>14.4</v>
      </c>
      <c r="V1009" s="42">
        <v>150</v>
      </c>
      <c r="W1009" s="42" t="s">
        <v>2935</v>
      </c>
      <c r="X1009" s="42">
        <v>113</v>
      </c>
      <c r="Y1009" s="42">
        <v>56.4</v>
      </c>
      <c r="Z1009" s="42">
        <v>11</v>
      </c>
      <c r="AA1009" s="42">
        <v>6</v>
      </c>
      <c r="AB1009" s="42" t="s">
        <v>2936</v>
      </c>
      <c r="AC1009" s="42">
        <v>13</v>
      </c>
      <c r="AD1009" s="42" t="s">
        <v>2937</v>
      </c>
      <c r="AE1009" s="42">
        <v>31.5</v>
      </c>
      <c r="AF1009" s="42" t="s">
        <v>2938</v>
      </c>
      <c r="AG1009" s="42">
        <v>83</v>
      </c>
      <c r="AH1009" s="42">
        <v>145.9</v>
      </c>
      <c r="AI1009" s="42">
        <v>169.5</v>
      </c>
      <c r="AJ1009" s="42">
        <v>589.23</v>
      </c>
      <c r="AK1009" s="42" t="s">
        <v>76</v>
      </c>
      <c r="AL1009" s="42" t="s">
        <v>76</v>
      </c>
      <c r="AM1009" s="42" t="s">
        <v>76</v>
      </c>
      <c r="AN1009" s="42">
        <v>6</v>
      </c>
    </row>
    <row r="1010" spans="2:40" x14ac:dyDescent="0.25">
      <c r="B1010" s="42" t="s">
        <v>408</v>
      </c>
      <c r="C1010" s="15">
        <v>467060</v>
      </c>
      <c r="D1010" s="15" t="s">
        <v>1804</v>
      </c>
      <c r="E1010" s="15">
        <v>2021</v>
      </c>
      <c r="F1010" s="41">
        <v>44440</v>
      </c>
      <c r="G1010" s="42">
        <v>1007</v>
      </c>
      <c r="H1010" s="42">
        <v>1009.9</v>
      </c>
      <c r="I1010" s="42">
        <v>1014.1</v>
      </c>
      <c r="J1010" s="42" t="s">
        <v>2939</v>
      </c>
      <c r="K1010" s="42">
        <v>986</v>
      </c>
      <c r="L1010" s="42" t="s">
        <v>2940</v>
      </c>
      <c r="M1010" s="42">
        <v>28</v>
      </c>
      <c r="N1010" s="42">
        <v>32.9</v>
      </c>
      <c r="O1010" s="42" t="s">
        <v>2941</v>
      </c>
      <c r="P1010" s="42">
        <v>23.1</v>
      </c>
      <c r="Q1010" s="42" t="s">
        <v>2942</v>
      </c>
      <c r="R1010" s="42">
        <v>25.1</v>
      </c>
      <c r="S1010" s="42">
        <v>2.7</v>
      </c>
      <c r="T1010" s="42">
        <v>140</v>
      </c>
      <c r="U1010" s="42">
        <v>21.1</v>
      </c>
      <c r="V1010" s="42">
        <v>270</v>
      </c>
      <c r="W1010" s="42" t="s">
        <v>2943</v>
      </c>
      <c r="X1010" s="42">
        <v>225.5</v>
      </c>
      <c r="Y1010" s="42">
        <v>43.3</v>
      </c>
      <c r="Z1010" s="42">
        <v>8</v>
      </c>
      <c r="AA1010" s="42">
        <v>9.5</v>
      </c>
      <c r="AB1010" s="42" t="s">
        <v>2944</v>
      </c>
      <c r="AC1010" s="42">
        <v>31.5</v>
      </c>
      <c r="AD1010" s="42" t="s">
        <v>2945</v>
      </c>
      <c r="AE1010" s="42">
        <v>134</v>
      </c>
      <c r="AF1010" s="42" t="s">
        <v>2322</v>
      </c>
      <c r="AG1010" s="42">
        <v>82</v>
      </c>
      <c r="AH1010" s="42">
        <v>140.4</v>
      </c>
      <c r="AI1010" s="42">
        <v>248.4</v>
      </c>
      <c r="AJ1010" s="42">
        <v>579.54</v>
      </c>
      <c r="AK1010" s="42" t="s">
        <v>76</v>
      </c>
      <c r="AL1010" s="42" t="s">
        <v>76</v>
      </c>
      <c r="AM1010" s="42" t="s">
        <v>76</v>
      </c>
      <c r="AN1010" s="42">
        <v>4.5</v>
      </c>
    </row>
    <row r="1011" spans="2:40" x14ac:dyDescent="0.25">
      <c r="B1011" s="42" t="s">
        <v>408</v>
      </c>
      <c r="C1011" s="15">
        <v>467060</v>
      </c>
      <c r="D1011" s="15" t="s">
        <v>1804</v>
      </c>
      <c r="E1011" s="15">
        <v>2021</v>
      </c>
      <c r="F1011" s="41">
        <v>44470</v>
      </c>
      <c r="G1011" s="42">
        <v>1012</v>
      </c>
      <c r="H1011" s="42">
        <v>1014.9</v>
      </c>
      <c r="I1011" s="42">
        <v>1019.9</v>
      </c>
      <c r="J1011" s="42" t="s">
        <v>2946</v>
      </c>
      <c r="K1011" s="42">
        <v>998.8</v>
      </c>
      <c r="L1011" s="42" t="s">
        <v>2947</v>
      </c>
      <c r="M1011" s="42">
        <v>24.5</v>
      </c>
      <c r="N1011" s="42">
        <v>31.5</v>
      </c>
      <c r="O1011" s="42" t="s">
        <v>2948</v>
      </c>
      <c r="P1011" s="42">
        <v>18.7</v>
      </c>
      <c r="Q1011" s="42" t="s">
        <v>2949</v>
      </c>
      <c r="R1011" s="42">
        <v>22.1</v>
      </c>
      <c r="S1011" s="42">
        <v>3</v>
      </c>
      <c r="T1011" s="42">
        <v>240</v>
      </c>
      <c r="U1011" s="42">
        <v>26.3</v>
      </c>
      <c r="V1011" s="42">
        <v>70</v>
      </c>
      <c r="W1011" s="42" t="s">
        <v>2950</v>
      </c>
      <c r="X1011" s="42">
        <v>659.5</v>
      </c>
      <c r="Y1011" s="42">
        <v>130.5</v>
      </c>
      <c r="Z1011" s="42">
        <v>25</v>
      </c>
      <c r="AA1011" s="42">
        <v>16</v>
      </c>
      <c r="AB1011" s="42" t="s">
        <v>2951</v>
      </c>
      <c r="AC1011" s="42">
        <v>33</v>
      </c>
      <c r="AD1011" s="42" t="s">
        <v>2952</v>
      </c>
      <c r="AE1011" s="42">
        <v>116.5</v>
      </c>
      <c r="AF1011" s="42" t="s">
        <v>2953</v>
      </c>
      <c r="AG1011" s="42">
        <v>88</v>
      </c>
      <c r="AH1011" s="42">
        <v>68.900000000000006</v>
      </c>
      <c r="AI1011" s="42">
        <v>91.6</v>
      </c>
      <c r="AJ1011" s="42">
        <v>285.62</v>
      </c>
      <c r="AK1011" s="42" t="s">
        <v>76</v>
      </c>
      <c r="AL1011" s="42" t="s">
        <v>76</v>
      </c>
      <c r="AM1011" s="42" t="s">
        <v>76</v>
      </c>
      <c r="AN1011" s="42">
        <v>8.1</v>
      </c>
    </row>
    <row r="1012" spans="2:40" x14ac:dyDescent="0.25">
      <c r="B1012" s="42" t="s">
        <v>408</v>
      </c>
      <c r="C1012" s="15">
        <v>467060</v>
      </c>
      <c r="D1012" s="15" t="s">
        <v>1804</v>
      </c>
      <c r="E1012" s="15">
        <v>2021</v>
      </c>
      <c r="F1012" s="41">
        <v>44501</v>
      </c>
      <c r="G1012" s="42">
        <v>1014.5</v>
      </c>
      <c r="H1012" s="42">
        <v>1017.5</v>
      </c>
      <c r="I1012" s="42">
        <v>1021.8</v>
      </c>
      <c r="J1012" s="42" t="s">
        <v>2954</v>
      </c>
      <c r="K1012" s="42">
        <v>1005.8</v>
      </c>
      <c r="L1012" s="42" t="s">
        <v>2955</v>
      </c>
      <c r="M1012" s="42">
        <v>20.399999999999999</v>
      </c>
      <c r="N1012" s="42">
        <v>28.7</v>
      </c>
      <c r="O1012" s="42" t="s">
        <v>2956</v>
      </c>
      <c r="P1012" s="42">
        <v>14.5</v>
      </c>
      <c r="Q1012" s="42" t="s">
        <v>2957</v>
      </c>
      <c r="R1012" s="42">
        <v>18.2</v>
      </c>
      <c r="S1012" s="42">
        <v>2.7</v>
      </c>
      <c r="T1012" s="42">
        <v>240</v>
      </c>
      <c r="U1012" s="42">
        <v>23.1</v>
      </c>
      <c r="V1012" s="42">
        <v>30</v>
      </c>
      <c r="W1012" s="42" t="s">
        <v>2958</v>
      </c>
      <c r="X1012" s="42">
        <v>340</v>
      </c>
      <c r="Y1012" s="42">
        <v>112</v>
      </c>
      <c r="Z1012" s="42">
        <v>21</v>
      </c>
      <c r="AA1012" s="42">
        <v>4.5</v>
      </c>
      <c r="AB1012" s="42" t="s">
        <v>2959</v>
      </c>
      <c r="AC1012" s="42">
        <v>17</v>
      </c>
      <c r="AD1012" s="42" t="s">
        <v>2960</v>
      </c>
      <c r="AE1012" s="42">
        <v>79</v>
      </c>
      <c r="AF1012" s="42" t="s">
        <v>2961</v>
      </c>
      <c r="AG1012" s="42">
        <v>88</v>
      </c>
      <c r="AH1012" s="42">
        <v>33.700000000000003</v>
      </c>
      <c r="AI1012" s="42">
        <v>42.4</v>
      </c>
      <c r="AJ1012" s="42">
        <v>156.71</v>
      </c>
      <c r="AK1012" s="42" t="s">
        <v>76</v>
      </c>
      <c r="AL1012" s="42" t="s">
        <v>76</v>
      </c>
      <c r="AM1012" s="42" t="s">
        <v>76</v>
      </c>
      <c r="AN1012" s="42">
        <v>8.9</v>
      </c>
    </row>
    <row r="1013" spans="2:40" x14ac:dyDescent="0.25">
      <c r="B1013" s="42" t="s">
        <v>408</v>
      </c>
      <c r="C1013" s="15">
        <v>467060</v>
      </c>
      <c r="D1013" s="15" t="s">
        <v>1804</v>
      </c>
      <c r="E1013" s="15">
        <v>2021</v>
      </c>
      <c r="F1013" s="41">
        <v>44531</v>
      </c>
      <c r="G1013" s="43">
        <v>1018.9</v>
      </c>
      <c r="H1013" s="43">
        <v>1021.9</v>
      </c>
      <c r="I1013" s="43">
        <v>1028.7</v>
      </c>
      <c r="J1013" s="42" t="s">
        <v>18788</v>
      </c>
      <c r="K1013" s="43">
        <v>1008.2</v>
      </c>
      <c r="L1013" s="42" t="s">
        <v>2962</v>
      </c>
      <c r="M1013" s="43">
        <v>18</v>
      </c>
      <c r="N1013" s="43">
        <v>27.8</v>
      </c>
      <c r="O1013" s="42" t="s">
        <v>2963</v>
      </c>
      <c r="P1013" s="43">
        <v>11.9</v>
      </c>
      <c r="Q1013" s="42" t="s">
        <v>2964</v>
      </c>
      <c r="R1013" s="43">
        <v>15.2</v>
      </c>
      <c r="S1013" s="43">
        <v>2.9</v>
      </c>
      <c r="T1013" s="43">
        <v>250</v>
      </c>
      <c r="U1013" s="43">
        <v>21.8</v>
      </c>
      <c r="V1013" s="43">
        <v>360</v>
      </c>
      <c r="W1013" s="42" t="s">
        <v>2965</v>
      </c>
      <c r="X1013" s="43">
        <v>398</v>
      </c>
      <c r="Y1013" s="43">
        <v>127.4</v>
      </c>
      <c r="Z1013" s="43">
        <v>18</v>
      </c>
      <c r="AA1013" s="43">
        <v>6.5</v>
      </c>
      <c r="AB1013" s="42" t="s">
        <v>2966</v>
      </c>
      <c r="AC1013" s="43">
        <v>13.5</v>
      </c>
      <c r="AD1013" s="42" t="s">
        <v>2967</v>
      </c>
      <c r="AE1013" s="43">
        <v>120</v>
      </c>
      <c r="AF1013" s="42" t="s">
        <v>2331</v>
      </c>
      <c r="AG1013" s="43">
        <v>85</v>
      </c>
      <c r="AH1013" s="43">
        <v>31.4</v>
      </c>
      <c r="AI1013" s="43">
        <v>46.1</v>
      </c>
      <c r="AJ1013" s="43">
        <v>161.59</v>
      </c>
      <c r="AK1013" s="42" t="s">
        <v>76</v>
      </c>
      <c r="AL1013" s="42" t="s">
        <v>76</v>
      </c>
      <c r="AM1013" s="42" t="s">
        <v>76</v>
      </c>
      <c r="AN1013" s="43">
        <v>8.6</v>
      </c>
    </row>
    <row r="1014" spans="2:40" x14ac:dyDescent="0.25">
      <c r="B1014" s="42" t="s">
        <v>408</v>
      </c>
      <c r="C1014" s="15">
        <v>467110</v>
      </c>
      <c r="D1014" s="15" t="s">
        <v>5931</v>
      </c>
      <c r="E1014" s="15">
        <v>2015</v>
      </c>
      <c r="F1014" s="41">
        <v>42005</v>
      </c>
      <c r="G1014" s="42">
        <v>1020.2</v>
      </c>
      <c r="H1014" s="42">
        <v>1024.5999999999999</v>
      </c>
      <c r="I1014" s="42">
        <v>1027.3</v>
      </c>
      <c r="J1014" s="42" t="s">
        <v>6561</v>
      </c>
      <c r="K1014" s="42">
        <v>1010.9</v>
      </c>
      <c r="L1014" s="42" t="s">
        <v>6562</v>
      </c>
      <c r="M1014" s="42">
        <v>13.9</v>
      </c>
      <c r="N1014" s="42">
        <v>22.6</v>
      </c>
      <c r="O1014" s="42" t="s">
        <v>6563</v>
      </c>
      <c r="P1014" s="42">
        <v>8.5</v>
      </c>
      <c r="Q1014" s="42" t="s">
        <v>6564</v>
      </c>
      <c r="R1014" s="42">
        <v>7.1</v>
      </c>
      <c r="S1014" s="42">
        <v>3.2</v>
      </c>
      <c r="T1014" s="42">
        <v>50</v>
      </c>
      <c r="U1014" s="42">
        <v>18.8</v>
      </c>
      <c r="V1014" s="42">
        <v>60</v>
      </c>
      <c r="W1014" s="42" t="s">
        <v>6565</v>
      </c>
      <c r="X1014" s="42">
        <v>32.5</v>
      </c>
      <c r="Y1014" s="42">
        <v>21.3</v>
      </c>
      <c r="Z1014" s="42">
        <v>4</v>
      </c>
      <c r="AA1014" s="42">
        <v>2</v>
      </c>
      <c r="AB1014" s="42" t="s">
        <v>6566</v>
      </c>
      <c r="AC1014" s="42">
        <v>7</v>
      </c>
      <c r="AD1014" s="42" t="s">
        <v>6567</v>
      </c>
      <c r="AE1014" s="42">
        <v>26.5</v>
      </c>
      <c r="AF1014" s="42" t="s">
        <v>5946</v>
      </c>
      <c r="AG1014" s="42">
        <v>65</v>
      </c>
      <c r="AH1014" s="42">
        <v>80.900000000000006</v>
      </c>
      <c r="AI1014" s="42">
        <v>161.69999999999999</v>
      </c>
      <c r="AJ1014" s="42">
        <v>337.01</v>
      </c>
      <c r="AK1014" s="42">
        <v>4</v>
      </c>
      <c r="AL1014" s="42">
        <v>5</v>
      </c>
      <c r="AM1014" s="42" t="s">
        <v>2976</v>
      </c>
      <c r="AN1014" s="42">
        <v>4.7</v>
      </c>
    </row>
    <row r="1015" spans="2:40" x14ac:dyDescent="0.25">
      <c r="B1015" s="42" t="s">
        <v>408</v>
      </c>
      <c r="C1015" s="15">
        <v>467110</v>
      </c>
      <c r="D1015" s="15" t="s">
        <v>5931</v>
      </c>
      <c r="E1015" s="15">
        <v>2015</v>
      </c>
      <c r="F1015" s="41">
        <v>42036</v>
      </c>
      <c r="G1015" s="42">
        <v>1018.4</v>
      </c>
      <c r="H1015" s="42">
        <v>1022.8</v>
      </c>
      <c r="I1015" s="42">
        <v>1027.8</v>
      </c>
      <c r="J1015" s="42" t="s">
        <v>6568</v>
      </c>
      <c r="K1015" s="42">
        <v>1010.3</v>
      </c>
      <c r="L1015" s="42" t="s">
        <v>6569</v>
      </c>
      <c r="M1015" s="42">
        <v>14.5</v>
      </c>
      <c r="N1015" s="42">
        <v>23.8</v>
      </c>
      <c r="O1015" s="42" t="s">
        <v>6570</v>
      </c>
      <c r="P1015" s="42">
        <v>6.7</v>
      </c>
      <c r="Q1015" s="42" t="s">
        <v>6571</v>
      </c>
      <c r="R1015" s="42">
        <v>8.5</v>
      </c>
      <c r="S1015" s="42">
        <v>2.8</v>
      </c>
      <c r="T1015" s="42">
        <v>50</v>
      </c>
      <c r="U1015" s="42">
        <v>17.2</v>
      </c>
      <c r="V1015" s="42">
        <v>60</v>
      </c>
      <c r="W1015" s="42" t="s">
        <v>6572</v>
      </c>
      <c r="X1015" s="42">
        <v>55.2</v>
      </c>
      <c r="Y1015" s="42">
        <v>19.8</v>
      </c>
      <c r="Z1015" s="42">
        <v>5</v>
      </c>
      <c r="AA1015" s="42">
        <v>7.2</v>
      </c>
      <c r="AB1015" s="42" t="s">
        <v>6573</v>
      </c>
      <c r="AC1015" s="42">
        <v>28.2</v>
      </c>
      <c r="AD1015" s="42" t="s">
        <v>6573</v>
      </c>
      <c r="AE1015" s="42">
        <v>47.4</v>
      </c>
      <c r="AF1015" s="42" t="s">
        <v>6574</v>
      </c>
      <c r="AG1015" s="42">
        <v>69</v>
      </c>
      <c r="AH1015" s="42">
        <v>71.900000000000006</v>
      </c>
      <c r="AI1015" s="42">
        <v>113.6</v>
      </c>
      <c r="AJ1015" s="42">
        <v>324.91000000000003</v>
      </c>
      <c r="AK1015" s="42" t="s">
        <v>76</v>
      </c>
      <c r="AL1015" s="42" t="s">
        <v>76</v>
      </c>
      <c r="AM1015" s="42" t="s">
        <v>76</v>
      </c>
      <c r="AN1015" s="42">
        <v>5.9</v>
      </c>
    </row>
    <row r="1016" spans="2:40" x14ac:dyDescent="0.25">
      <c r="B1016" s="42" t="s">
        <v>408</v>
      </c>
      <c r="C1016" s="15">
        <v>467110</v>
      </c>
      <c r="D1016" s="15" t="s">
        <v>5931</v>
      </c>
      <c r="E1016" s="15">
        <v>2015</v>
      </c>
      <c r="F1016" s="41">
        <v>42064</v>
      </c>
      <c r="G1016" s="42">
        <v>1016.9</v>
      </c>
      <c r="H1016" s="42">
        <v>1021.3</v>
      </c>
      <c r="I1016" s="42">
        <v>1026.5</v>
      </c>
      <c r="J1016" s="42" t="s">
        <v>6575</v>
      </c>
      <c r="K1016" s="42">
        <v>1007</v>
      </c>
      <c r="L1016" s="42" t="s">
        <v>6576</v>
      </c>
      <c r="M1016" s="42">
        <v>15.8</v>
      </c>
      <c r="N1016" s="42">
        <v>25.5</v>
      </c>
      <c r="O1016" s="42" t="s">
        <v>6577</v>
      </c>
      <c r="P1016" s="42">
        <v>8.5</v>
      </c>
      <c r="Q1016" s="42" t="s">
        <v>6578</v>
      </c>
      <c r="R1016" s="42">
        <v>10.9</v>
      </c>
      <c r="S1016" s="42">
        <v>2.9</v>
      </c>
      <c r="T1016" s="42">
        <v>50</v>
      </c>
      <c r="U1016" s="42">
        <v>20.399999999999999</v>
      </c>
      <c r="V1016" s="42">
        <v>70</v>
      </c>
      <c r="W1016" s="42" t="s">
        <v>6579</v>
      </c>
      <c r="X1016" s="42">
        <v>28.1</v>
      </c>
      <c r="Y1016" s="42">
        <v>67.400000000000006</v>
      </c>
      <c r="Z1016" s="42">
        <v>12</v>
      </c>
      <c r="AA1016" s="42">
        <v>1.5</v>
      </c>
      <c r="AB1016" s="42" t="s">
        <v>6580</v>
      </c>
      <c r="AC1016" s="42">
        <v>3.5</v>
      </c>
      <c r="AD1016" s="42" t="s">
        <v>6581</v>
      </c>
      <c r="AE1016" s="42">
        <v>7.4</v>
      </c>
      <c r="AF1016" s="42" t="s">
        <v>6582</v>
      </c>
      <c r="AG1016" s="42">
        <v>74</v>
      </c>
      <c r="AH1016" s="42">
        <v>74.099999999999994</v>
      </c>
      <c r="AI1016" s="42">
        <v>80.400000000000006</v>
      </c>
      <c r="AJ1016" s="42">
        <v>333.16</v>
      </c>
      <c r="AK1016" s="42" t="s">
        <v>76</v>
      </c>
      <c r="AL1016" s="42" t="s">
        <v>76</v>
      </c>
      <c r="AM1016" s="42" t="s">
        <v>76</v>
      </c>
      <c r="AN1016" s="42">
        <v>7.2</v>
      </c>
    </row>
    <row r="1017" spans="2:40" x14ac:dyDescent="0.25">
      <c r="B1017" s="42" t="s">
        <v>408</v>
      </c>
      <c r="C1017" s="15">
        <v>467110</v>
      </c>
      <c r="D1017" s="15" t="s">
        <v>5931</v>
      </c>
      <c r="E1017" s="15">
        <v>2015</v>
      </c>
      <c r="F1017" s="41">
        <v>42095</v>
      </c>
      <c r="G1017" s="42">
        <v>1012.2</v>
      </c>
      <c r="H1017" s="42">
        <v>1016.4</v>
      </c>
      <c r="I1017" s="42">
        <v>1020.5</v>
      </c>
      <c r="J1017" s="42" t="s">
        <v>6583</v>
      </c>
      <c r="K1017" s="42">
        <v>1002.8</v>
      </c>
      <c r="L1017" s="42" t="s">
        <v>6584</v>
      </c>
      <c r="M1017" s="42">
        <v>20</v>
      </c>
      <c r="N1017" s="42">
        <v>30.7</v>
      </c>
      <c r="O1017" s="42" t="s">
        <v>6585</v>
      </c>
      <c r="P1017" s="42">
        <v>11</v>
      </c>
      <c r="Q1017" s="42" t="s">
        <v>6586</v>
      </c>
      <c r="R1017" s="42">
        <v>14.9</v>
      </c>
      <c r="S1017" s="42">
        <v>2.8</v>
      </c>
      <c r="T1017" s="42">
        <v>50</v>
      </c>
      <c r="U1017" s="42">
        <v>18.100000000000001</v>
      </c>
      <c r="V1017" s="42">
        <v>80</v>
      </c>
      <c r="W1017" s="42" t="s">
        <v>6587</v>
      </c>
      <c r="X1017" s="42">
        <v>72.900000000000006</v>
      </c>
      <c r="Y1017" s="42">
        <v>66.2</v>
      </c>
      <c r="Z1017" s="42">
        <v>9</v>
      </c>
      <c r="AA1017" s="42">
        <v>8</v>
      </c>
      <c r="AB1017" s="42" t="s">
        <v>6588</v>
      </c>
      <c r="AC1017" s="42">
        <v>15.3</v>
      </c>
      <c r="AD1017" s="42" t="s">
        <v>6589</v>
      </c>
      <c r="AE1017" s="42">
        <v>19.3</v>
      </c>
      <c r="AF1017" s="42" t="s">
        <v>6590</v>
      </c>
      <c r="AG1017" s="42">
        <v>74</v>
      </c>
      <c r="AH1017" s="42">
        <v>99.1</v>
      </c>
      <c r="AI1017" s="42">
        <v>167</v>
      </c>
      <c r="AJ1017" s="42">
        <v>496.86</v>
      </c>
      <c r="AK1017" s="42">
        <v>6</v>
      </c>
      <c r="AL1017" s="42">
        <v>9</v>
      </c>
      <c r="AM1017" s="42" t="s">
        <v>6591</v>
      </c>
      <c r="AN1017" s="42">
        <v>5.7</v>
      </c>
    </row>
    <row r="1018" spans="2:40" x14ac:dyDescent="0.25">
      <c r="B1018" s="42" t="s">
        <v>408</v>
      </c>
      <c r="C1018" s="15">
        <v>467110</v>
      </c>
      <c r="D1018" s="15" t="s">
        <v>5931</v>
      </c>
      <c r="E1018" s="15">
        <v>2015</v>
      </c>
      <c r="F1018" s="41">
        <v>42125</v>
      </c>
      <c r="G1018" s="42">
        <v>1006.6</v>
      </c>
      <c r="H1018" s="42">
        <v>1010.8</v>
      </c>
      <c r="I1018" s="42">
        <v>1011.7</v>
      </c>
      <c r="J1018" s="42" t="s">
        <v>6592</v>
      </c>
      <c r="K1018" s="42">
        <v>999.9</v>
      </c>
      <c r="L1018" s="42" t="s">
        <v>6593</v>
      </c>
      <c r="M1018" s="42">
        <v>23.5</v>
      </c>
      <c r="N1018" s="42">
        <v>32.6</v>
      </c>
      <c r="O1018" s="42" t="s">
        <v>6594</v>
      </c>
      <c r="P1018" s="42">
        <v>17.2</v>
      </c>
      <c r="Q1018" s="42" t="s">
        <v>6595</v>
      </c>
      <c r="R1018" s="42">
        <v>20.3</v>
      </c>
      <c r="S1018" s="42">
        <v>2.2999999999999998</v>
      </c>
      <c r="T1018" s="42">
        <v>50</v>
      </c>
      <c r="U1018" s="42">
        <v>17.399999999999999</v>
      </c>
      <c r="V1018" s="42">
        <v>70</v>
      </c>
      <c r="W1018" s="42" t="s">
        <v>6596</v>
      </c>
      <c r="X1018" s="42">
        <v>169</v>
      </c>
      <c r="Y1018" s="42">
        <v>108.4</v>
      </c>
      <c r="Z1018" s="42">
        <v>20</v>
      </c>
      <c r="AA1018" s="42">
        <v>12</v>
      </c>
      <c r="AB1018" s="42" t="s">
        <v>6597</v>
      </c>
      <c r="AC1018" s="42">
        <v>42</v>
      </c>
      <c r="AD1018" s="42" t="s">
        <v>6598</v>
      </c>
      <c r="AE1018" s="42">
        <v>63.7</v>
      </c>
      <c r="AF1018" s="42" t="s">
        <v>6599</v>
      </c>
      <c r="AG1018" s="42">
        <v>83</v>
      </c>
      <c r="AH1018" s="42">
        <v>70.3</v>
      </c>
      <c r="AI1018" s="42">
        <v>80.3</v>
      </c>
      <c r="AJ1018" s="42">
        <v>385.08</v>
      </c>
      <c r="AK1018" s="42" t="s">
        <v>76</v>
      </c>
      <c r="AL1018" s="42" t="s">
        <v>76</v>
      </c>
      <c r="AM1018" s="42" t="s">
        <v>76</v>
      </c>
      <c r="AN1018" s="42">
        <v>8</v>
      </c>
    </row>
    <row r="1019" spans="2:40" x14ac:dyDescent="0.25">
      <c r="B1019" s="42" t="s">
        <v>408</v>
      </c>
      <c r="C1019" s="15">
        <v>467110</v>
      </c>
      <c r="D1019" s="15" t="s">
        <v>5931</v>
      </c>
      <c r="E1019" s="15">
        <v>2015</v>
      </c>
      <c r="F1019" s="41">
        <v>42156</v>
      </c>
      <c r="G1019" s="42">
        <v>1004.3</v>
      </c>
      <c r="H1019" s="42">
        <v>1008.4</v>
      </c>
      <c r="I1019" s="42">
        <v>1008.5</v>
      </c>
      <c r="J1019" s="42" t="s">
        <v>6600</v>
      </c>
      <c r="K1019" s="42">
        <v>998.8</v>
      </c>
      <c r="L1019" s="42" t="s">
        <v>6601</v>
      </c>
      <c r="M1019" s="42">
        <v>27.5</v>
      </c>
      <c r="N1019" s="42">
        <v>33</v>
      </c>
      <c r="O1019" s="42" t="s">
        <v>6602</v>
      </c>
      <c r="P1019" s="42">
        <v>22.6</v>
      </c>
      <c r="Q1019" s="42" t="s">
        <v>6603</v>
      </c>
      <c r="R1019" s="42">
        <v>24.8</v>
      </c>
      <c r="S1019" s="42">
        <v>2.2999999999999998</v>
      </c>
      <c r="T1019" s="42">
        <v>230</v>
      </c>
      <c r="U1019" s="42">
        <v>12.9</v>
      </c>
      <c r="V1019" s="42">
        <v>210</v>
      </c>
      <c r="W1019" s="42" t="s">
        <v>6604</v>
      </c>
      <c r="X1019" s="42">
        <v>24.2</v>
      </c>
      <c r="Y1019" s="42">
        <v>15.7</v>
      </c>
      <c r="Z1019" s="42">
        <v>7</v>
      </c>
      <c r="AA1019" s="42">
        <v>5.5</v>
      </c>
      <c r="AB1019" s="42" t="s">
        <v>6605</v>
      </c>
      <c r="AC1019" s="42">
        <v>10.199999999999999</v>
      </c>
      <c r="AD1019" s="42" t="s">
        <v>6606</v>
      </c>
      <c r="AE1019" s="42">
        <v>11.2</v>
      </c>
      <c r="AF1019" s="42" t="s">
        <v>4134</v>
      </c>
      <c r="AG1019" s="42">
        <v>86</v>
      </c>
      <c r="AH1019" s="42">
        <v>123.7</v>
      </c>
      <c r="AI1019" s="42">
        <v>221.3</v>
      </c>
      <c r="AJ1019" s="42">
        <v>609.19000000000005</v>
      </c>
      <c r="AK1019" s="42" t="s">
        <v>76</v>
      </c>
      <c r="AL1019" s="42" t="s">
        <v>76</v>
      </c>
      <c r="AM1019" s="42" t="s">
        <v>76</v>
      </c>
      <c r="AN1019" s="42">
        <v>5.7</v>
      </c>
    </row>
    <row r="1020" spans="2:40" x14ac:dyDescent="0.25">
      <c r="B1020" s="42" t="s">
        <v>408</v>
      </c>
      <c r="C1020" s="15">
        <v>467110</v>
      </c>
      <c r="D1020" s="15" t="s">
        <v>5931</v>
      </c>
      <c r="E1020" s="15">
        <v>2015</v>
      </c>
      <c r="F1020" s="41">
        <v>42186</v>
      </c>
      <c r="G1020" s="42">
        <v>1001.5</v>
      </c>
      <c r="H1020" s="42">
        <v>1005.6</v>
      </c>
      <c r="I1020" s="42">
        <v>1010.5</v>
      </c>
      <c r="J1020" s="42" t="s">
        <v>6607</v>
      </c>
      <c r="K1020" s="42">
        <v>991.6</v>
      </c>
      <c r="L1020" s="42" t="s">
        <v>6608</v>
      </c>
      <c r="M1020" s="42">
        <v>27.9</v>
      </c>
      <c r="N1020" s="42">
        <v>37.200000000000003</v>
      </c>
      <c r="O1020" s="42" t="s">
        <v>6609</v>
      </c>
      <c r="P1020" s="42">
        <v>23.9</v>
      </c>
      <c r="Q1020" s="42" t="s">
        <v>6610</v>
      </c>
      <c r="R1020" s="42">
        <v>23.6</v>
      </c>
      <c r="S1020" s="42">
        <v>2.6</v>
      </c>
      <c r="T1020" s="42">
        <v>240</v>
      </c>
      <c r="U1020" s="42">
        <v>19.5</v>
      </c>
      <c r="V1020" s="42">
        <v>230</v>
      </c>
      <c r="W1020" s="42" t="s">
        <v>6611</v>
      </c>
      <c r="X1020" s="42">
        <v>138.1</v>
      </c>
      <c r="Y1020" s="42">
        <v>59</v>
      </c>
      <c r="Z1020" s="42">
        <v>9</v>
      </c>
      <c r="AA1020" s="42">
        <v>9.3000000000000007</v>
      </c>
      <c r="AB1020" s="42" t="s">
        <v>6612</v>
      </c>
      <c r="AC1020" s="42">
        <v>21.7</v>
      </c>
      <c r="AD1020" s="42" t="s">
        <v>6613</v>
      </c>
      <c r="AE1020" s="42">
        <v>51</v>
      </c>
      <c r="AF1020" s="42" t="s">
        <v>6614</v>
      </c>
      <c r="AG1020" s="42">
        <v>78</v>
      </c>
      <c r="AH1020" s="42">
        <v>112.8</v>
      </c>
      <c r="AI1020" s="42">
        <v>184.8</v>
      </c>
      <c r="AJ1020" s="42">
        <v>555.76</v>
      </c>
      <c r="AK1020" s="42" t="s">
        <v>76</v>
      </c>
      <c r="AL1020" s="42" t="s">
        <v>76</v>
      </c>
      <c r="AM1020" s="42" t="s">
        <v>76</v>
      </c>
      <c r="AN1020" s="42">
        <v>6.4</v>
      </c>
    </row>
    <row r="1021" spans="2:40" x14ac:dyDescent="0.25">
      <c r="B1021" s="42" t="s">
        <v>408</v>
      </c>
      <c r="C1021" s="15">
        <v>467110</v>
      </c>
      <c r="D1021" s="15" t="s">
        <v>5931</v>
      </c>
      <c r="E1021" s="15">
        <v>2015</v>
      </c>
      <c r="F1021" s="41">
        <v>42217</v>
      </c>
      <c r="G1021" s="42">
        <v>1002.6</v>
      </c>
      <c r="H1021" s="42">
        <v>1006.7</v>
      </c>
      <c r="I1021" s="42">
        <v>1009.8</v>
      </c>
      <c r="J1021" s="42" t="s">
        <v>6615</v>
      </c>
      <c r="K1021" s="42">
        <v>979.8</v>
      </c>
      <c r="L1021" s="42" t="s">
        <v>6616</v>
      </c>
      <c r="M1021" s="42">
        <v>27.7</v>
      </c>
      <c r="N1021" s="42">
        <v>36.1</v>
      </c>
      <c r="O1021" s="42" t="s">
        <v>6617</v>
      </c>
      <c r="P1021" s="42">
        <v>23.6</v>
      </c>
      <c r="Q1021" s="42" t="s">
        <v>6618</v>
      </c>
      <c r="R1021" s="42">
        <v>22.5</v>
      </c>
      <c r="S1021" s="42">
        <v>2.5</v>
      </c>
      <c r="T1021" s="42">
        <v>240</v>
      </c>
      <c r="U1021" s="42">
        <v>22.1</v>
      </c>
      <c r="V1021" s="42">
        <v>360</v>
      </c>
      <c r="W1021" s="42" t="s">
        <v>6619</v>
      </c>
      <c r="X1021" s="42">
        <v>182.6</v>
      </c>
      <c r="Y1021" s="42">
        <v>105.8</v>
      </c>
      <c r="Z1021" s="42">
        <v>16</v>
      </c>
      <c r="AA1021" s="42">
        <v>10.8</v>
      </c>
      <c r="AB1021" s="42" t="s">
        <v>6620</v>
      </c>
      <c r="AC1021" s="42">
        <v>24.8</v>
      </c>
      <c r="AD1021" s="42" t="s">
        <v>6621</v>
      </c>
      <c r="AE1021" s="42">
        <v>44.3</v>
      </c>
      <c r="AF1021" s="42" t="s">
        <v>6622</v>
      </c>
      <c r="AG1021" s="42">
        <v>74</v>
      </c>
      <c r="AH1021" s="42">
        <v>114.7</v>
      </c>
      <c r="AI1021" s="42">
        <v>174.9</v>
      </c>
      <c r="AJ1021" s="42">
        <v>521.37</v>
      </c>
      <c r="AK1021" s="42" t="s">
        <v>76</v>
      </c>
      <c r="AL1021" s="42" t="s">
        <v>76</v>
      </c>
      <c r="AM1021" s="42" t="s">
        <v>76</v>
      </c>
      <c r="AN1021" s="42">
        <v>5.9</v>
      </c>
    </row>
    <row r="1022" spans="2:40" x14ac:dyDescent="0.25">
      <c r="B1022" s="42" t="s">
        <v>408</v>
      </c>
      <c r="C1022" s="15">
        <v>467110</v>
      </c>
      <c r="D1022" s="15" t="s">
        <v>5931</v>
      </c>
      <c r="E1022" s="15">
        <v>2015</v>
      </c>
      <c r="F1022" s="41">
        <v>42248</v>
      </c>
      <c r="G1022" s="42">
        <v>1007.5</v>
      </c>
      <c r="H1022" s="42">
        <v>1011.6</v>
      </c>
      <c r="I1022" s="42">
        <v>1014.2</v>
      </c>
      <c r="J1022" s="42" t="s">
        <v>6623</v>
      </c>
      <c r="K1022" s="42">
        <v>990.2</v>
      </c>
      <c r="L1022" s="42" t="s">
        <v>6624</v>
      </c>
      <c r="M1022" s="42">
        <v>26.2</v>
      </c>
      <c r="N1022" s="42">
        <v>31.9</v>
      </c>
      <c r="O1022" s="42" t="s">
        <v>6625</v>
      </c>
      <c r="P1022" s="42">
        <v>22.1</v>
      </c>
      <c r="Q1022" s="42" t="s">
        <v>6626</v>
      </c>
      <c r="R1022" s="42">
        <v>20.6</v>
      </c>
      <c r="S1022" s="42">
        <v>2.5</v>
      </c>
      <c r="T1022" s="42">
        <v>50</v>
      </c>
      <c r="U1022" s="42">
        <v>29.1</v>
      </c>
      <c r="V1022" s="42">
        <v>290</v>
      </c>
      <c r="W1022" s="42" t="s">
        <v>6627</v>
      </c>
      <c r="X1022" s="42">
        <v>214.2</v>
      </c>
      <c r="Y1022" s="42">
        <v>53.9</v>
      </c>
      <c r="Z1022" s="42">
        <v>9</v>
      </c>
      <c r="AA1022" s="42">
        <v>16</v>
      </c>
      <c r="AB1022" s="42" t="s">
        <v>6628</v>
      </c>
      <c r="AC1022" s="42">
        <v>35.5</v>
      </c>
      <c r="AD1022" s="42" t="s">
        <v>6629</v>
      </c>
      <c r="AE1022" s="42">
        <v>91.4</v>
      </c>
      <c r="AF1022" s="42" t="s">
        <v>6004</v>
      </c>
      <c r="AG1022" s="42">
        <v>72</v>
      </c>
      <c r="AH1022" s="42">
        <v>108</v>
      </c>
      <c r="AI1022" s="42">
        <v>160.80000000000001</v>
      </c>
      <c r="AJ1022" s="42">
        <v>459.86</v>
      </c>
      <c r="AK1022" s="42" t="s">
        <v>76</v>
      </c>
      <c r="AL1022" s="42" t="s">
        <v>76</v>
      </c>
      <c r="AM1022" s="42" t="s">
        <v>76</v>
      </c>
      <c r="AN1022" s="42">
        <v>5.8</v>
      </c>
    </row>
    <row r="1023" spans="2:40" x14ac:dyDescent="0.25">
      <c r="B1023" s="42" t="s">
        <v>408</v>
      </c>
      <c r="C1023" s="15">
        <v>467110</v>
      </c>
      <c r="D1023" s="15" t="s">
        <v>5931</v>
      </c>
      <c r="E1023" s="15">
        <v>2015</v>
      </c>
      <c r="F1023" s="41">
        <v>42278</v>
      </c>
      <c r="G1023" s="42">
        <v>1012.4</v>
      </c>
      <c r="H1023" s="42">
        <v>1016.5</v>
      </c>
      <c r="I1023" s="42">
        <v>1021.6</v>
      </c>
      <c r="J1023" s="42" t="s">
        <v>6630</v>
      </c>
      <c r="K1023" s="42">
        <v>1002.9</v>
      </c>
      <c r="L1023" s="42" t="s">
        <v>6631</v>
      </c>
      <c r="M1023" s="42">
        <v>24.1</v>
      </c>
      <c r="N1023" s="42">
        <v>31</v>
      </c>
      <c r="O1023" s="42" t="s">
        <v>6632</v>
      </c>
      <c r="P1023" s="42">
        <v>19.100000000000001</v>
      </c>
      <c r="Q1023" s="42" t="s">
        <v>6633</v>
      </c>
      <c r="R1023" s="42">
        <v>17.399999999999999</v>
      </c>
      <c r="S1023" s="42">
        <v>3.2</v>
      </c>
      <c r="T1023" s="42">
        <v>30</v>
      </c>
      <c r="U1023" s="42">
        <v>17.600000000000001</v>
      </c>
      <c r="V1023" s="42">
        <v>50</v>
      </c>
      <c r="W1023" s="42" t="s">
        <v>6634</v>
      </c>
      <c r="X1023" s="42">
        <v>7.9</v>
      </c>
      <c r="Y1023" s="42">
        <v>5.2</v>
      </c>
      <c r="Z1023" s="42">
        <v>2</v>
      </c>
      <c r="AA1023" s="42">
        <v>2.2999999999999998</v>
      </c>
      <c r="AB1023" s="42" t="s">
        <v>6635</v>
      </c>
      <c r="AC1023" s="42">
        <v>3.9</v>
      </c>
      <c r="AD1023" s="42" t="s">
        <v>6636</v>
      </c>
      <c r="AE1023" s="42">
        <v>4.4000000000000004</v>
      </c>
      <c r="AF1023" s="42" t="s">
        <v>6637</v>
      </c>
      <c r="AG1023" s="42">
        <v>67</v>
      </c>
      <c r="AH1023" s="42">
        <v>123.3</v>
      </c>
      <c r="AI1023" s="42">
        <v>160.9</v>
      </c>
      <c r="AJ1023" s="42">
        <v>417.73</v>
      </c>
      <c r="AK1023" s="42" t="s">
        <v>76</v>
      </c>
      <c r="AL1023" s="42" t="s">
        <v>76</v>
      </c>
      <c r="AM1023" s="42" t="s">
        <v>76</v>
      </c>
      <c r="AN1023" s="42">
        <v>5.5</v>
      </c>
    </row>
    <row r="1024" spans="2:40" x14ac:dyDescent="0.25">
      <c r="B1024" s="42" t="s">
        <v>408</v>
      </c>
      <c r="C1024" s="15">
        <v>467110</v>
      </c>
      <c r="D1024" s="15" t="s">
        <v>5931</v>
      </c>
      <c r="E1024" s="15">
        <v>2015</v>
      </c>
      <c r="F1024" s="41">
        <v>42309</v>
      </c>
      <c r="G1024" s="42">
        <v>1015.8</v>
      </c>
      <c r="H1024" s="42">
        <v>1020</v>
      </c>
      <c r="I1024" s="42">
        <v>1024.4000000000001</v>
      </c>
      <c r="J1024" s="42" t="s">
        <v>6638</v>
      </c>
      <c r="K1024" s="42">
        <v>1010.3</v>
      </c>
      <c r="L1024" s="42" t="s">
        <v>6639</v>
      </c>
      <c r="M1024" s="42">
        <v>22.1</v>
      </c>
      <c r="N1024" s="42">
        <v>30.5</v>
      </c>
      <c r="O1024" s="42" t="s">
        <v>6640</v>
      </c>
      <c r="P1024" s="42">
        <v>12.7</v>
      </c>
      <c r="Q1024" s="42" t="s">
        <v>6641</v>
      </c>
      <c r="R1024" s="42">
        <v>16.100000000000001</v>
      </c>
      <c r="S1024" s="42">
        <v>2.9</v>
      </c>
      <c r="T1024" s="42">
        <v>50</v>
      </c>
      <c r="U1024" s="42">
        <v>17</v>
      </c>
      <c r="V1024" s="42">
        <v>50</v>
      </c>
      <c r="W1024" s="42" t="s">
        <v>6642</v>
      </c>
      <c r="X1024" s="42">
        <v>0</v>
      </c>
      <c r="Y1024" s="42">
        <v>0</v>
      </c>
      <c r="Z1024" s="42">
        <v>0</v>
      </c>
      <c r="AA1024" s="42">
        <v>0</v>
      </c>
      <c r="AB1024" s="42" t="s">
        <v>6643</v>
      </c>
      <c r="AC1024" s="42">
        <v>0</v>
      </c>
      <c r="AD1024" s="42" t="s">
        <v>6643</v>
      </c>
      <c r="AE1024" s="42">
        <v>0</v>
      </c>
      <c r="AF1024" s="42" t="s">
        <v>6643</v>
      </c>
      <c r="AG1024" s="42">
        <v>70</v>
      </c>
      <c r="AH1024" s="42">
        <v>94.9</v>
      </c>
      <c r="AI1024" s="42">
        <v>166.1</v>
      </c>
      <c r="AJ1024" s="42">
        <v>353.53</v>
      </c>
      <c r="AK1024" s="42" t="s">
        <v>76</v>
      </c>
      <c r="AL1024" s="42" t="s">
        <v>76</v>
      </c>
      <c r="AM1024" s="42" t="s">
        <v>76</v>
      </c>
      <c r="AN1024" s="42">
        <v>5.3</v>
      </c>
    </row>
    <row r="1025" spans="2:40" x14ac:dyDescent="0.25">
      <c r="B1025" s="42" t="s">
        <v>408</v>
      </c>
      <c r="C1025" s="15">
        <v>467110</v>
      </c>
      <c r="D1025" s="15" t="s">
        <v>5931</v>
      </c>
      <c r="E1025" s="15">
        <v>2015</v>
      </c>
      <c r="F1025" s="41">
        <v>42339</v>
      </c>
      <c r="G1025" s="42">
        <v>1019.3</v>
      </c>
      <c r="H1025" s="42">
        <v>1023.6</v>
      </c>
      <c r="I1025" s="42">
        <v>1027.7</v>
      </c>
      <c r="J1025" s="42" t="s">
        <v>6644</v>
      </c>
      <c r="K1025" s="42">
        <v>1009.7</v>
      </c>
      <c r="L1025" s="42" t="s">
        <v>6645</v>
      </c>
      <c r="M1025" s="42">
        <v>16.600000000000001</v>
      </c>
      <c r="N1025" s="42">
        <v>24.8</v>
      </c>
      <c r="O1025" s="42" t="s">
        <v>6646</v>
      </c>
      <c r="P1025" s="42">
        <v>8.1</v>
      </c>
      <c r="Q1025" s="42" t="s">
        <v>6647</v>
      </c>
      <c r="R1025" s="42">
        <v>10.9</v>
      </c>
      <c r="S1025" s="42">
        <v>3.2</v>
      </c>
      <c r="T1025" s="42">
        <v>60</v>
      </c>
      <c r="U1025" s="42">
        <v>16.2</v>
      </c>
      <c r="V1025" s="42">
        <v>30</v>
      </c>
      <c r="W1025" s="42" t="s">
        <v>6648</v>
      </c>
      <c r="X1025" s="42">
        <v>184.9</v>
      </c>
      <c r="Y1025" s="42">
        <v>60.6</v>
      </c>
      <c r="Z1025" s="42">
        <v>9</v>
      </c>
      <c r="AA1025" s="42">
        <v>4.5999999999999996</v>
      </c>
      <c r="AB1025" s="42" t="s">
        <v>6649</v>
      </c>
      <c r="AC1025" s="42">
        <v>14</v>
      </c>
      <c r="AD1025" s="42" t="s">
        <v>6649</v>
      </c>
      <c r="AE1025" s="42">
        <v>132.5</v>
      </c>
      <c r="AF1025" s="42" t="s">
        <v>3060</v>
      </c>
      <c r="AG1025" s="42">
        <v>70</v>
      </c>
      <c r="AH1025" s="42">
        <v>64.2</v>
      </c>
      <c r="AI1025" s="42">
        <v>93.1</v>
      </c>
      <c r="AJ1025" s="42">
        <v>238.18</v>
      </c>
      <c r="AK1025" s="42" t="s">
        <v>76</v>
      </c>
      <c r="AL1025" s="42" t="s">
        <v>76</v>
      </c>
      <c r="AM1025" s="42" t="s">
        <v>76</v>
      </c>
      <c r="AN1025" s="42">
        <v>7</v>
      </c>
    </row>
    <row r="1026" spans="2:40" x14ac:dyDescent="0.25">
      <c r="B1026" s="42" t="s">
        <v>408</v>
      </c>
      <c r="C1026" s="15">
        <v>467110</v>
      </c>
      <c r="D1026" s="15" t="s">
        <v>5931</v>
      </c>
      <c r="E1026" s="15">
        <v>2016</v>
      </c>
      <c r="F1026" s="41">
        <v>42370</v>
      </c>
      <c r="G1026" s="42">
        <v>1019.5</v>
      </c>
      <c r="H1026" s="42">
        <v>1023.9</v>
      </c>
      <c r="I1026" s="42">
        <v>1034.5999999999999</v>
      </c>
      <c r="J1026" s="42" t="s">
        <v>6650</v>
      </c>
      <c r="K1026" s="42">
        <v>1006.3</v>
      </c>
      <c r="L1026" s="42" t="s">
        <v>6651</v>
      </c>
      <c r="M1026" s="42">
        <v>13.3</v>
      </c>
      <c r="N1026" s="42">
        <v>21.2</v>
      </c>
      <c r="O1026" s="42" t="s">
        <v>6652</v>
      </c>
      <c r="P1026" s="42">
        <v>1.3</v>
      </c>
      <c r="Q1026" s="42" t="s">
        <v>6653</v>
      </c>
      <c r="R1026" s="42">
        <v>9</v>
      </c>
      <c r="S1026" s="42">
        <v>2.9</v>
      </c>
      <c r="T1026" s="42">
        <v>50</v>
      </c>
      <c r="U1026" s="42">
        <v>14.9</v>
      </c>
      <c r="V1026" s="42">
        <v>40</v>
      </c>
      <c r="W1026" s="42" t="s">
        <v>6654</v>
      </c>
      <c r="X1026" s="42">
        <v>196.6</v>
      </c>
      <c r="Y1026" s="42">
        <v>148.5</v>
      </c>
      <c r="Z1026" s="42">
        <v>17</v>
      </c>
      <c r="AA1026" s="42">
        <v>6.5</v>
      </c>
      <c r="AB1026" s="42" t="s">
        <v>6655</v>
      </c>
      <c r="AC1026" s="42">
        <v>19</v>
      </c>
      <c r="AD1026" s="42" t="s">
        <v>6656</v>
      </c>
      <c r="AE1026" s="42">
        <v>56.5</v>
      </c>
      <c r="AF1026" s="42" t="s">
        <v>6657</v>
      </c>
      <c r="AG1026" s="42">
        <v>76</v>
      </c>
      <c r="AH1026" s="42">
        <v>45</v>
      </c>
      <c r="AI1026" s="42">
        <v>80.7</v>
      </c>
      <c r="AJ1026" s="42">
        <v>202.01</v>
      </c>
      <c r="AK1026" s="42" t="s">
        <v>76</v>
      </c>
      <c r="AL1026" s="42" t="s">
        <v>76</v>
      </c>
      <c r="AM1026" s="42" t="s">
        <v>76</v>
      </c>
      <c r="AN1026" s="42">
        <v>7.4</v>
      </c>
    </row>
    <row r="1027" spans="2:40" x14ac:dyDescent="0.25">
      <c r="B1027" s="42" t="s">
        <v>408</v>
      </c>
      <c r="C1027" s="15">
        <v>467110</v>
      </c>
      <c r="D1027" s="15" t="s">
        <v>5931</v>
      </c>
      <c r="E1027" s="15">
        <v>2016</v>
      </c>
      <c r="F1027" s="41">
        <v>42401</v>
      </c>
      <c r="G1027" s="42">
        <v>1020.9</v>
      </c>
      <c r="H1027" s="42">
        <v>1025.3</v>
      </c>
      <c r="I1027" s="42">
        <v>1029.5</v>
      </c>
      <c r="J1027" s="42" t="s">
        <v>6658</v>
      </c>
      <c r="K1027" s="42">
        <v>1008.8</v>
      </c>
      <c r="L1027" s="42" t="s">
        <v>6659</v>
      </c>
      <c r="M1027" s="42">
        <v>12.4</v>
      </c>
      <c r="N1027" s="42">
        <v>22.1</v>
      </c>
      <c r="O1027" s="42" t="s">
        <v>6660</v>
      </c>
      <c r="P1027" s="42">
        <v>5.5</v>
      </c>
      <c r="Q1027" s="42" t="s">
        <v>6661</v>
      </c>
      <c r="R1027" s="42">
        <v>6.9</v>
      </c>
      <c r="S1027" s="42">
        <v>3</v>
      </c>
      <c r="T1027" s="42">
        <v>60</v>
      </c>
      <c r="U1027" s="42">
        <v>19.100000000000001</v>
      </c>
      <c r="V1027" s="42">
        <v>70</v>
      </c>
      <c r="W1027" s="42" t="s">
        <v>6662</v>
      </c>
      <c r="X1027" s="42">
        <v>41.3</v>
      </c>
      <c r="Y1027" s="42">
        <v>47.9</v>
      </c>
      <c r="Z1027" s="42">
        <v>10</v>
      </c>
      <c r="AA1027" s="42">
        <v>3</v>
      </c>
      <c r="AB1027" s="42" t="s">
        <v>6663</v>
      </c>
      <c r="AC1027" s="42">
        <v>8.5</v>
      </c>
      <c r="AD1027" s="42" t="s">
        <v>6664</v>
      </c>
      <c r="AE1027" s="42">
        <v>17.5</v>
      </c>
      <c r="AF1027" s="42" t="s">
        <v>6665</v>
      </c>
      <c r="AG1027" s="42">
        <v>70</v>
      </c>
      <c r="AH1027" s="42">
        <v>58.1</v>
      </c>
      <c r="AI1027" s="42">
        <v>84.8</v>
      </c>
      <c r="AJ1027" s="42">
        <v>264.66000000000003</v>
      </c>
      <c r="AK1027" s="42" t="s">
        <v>76</v>
      </c>
      <c r="AL1027" s="42" t="s">
        <v>76</v>
      </c>
      <c r="AM1027" s="42" t="s">
        <v>76</v>
      </c>
      <c r="AN1027" s="42">
        <v>7.1</v>
      </c>
    </row>
    <row r="1028" spans="2:40" x14ac:dyDescent="0.25">
      <c r="B1028" s="42" t="s">
        <v>408</v>
      </c>
      <c r="C1028" s="15">
        <v>467110</v>
      </c>
      <c r="D1028" s="15" t="s">
        <v>5931</v>
      </c>
      <c r="E1028" s="15">
        <v>2016</v>
      </c>
      <c r="F1028" s="41">
        <v>42430</v>
      </c>
      <c r="G1028" s="42">
        <v>1016.7</v>
      </c>
      <c r="H1028" s="42">
        <v>1021</v>
      </c>
      <c r="I1028" s="42">
        <v>1026.5</v>
      </c>
      <c r="J1028" s="42" t="s">
        <v>1935</v>
      </c>
      <c r="K1028" s="42">
        <v>1007.2</v>
      </c>
      <c r="L1028" s="42" t="s">
        <v>6666</v>
      </c>
      <c r="M1028" s="42">
        <v>14.2</v>
      </c>
      <c r="N1028" s="42">
        <v>23.2</v>
      </c>
      <c r="O1028" s="42" t="s">
        <v>6667</v>
      </c>
      <c r="P1028" s="42">
        <v>6.9</v>
      </c>
      <c r="Q1028" s="42" t="s">
        <v>6668</v>
      </c>
      <c r="R1028" s="42">
        <v>9.6999999999999993</v>
      </c>
      <c r="S1028" s="42">
        <v>2.7</v>
      </c>
      <c r="T1028" s="42">
        <v>50</v>
      </c>
      <c r="U1028" s="42">
        <v>20.5</v>
      </c>
      <c r="V1028" s="42">
        <v>70</v>
      </c>
      <c r="W1028" s="42" t="s">
        <v>6669</v>
      </c>
      <c r="X1028" s="42">
        <v>248.2</v>
      </c>
      <c r="Y1028" s="42">
        <v>163.9</v>
      </c>
      <c r="Z1028" s="42">
        <v>18</v>
      </c>
      <c r="AA1028" s="42">
        <v>7</v>
      </c>
      <c r="AB1028" s="42" t="s">
        <v>6670</v>
      </c>
      <c r="AC1028" s="42">
        <v>16.5</v>
      </c>
      <c r="AD1028" s="42" t="s">
        <v>6671</v>
      </c>
      <c r="AE1028" s="42">
        <v>53</v>
      </c>
      <c r="AF1028" s="42" t="s">
        <v>6672</v>
      </c>
      <c r="AG1028" s="42">
        <v>75</v>
      </c>
      <c r="AH1028" s="42">
        <v>60.5</v>
      </c>
      <c r="AI1028" s="42">
        <v>96.4</v>
      </c>
      <c r="AJ1028" s="42">
        <v>279.44</v>
      </c>
      <c r="AK1028" s="42" t="s">
        <v>76</v>
      </c>
      <c r="AL1028" s="42" t="s">
        <v>76</v>
      </c>
      <c r="AM1028" s="42" t="s">
        <v>76</v>
      </c>
      <c r="AN1028" s="42">
        <v>7.3</v>
      </c>
    </row>
    <row r="1029" spans="2:40" x14ac:dyDescent="0.25">
      <c r="B1029" s="42" t="s">
        <v>408</v>
      </c>
      <c r="C1029" s="15">
        <v>467110</v>
      </c>
      <c r="D1029" s="15" t="s">
        <v>5931</v>
      </c>
      <c r="E1029" s="15">
        <v>2016</v>
      </c>
      <c r="F1029" s="41">
        <v>42461</v>
      </c>
      <c r="G1029" s="42">
        <v>1009.9</v>
      </c>
      <c r="H1029" s="42">
        <v>1014.2</v>
      </c>
      <c r="I1029" s="42">
        <v>1019.4</v>
      </c>
      <c r="J1029" s="42" t="s">
        <v>6673</v>
      </c>
      <c r="K1029" s="42">
        <v>1000.6</v>
      </c>
      <c r="L1029" s="42" t="s">
        <v>6674</v>
      </c>
      <c r="M1029" s="42">
        <v>19.7</v>
      </c>
      <c r="N1029" s="42">
        <v>26</v>
      </c>
      <c r="O1029" s="42" t="s">
        <v>6675</v>
      </c>
      <c r="P1029" s="42">
        <v>13.6</v>
      </c>
      <c r="Q1029" s="42" t="s">
        <v>6676</v>
      </c>
      <c r="R1029" s="42">
        <v>16.600000000000001</v>
      </c>
      <c r="S1029" s="42">
        <v>2.1</v>
      </c>
      <c r="T1029" s="42">
        <v>60</v>
      </c>
      <c r="U1029" s="42">
        <v>14.5</v>
      </c>
      <c r="V1029" s="42">
        <v>70</v>
      </c>
      <c r="W1029" s="42" t="s">
        <v>6677</v>
      </c>
      <c r="X1029" s="42">
        <v>274.60000000000002</v>
      </c>
      <c r="Y1029" s="42">
        <v>133.9</v>
      </c>
      <c r="Z1029" s="42">
        <v>16</v>
      </c>
      <c r="AA1029" s="42">
        <v>12.5</v>
      </c>
      <c r="AB1029" s="42" t="s">
        <v>6678</v>
      </c>
      <c r="AC1029" s="42">
        <v>19</v>
      </c>
      <c r="AD1029" s="42" t="s">
        <v>6679</v>
      </c>
      <c r="AE1029" s="42">
        <v>70</v>
      </c>
      <c r="AF1029" s="42" t="s">
        <v>6680</v>
      </c>
      <c r="AG1029" s="42">
        <v>82</v>
      </c>
      <c r="AH1029" s="42">
        <v>58.7</v>
      </c>
      <c r="AI1029" s="42">
        <v>75.099999999999994</v>
      </c>
      <c r="AJ1029" s="42">
        <v>303.14</v>
      </c>
      <c r="AK1029" s="42">
        <v>5</v>
      </c>
      <c r="AL1029" s="42">
        <v>8</v>
      </c>
      <c r="AM1029" s="42" t="s">
        <v>6681</v>
      </c>
      <c r="AN1029" s="42">
        <v>7.8</v>
      </c>
    </row>
    <row r="1030" spans="2:40" x14ac:dyDescent="0.25">
      <c r="B1030" s="42" t="s">
        <v>408</v>
      </c>
      <c r="C1030" s="15">
        <v>467110</v>
      </c>
      <c r="D1030" s="15" t="s">
        <v>5931</v>
      </c>
      <c r="E1030" s="15">
        <v>2016</v>
      </c>
      <c r="F1030" s="41">
        <v>42491</v>
      </c>
      <c r="G1030" s="42">
        <v>1007.4</v>
      </c>
      <c r="H1030" s="42">
        <v>1011.6</v>
      </c>
      <c r="I1030" s="42">
        <v>1013.5</v>
      </c>
      <c r="J1030" s="42" t="s">
        <v>6682</v>
      </c>
      <c r="K1030" s="42">
        <v>1002.3</v>
      </c>
      <c r="L1030" s="42" t="s">
        <v>6683</v>
      </c>
      <c r="M1030" s="42">
        <v>24.1</v>
      </c>
      <c r="N1030" s="42">
        <v>31.4</v>
      </c>
      <c r="O1030" s="42" t="s">
        <v>6684</v>
      </c>
      <c r="P1030" s="42">
        <v>16.8</v>
      </c>
      <c r="Q1030" s="42" t="s">
        <v>6685</v>
      </c>
      <c r="R1030" s="42">
        <v>21.1</v>
      </c>
      <c r="S1030" s="42">
        <v>2.2999999999999998</v>
      </c>
      <c r="T1030" s="42">
        <v>60</v>
      </c>
      <c r="U1030" s="42">
        <v>13.8</v>
      </c>
      <c r="V1030" s="42">
        <v>60</v>
      </c>
      <c r="W1030" s="42" t="s">
        <v>6686</v>
      </c>
      <c r="X1030" s="42">
        <v>223.5</v>
      </c>
      <c r="Y1030" s="42">
        <v>48.4</v>
      </c>
      <c r="Z1030" s="42">
        <v>7</v>
      </c>
      <c r="AA1030" s="42">
        <v>17</v>
      </c>
      <c r="AB1030" s="42" t="s">
        <v>6687</v>
      </c>
      <c r="AC1030" s="42">
        <v>41</v>
      </c>
      <c r="AD1030" s="42" t="s">
        <v>6688</v>
      </c>
      <c r="AE1030" s="42">
        <v>109.5</v>
      </c>
      <c r="AF1030" s="42" t="s">
        <v>6689</v>
      </c>
      <c r="AG1030" s="42">
        <v>84</v>
      </c>
      <c r="AH1030" s="42">
        <v>102.1</v>
      </c>
      <c r="AI1030" s="42">
        <v>141.4</v>
      </c>
      <c r="AJ1030" s="42">
        <v>470.23</v>
      </c>
      <c r="AK1030" s="42" t="s">
        <v>76</v>
      </c>
      <c r="AL1030" s="42" t="s">
        <v>76</v>
      </c>
      <c r="AM1030" s="42" t="s">
        <v>76</v>
      </c>
      <c r="AN1030" s="42">
        <v>7</v>
      </c>
    </row>
    <row r="1031" spans="2:40" x14ac:dyDescent="0.25">
      <c r="B1031" s="42" t="s">
        <v>408</v>
      </c>
      <c r="C1031" s="15">
        <v>467110</v>
      </c>
      <c r="D1031" s="15" t="s">
        <v>5931</v>
      </c>
      <c r="E1031" s="15">
        <v>2016</v>
      </c>
      <c r="F1031" s="41">
        <v>42522</v>
      </c>
      <c r="G1031" s="42">
        <v>1005.1</v>
      </c>
      <c r="H1031" s="42">
        <v>1009.2</v>
      </c>
      <c r="I1031" s="42">
        <v>1010.6</v>
      </c>
      <c r="J1031" s="42" t="s">
        <v>6690</v>
      </c>
      <c r="K1031" s="42">
        <v>999.5</v>
      </c>
      <c r="L1031" s="42" t="s">
        <v>6691</v>
      </c>
      <c r="M1031" s="42">
        <v>27.9</v>
      </c>
      <c r="N1031" s="42">
        <v>34.299999999999997</v>
      </c>
      <c r="O1031" s="42" t="s">
        <v>6692</v>
      </c>
      <c r="P1031" s="42">
        <v>22.8</v>
      </c>
      <c r="Q1031" s="42" t="s">
        <v>6693</v>
      </c>
      <c r="R1031" s="42">
        <v>25.2</v>
      </c>
      <c r="S1031" s="42">
        <v>2</v>
      </c>
      <c r="T1031" s="42">
        <v>240</v>
      </c>
      <c r="U1031" s="42">
        <v>15.8</v>
      </c>
      <c r="V1031" s="42">
        <v>240</v>
      </c>
      <c r="W1031" s="42" t="s">
        <v>6694</v>
      </c>
      <c r="X1031" s="42">
        <v>55</v>
      </c>
      <c r="Y1031" s="42">
        <v>37</v>
      </c>
      <c r="Z1031" s="42">
        <v>7</v>
      </c>
      <c r="AA1031" s="42">
        <v>4.5999999999999996</v>
      </c>
      <c r="AB1031" s="42" t="s">
        <v>6695</v>
      </c>
      <c r="AC1031" s="42">
        <v>9.5</v>
      </c>
      <c r="AD1031" s="42" t="s">
        <v>6696</v>
      </c>
      <c r="AE1031" s="42">
        <v>22</v>
      </c>
      <c r="AF1031" s="42" t="s">
        <v>6697</v>
      </c>
      <c r="AG1031" s="42">
        <v>85</v>
      </c>
      <c r="AH1031" s="42">
        <v>109.3</v>
      </c>
      <c r="AI1031" s="42">
        <v>192.1</v>
      </c>
      <c r="AJ1031" s="42">
        <v>519.4</v>
      </c>
      <c r="AK1031" s="42" t="s">
        <v>76</v>
      </c>
      <c r="AL1031" s="42" t="s">
        <v>76</v>
      </c>
      <c r="AM1031" s="42" t="s">
        <v>76</v>
      </c>
      <c r="AN1031" s="42">
        <v>6.5</v>
      </c>
    </row>
    <row r="1032" spans="2:40" x14ac:dyDescent="0.25">
      <c r="B1032" s="42" t="s">
        <v>408</v>
      </c>
      <c r="C1032" s="15">
        <v>467110</v>
      </c>
      <c r="D1032" s="15" t="s">
        <v>5931</v>
      </c>
      <c r="E1032" s="15">
        <v>2016</v>
      </c>
      <c r="F1032" s="41">
        <v>42552</v>
      </c>
      <c r="G1032" s="42">
        <v>1004</v>
      </c>
      <c r="H1032" s="42">
        <v>1008</v>
      </c>
      <c r="I1032" s="42">
        <v>1010.1</v>
      </c>
      <c r="J1032" s="42" t="s">
        <v>6698</v>
      </c>
      <c r="K1032" s="42">
        <v>990.5</v>
      </c>
      <c r="L1032" s="42" t="s">
        <v>6699</v>
      </c>
      <c r="M1032" s="42">
        <v>28.9</v>
      </c>
      <c r="N1032" s="42">
        <v>36.299999999999997</v>
      </c>
      <c r="O1032" s="42" t="s">
        <v>6700</v>
      </c>
      <c r="P1032" s="42">
        <v>25</v>
      </c>
      <c r="Q1032" s="42" t="s">
        <v>6701</v>
      </c>
      <c r="R1032" s="42">
        <v>25.3</v>
      </c>
      <c r="S1032" s="42">
        <v>2</v>
      </c>
      <c r="T1032" s="42">
        <v>240</v>
      </c>
      <c r="U1032" s="42">
        <v>16.5</v>
      </c>
      <c r="V1032" s="42">
        <v>360</v>
      </c>
      <c r="W1032" s="42" t="s">
        <v>6702</v>
      </c>
      <c r="X1032" s="42">
        <v>137</v>
      </c>
      <c r="Y1032" s="42">
        <v>40.9</v>
      </c>
      <c r="Z1032" s="42">
        <v>6</v>
      </c>
      <c r="AA1032" s="42">
        <v>12.5</v>
      </c>
      <c r="AB1032" s="42" t="s">
        <v>6703</v>
      </c>
      <c r="AC1032" s="42">
        <v>35.5</v>
      </c>
      <c r="AD1032" s="42" t="s">
        <v>6704</v>
      </c>
      <c r="AE1032" s="42">
        <v>121.5</v>
      </c>
      <c r="AF1032" s="42" t="s">
        <v>6705</v>
      </c>
      <c r="AG1032" s="42">
        <v>82</v>
      </c>
      <c r="AH1032" s="42">
        <v>148.6</v>
      </c>
      <c r="AI1032" s="42">
        <v>270.10000000000002</v>
      </c>
      <c r="AJ1032" s="42">
        <v>605.41999999999996</v>
      </c>
      <c r="AK1032" s="42" t="s">
        <v>76</v>
      </c>
      <c r="AL1032" s="42" t="s">
        <v>76</v>
      </c>
      <c r="AM1032" s="42" t="s">
        <v>76</v>
      </c>
      <c r="AN1032" s="42">
        <v>4.2</v>
      </c>
    </row>
    <row r="1033" spans="2:40" x14ac:dyDescent="0.25">
      <c r="B1033" s="42" t="s">
        <v>408</v>
      </c>
      <c r="C1033" s="15">
        <v>467110</v>
      </c>
      <c r="D1033" s="15" t="s">
        <v>5931</v>
      </c>
      <c r="E1033" s="15">
        <v>2016</v>
      </c>
      <c r="F1033" s="41">
        <v>42583</v>
      </c>
      <c r="G1033" s="42">
        <v>1001.4</v>
      </c>
      <c r="H1033" s="42">
        <v>1005.5</v>
      </c>
      <c r="I1033" s="42">
        <v>1007.8</v>
      </c>
      <c r="J1033" s="42" t="s">
        <v>6706</v>
      </c>
      <c r="K1033" s="42">
        <v>996.9</v>
      </c>
      <c r="L1033" s="42" t="s">
        <v>6707</v>
      </c>
      <c r="M1033" s="42">
        <v>28.6</v>
      </c>
      <c r="N1033" s="42">
        <v>35</v>
      </c>
      <c r="O1033" s="42" t="s">
        <v>6708</v>
      </c>
      <c r="P1033" s="42">
        <v>24.7</v>
      </c>
      <c r="Q1033" s="42" t="s">
        <v>6709</v>
      </c>
      <c r="R1033" s="42">
        <v>25.4</v>
      </c>
      <c r="S1033" s="42">
        <v>1.9</v>
      </c>
      <c r="T1033" s="42">
        <v>90</v>
      </c>
      <c r="U1033" s="42">
        <v>13.9</v>
      </c>
      <c r="V1033" s="42">
        <v>90</v>
      </c>
      <c r="W1033" s="42" t="s">
        <v>6710</v>
      </c>
      <c r="X1033" s="42">
        <v>73.5</v>
      </c>
      <c r="Y1033" s="42">
        <v>37.6</v>
      </c>
      <c r="Z1033" s="42">
        <v>7</v>
      </c>
      <c r="AA1033" s="42">
        <v>8.4</v>
      </c>
      <c r="AB1033" s="42" t="s">
        <v>6711</v>
      </c>
      <c r="AC1033" s="42">
        <v>13.6</v>
      </c>
      <c r="AD1033" s="42" t="s">
        <v>6712</v>
      </c>
      <c r="AE1033" s="42">
        <v>22.5</v>
      </c>
      <c r="AF1033" s="42" t="s">
        <v>3121</v>
      </c>
      <c r="AG1033" s="42">
        <v>84</v>
      </c>
      <c r="AH1033" s="42">
        <v>117.6</v>
      </c>
      <c r="AI1033" s="42">
        <v>176.3</v>
      </c>
      <c r="AJ1033" s="42">
        <v>489.53</v>
      </c>
      <c r="AK1033" s="42" t="s">
        <v>76</v>
      </c>
      <c r="AL1033" s="42" t="s">
        <v>76</v>
      </c>
      <c r="AM1033" s="42" t="s">
        <v>76</v>
      </c>
      <c r="AN1033" s="42">
        <v>6</v>
      </c>
    </row>
    <row r="1034" spans="2:40" x14ac:dyDescent="0.25">
      <c r="B1034" s="42" t="s">
        <v>408</v>
      </c>
      <c r="C1034" s="15">
        <v>467110</v>
      </c>
      <c r="D1034" s="15" t="s">
        <v>5931</v>
      </c>
      <c r="E1034" s="15">
        <v>2016</v>
      </c>
      <c r="F1034" s="41">
        <v>42614</v>
      </c>
      <c r="G1034" s="42">
        <v>1003.7</v>
      </c>
      <c r="H1034" s="42">
        <v>1007.8</v>
      </c>
      <c r="I1034" s="42">
        <v>1013.9</v>
      </c>
      <c r="J1034" s="42" t="s">
        <v>6713</v>
      </c>
      <c r="K1034" s="42">
        <v>946.1</v>
      </c>
      <c r="L1034" s="42" t="s">
        <v>6714</v>
      </c>
      <c r="M1034" s="42">
        <v>27.6</v>
      </c>
      <c r="N1034" s="42">
        <v>34.200000000000003</v>
      </c>
      <c r="O1034" s="42" t="s">
        <v>3608</v>
      </c>
      <c r="P1034" s="42">
        <v>23.6</v>
      </c>
      <c r="Q1034" s="42" t="s">
        <v>6715</v>
      </c>
      <c r="R1034" s="42">
        <v>23.1</v>
      </c>
      <c r="S1034" s="42">
        <v>3.7</v>
      </c>
      <c r="T1034" s="42">
        <v>60</v>
      </c>
      <c r="U1034" s="42">
        <v>61.7</v>
      </c>
      <c r="V1034" s="42">
        <v>230</v>
      </c>
      <c r="W1034" s="42" t="s">
        <v>6716</v>
      </c>
      <c r="X1034" s="42">
        <v>362.3</v>
      </c>
      <c r="Y1034" s="42">
        <v>96.2</v>
      </c>
      <c r="Z1034" s="42">
        <v>16</v>
      </c>
      <c r="AA1034" s="42">
        <v>12.5</v>
      </c>
      <c r="AB1034" s="42" t="s">
        <v>6717</v>
      </c>
      <c r="AC1034" s="42">
        <v>39</v>
      </c>
      <c r="AD1034" s="42" t="s">
        <v>6718</v>
      </c>
      <c r="AE1034" s="42">
        <v>116</v>
      </c>
      <c r="AF1034" s="42" t="s">
        <v>6719</v>
      </c>
      <c r="AG1034" s="42">
        <v>77</v>
      </c>
      <c r="AH1034" s="42">
        <v>119.5</v>
      </c>
      <c r="AI1034" s="42">
        <v>157</v>
      </c>
      <c r="AJ1034" s="42">
        <v>413.95</v>
      </c>
      <c r="AK1034" s="42" t="s">
        <v>76</v>
      </c>
      <c r="AL1034" s="42" t="s">
        <v>76</v>
      </c>
      <c r="AM1034" s="42" t="s">
        <v>76</v>
      </c>
      <c r="AN1034" s="42">
        <v>6.1</v>
      </c>
    </row>
    <row r="1035" spans="2:40" x14ac:dyDescent="0.25">
      <c r="B1035" s="42" t="s">
        <v>408</v>
      </c>
      <c r="C1035" s="15">
        <v>467110</v>
      </c>
      <c r="D1035" s="15" t="s">
        <v>5931</v>
      </c>
      <c r="E1035" s="15">
        <v>2016</v>
      </c>
      <c r="F1035" s="41">
        <v>42644</v>
      </c>
      <c r="G1035" s="42">
        <v>1009.1</v>
      </c>
      <c r="H1035" s="42">
        <v>1013.3</v>
      </c>
      <c r="I1035" s="42">
        <v>1020.8</v>
      </c>
      <c r="J1035" s="42" t="s">
        <v>6720</v>
      </c>
      <c r="K1035" s="42">
        <v>999.3</v>
      </c>
      <c r="L1035" s="42" t="s">
        <v>6721</v>
      </c>
      <c r="M1035" s="42">
        <v>25.7</v>
      </c>
      <c r="N1035" s="42">
        <v>34.200000000000003</v>
      </c>
      <c r="O1035" s="42" t="s">
        <v>6722</v>
      </c>
      <c r="P1035" s="42">
        <v>19</v>
      </c>
      <c r="Q1035" s="42" t="s">
        <v>6723</v>
      </c>
      <c r="R1035" s="42">
        <v>21.8</v>
      </c>
      <c r="S1035" s="42">
        <v>4</v>
      </c>
      <c r="T1035" s="42">
        <v>40</v>
      </c>
      <c r="U1035" s="42">
        <v>21.2</v>
      </c>
      <c r="V1035" s="42">
        <v>70</v>
      </c>
      <c r="W1035" s="42" t="s">
        <v>6724</v>
      </c>
      <c r="X1035" s="42">
        <v>110</v>
      </c>
      <c r="Y1035" s="42">
        <v>57.3</v>
      </c>
      <c r="Z1035" s="42">
        <v>6</v>
      </c>
      <c r="AA1035" s="42">
        <v>13.5</v>
      </c>
      <c r="AB1035" s="42" t="s">
        <v>6725</v>
      </c>
      <c r="AC1035" s="42">
        <v>26.5</v>
      </c>
      <c r="AD1035" s="42" t="s">
        <v>6726</v>
      </c>
      <c r="AE1035" s="42">
        <v>42.5</v>
      </c>
      <c r="AF1035" s="42" t="s">
        <v>4859</v>
      </c>
      <c r="AG1035" s="42">
        <v>80</v>
      </c>
      <c r="AH1035" s="42">
        <v>94.2</v>
      </c>
      <c r="AI1035" s="42">
        <v>119</v>
      </c>
      <c r="AJ1035" s="42">
        <v>332.04</v>
      </c>
      <c r="AK1035" s="42" t="s">
        <v>76</v>
      </c>
      <c r="AL1035" s="42" t="s">
        <v>76</v>
      </c>
      <c r="AM1035" s="42" t="s">
        <v>76</v>
      </c>
      <c r="AN1035" s="42">
        <v>7</v>
      </c>
    </row>
    <row r="1036" spans="2:40" x14ac:dyDescent="0.25">
      <c r="B1036" s="42" t="s">
        <v>408</v>
      </c>
      <c r="C1036" s="15">
        <v>467110</v>
      </c>
      <c r="D1036" s="15" t="s">
        <v>5931</v>
      </c>
      <c r="E1036" s="15">
        <v>2016</v>
      </c>
      <c r="F1036" s="41">
        <v>42675</v>
      </c>
      <c r="G1036" s="42">
        <v>1015.3</v>
      </c>
      <c r="H1036" s="42">
        <v>1019.6</v>
      </c>
      <c r="I1036" s="42">
        <v>1023.2</v>
      </c>
      <c r="J1036" s="42" t="s">
        <v>6727</v>
      </c>
      <c r="K1036" s="42">
        <v>1009.1</v>
      </c>
      <c r="L1036" s="42" t="s">
        <v>6728</v>
      </c>
      <c r="M1036" s="42">
        <v>20.8</v>
      </c>
      <c r="N1036" s="42">
        <v>28.7</v>
      </c>
      <c r="O1036" s="42" t="s">
        <v>6729</v>
      </c>
      <c r="P1036" s="42">
        <v>12.9</v>
      </c>
      <c r="Q1036" s="42" t="s">
        <v>6730</v>
      </c>
      <c r="R1036" s="42">
        <v>16.600000000000001</v>
      </c>
      <c r="S1036" s="42">
        <v>3.6</v>
      </c>
      <c r="T1036" s="42">
        <v>50</v>
      </c>
      <c r="U1036" s="42">
        <v>19.600000000000001</v>
      </c>
      <c r="V1036" s="42">
        <v>30</v>
      </c>
      <c r="W1036" s="42" t="s">
        <v>6731</v>
      </c>
      <c r="X1036" s="42">
        <v>123.1</v>
      </c>
      <c r="Y1036" s="42">
        <v>75.599999999999994</v>
      </c>
      <c r="Z1036" s="42">
        <v>8</v>
      </c>
      <c r="AA1036" s="42">
        <v>7.5</v>
      </c>
      <c r="AB1036" s="42" t="s">
        <v>6732</v>
      </c>
      <c r="AC1036" s="42">
        <v>21</v>
      </c>
      <c r="AD1036" s="42" t="s">
        <v>6733</v>
      </c>
      <c r="AE1036" s="42">
        <v>39</v>
      </c>
      <c r="AF1036" s="42" t="s">
        <v>6734</v>
      </c>
      <c r="AG1036" s="42">
        <v>78</v>
      </c>
      <c r="AH1036" s="42">
        <v>81.599999999999994</v>
      </c>
      <c r="AI1036" s="42">
        <v>129.5</v>
      </c>
      <c r="AJ1036" s="42">
        <v>301.70999999999998</v>
      </c>
      <c r="AK1036" s="42" t="s">
        <v>76</v>
      </c>
      <c r="AL1036" s="42" t="s">
        <v>76</v>
      </c>
      <c r="AM1036" s="42" t="s">
        <v>76</v>
      </c>
      <c r="AN1036" s="42">
        <v>5.9</v>
      </c>
    </row>
    <row r="1037" spans="2:40" x14ac:dyDescent="0.25">
      <c r="B1037" s="42" t="s">
        <v>408</v>
      </c>
      <c r="C1037" s="15">
        <v>467110</v>
      </c>
      <c r="D1037" s="15" t="s">
        <v>5931</v>
      </c>
      <c r="E1037" s="15">
        <v>2016</v>
      </c>
      <c r="F1037" s="41">
        <v>42705</v>
      </c>
      <c r="G1037" s="42">
        <v>1018.2</v>
      </c>
      <c r="H1037" s="42">
        <v>1022.5</v>
      </c>
      <c r="I1037" s="42">
        <v>1027.0999999999999</v>
      </c>
      <c r="J1037" s="42" t="s">
        <v>6735</v>
      </c>
      <c r="K1037" s="42">
        <v>1010.3</v>
      </c>
      <c r="L1037" s="42" t="s">
        <v>6736</v>
      </c>
      <c r="M1037" s="42">
        <v>17.399999999999999</v>
      </c>
      <c r="N1037" s="42">
        <v>27.5</v>
      </c>
      <c r="O1037" s="42" t="s">
        <v>6737</v>
      </c>
      <c r="P1037" s="42">
        <v>9.6999999999999993</v>
      </c>
      <c r="Q1037" s="42" t="s">
        <v>6738</v>
      </c>
      <c r="R1037" s="42">
        <v>11.5</v>
      </c>
      <c r="S1037" s="42">
        <v>3.8</v>
      </c>
      <c r="T1037" s="42">
        <v>50</v>
      </c>
      <c r="U1037" s="42">
        <v>19.100000000000001</v>
      </c>
      <c r="V1037" s="42">
        <v>30</v>
      </c>
      <c r="W1037" s="42" t="s">
        <v>6739</v>
      </c>
      <c r="X1037" s="42">
        <v>28</v>
      </c>
      <c r="Y1037" s="42">
        <v>13.6</v>
      </c>
      <c r="Z1037" s="42">
        <v>2</v>
      </c>
      <c r="AA1037" s="42">
        <v>3.5</v>
      </c>
      <c r="AB1037" s="42" t="s">
        <v>6740</v>
      </c>
      <c r="AC1037" s="42">
        <v>11</v>
      </c>
      <c r="AD1037" s="42" t="s">
        <v>6741</v>
      </c>
      <c r="AE1037" s="42">
        <v>27.5</v>
      </c>
      <c r="AF1037" s="42" t="s">
        <v>6742</v>
      </c>
      <c r="AG1037" s="42">
        <v>69</v>
      </c>
      <c r="AH1037" s="42">
        <v>77.599999999999994</v>
      </c>
      <c r="AI1037" s="42">
        <v>137.80000000000001</v>
      </c>
      <c r="AJ1037" s="42">
        <v>301.35000000000002</v>
      </c>
      <c r="AK1037" s="42" t="s">
        <v>76</v>
      </c>
      <c r="AL1037" s="42" t="s">
        <v>76</v>
      </c>
      <c r="AM1037" s="42" t="s">
        <v>76</v>
      </c>
      <c r="AN1037" s="42">
        <v>5.4</v>
      </c>
    </row>
    <row r="1038" spans="2:40" x14ac:dyDescent="0.25">
      <c r="B1038" s="42" t="s">
        <v>408</v>
      </c>
      <c r="C1038" s="15">
        <v>467110</v>
      </c>
      <c r="D1038" s="15" t="s">
        <v>5931</v>
      </c>
      <c r="E1038" s="15">
        <v>2017</v>
      </c>
      <c r="F1038" s="41">
        <v>42736</v>
      </c>
      <c r="G1038" s="42">
        <v>1019</v>
      </c>
      <c r="H1038" s="42">
        <v>1023.3</v>
      </c>
      <c r="I1038" s="42">
        <v>1027.5999999999999</v>
      </c>
      <c r="J1038" s="42" t="s">
        <v>6743</v>
      </c>
      <c r="K1038" s="42">
        <v>1008.9</v>
      </c>
      <c r="L1038" s="42" t="s">
        <v>6744</v>
      </c>
      <c r="M1038" s="42">
        <v>15.6</v>
      </c>
      <c r="N1038" s="42">
        <v>25</v>
      </c>
      <c r="O1038" s="42" t="s">
        <v>6745</v>
      </c>
      <c r="P1038" s="42">
        <v>9.3000000000000007</v>
      </c>
      <c r="Q1038" s="42" t="s">
        <v>6746</v>
      </c>
      <c r="R1038" s="42">
        <v>9.8000000000000007</v>
      </c>
      <c r="S1038" s="42">
        <v>3.7</v>
      </c>
      <c r="T1038" s="42">
        <v>60</v>
      </c>
      <c r="U1038" s="42">
        <v>19.3</v>
      </c>
      <c r="V1038" s="42">
        <v>70</v>
      </c>
      <c r="W1038" s="42" t="s">
        <v>6747</v>
      </c>
      <c r="X1038" s="42">
        <v>4.5999999999999996</v>
      </c>
      <c r="Y1038" s="42">
        <v>11</v>
      </c>
      <c r="Z1038" s="42">
        <v>5</v>
      </c>
      <c r="AA1038" s="42">
        <v>0.6</v>
      </c>
      <c r="AB1038" s="42" t="s">
        <v>6748</v>
      </c>
      <c r="AC1038" s="42">
        <v>2</v>
      </c>
      <c r="AD1038" s="42" t="s">
        <v>6749</v>
      </c>
      <c r="AE1038" s="42">
        <v>2</v>
      </c>
      <c r="AF1038" s="42" t="s">
        <v>2521</v>
      </c>
      <c r="AG1038" s="42">
        <v>69</v>
      </c>
      <c r="AH1038" s="42">
        <v>69.900000000000006</v>
      </c>
      <c r="AI1038" s="42">
        <v>119.7</v>
      </c>
      <c r="AJ1038" s="42">
        <v>291.20999999999998</v>
      </c>
      <c r="AK1038" s="42" t="s">
        <v>76</v>
      </c>
      <c r="AL1038" s="42" t="s">
        <v>76</v>
      </c>
      <c r="AM1038" s="42" t="s">
        <v>76</v>
      </c>
      <c r="AN1038" s="42">
        <v>6.4</v>
      </c>
    </row>
    <row r="1039" spans="2:40" x14ac:dyDescent="0.25">
      <c r="B1039" s="42" t="s">
        <v>408</v>
      </c>
      <c r="C1039" s="15">
        <v>467110</v>
      </c>
      <c r="D1039" s="15" t="s">
        <v>5931</v>
      </c>
      <c r="E1039" s="15">
        <v>2017</v>
      </c>
      <c r="F1039" s="41">
        <v>42767</v>
      </c>
      <c r="G1039" s="42">
        <v>1019.4</v>
      </c>
      <c r="H1039" s="42">
        <v>1023.8</v>
      </c>
      <c r="I1039" s="42">
        <v>1029.9000000000001</v>
      </c>
      <c r="J1039" s="42" t="s">
        <v>2022</v>
      </c>
      <c r="K1039" s="42">
        <v>1010.3</v>
      </c>
      <c r="L1039" s="42" t="s">
        <v>6750</v>
      </c>
      <c r="M1039" s="42">
        <v>14.1</v>
      </c>
      <c r="N1039" s="42">
        <v>24.6</v>
      </c>
      <c r="O1039" s="42" t="s">
        <v>6751</v>
      </c>
      <c r="P1039" s="42">
        <v>7.9</v>
      </c>
      <c r="Q1039" s="42" t="s">
        <v>6752</v>
      </c>
      <c r="R1039" s="42">
        <v>7.8</v>
      </c>
      <c r="S1039" s="42">
        <v>3.8</v>
      </c>
      <c r="T1039" s="42">
        <v>60</v>
      </c>
      <c r="U1039" s="42">
        <v>21.3</v>
      </c>
      <c r="V1039" s="42">
        <v>50</v>
      </c>
      <c r="W1039" s="42" t="s">
        <v>6753</v>
      </c>
      <c r="X1039" s="42">
        <v>90.1</v>
      </c>
      <c r="Y1039" s="42">
        <v>44.8</v>
      </c>
      <c r="Z1039" s="42">
        <v>5</v>
      </c>
      <c r="AA1039" s="42">
        <v>6.5</v>
      </c>
      <c r="AB1039" s="42" t="s">
        <v>6754</v>
      </c>
      <c r="AC1039" s="42">
        <v>23</v>
      </c>
      <c r="AD1039" s="42" t="s">
        <v>6755</v>
      </c>
      <c r="AE1039" s="42">
        <v>65.5</v>
      </c>
      <c r="AF1039" s="42" t="s">
        <v>6128</v>
      </c>
      <c r="AG1039" s="42">
        <v>68</v>
      </c>
      <c r="AH1039" s="42">
        <v>80.5</v>
      </c>
      <c r="AI1039" s="42">
        <v>156.5</v>
      </c>
      <c r="AJ1039" s="42">
        <v>338.86</v>
      </c>
      <c r="AK1039" s="42" t="s">
        <v>76</v>
      </c>
      <c r="AL1039" s="42" t="s">
        <v>76</v>
      </c>
      <c r="AM1039" s="42" t="s">
        <v>76</v>
      </c>
      <c r="AN1039" s="42">
        <v>4.9000000000000004</v>
      </c>
    </row>
    <row r="1040" spans="2:40" x14ac:dyDescent="0.25">
      <c r="B1040" s="42" t="s">
        <v>408</v>
      </c>
      <c r="C1040" s="15">
        <v>467110</v>
      </c>
      <c r="D1040" s="15" t="s">
        <v>5931</v>
      </c>
      <c r="E1040" s="15">
        <v>2017</v>
      </c>
      <c r="F1040" s="41">
        <v>42795</v>
      </c>
      <c r="G1040" s="42">
        <v>1015.5</v>
      </c>
      <c r="H1040" s="42">
        <v>1019.8</v>
      </c>
      <c r="I1040" s="42">
        <v>1023.7</v>
      </c>
      <c r="J1040" s="42" t="s">
        <v>6756</v>
      </c>
      <c r="K1040" s="42">
        <v>1006.5</v>
      </c>
      <c r="L1040" s="42" t="s">
        <v>6757</v>
      </c>
      <c r="M1040" s="42">
        <v>15.6</v>
      </c>
      <c r="N1040" s="42">
        <v>24.9</v>
      </c>
      <c r="O1040" s="42" t="s">
        <v>6758</v>
      </c>
      <c r="P1040" s="42">
        <v>10.199999999999999</v>
      </c>
      <c r="Q1040" s="42" t="s">
        <v>6759</v>
      </c>
      <c r="R1040" s="42">
        <v>10.9</v>
      </c>
      <c r="S1040" s="42">
        <v>3.2</v>
      </c>
      <c r="T1040" s="42">
        <v>60</v>
      </c>
      <c r="U1040" s="42">
        <v>18.8</v>
      </c>
      <c r="V1040" s="42">
        <v>60</v>
      </c>
      <c r="W1040" s="42" t="s">
        <v>6760</v>
      </c>
      <c r="X1040" s="42">
        <v>39.700000000000003</v>
      </c>
      <c r="Y1040" s="42">
        <v>79.599999999999994</v>
      </c>
      <c r="Z1040" s="42">
        <v>13</v>
      </c>
      <c r="AA1040" s="42">
        <v>1.5</v>
      </c>
      <c r="AB1040" s="42" t="s">
        <v>6761</v>
      </c>
      <c r="AC1040" s="42">
        <v>4.0999999999999996</v>
      </c>
      <c r="AD1040" s="42" t="s">
        <v>6762</v>
      </c>
      <c r="AE1040" s="42">
        <v>13.4</v>
      </c>
      <c r="AF1040" s="42" t="s">
        <v>2037</v>
      </c>
      <c r="AG1040" s="42">
        <v>75</v>
      </c>
      <c r="AH1040" s="42">
        <v>63.8</v>
      </c>
      <c r="AI1040" s="42">
        <v>93.1</v>
      </c>
      <c r="AJ1040" s="42">
        <v>306.95999999999998</v>
      </c>
      <c r="AK1040" s="42" t="s">
        <v>76</v>
      </c>
      <c r="AL1040" s="42" t="s">
        <v>76</v>
      </c>
      <c r="AM1040" s="42" t="s">
        <v>76</v>
      </c>
      <c r="AN1040" s="42">
        <v>7.5</v>
      </c>
    </row>
    <row r="1041" spans="2:40" x14ac:dyDescent="0.25">
      <c r="B1041" s="42" t="s">
        <v>408</v>
      </c>
      <c r="C1041" s="15">
        <v>467110</v>
      </c>
      <c r="D1041" s="15" t="s">
        <v>5931</v>
      </c>
      <c r="E1041" s="15">
        <v>2017</v>
      </c>
      <c r="F1041" s="41">
        <v>42826</v>
      </c>
      <c r="G1041" s="42">
        <v>1011.1</v>
      </c>
      <c r="H1041" s="42">
        <v>1015.3</v>
      </c>
      <c r="I1041" s="42">
        <v>1022.3</v>
      </c>
      <c r="J1041" s="42" t="s">
        <v>6763</v>
      </c>
      <c r="K1041" s="42">
        <v>1000.6</v>
      </c>
      <c r="L1041" s="42" t="s">
        <v>6764</v>
      </c>
      <c r="M1041" s="42">
        <v>20.100000000000001</v>
      </c>
      <c r="N1041" s="42">
        <v>28.3</v>
      </c>
      <c r="O1041" s="42" t="s">
        <v>6765</v>
      </c>
      <c r="P1041" s="42">
        <v>10.9</v>
      </c>
      <c r="Q1041" s="42" t="s">
        <v>6766</v>
      </c>
      <c r="R1041" s="42">
        <v>15.2</v>
      </c>
      <c r="S1041" s="42">
        <v>3</v>
      </c>
      <c r="T1041" s="42">
        <v>50</v>
      </c>
      <c r="U1041" s="42">
        <v>19.3</v>
      </c>
      <c r="V1041" s="42">
        <v>70</v>
      </c>
      <c r="W1041" s="42" t="s">
        <v>6767</v>
      </c>
      <c r="X1041" s="42">
        <v>44.6</v>
      </c>
      <c r="Y1041" s="42">
        <v>51.2</v>
      </c>
      <c r="Z1041" s="42">
        <v>13</v>
      </c>
      <c r="AA1041" s="42">
        <v>2</v>
      </c>
      <c r="AB1041" s="42" t="s">
        <v>6768</v>
      </c>
      <c r="AC1041" s="42">
        <v>5</v>
      </c>
      <c r="AD1041" s="42" t="s">
        <v>6769</v>
      </c>
      <c r="AE1041" s="42">
        <v>11.5</v>
      </c>
      <c r="AF1041" s="42" t="s">
        <v>6770</v>
      </c>
      <c r="AG1041" s="42">
        <v>75</v>
      </c>
      <c r="AH1041" s="42">
        <v>84.9</v>
      </c>
      <c r="AI1041" s="42">
        <v>151.1</v>
      </c>
      <c r="AJ1041" s="42">
        <v>429.65</v>
      </c>
      <c r="AK1041" s="42" t="s">
        <v>76</v>
      </c>
      <c r="AL1041" s="42" t="s">
        <v>76</v>
      </c>
      <c r="AM1041" s="42" t="s">
        <v>76</v>
      </c>
      <c r="AN1041" s="42">
        <v>6.5</v>
      </c>
    </row>
    <row r="1042" spans="2:40" x14ac:dyDescent="0.25">
      <c r="B1042" s="42" t="s">
        <v>408</v>
      </c>
      <c r="C1042" s="15">
        <v>467110</v>
      </c>
      <c r="D1042" s="15" t="s">
        <v>5931</v>
      </c>
      <c r="E1042" s="15">
        <v>2017</v>
      </c>
      <c r="F1042" s="41">
        <v>42856</v>
      </c>
      <c r="G1042" s="42">
        <v>1007.8</v>
      </c>
      <c r="H1042" s="42">
        <v>1012</v>
      </c>
      <c r="I1042" s="42">
        <v>1014.7</v>
      </c>
      <c r="J1042" s="42" t="s">
        <v>6771</v>
      </c>
      <c r="K1042" s="42">
        <v>999.6</v>
      </c>
      <c r="L1042" s="42" t="s">
        <v>6772</v>
      </c>
      <c r="M1042" s="42">
        <v>24.1</v>
      </c>
      <c r="N1042" s="42">
        <v>30.5</v>
      </c>
      <c r="O1042" s="42" t="s">
        <v>6773</v>
      </c>
      <c r="P1042" s="42">
        <v>19.100000000000001</v>
      </c>
      <c r="Q1042" s="42" t="s">
        <v>6774</v>
      </c>
      <c r="R1042" s="42">
        <v>20</v>
      </c>
      <c r="S1042" s="42">
        <v>2.9</v>
      </c>
      <c r="T1042" s="42">
        <v>50</v>
      </c>
      <c r="U1042" s="42">
        <v>14.9</v>
      </c>
      <c r="V1042" s="42">
        <v>50</v>
      </c>
      <c r="W1042" s="42" t="s">
        <v>6775</v>
      </c>
      <c r="X1042" s="42">
        <v>100.9</v>
      </c>
      <c r="Y1042" s="42">
        <v>57.3</v>
      </c>
      <c r="Z1042" s="42">
        <v>10</v>
      </c>
      <c r="AA1042" s="42">
        <v>3.7</v>
      </c>
      <c r="AB1042" s="42" t="s">
        <v>6776</v>
      </c>
      <c r="AC1042" s="42">
        <v>9.5</v>
      </c>
      <c r="AD1042" s="42" t="s">
        <v>6777</v>
      </c>
      <c r="AE1042" s="42">
        <v>37.5</v>
      </c>
      <c r="AF1042" s="42" t="s">
        <v>6151</v>
      </c>
      <c r="AG1042" s="42">
        <v>79</v>
      </c>
      <c r="AH1042" s="42">
        <v>95.8</v>
      </c>
      <c r="AI1042" s="42">
        <v>142.6</v>
      </c>
      <c r="AJ1042" s="42">
        <v>479.04</v>
      </c>
      <c r="AK1042" s="42" t="s">
        <v>76</v>
      </c>
      <c r="AL1042" s="42" t="s">
        <v>76</v>
      </c>
      <c r="AM1042" s="42" t="s">
        <v>76</v>
      </c>
      <c r="AN1042" s="42">
        <v>7.2</v>
      </c>
    </row>
    <row r="1043" spans="2:40" x14ac:dyDescent="0.25">
      <c r="B1043" s="42" t="s">
        <v>408</v>
      </c>
      <c r="C1043" s="15">
        <v>467110</v>
      </c>
      <c r="D1043" s="15" t="s">
        <v>5931</v>
      </c>
      <c r="E1043" s="15">
        <v>2017</v>
      </c>
      <c r="F1043" s="41">
        <v>42887</v>
      </c>
      <c r="G1043" s="42">
        <v>1004.1</v>
      </c>
      <c r="H1043" s="42">
        <v>1008.3</v>
      </c>
      <c r="I1043" s="42">
        <v>1009.5</v>
      </c>
      <c r="J1043" s="42" t="s">
        <v>6778</v>
      </c>
      <c r="K1043" s="42">
        <v>995.9</v>
      </c>
      <c r="L1043" s="42" t="s">
        <v>6779</v>
      </c>
      <c r="M1043" s="42">
        <v>26.3</v>
      </c>
      <c r="N1043" s="42">
        <v>32.5</v>
      </c>
      <c r="O1043" s="42" t="s">
        <v>6780</v>
      </c>
      <c r="P1043" s="42">
        <v>21.2</v>
      </c>
      <c r="Q1043" s="42" t="s">
        <v>6781</v>
      </c>
      <c r="R1043" s="42">
        <v>23.9</v>
      </c>
      <c r="S1043" s="42">
        <v>3.1</v>
      </c>
      <c r="T1043" s="42">
        <v>220</v>
      </c>
      <c r="U1043" s="42">
        <v>15.2</v>
      </c>
      <c r="V1043" s="42">
        <v>270</v>
      </c>
      <c r="W1043" s="42" t="s">
        <v>6782</v>
      </c>
      <c r="X1043" s="42">
        <v>170.9</v>
      </c>
      <c r="Y1043" s="42">
        <v>114.7</v>
      </c>
      <c r="Z1043" s="42">
        <v>15</v>
      </c>
      <c r="AA1043" s="42">
        <v>7.5</v>
      </c>
      <c r="AB1043" s="42" t="s">
        <v>6783</v>
      </c>
      <c r="AC1043" s="42">
        <v>14.5</v>
      </c>
      <c r="AD1043" s="42" t="s">
        <v>6784</v>
      </c>
      <c r="AE1043" s="42">
        <v>37.5</v>
      </c>
      <c r="AF1043" s="42" t="s">
        <v>6785</v>
      </c>
      <c r="AG1043" s="42">
        <v>87</v>
      </c>
      <c r="AH1043" s="42">
        <v>72</v>
      </c>
      <c r="AI1043" s="42">
        <v>144.80000000000001</v>
      </c>
      <c r="AJ1043" s="42">
        <v>414.42</v>
      </c>
      <c r="AK1043" s="42" t="s">
        <v>76</v>
      </c>
      <c r="AL1043" s="42" t="s">
        <v>76</v>
      </c>
      <c r="AM1043" s="42" t="s">
        <v>76</v>
      </c>
      <c r="AN1043" s="42">
        <v>7.3</v>
      </c>
    </row>
    <row r="1044" spans="2:40" x14ac:dyDescent="0.25">
      <c r="B1044" s="42" t="s">
        <v>408</v>
      </c>
      <c r="C1044" s="15">
        <v>467110</v>
      </c>
      <c r="D1044" s="15" t="s">
        <v>5931</v>
      </c>
      <c r="E1044" s="15">
        <v>2017</v>
      </c>
      <c r="F1044" s="41">
        <v>42917</v>
      </c>
      <c r="G1044" s="42">
        <v>1004.5</v>
      </c>
      <c r="H1044" s="42">
        <v>1008.5</v>
      </c>
      <c r="I1044" s="42">
        <v>1010.9</v>
      </c>
      <c r="J1044" s="42" t="s">
        <v>6786</v>
      </c>
      <c r="K1044" s="42">
        <v>988.5</v>
      </c>
      <c r="L1044" s="42" t="s">
        <v>6787</v>
      </c>
      <c r="M1044" s="42">
        <v>29</v>
      </c>
      <c r="N1044" s="42">
        <v>35.9</v>
      </c>
      <c r="O1044" s="42" t="s">
        <v>6788</v>
      </c>
      <c r="P1044" s="42">
        <v>24.6</v>
      </c>
      <c r="Q1044" s="42" t="s">
        <v>6789</v>
      </c>
      <c r="R1044" s="42">
        <v>24.6</v>
      </c>
      <c r="S1044" s="42">
        <v>2.4</v>
      </c>
      <c r="T1044" s="42">
        <v>220</v>
      </c>
      <c r="U1044" s="42">
        <v>23.7</v>
      </c>
      <c r="V1044" s="42">
        <v>240</v>
      </c>
      <c r="W1044" s="42" t="s">
        <v>6790</v>
      </c>
      <c r="X1044" s="42">
        <v>92.6</v>
      </c>
      <c r="Y1044" s="42">
        <v>44.9</v>
      </c>
      <c r="Z1044" s="42">
        <v>8</v>
      </c>
      <c r="AA1044" s="42">
        <v>12</v>
      </c>
      <c r="AB1044" s="42" t="s">
        <v>6791</v>
      </c>
      <c r="AC1044" s="42">
        <v>19.5</v>
      </c>
      <c r="AD1044" s="42" t="s">
        <v>6792</v>
      </c>
      <c r="AE1044" s="42">
        <v>25.1</v>
      </c>
      <c r="AF1044" s="42" t="s">
        <v>6167</v>
      </c>
      <c r="AG1044" s="42">
        <v>78</v>
      </c>
      <c r="AH1044" s="42">
        <v>135.1</v>
      </c>
      <c r="AI1044" s="42">
        <v>278.7</v>
      </c>
      <c r="AJ1044" s="42">
        <v>613.57000000000005</v>
      </c>
      <c r="AK1044" s="42" t="s">
        <v>76</v>
      </c>
      <c r="AL1044" s="42" t="s">
        <v>76</v>
      </c>
      <c r="AM1044" s="42" t="s">
        <v>76</v>
      </c>
      <c r="AN1044" s="42">
        <v>5.3</v>
      </c>
    </row>
    <row r="1045" spans="2:40" x14ac:dyDescent="0.25">
      <c r="B1045" s="42" t="s">
        <v>408</v>
      </c>
      <c r="C1045" s="15">
        <v>467110</v>
      </c>
      <c r="D1045" s="15" t="s">
        <v>5931</v>
      </c>
      <c r="E1045" s="15">
        <v>2017</v>
      </c>
      <c r="F1045" s="41">
        <v>42948</v>
      </c>
      <c r="G1045" s="42">
        <v>1003.5</v>
      </c>
      <c r="H1045" s="42">
        <v>1007.6</v>
      </c>
      <c r="I1045" s="42">
        <v>1010.9</v>
      </c>
      <c r="J1045" s="42" t="s">
        <v>6793</v>
      </c>
      <c r="K1045" s="42">
        <v>994.6</v>
      </c>
      <c r="L1045" s="42" t="s">
        <v>6794</v>
      </c>
      <c r="M1045" s="42">
        <v>29</v>
      </c>
      <c r="N1045" s="42">
        <v>35.9</v>
      </c>
      <c r="O1045" s="42" t="s">
        <v>6795</v>
      </c>
      <c r="P1045" s="42">
        <v>23.8</v>
      </c>
      <c r="Q1045" s="42" t="s">
        <v>6796</v>
      </c>
      <c r="R1045" s="42">
        <v>25.2</v>
      </c>
      <c r="S1045" s="42">
        <v>3</v>
      </c>
      <c r="T1045" s="42">
        <v>230</v>
      </c>
      <c r="U1045" s="42">
        <v>17.7</v>
      </c>
      <c r="V1045" s="42">
        <v>160</v>
      </c>
      <c r="W1045" s="42" t="s">
        <v>6797</v>
      </c>
      <c r="X1045" s="42">
        <v>46.5</v>
      </c>
      <c r="Y1045" s="42">
        <v>12.7</v>
      </c>
      <c r="Z1045" s="42">
        <v>4</v>
      </c>
      <c r="AA1045" s="42">
        <v>14</v>
      </c>
      <c r="AB1045" s="42" t="s">
        <v>6798</v>
      </c>
      <c r="AC1045" s="42">
        <v>21.5</v>
      </c>
      <c r="AD1045" s="42" t="s">
        <v>6799</v>
      </c>
      <c r="AE1045" s="42">
        <v>23.5</v>
      </c>
      <c r="AF1045" s="42" t="s">
        <v>6800</v>
      </c>
      <c r="AG1045" s="42">
        <v>80</v>
      </c>
      <c r="AH1045" s="42">
        <v>150.1</v>
      </c>
      <c r="AI1045" s="42">
        <v>281.2</v>
      </c>
      <c r="AJ1045" s="42">
        <v>611.19000000000005</v>
      </c>
      <c r="AK1045" s="42" t="s">
        <v>76</v>
      </c>
      <c r="AL1045" s="42" t="s">
        <v>76</v>
      </c>
      <c r="AM1045" s="42" t="s">
        <v>76</v>
      </c>
      <c r="AN1045" s="42">
        <v>4.7</v>
      </c>
    </row>
    <row r="1046" spans="2:40" x14ac:dyDescent="0.25">
      <c r="B1046" s="42" t="s">
        <v>408</v>
      </c>
      <c r="C1046" s="15">
        <v>467110</v>
      </c>
      <c r="D1046" s="15" t="s">
        <v>5931</v>
      </c>
      <c r="E1046" s="15">
        <v>2017</v>
      </c>
      <c r="F1046" s="41">
        <v>42979</v>
      </c>
      <c r="G1046" s="42">
        <v>1006.7</v>
      </c>
      <c r="H1046" s="42">
        <v>1010.8</v>
      </c>
      <c r="I1046" s="42">
        <v>1013.6</v>
      </c>
      <c r="J1046" s="42" t="s">
        <v>6801</v>
      </c>
      <c r="K1046" s="42">
        <v>1000.2</v>
      </c>
      <c r="L1046" s="42" t="s">
        <v>6802</v>
      </c>
      <c r="M1046" s="42">
        <v>28.9</v>
      </c>
      <c r="N1046" s="42">
        <v>35.799999999999997</v>
      </c>
      <c r="O1046" s="42" t="s">
        <v>6803</v>
      </c>
      <c r="P1046" s="42">
        <v>23.2</v>
      </c>
      <c r="Q1046" s="42" t="s">
        <v>6804</v>
      </c>
      <c r="R1046" s="42">
        <v>23.7</v>
      </c>
      <c r="S1046" s="42">
        <v>2.9</v>
      </c>
      <c r="T1046" s="42">
        <v>230</v>
      </c>
      <c r="U1046" s="42">
        <v>15.6</v>
      </c>
      <c r="V1046" s="42">
        <v>70</v>
      </c>
      <c r="W1046" s="42" t="s">
        <v>6805</v>
      </c>
      <c r="X1046" s="42">
        <v>29.4</v>
      </c>
      <c r="Y1046" s="42">
        <v>7.7</v>
      </c>
      <c r="Z1046" s="42">
        <v>4</v>
      </c>
      <c r="AA1046" s="42">
        <v>7</v>
      </c>
      <c r="AB1046" s="42" t="s">
        <v>6806</v>
      </c>
      <c r="AC1046" s="42">
        <v>20</v>
      </c>
      <c r="AD1046" s="42" t="s">
        <v>6807</v>
      </c>
      <c r="AE1046" s="42">
        <v>28.5</v>
      </c>
      <c r="AF1046" s="42" t="s">
        <v>6183</v>
      </c>
      <c r="AG1046" s="42">
        <v>75</v>
      </c>
      <c r="AH1046" s="42">
        <v>147.4</v>
      </c>
      <c r="AI1046" s="42">
        <v>247.6</v>
      </c>
      <c r="AJ1046" s="42">
        <v>527.51</v>
      </c>
      <c r="AK1046" s="42" t="s">
        <v>76</v>
      </c>
      <c r="AL1046" s="42" t="s">
        <v>76</v>
      </c>
      <c r="AM1046" s="42" t="s">
        <v>76</v>
      </c>
      <c r="AN1046" s="42">
        <v>4.0999999999999996</v>
      </c>
    </row>
    <row r="1047" spans="2:40" x14ac:dyDescent="0.25">
      <c r="B1047" s="42" t="s">
        <v>408</v>
      </c>
      <c r="C1047" s="15">
        <v>467110</v>
      </c>
      <c r="D1047" s="15" t="s">
        <v>5931</v>
      </c>
      <c r="E1047" s="15">
        <v>2017</v>
      </c>
      <c r="F1047" s="41">
        <v>43009</v>
      </c>
      <c r="G1047" s="42">
        <v>1010.8</v>
      </c>
      <c r="H1047" s="42">
        <v>1015</v>
      </c>
      <c r="I1047" s="42">
        <v>1021.9</v>
      </c>
      <c r="J1047" s="42" t="s">
        <v>6808</v>
      </c>
      <c r="K1047" s="42">
        <v>1000.5</v>
      </c>
      <c r="L1047" s="42" t="s">
        <v>6809</v>
      </c>
      <c r="M1047" s="42">
        <v>25.8</v>
      </c>
      <c r="N1047" s="42">
        <v>36.1</v>
      </c>
      <c r="O1047" s="42" t="s">
        <v>6810</v>
      </c>
      <c r="P1047" s="42">
        <v>16.7</v>
      </c>
      <c r="Q1047" s="42" t="s">
        <v>6811</v>
      </c>
      <c r="R1047" s="42">
        <v>17.5</v>
      </c>
      <c r="S1047" s="42">
        <v>4.5</v>
      </c>
      <c r="T1047" s="42">
        <v>50</v>
      </c>
      <c r="U1047" s="42">
        <v>23</v>
      </c>
      <c r="V1047" s="42">
        <v>70</v>
      </c>
      <c r="W1047" s="42" t="s">
        <v>6812</v>
      </c>
      <c r="X1047" s="42">
        <v>1.3</v>
      </c>
      <c r="Y1047" s="42">
        <v>11.2</v>
      </c>
      <c r="Z1047" s="42">
        <v>1</v>
      </c>
      <c r="AA1047" s="42">
        <v>0.2</v>
      </c>
      <c r="AB1047" s="42" t="s">
        <v>6813</v>
      </c>
      <c r="AC1047" s="42">
        <v>0.5</v>
      </c>
      <c r="AD1047" s="42" t="s">
        <v>6814</v>
      </c>
      <c r="AE1047" s="42">
        <v>1.3</v>
      </c>
      <c r="AF1047" s="42" t="s">
        <v>3228</v>
      </c>
      <c r="AG1047" s="42">
        <v>61</v>
      </c>
      <c r="AH1047" s="42">
        <v>162.1</v>
      </c>
      <c r="AI1047" s="42">
        <v>196.4</v>
      </c>
      <c r="AJ1047" s="42">
        <v>424.41</v>
      </c>
      <c r="AK1047" s="42" t="s">
        <v>76</v>
      </c>
      <c r="AL1047" s="42" t="s">
        <v>76</v>
      </c>
      <c r="AM1047" s="42" t="s">
        <v>76</v>
      </c>
      <c r="AN1047" s="42">
        <v>5</v>
      </c>
    </row>
    <row r="1048" spans="2:40" x14ac:dyDescent="0.25">
      <c r="B1048" s="42" t="s">
        <v>408</v>
      </c>
      <c r="C1048" s="15">
        <v>467110</v>
      </c>
      <c r="D1048" s="15" t="s">
        <v>5931</v>
      </c>
      <c r="E1048" s="15">
        <v>2017</v>
      </c>
      <c r="F1048" s="41">
        <v>43040</v>
      </c>
      <c r="G1048" s="42">
        <v>1015.2</v>
      </c>
      <c r="H1048" s="42">
        <v>1019.5</v>
      </c>
      <c r="I1048" s="42">
        <v>1024.0999999999999</v>
      </c>
      <c r="J1048" s="42" t="s">
        <v>6815</v>
      </c>
      <c r="K1048" s="42">
        <v>1005.8</v>
      </c>
      <c r="L1048" s="42" t="s">
        <v>6816</v>
      </c>
      <c r="M1048" s="42">
        <v>20.8</v>
      </c>
      <c r="N1048" s="42">
        <v>30.4</v>
      </c>
      <c r="O1048" s="42" t="s">
        <v>6817</v>
      </c>
      <c r="P1048" s="42">
        <v>12.5</v>
      </c>
      <c r="Q1048" s="42" t="s">
        <v>6818</v>
      </c>
      <c r="R1048" s="42">
        <v>14.5</v>
      </c>
      <c r="S1048" s="42">
        <v>3.8</v>
      </c>
      <c r="T1048" s="42">
        <v>50</v>
      </c>
      <c r="U1048" s="42">
        <v>20.5</v>
      </c>
      <c r="V1048" s="42">
        <v>50</v>
      </c>
      <c r="W1048" s="42" t="s">
        <v>6819</v>
      </c>
      <c r="X1048" s="42">
        <v>28.6</v>
      </c>
      <c r="Y1048" s="42">
        <v>47.3</v>
      </c>
      <c r="Z1048" s="42">
        <v>8</v>
      </c>
      <c r="AA1048" s="42">
        <v>2</v>
      </c>
      <c r="AB1048" s="42" t="s">
        <v>6820</v>
      </c>
      <c r="AC1048" s="42">
        <v>2.8</v>
      </c>
      <c r="AD1048" s="42" t="s">
        <v>6821</v>
      </c>
      <c r="AE1048" s="42">
        <v>14.6</v>
      </c>
      <c r="AF1048" s="42" t="s">
        <v>6822</v>
      </c>
      <c r="AG1048" s="42">
        <v>68</v>
      </c>
      <c r="AH1048" s="42">
        <v>98.6</v>
      </c>
      <c r="AI1048" s="42">
        <v>87.5</v>
      </c>
      <c r="AJ1048" s="42">
        <v>265.92</v>
      </c>
      <c r="AK1048" s="42" t="s">
        <v>76</v>
      </c>
      <c r="AL1048" s="42" t="s">
        <v>76</v>
      </c>
      <c r="AM1048" s="42" t="s">
        <v>76</v>
      </c>
      <c r="AN1048" s="42">
        <v>7.6</v>
      </c>
    </row>
    <row r="1049" spans="2:40" x14ac:dyDescent="0.25">
      <c r="B1049" s="42" t="s">
        <v>408</v>
      </c>
      <c r="C1049" s="15">
        <v>467110</v>
      </c>
      <c r="D1049" s="15" t="s">
        <v>5931</v>
      </c>
      <c r="E1049" s="15">
        <v>2017</v>
      </c>
      <c r="F1049" s="41">
        <v>43070</v>
      </c>
      <c r="G1049" s="42">
        <v>1019.5</v>
      </c>
      <c r="H1049" s="42">
        <v>1023.8</v>
      </c>
      <c r="I1049" s="42">
        <v>1028.5</v>
      </c>
      <c r="J1049" s="42" t="s">
        <v>6823</v>
      </c>
      <c r="K1049" s="42">
        <v>1013.2</v>
      </c>
      <c r="L1049" s="42" t="s">
        <v>6824</v>
      </c>
      <c r="M1049" s="42">
        <v>16.100000000000001</v>
      </c>
      <c r="N1049" s="42">
        <v>25.6</v>
      </c>
      <c r="O1049" s="42" t="s">
        <v>6825</v>
      </c>
      <c r="P1049" s="42">
        <v>9.9</v>
      </c>
      <c r="Q1049" s="42" t="s">
        <v>6826</v>
      </c>
      <c r="R1049" s="42">
        <v>7.9</v>
      </c>
      <c r="S1049" s="42">
        <v>4.2</v>
      </c>
      <c r="T1049" s="42">
        <v>50</v>
      </c>
      <c r="U1049" s="42">
        <v>19.399999999999999</v>
      </c>
      <c r="V1049" s="42">
        <v>40</v>
      </c>
      <c r="W1049" s="42" t="s">
        <v>6827</v>
      </c>
      <c r="X1049" s="42" t="s">
        <v>80</v>
      </c>
      <c r="Y1049" s="42">
        <v>2</v>
      </c>
      <c r="Z1049" s="42">
        <v>0</v>
      </c>
      <c r="AA1049" s="42" t="s">
        <v>80</v>
      </c>
      <c r="AB1049" s="42" t="s">
        <v>6828</v>
      </c>
      <c r="AC1049" s="42" t="s">
        <v>80</v>
      </c>
      <c r="AD1049" s="42" t="s">
        <v>6828</v>
      </c>
      <c r="AE1049" s="42">
        <v>-9.8000000000000007</v>
      </c>
      <c r="AF1049" s="42" t="s">
        <v>6829</v>
      </c>
      <c r="AG1049" s="42">
        <v>59</v>
      </c>
      <c r="AH1049" s="42">
        <v>100</v>
      </c>
      <c r="AI1049" s="42">
        <v>177.2</v>
      </c>
      <c r="AJ1049" s="42">
        <v>310.77</v>
      </c>
      <c r="AK1049" s="42">
        <v>4</v>
      </c>
      <c r="AL1049" s="42">
        <v>6</v>
      </c>
      <c r="AM1049" s="42" t="s">
        <v>6830</v>
      </c>
      <c r="AN1049" s="42">
        <v>5.0999999999999996</v>
      </c>
    </row>
    <row r="1050" spans="2:40" x14ac:dyDescent="0.25">
      <c r="B1050" s="42" t="s">
        <v>408</v>
      </c>
      <c r="C1050" s="15">
        <v>467110</v>
      </c>
      <c r="D1050" s="15" t="s">
        <v>5931</v>
      </c>
      <c r="E1050" s="15">
        <v>2018</v>
      </c>
      <c r="F1050" s="41">
        <v>43101</v>
      </c>
      <c r="G1050" s="42">
        <v>1017.6</v>
      </c>
      <c r="H1050" s="42">
        <v>1022</v>
      </c>
      <c r="I1050" s="42">
        <v>1029.2</v>
      </c>
      <c r="J1050" s="42" t="s">
        <v>6831</v>
      </c>
      <c r="K1050" s="42">
        <v>1009.1</v>
      </c>
      <c r="L1050" s="42" t="s">
        <v>6832</v>
      </c>
      <c r="M1050" s="42">
        <v>14.2</v>
      </c>
      <c r="N1050" s="42">
        <v>25.5</v>
      </c>
      <c r="O1050" s="42" t="s">
        <v>6833</v>
      </c>
      <c r="P1050" s="42">
        <v>6.5</v>
      </c>
      <c r="Q1050" s="42" t="s">
        <v>6834</v>
      </c>
      <c r="R1050" s="42">
        <v>9</v>
      </c>
      <c r="S1050" s="42">
        <v>3.7</v>
      </c>
      <c r="T1050" s="42">
        <v>50</v>
      </c>
      <c r="U1050" s="42">
        <v>19.7</v>
      </c>
      <c r="V1050" s="42">
        <v>50</v>
      </c>
      <c r="W1050" s="42" t="s">
        <v>6835</v>
      </c>
      <c r="X1050" s="42">
        <v>149.30000000000001</v>
      </c>
      <c r="Y1050" s="42">
        <v>112.3</v>
      </c>
      <c r="Z1050" s="42">
        <v>10</v>
      </c>
      <c r="AA1050" s="42">
        <v>4.5</v>
      </c>
      <c r="AB1050" s="42" t="s">
        <v>6836</v>
      </c>
      <c r="AC1050" s="42">
        <v>12</v>
      </c>
      <c r="AD1050" s="42" t="s">
        <v>6837</v>
      </c>
      <c r="AE1050" s="42">
        <v>68.5</v>
      </c>
      <c r="AF1050" s="42" t="s">
        <v>6838</v>
      </c>
      <c r="AG1050" s="42">
        <v>72</v>
      </c>
      <c r="AH1050" s="42">
        <v>66.2</v>
      </c>
      <c r="AI1050" s="42">
        <v>130.9</v>
      </c>
      <c r="AJ1050" s="42">
        <v>270.45999999999998</v>
      </c>
      <c r="AK1050" s="42">
        <v>4</v>
      </c>
      <c r="AL1050" s="42">
        <v>7</v>
      </c>
      <c r="AM1050" s="42" t="s">
        <v>6839</v>
      </c>
      <c r="AN1050" s="42">
        <v>6.4</v>
      </c>
    </row>
    <row r="1051" spans="2:40" x14ac:dyDescent="0.25">
      <c r="B1051" s="42" t="s">
        <v>408</v>
      </c>
      <c r="C1051" s="15">
        <v>467110</v>
      </c>
      <c r="D1051" s="15" t="s">
        <v>5931</v>
      </c>
      <c r="E1051" s="15">
        <v>2018</v>
      </c>
      <c r="F1051" s="41">
        <v>43132</v>
      </c>
      <c r="G1051" s="42">
        <v>1018.2</v>
      </c>
      <c r="H1051" s="42">
        <v>1022.6</v>
      </c>
      <c r="I1051" s="42">
        <v>1027.7</v>
      </c>
      <c r="J1051" s="42" t="s">
        <v>6840</v>
      </c>
      <c r="K1051" s="42">
        <v>1008.5</v>
      </c>
      <c r="L1051" s="42" t="s">
        <v>6841</v>
      </c>
      <c r="M1051" s="42">
        <v>12.6</v>
      </c>
      <c r="N1051" s="42">
        <v>22.9</v>
      </c>
      <c r="O1051" s="42" t="s">
        <v>6842</v>
      </c>
      <c r="P1051" s="42">
        <v>4.5</v>
      </c>
      <c r="Q1051" s="42" t="s">
        <v>6843</v>
      </c>
      <c r="R1051" s="42">
        <v>7.1</v>
      </c>
      <c r="S1051" s="42">
        <v>3.5</v>
      </c>
      <c r="T1051" s="42">
        <v>50</v>
      </c>
      <c r="U1051" s="42">
        <v>18.2</v>
      </c>
      <c r="V1051" s="42">
        <v>70</v>
      </c>
      <c r="W1051" s="42" t="s">
        <v>6844</v>
      </c>
      <c r="X1051" s="42">
        <v>20.6</v>
      </c>
      <c r="Y1051" s="42">
        <v>27.2</v>
      </c>
      <c r="Z1051" s="42">
        <v>7</v>
      </c>
      <c r="AA1051" s="42">
        <v>1.5</v>
      </c>
      <c r="AB1051" s="42" t="s">
        <v>6845</v>
      </c>
      <c r="AC1051" s="42">
        <v>4</v>
      </c>
      <c r="AD1051" s="42" t="s">
        <v>6846</v>
      </c>
      <c r="AE1051" s="42">
        <v>9.5</v>
      </c>
      <c r="AF1051" s="42" t="s">
        <v>2621</v>
      </c>
      <c r="AG1051" s="42">
        <v>71</v>
      </c>
      <c r="AH1051" s="42">
        <v>62.9</v>
      </c>
      <c r="AI1051" s="42">
        <v>121.8</v>
      </c>
      <c r="AJ1051" s="42">
        <v>293.89999999999998</v>
      </c>
      <c r="AK1051" s="42">
        <v>5</v>
      </c>
      <c r="AL1051" s="42">
        <v>8</v>
      </c>
      <c r="AM1051" s="42" t="s">
        <v>6847</v>
      </c>
      <c r="AN1051" s="42">
        <v>6.6</v>
      </c>
    </row>
    <row r="1052" spans="2:40" x14ac:dyDescent="0.25">
      <c r="B1052" s="42" t="s">
        <v>408</v>
      </c>
      <c r="C1052" s="15">
        <v>467110</v>
      </c>
      <c r="D1052" s="15" t="s">
        <v>5931</v>
      </c>
      <c r="E1052" s="15">
        <v>2018</v>
      </c>
      <c r="F1052" s="41">
        <v>43160</v>
      </c>
      <c r="G1052" s="42">
        <v>1013.9</v>
      </c>
      <c r="H1052" s="42">
        <v>1018.2</v>
      </c>
      <c r="I1052" s="42">
        <v>1022.5</v>
      </c>
      <c r="J1052" s="42" t="s">
        <v>6848</v>
      </c>
      <c r="K1052" s="42">
        <v>1005.9</v>
      </c>
      <c r="L1052" s="42" t="s">
        <v>6849</v>
      </c>
      <c r="M1052" s="42">
        <v>16.899999999999999</v>
      </c>
      <c r="N1052" s="42">
        <v>28.4</v>
      </c>
      <c r="O1052" s="42" t="s">
        <v>6850</v>
      </c>
      <c r="P1052" s="42">
        <v>8.1</v>
      </c>
      <c r="Q1052" s="42" t="s">
        <v>6851</v>
      </c>
      <c r="R1052" s="42">
        <v>12.1</v>
      </c>
      <c r="S1052" s="42">
        <v>3.1</v>
      </c>
      <c r="T1052" s="42">
        <v>60</v>
      </c>
      <c r="U1052" s="42">
        <v>23.2</v>
      </c>
      <c r="V1052" s="42">
        <v>60</v>
      </c>
      <c r="W1052" s="42" t="s">
        <v>6852</v>
      </c>
      <c r="X1052" s="42">
        <v>35.4</v>
      </c>
      <c r="Y1052" s="42">
        <v>32.5</v>
      </c>
      <c r="Z1052" s="42">
        <v>5</v>
      </c>
      <c r="AA1052" s="42">
        <v>5.3</v>
      </c>
      <c r="AB1052" s="42" t="s">
        <v>6853</v>
      </c>
      <c r="AC1052" s="42">
        <v>10.5</v>
      </c>
      <c r="AD1052" s="42" t="s">
        <v>6854</v>
      </c>
      <c r="AE1052" s="42">
        <v>21.6</v>
      </c>
      <c r="AF1052" s="42" t="s">
        <v>6855</v>
      </c>
      <c r="AG1052" s="42">
        <v>75</v>
      </c>
      <c r="AH1052" s="42">
        <v>97.3</v>
      </c>
      <c r="AI1052" s="42">
        <v>199.1</v>
      </c>
      <c r="AJ1052" s="42">
        <v>466.56</v>
      </c>
      <c r="AK1052" s="42" t="s">
        <v>76</v>
      </c>
      <c r="AL1052" s="42" t="s">
        <v>76</v>
      </c>
      <c r="AM1052" s="42" t="s">
        <v>76</v>
      </c>
      <c r="AN1052" s="42">
        <v>4.7</v>
      </c>
    </row>
    <row r="1053" spans="2:40" x14ac:dyDescent="0.25">
      <c r="B1053" s="42" t="s">
        <v>408</v>
      </c>
      <c r="C1053" s="15">
        <v>467110</v>
      </c>
      <c r="D1053" s="15" t="s">
        <v>5931</v>
      </c>
      <c r="E1053" s="15">
        <v>2018</v>
      </c>
      <c r="F1053" s="41">
        <v>43191</v>
      </c>
      <c r="G1053" s="42">
        <v>1011.2</v>
      </c>
      <c r="H1053" s="42">
        <v>1015.4</v>
      </c>
      <c r="I1053" s="42">
        <v>1022.9</v>
      </c>
      <c r="J1053" s="42" t="s">
        <v>6856</v>
      </c>
      <c r="K1053" s="42">
        <v>1002.4</v>
      </c>
      <c r="L1053" s="42" t="s">
        <v>6857</v>
      </c>
      <c r="M1053" s="42">
        <v>21.1</v>
      </c>
      <c r="N1053" s="42">
        <v>31.7</v>
      </c>
      <c r="O1053" s="42" t="s">
        <v>6858</v>
      </c>
      <c r="P1053" s="42">
        <v>11</v>
      </c>
      <c r="Q1053" s="42" t="s">
        <v>6859</v>
      </c>
      <c r="R1053" s="42">
        <v>16.600000000000001</v>
      </c>
      <c r="S1053" s="42">
        <v>2.9</v>
      </c>
      <c r="T1053" s="42">
        <v>60</v>
      </c>
      <c r="U1053" s="42">
        <v>20.100000000000001</v>
      </c>
      <c r="V1053" s="42">
        <v>40</v>
      </c>
      <c r="W1053" s="42" t="s">
        <v>6860</v>
      </c>
      <c r="X1053" s="42">
        <v>19.8</v>
      </c>
      <c r="Y1053" s="42">
        <v>18.100000000000001</v>
      </c>
      <c r="Z1053" s="42">
        <v>6</v>
      </c>
      <c r="AA1053" s="42">
        <v>7</v>
      </c>
      <c r="AB1053" s="42" t="s">
        <v>6861</v>
      </c>
      <c r="AC1053" s="42">
        <v>8</v>
      </c>
      <c r="AD1053" s="42" t="s">
        <v>6862</v>
      </c>
      <c r="AE1053" s="42">
        <v>8.5</v>
      </c>
      <c r="AF1053" s="42" t="s">
        <v>6863</v>
      </c>
      <c r="AG1053" s="42">
        <v>76</v>
      </c>
      <c r="AH1053" s="42">
        <v>111.5</v>
      </c>
      <c r="AI1053" s="42">
        <v>175.7</v>
      </c>
      <c r="AJ1053" s="42">
        <v>482.88</v>
      </c>
      <c r="AK1053" s="42" t="s">
        <v>76</v>
      </c>
      <c r="AL1053" s="42" t="s">
        <v>76</v>
      </c>
      <c r="AM1053" s="42" t="s">
        <v>76</v>
      </c>
      <c r="AN1053" s="42">
        <v>5.9</v>
      </c>
    </row>
    <row r="1054" spans="2:40" x14ac:dyDescent="0.25">
      <c r="B1054" s="42" t="s">
        <v>408</v>
      </c>
      <c r="C1054" s="15">
        <v>467110</v>
      </c>
      <c r="D1054" s="15" t="s">
        <v>5931</v>
      </c>
      <c r="E1054" s="15">
        <v>2018</v>
      </c>
      <c r="F1054" s="41">
        <v>43221</v>
      </c>
      <c r="G1054" s="42">
        <v>1007.4</v>
      </c>
      <c r="H1054" s="42">
        <v>1011.5</v>
      </c>
      <c r="I1054" s="42">
        <v>1015.7</v>
      </c>
      <c r="J1054" s="42" t="s">
        <v>6864</v>
      </c>
      <c r="K1054" s="42">
        <v>1001.1</v>
      </c>
      <c r="L1054" s="42" t="s">
        <v>6865</v>
      </c>
      <c r="M1054" s="42">
        <v>25.7</v>
      </c>
      <c r="N1054" s="42">
        <v>33.700000000000003</v>
      </c>
      <c r="O1054" s="42" t="s">
        <v>6866</v>
      </c>
      <c r="P1054" s="42">
        <v>19</v>
      </c>
      <c r="Q1054" s="42" t="s">
        <v>6867</v>
      </c>
      <c r="R1054" s="42">
        <v>22.1</v>
      </c>
      <c r="S1054" s="42">
        <v>2.8</v>
      </c>
      <c r="T1054" s="42">
        <v>210</v>
      </c>
      <c r="U1054" s="42">
        <v>19.399999999999999</v>
      </c>
      <c r="V1054" s="42">
        <v>150</v>
      </c>
      <c r="W1054" s="42" t="s">
        <v>6868</v>
      </c>
      <c r="X1054" s="42">
        <v>227.8</v>
      </c>
      <c r="Y1054" s="42">
        <v>26.3</v>
      </c>
      <c r="Z1054" s="42">
        <v>5</v>
      </c>
      <c r="AA1054" s="42">
        <v>21.5</v>
      </c>
      <c r="AB1054" s="42" t="s">
        <v>6869</v>
      </c>
      <c r="AC1054" s="42">
        <v>77</v>
      </c>
      <c r="AD1054" s="42" t="s">
        <v>6870</v>
      </c>
      <c r="AE1054" s="42">
        <v>205.5</v>
      </c>
      <c r="AF1054" s="42" t="s">
        <v>6871</v>
      </c>
      <c r="AG1054" s="42">
        <v>82</v>
      </c>
      <c r="AH1054" s="42">
        <v>148.1</v>
      </c>
      <c r="AI1054" s="42">
        <v>211.3</v>
      </c>
      <c r="AJ1054" s="42">
        <v>545.58000000000004</v>
      </c>
      <c r="AK1054" s="42" t="s">
        <v>76</v>
      </c>
      <c r="AL1054" s="42" t="s">
        <v>76</v>
      </c>
      <c r="AM1054" s="42" t="s">
        <v>76</v>
      </c>
      <c r="AN1054" s="42">
        <v>5.3</v>
      </c>
    </row>
    <row r="1055" spans="2:40" x14ac:dyDescent="0.25">
      <c r="B1055" s="42" t="s">
        <v>408</v>
      </c>
      <c r="C1055" s="15">
        <v>467110</v>
      </c>
      <c r="D1055" s="15" t="s">
        <v>5931</v>
      </c>
      <c r="E1055" s="15">
        <v>2018</v>
      </c>
      <c r="F1055" s="41">
        <v>43252</v>
      </c>
      <c r="G1055" s="42">
        <v>1002.8</v>
      </c>
      <c r="H1055" s="42">
        <v>1006.9</v>
      </c>
      <c r="I1055" s="42">
        <v>1011.2</v>
      </c>
      <c r="J1055" s="42" t="s">
        <v>6872</v>
      </c>
      <c r="K1055" s="42">
        <v>993.6</v>
      </c>
      <c r="L1055" s="42" t="s">
        <v>6873</v>
      </c>
      <c r="M1055" s="42">
        <v>27.1</v>
      </c>
      <c r="N1055" s="42">
        <v>34.1</v>
      </c>
      <c r="O1055" s="42" t="s">
        <v>6874</v>
      </c>
      <c r="P1055" s="42">
        <v>21.7</v>
      </c>
      <c r="Q1055" s="42" t="s">
        <v>6875</v>
      </c>
      <c r="R1055" s="42">
        <v>23.4</v>
      </c>
      <c r="S1055" s="42">
        <v>3.3</v>
      </c>
      <c r="T1055" s="42">
        <v>230</v>
      </c>
      <c r="U1055" s="42">
        <v>22.3</v>
      </c>
      <c r="V1055" s="42">
        <v>230</v>
      </c>
      <c r="W1055" s="42" t="s">
        <v>6876</v>
      </c>
      <c r="X1055" s="42">
        <v>109.5</v>
      </c>
      <c r="Y1055" s="42">
        <v>65.2</v>
      </c>
      <c r="Z1055" s="42">
        <v>10</v>
      </c>
      <c r="AA1055" s="42">
        <v>5.7</v>
      </c>
      <c r="AB1055" s="42" t="s">
        <v>6877</v>
      </c>
      <c r="AC1055" s="42">
        <v>10.199999999999999</v>
      </c>
      <c r="AD1055" s="42" t="s">
        <v>6878</v>
      </c>
      <c r="AE1055" s="42">
        <v>50</v>
      </c>
      <c r="AF1055" s="42" t="s">
        <v>6879</v>
      </c>
      <c r="AG1055" s="42">
        <v>81</v>
      </c>
      <c r="AH1055" s="42">
        <v>114</v>
      </c>
      <c r="AI1055" s="42">
        <v>164.6</v>
      </c>
      <c r="AJ1055" s="42">
        <v>461.13</v>
      </c>
      <c r="AK1055" s="42" t="s">
        <v>76</v>
      </c>
      <c r="AL1055" s="42" t="s">
        <v>76</v>
      </c>
      <c r="AM1055" s="42" t="s">
        <v>76</v>
      </c>
      <c r="AN1055" s="42">
        <v>7.1</v>
      </c>
    </row>
    <row r="1056" spans="2:40" x14ac:dyDescent="0.25">
      <c r="B1056" s="42" t="s">
        <v>408</v>
      </c>
      <c r="C1056" s="15">
        <v>467110</v>
      </c>
      <c r="D1056" s="15" t="s">
        <v>5931</v>
      </c>
      <c r="E1056" s="15">
        <v>2018</v>
      </c>
      <c r="F1056" s="41">
        <v>43282</v>
      </c>
      <c r="G1056" s="42">
        <v>1001.4</v>
      </c>
      <c r="H1056" s="42">
        <v>1005.5</v>
      </c>
      <c r="I1056" s="42">
        <v>1005.9</v>
      </c>
      <c r="J1056" s="42" t="s">
        <v>5008</v>
      </c>
      <c r="K1056" s="42">
        <v>993.1</v>
      </c>
      <c r="L1056" s="42" t="s">
        <v>6880</v>
      </c>
      <c r="M1056" s="42">
        <v>29.3</v>
      </c>
      <c r="N1056" s="42">
        <v>35.5</v>
      </c>
      <c r="O1056" s="42" t="s">
        <v>6881</v>
      </c>
      <c r="P1056" s="42">
        <v>25</v>
      </c>
      <c r="Q1056" s="42" t="s">
        <v>6882</v>
      </c>
      <c r="R1056" s="42">
        <v>25</v>
      </c>
      <c r="S1056" s="42">
        <v>3.1</v>
      </c>
      <c r="T1056" s="42">
        <v>230</v>
      </c>
      <c r="U1056" s="42">
        <v>16.2</v>
      </c>
      <c r="V1056" s="42">
        <v>30</v>
      </c>
      <c r="W1056" s="42" t="s">
        <v>6883</v>
      </c>
      <c r="X1056" s="42">
        <v>3.5</v>
      </c>
      <c r="Y1056" s="42">
        <v>2.9</v>
      </c>
      <c r="Z1056" s="42">
        <v>2</v>
      </c>
      <c r="AA1056" s="42">
        <v>1.5</v>
      </c>
      <c r="AB1056" s="42" t="s">
        <v>6884</v>
      </c>
      <c r="AC1056" s="42">
        <v>2.5</v>
      </c>
      <c r="AD1056" s="42" t="s">
        <v>6885</v>
      </c>
      <c r="AE1056" s="42">
        <v>2.5</v>
      </c>
      <c r="AF1056" s="42" t="s">
        <v>6886</v>
      </c>
      <c r="AG1056" s="42">
        <v>78</v>
      </c>
      <c r="AH1056" s="42">
        <v>148.4</v>
      </c>
      <c r="AI1056" s="42">
        <v>256.2</v>
      </c>
      <c r="AJ1056" s="42">
        <v>595.66</v>
      </c>
      <c r="AK1056" s="42" t="s">
        <v>76</v>
      </c>
      <c r="AL1056" s="42" t="s">
        <v>76</v>
      </c>
      <c r="AM1056" s="42" t="s">
        <v>76</v>
      </c>
      <c r="AN1056" s="42">
        <v>5.0999999999999996</v>
      </c>
    </row>
    <row r="1057" spans="2:40" x14ac:dyDescent="0.25">
      <c r="B1057" s="42" t="s">
        <v>408</v>
      </c>
      <c r="C1057" s="15">
        <v>467110</v>
      </c>
      <c r="D1057" s="15" t="s">
        <v>5931</v>
      </c>
      <c r="E1057" s="15">
        <v>2018</v>
      </c>
      <c r="F1057" s="41">
        <v>43313</v>
      </c>
      <c r="G1057" s="42">
        <v>999.8</v>
      </c>
      <c r="H1057" s="42">
        <v>1003.9</v>
      </c>
      <c r="I1057" s="42">
        <v>1010.3</v>
      </c>
      <c r="J1057" s="42" t="s">
        <v>6887</v>
      </c>
      <c r="K1057" s="42">
        <v>991.7</v>
      </c>
      <c r="L1057" s="42" t="s">
        <v>6888</v>
      </c>
      <c r="M1057" s="42">
        <v>28.8</v>
      </c>
      <c r="N1057" s="42">
        <v>36.9</v>
      </c>
      <c r="O1057" s="42" t="s">
        <v>6889</v>
      </c>
      <c r="P1057" s="42">
        <v>24.1</v>
      </c>
      <c r="Q1057" s="42" t="s">
        <v>6890</v>
      </c>
      <c r="R1057" s="42">
        <v>24.9</v>
      </c>
      <c r="S1057" s="42">
        <v>2.5</v>
      </c>
      <c r="T1057" s="42">
        <v>230</v>
      </c>
      <c r="U1057" s="42">
        <v>19.5</v>
      </c>
      <c r="V1057" s="42">
        <v>280</v>
      </c>
      <c r="W1057" s="42" t="s">
        <v>6891</v>
      </c>
      <c r="X1057" s="42">
        <v>183</v>
      </c>
      <c r="Y1057" s="42">
        <v>82.1</v>
      </c>
      <c r="Z1057" s="42">
        <v>12</v>
      </c>
      <c r="AA1057" s="42">
        <v>11</v>
      </c>
      <c r="AB1057" s="42" t="s">
        <v>6892</v>
      </c>
      <c r="AC1057" s="42">
        <v>20.5</v>
      </c>
      <c r="AD1057" s="42" t="s">
        <v>6893</v>
      </c>
      <c r="AE1057" s="42">
        <v>79</v>
      </c>
      <c r="AF1057" s="42" t="s">
        <v>6894</v>
      </c>
      <c r="AG1057" s="42">
        <v>80</v>
      </c>
      <c r="AH1057" s="42">
        <v>131.1</v>
      </c>
      <c r="AI1057" s="42">
        <v>182.3</v>
      </c>
      <c r="AJ1057" s="42">
        <v>478.67</v>
      </c>
      <c r="AK1057" s="42" t="s">
        <v>76</v>
      </c>
      <c r="AL1057" s="42" t="s">
        <v>76</v>
      </c>
      <c r="AM1057" s="42" t="s">
        <v>76</v>
      </c>
      <c r="AN1057" s="42">
        <v>6.2</v>
      </c>
    </row>
    <row r="1058" spans="2:40" x14ac:dyDescent="0.25">
      <c r="B1058" s="42" t="s">
        <v>408</v>
      </c>
      <c r="C1058" s="15">
        <v>467110</v>
      </c>
      <c r="D1058" s="15" t="s">
        <v>5931</v>
      </c>
      <c r="E1058" s="15">
        <v>2018</v>
      </c>
      <c r="F1058" s="41">
        <v>43344</v>
      </c>
      <c r="G1058" s="42">
        <v>1006.8</v>
      </c>
      <c r="H1058" s="42">
        <v>1011</v>
      </c>
      <c r="I1058" s="42">
        <v>1013.5</v>
      </c>
      <c r="J1058" s="42" t="s">
        <v>6895</v>
      </c>
      <c r="K1058" s="42">
        <v>998</v>
      </c>
      <c r="L1058" s="42" t="s">
        <v>6896</v>
      </c>
      <c r="M1058" s="42">
        <v>27.5</v>
      </c>
      <c r="N1058" s="42">
        <v>33.5</v>
      </c>
      <c r="O1058" s="42" t="s">
        <v>6897</v>
      </c>
      <c r="P1058" s="42">
        <v>22.6</v>
      </c>
      <c r="Q1058" s="42" t="s">
        <v>6898</v>
      </c>
      <c r="R1058" s="42">
        <v>22.4</v>
      </c>
      <c r="S1058" s="42">
        <v>3.1</v>
      </c>
      <c r="T1058" s="42">
        <v>50</v>
      </c>
      <c r="U1058" s="42">
        <v>24.1</v>
      </c>
      <c r="V1058" s="42">
        <v>60</v>
      </c>
      <c r="W1058" s="42" t="s">
        <v>6899</v>
      </c>
      <c r="X1058" s="42">
        <v>29.9</v>
      </c>
      <c r="Y1058" s="42">
        <v>19.7</v>
      </c>
      <c r="Z1058" s="42">
        <v>4</v>
      </c>
      <c r="AA1058" s="42">
        <v>4.5</v>
      </c>
      <c r="AB1058" s="42" t="s">
        <v>6900</v>
      </c>
      <c r="AC1058" s="42">
        <v>8.5</v>
      </c>
      <c r="AD1058" s="42" t="s">
        <v>6901</v>
      </c>
      <c r="AE1058" s="42">
        <v>24.5</v>
      </c>
      <c r="AF1058" s="42" t="s">
        <v>6272</v>
      </c>
      <c r="AG1058" s="42">
        <v>75</v>
      </c>
      <c r="AH1058" s="42">
        <v>137.30000000000001</v>
      </c>
      <c r="AI1058" s="42">
        <v>230.6</v>
      </c>
      <c r="AJ1058" s="42">
        <v>495.19</v>
      </c>
      <c r="AK1058" s="42" t="s">
        <v>76</v>
      </c>
      <c r="AL1058" s="42" t="s">
        <v>76</v>
      </c>
      <c r="AM1058" s="42" t="s">
        <v>76</v>
      </c>
      <c r="AN1058" s="42">
        <v>4.4000000000000004</v>
      </c>
    </row>
    <row r="1059" spans="2:40" x14ac:dyDescent="0.25">
      <c r="B1059" s="42" t="s">
        <v>408</v>
      </c>
      <c r="C1059" s="15">
        <v>467110</v>
      </c>
      <c r="D1059" s="15" t="s">
        <v>5931</v>
      </c>
      <c r="E1059" s="15">
        <v>2018</v>
      </c>
      <c r="F1059" s="41">
        <v>43374</v>
      </c>
      <c r="G1059" s="42">
        <v>1013.3</v>
      </c>
      <c r="H1059" s="42">
        <v>1017.5</v>
      </c>
      <c r="I1059" s="42">
        <v>1019.7</v>
      </c>
      <c r="J1059" s="42" t="s">
        <v>6902</v>
      </c>
      <c r="K1059" s="42">
        <v>1004.8</v>
      </c>
      <c r="L1059" s="42" t="s">
        <v>6903</v>
      </c>
      <c r="M1059" s="42">
        <v>23.4</v>
      </c>
      <c r="N1059" s="42">
        <v>32.4</v>
      </c>
      <c r="O1059" s="42" t="s">
        <v>6904</v>
      </c>
      <c r="P1059" s="42">
        <v>14.9</v>
      </c>
      <c r="Q1059" s="42" t="s">
        <v>6905</v>
      </c>
      <c r="R1059" s="42">
        <v>15.6</v>
      </c>
      <c r="S1059" s="42">
        <v>3.7</v>
      </c>
      <c r="T1059" s="42">
        <v>50</v>
      </c>
      <c r="U1059" s="42">
        <v>20.3</v>
      </c>
      <c r="V1059" s="42">
        <v>60</v>
      </c>
      <c r="W1059" s="42" t="s">
        <v>6906</v>
      </c>
      <c r="X1059" s="42">
        <v>5.5</v>
      </c>
      <c r="Y1059" s="42">
        <v>15.2</v>
      </c>
      <c r="Z1059" s="42">
        <v>3</v>
      </c>
      <c r="AA1059" s="42">
        <v>0.9</v>
      </c>
      <c r="AB1059" s="42" t="s">
        <v>6907</v>
      </c>
      <c r="AC1059" s="42">
        <v>2.2000000000000002</v>
      </c>
      <c r="AD1059" s="42" t="s">
        <v>6907</v>
      </c>
      <c r="AE1059" s="42">
        <v>4.4000000000000004</v>
      </c>
      <c r="AF1059" s="42" t="s">
        <v>6908</v>
      </c>
      <c r="AG1059" s="42">
        <v>63</v>
      </c>
      <c r="AH1059" s="42">
        <v>138.4</v>
      </c>
      <c r="AI1059" s="42">
        <v>196.7</v>
      </c>
      <c r="AJ1059" s="42">
        <v>487.28</v>
      </c>
      <c r="AK1059" s="42" t="s">
        <v>76</v>
      </c>
      <c r="AL1059" s="42" t="s">
        <v>76</v>
      </c>
      <c r="AM1059" s="42" t="s">
        <v>76</v>
      </c>
      <c r="AN1059" s="42">
        <v>4.4000000000000004</v>
      </c>
    </row>
    <row r="1060" spans="2:40" x14ac:dyDescent="0.25">
      <c r="B1060" s="42" t="s">
        <v>408</v>
      </c>
      <c r="C1060" s="15">
        <v>467110</v>
      </c>
      <c r="D1060" s="15" t="s">
        <v>5931</v>
      </c>
      <c r="E1060" s="15">
        <v>2018</v>
      </c>
      <c r="F1060" s="41">
        <v>43405</v>
      </c>
      <c r="G1060" s="42">
        <v>1015.5</v>
      </c>
      <c r="H1060" s="42">
        <v>1019.7</v>
      </c>
      <c r="I1060" s="42">
        <v>1021.9</v>
      </c>
      <c r="J1060" s="42" t="s">
        <v>6909</v>
      </c>
      <c r="K1060" s="42">
        <v>1009.9</v>
      </c>
      <c r="L1060" s="42" t="s">
        <v>6910</v>
      </c>
      <c r="M1060" s="42">
        <v>20.7</v>
      </c>
      <c r="N1060" s="42">
        <v>30</v>
      </c>
      <c r="O1060" s="42" t="s">
        <v>6911</v>
      </c>
      <c r="P1060" s="42">
        <v>15.6</v>
      </c>
      <c r="Q1060" s="42" t="s">
        <v>6912</v>
      </c>
      <c r="R1060" s="42">
        <v>16</v>
      </c>
      <c r="S1060" s="42">
        <v>3.2</v>
      </c>
      <c r="T1060" s="42">
        <v>60</v>
      </c>
      <c r="U1060" s="42">
        <v>21.2</v>
      </c>
      <c r="V1060" s="42">
        <v>50</v>
      </c>
      <c r="W1060" s="42" t="s">
        <v>6913</v>
      </c>
      <c r="X1060" s="42">
        <v>73.5</v>
      </c>
      <c r="Y1060" s="42">
        <v>73.400000000000006</v>
      </c>
      <c r="Z1060" s="42">
        <v>9</v>
      </c>
      <c r="AA1060" s="42">
        <v>1.5</v>
      </c>
      <c r="AB1060" s="42" t="s">
        <v>6914</v>
      </c>
      <c r="AC1060" s="42">
        <v>7</v>
      </c>
      <c r="AD1060" s="42" t="s">
        <v>6915</v>
      </c>
      <c r="AE1060" s="42">
        <v>28</v>
      </c>
      <c r="AF1060" s="42" t="s">
        <v>2199</v>
      </c>
      <c r="AG1060" s="42">
        <v>75</v>
      </c>
      <c r="AH1060" s="42">
        <v>67.599999999999994</v>
      </c>
      <c r="AI1060" s="42">
        <v>118.5</v>
      </c>
      <c r="AJ1060" s="42">
        <v>322.14</v>
      </c>
      <c r="AK1060" s="42" t="s">
        <v>76</v>
      </c>
      <c r="AL1060" s="42" t="s">
        <v>76</v>
      </c>
      <c r="AM1060" s="42" t="s">
        <v>76</v>
      </c>
      <c r="AN1060" s="42">
        <v>6.5</v>
      </c>
    </row>
    <row r="1061" spans="2:40" x14ac:dyDescent="0.25">
      <c r="B1061" s="42" t="s">
        <v>408</v>
      </c>
      <c r="C1061" s="15">
        <v>467110</v>
      </c>
      <c r="D1061" s="15" t="s">
        <v>5931</v>
      </c>
      <c r="E1061" s="15">
        <v>2018</v>
      </c>
      <c r="F1061" s="41">
        <v>43435</v>
      </c>
      <c r="G1061" s="42">
        <v>1018.1</v>
      </c>
      <c r="H1061" s="42">
        <v>1022.4</v>
      </c>
      <c r="I1061" s="42">
        <v>1027.3</v>
      </c>
      <c r="J1061" s="42" t="s">
        <v>6916</v>
      </c>
      <c r="K1061" s="42">
        <v>1009.3</v>
      </c>
      <c r="L1061" s="42" t="s">
        <v>6917</v>
      </c>
      <c r="M1061" s="42">
        <v>17.2</v>
      </c>
      <c r="N1061" s="42">
        <v>27</v>
      </c>
      <c r="O1061" s="42" t="s">
        <v>6918</v>
      </c>
      <c r="P1061" s="42">
        <v>9.8000000000000007</v>
      </c>
      <c r="Q1061" s="42" t="s">
        <v>6919</v>
      </c>
      <c r="R1061" s="42">
        <v>12.1</v>
      </c>
      <c r="S1061" s="42">
        <v>3.6</v>
      </c>
      <c r="T1061" s="42">
        <v>60</v>
      </c>
      <c r="U1061" s="42">
        <v>19.100000000000001</v>
      </c>
      <c r="V1061" s="42">
        <v>60</v>
      </c>
      <c r="W1061" s="42" t="s">
        <v>6920</v>
      </c>
      <c r="X1061" s="42">
        <v>20.5</v>
      </c>
      <c r="Y1061" s="42">
        <v>25.5</v>
      </c>
      <c r="Z1061" s="42">
        <v>5</v>
      </c>
      <c r="AA1061" s="42">
        <v>3</v>
      </c>
      <c r="AB1061" s="42" t="s">
        <v>6921</v>
      </c>
      <c r="AC1061" s="42">
        <v>4.5</v>
      </c>
      <c r="AD1061" s="42" t="s">
        <v>6922</v>
      </c>
      <c r="AE1061" s="42">
        <v>16</v>
      </c>
      <c r="AF1061" s="42" t="s">
        <v>6923</v>
      </c>
      <c r="AG1061" s="42">
        <v>72</v>
      </c>
      <c r="AH1061" s="42">
        <v>69.900000000000006</v>
      </c>
      <c r="AI1061" s="42">
        <v>111.2</v>
      </c>
      <c r="AJ1061" s="42">
        <v>299.39</v>
      </c>
      <c r="AK1061" s="42" t="s">
        <v>76</v>
      </c>
      <c r="AL1061" s="42" t="s">
        <v>76</v>
      </c>
      <c r="AM1061" s="42" t="s">
        <v>76</v>
      </c>
      <c r="AN1061" s="42">
        <v>6.9</v>
      </c>
    </row>
    <row r="1062" spans="2:40" x14ac:dyDescent="0.25">
      <c r="B1062" s="42" t="s">
        <v>408</v>
      </c>
      <c r="C1062" s="15">
        <v>467110</v>
      </c>
      <c r="D1062" s="15" t="s">
        <v>5931</v>
      </c>
      <c r="E1062" s="15">
        <v>2019</v>
      </c>
      <c r="F1062" s="41">
        <v>43466</v>
      </c>
      <c r="G1062" s="42">
        <v>1019.6</v>
      </c>
      <c r="H1062" s="42">
        <v>1023.9</v>
      </c>
      <c r="I1062" s="42">
        <v>1027.5</v>
      </c>
      <c r="J1062" s="42" t="s">
        <v>6924</v>
      </c>
      <c r="K1062" s="42">
        <v>1014.1</v>
      </c>
      <c r="L1062" s="42" t="s">
        <v>6925</v>
      </c>
      <c r="M1062" s="42">
        <v>15.5</v>
      </c>
      <c r="N1062" s="42">
        <v>23.8</v>
      </c>
      <c r="O1062" s="42" t="s">
        <v>6926</v>
      </c>
      <c r="P1062" s="42">
        <v>9.1</v>
      </c>
      <c r="Q1062" s="42" t="s">
        <v>6927</v>
      </c>
      <c r="R1062" s="42">
        <v>10.1</v>
      </c>
      <c r="S1062" s="42">
        <v>3.5</v>
      </c>
      <c r="T1062" s="42">
        <v>70</v>
      </c>
      <c r="U1062" s="42">
        <v>20.5</v>
      </c>
      <c r="V1062" s="42">
        <v>80</v>
      </c>
      <c r="W1062" s="42" t="s">
        <v>6928</v>
      </c>
      <c r="X1062" s="42">
        <v>4.4000000000000004</v>
      </c>
      <c r="Y1062" s="42">
        <v>16</v>
      </c>
      <c r="Z1062" s="42">
        <v>2</v>
      </c>
      <c r="AA1062" s="42">
        <v>1</v>
      </c>
      <c r="AB1062" s="42" t="s">
        <v>6929</v>
      </c>
      <c r="AC1062" s="42">
        <v>1.5</v>
      </c>
      <c r="AD1062" s="42" t="s">
        <v>6930</v>
      </c>
      <c r="AE1062" s="42">
        <v>4</v>
      </c>
      <c r="AF1062" s="42" t="s">
        <v>6931</v>
      </c>
      <c r="AG1062" s="42">
        <v>71</v>
      </c>
      <c r="AH1062" s="42">
        <v>73.3</v>
      </c>
      <c r="AI1062" s="42">
        <v>122.3</v>
      </c>
      <c r="AJ1062" s="42">
        <v>344.89</v>
      </c>
      <c r="AK1062" s="42" t="s">
        <v>76</v>
      </c>
      <c r="AL1062" s="42" t="s">
        <v>76</v>
      </c>
      <c r="AM1062" s="42" t="s">
        <v>76</v>
      </c>
      <c r="AN1062" s="42">
        <v>6.2</v>
      </c>
    </row>
    <row r="1063" spans="2:40" x14ac:dyDescent="0.25">
      <c r="B1063" s="42" t="s">
        <v>408</v>
      </c>
      <c r="C1063" s="15">
        <v>467110</v>
      </c>
      <c r="D1063" s="15" t="s">
        <v>5931</v>
      </c>
      <c r="E1063" s="15">
        <v>2019</v>
      </c>
      <c r="F1063" s="41">
        <v>43497</v>
      </c>
      <c r="G1063" s="42">
        <v>1017</v>
      </c>
      <c r="H1063" s="42">
        <v>1021.3</v>
      </c>
      <c r="I1063" s="42">
        <v>1025.5</v>
      </c>
      <c r="J1063" s="42" t="s">
        <v>6932</v>
      </c>
      <c r="K1063" s="42">
        <v>1009.9</v>
      </c>
      <c r="L1063" s="42" t="s">
        <v>6933</v>
      </c>
      <c r="M1063" s="42">
        <v>15.4</v>
      </c>
      <c r="N1063" s="42">
        <v>25.1</v>
      </c>
      <c r="O1063" s="42" t="s">
        <v>6934</v>
      </c>
      <c r="P1063" s="42">
        <v>9.4</v>
      </c>
      <c r="Q1063" s="42" t="s">
        <v>6935</v>
      </c>
      <c r="R1063" s="42">
        <v>11.3</v>
      </c>
      <c r="S1063" s="42">
        <v>3.1</v>
      </c>
      <c r="T1063" s="42">
        <v>70</v>
      </c>
      <c r="U1063" s="42">
        <v>17.5</v>
      </c>
      <c r="V1063" s="42">
        <v>60</v>
      </c>
      <c r="W1063" s="42" t="s">
        <v>6936</v>
      </c>
      <c r="X1063" s="42">
        <v>37.5</v>
      </c>
      <c r="Y1063" s="42">
        <v>30.5</v>
      </c>
      <c r="Z1063" s="42">
        <v>5</v>
      </c>
      <c r="AA1063" s="42">
        <v>2.2000000000000002</v>
      </c>
      <c r="AB1063" s="42" t="s">
        <v>6937</v>
      </c>
      <c r="AC1063" s="42">
        <v>5</v>
      </c>
      <c r="AD1063" s="42" t="s">
        <v>6938</v>
      </c>
      <c r="AE1063" s="42">
        <v>19.899999999999999</v>
      </c>
      <c r="AF1063" s="42" t="s">
        <v>2223</v>
      </c>
      <c r="AG1063" s="42">
        <v>77</v>
      </c>
      <c r="AH1063" s="42">
        <v>54.5</v>
      </c>
      <c r="AI1063" s="42">
        <v>59.1</v>
      </c>
      <c r="AJ1063" s="42">
        <v>274.83</v>
      </c>
      <c r="AK1063" s="42" t="s">
        <v>76</v>
      </c>
      <c r="AL1063" s="42" t="s">
        <v>76</v>
      </c>
      <c r="AM1063" s="42" t="s">
        <v>76</v>
      </c>
      <c r="AN1063" s="42">
        <v>8</v>
      </c>
    </row>
    <row r="1064" spans="2:40" x14ac:dyDescent="0.25">
      <c r="B1064" s="42" t="s">
        <v>408</v>
      </c>
      <c r="C1064" s="15">
        <v>467110</v>
      </c>
      <c r="D1064" s="15" t="s">
        <v>5931</v>
      </c>
      <c r="E1064" s="15">
        <v>2019</v>
      </c>
      <c r="F1064" s="41">
        <v>43525</v>
      </c>
      <c r="G1064" s="42">
        <v>1013.7</v>
      </c>
      <c r="H1064" s="42">
        <v>1018</v>
      </c>
      <c r="I1064" s="42">
        <v>1021.9</v>
      </c>
      <c r="J1064" s="42" t="s">
        <v>6939</v>
      </c>
      <c r="K1064" s="42">
        <v>1004.6</v>
      </c>
      <c r="L1064" s="42" t="s">
        <v>3354</v>
      </c>
      <c r="M1064" s="42">
        <v>16.7</v>
      </c>
      <c r="N1064" s="42">
        <v>25.8</v>
      </c>
      <c r="O1064" s="42" t="s">
        <v>6940</v>
      </c>
      <c r="P1064" s="42">
        <v>8.9</v>
      </c>
      <c r="Q1064" s="42" t="s">
        <v>6941</v>
      </c>
      <c r="R1064" s="42">
        <v>12.8</v>
      </c>
      <c r="S1064" s="42">
        <v>3.1</v>
      </c>
      <c r="T1064" s="42">
        <v>70</v>
      </c>
      <c r="U1064" s="42">
        <v>17.3</v>
      </c>
      <c r="V1064" s="42">
        <v>70</v>
      </c>
      <c r="W1064" s="42" t="s">
        <v>6942</v>
      </c>
      <c r="X1064" s="42">
        <v>201.7</v>
      </c>
      <c r="Y1064" s="42">
        <v>128.5</v>
      </c>
      <c r="Z1064" s="42">
        <v>14</v>
      </c>
      <c r="AA1064" s="42">
        <v>6.5</v>
      </c>
      <c r="AB1064" s="42" t="s">
        <v>6943</v>
      </c>
      <c r="AC1064" s="42">
        <v>12</v>
      </c>
      <c r="AD1064" s="42" t="s">
        <v>6944</v>
      </c>
      <c r="AE1064" s="42">
        <v>77</v>
      </c>
      <c r="AF1064" s="42" t="s">
        <v>6945</v>
      </c>
      <c r="AG1064" s="42">
        <v>79</v>
      </c>
      <c r="AH1064" s="42">
        <v>66.099999999999994</v>
      </c>
      <c r="AI1064" s="42">
        <v>102.3</v>
      </c>
      <c r="AJ1064" s="42">
        <v>371.59</v>
      </c>
      <c r="AK1064" s="42" t="s">
        <v>76</v>
      </c>
      <c r="AL1064" s="42" t="s">
        <v>76</v>
      </c>
      <c r="AM1064" s="42" t="s">
        <v>76</v>
      </c>
      <c r="AN1064" s="42">
        <v>7.3</v>
      </c>
    </row>
    <row r="1065" spans="2:40" x14ac:dyDescent="0.25">
      <c r="B1065" s="42" t="s">
        <v>408</v>
      </c>
      <c r="C1065" s="15">
        <v>467110</v>
      </c>
      <c r="D1065" s="15" t="s">
        <v>5931</v>
      </c>
      <c r="E1065" s="15">
        <v>2019</v>
      </c>
      <c r="F1065" s="41">
        <v>43556</v>
      </c>
      <c r="G1065" s="42">
        <v>1009.6</v>
      </c>
      <c r="H1065" s="42">
        <v>1013.9</v>
      </c>
      <c r="I1065" s="42">
        <v>1021.4</v>
      </c>
      <c r="J1065" s="42" t="s">
        <v>6946</v>
      </c>
      <c r="K1065" s="42">
        <v>1000.4</v>
      </c>
      <c r="L1065" s="42" t="s">
        <v>6947</v>
      </c>
      <c r="M1065" s="42">
        <v>20.6</v>
      </c>
      <c r="N1065" s="42">
        <v>28.7</v>
      </c>
      <c r="O1065" s="42" t="s">
        <v>6948</v>
      </c>
      <c r="P1065" s="42">
        <v>12.6</v>
      </c>
      <c r="Q1065" s="42" t="s">
        <v>6949</v>
      </c>
      <c r="R1065" s="42">
        <v>17.3</v>
      </c>
      <c r="S1065" s="42">
        <v>2.6</v>
      </c>
      <c r="T1065" s="42">
        <v>60</v>
      </c>
      <c r="U1065" s="42">
        <v>17.2</v>
      </c>
      <c r="V1065" s="42">
        <v>310</v>
      </c>
      <c r="W1065" s="42" t="s">
        <v>6950</v>
      </c>
      <c r="X1065" s="42">
        <v>113.1</v>
      </c>
      <c r="Y1065" s="42">
        <v>59.5</v>
      </c>
      <c r="Z1065" s="42">
        <v>15</v>
      </c>
      <c r="AA1065" s="42">
        <v>11.2</v>
      </c>
      <c r="AB1065" s="42" t="s">
        <v>6951</v>
      </c>
      <c r="AC1065" s="42">
        <v>16.600000000000001</v>
      </c>
      <c r="AD1065" s="42" t="s">
        <v>6952</v>
      </c>
      <c r="AE1065" s="42">
        <v>35</v>
      </c>
      <c r="AF1065" s="42" t="s">
        <v>6327</v>
      </c>
      <c r="AG1065" s="42">
        <v>82</v>
      </c>
      <c r="AH1065" s="42">
        <v>83</v>
      </c>
      <c r="AI1065" s="42">
        <v>122</v>
      </c>
      <c r="AJ1065" s="42">
        <v>464.26</v>
      </c>
      <c r="AK1065" s="42" t="s">
        <v>76</v>
      </c>
      <c r="AL1065" s="42" t="s">
        <v>76</v>
      </c>
      <c r="AM1065" s="42" t="s">
        <v>76</v>
      </c>
      <c r="AN1065" s="42">
        <v>6.3</v>
      </c>
    </row>
    <row r="1066" spans="2:40" x14ac:dyDescent="0.25">
      <c r="B1066" s="42" t="s">
        <v>408</v>
      </c>
      <c r="C1066" s="15">
        <v>467110</v>
      </c>
      <c r="D1066" s="15" t="s">
        <v>5931</v>
      </c>
      <c r="E1066" s="15">
        <v>2019</v>
      </c>
      <c r="F1066" s="41">
        <v>43586</v>
      </c>
      <c r="G1066" s="42">
        <v>1007.1</v>
      </c>
      <c r="H1066" s="42">
        <v>1011.3</v>
      </c>
      <c r="I1066" s="42">
        <v>1014.2</v>
      </c>
      <c r="J1066" s="42" t="s">
        <v>6953</v>
      </c>
      <c r="K1066" s="42">
        <v>998.6</v>
      </c>
      <c r="L1066" s="42" t="s">
        <v>6954</v>
      </c>
      <c r="M1066" s="42">
        <v>22.8</v>
      </c>
      <c r="N1066" s="42">
        <v>30</v>
      </c>
      <c r="O1066" s="42" t="s">
        <v>6955</v>
      </c>
      <c r="P1066" s="42">
        <v>15.4</v>
      </c>
      <c r="Q1066" s="42" t="s">
        <v>6956</v>
      </c>
      <c r="R1066" s="42">
        <v>18.5</v>
      </c>
      <c r="S1066" s="42">
        <v>2.7</v>
      </c>
      <c r="T1066" s="42">
        <v>60</v>
      </c>
      <c r="U1066" s="42">
        <v>21.8</v>
      </c>
      <c r="V1066" s="42">
        <v>70</v>
      </c>
      <c r="W1066" s="42" t="s">
        <v>6957</v>
      </c>
      <c r="X1066" s="42">
        <v>190</v>
      </c>
      <c r="Y1066" s="42">
        <v>102.4</v>
      </c>
      <c r="Z1066" s="42">
        <v>17</v>
      </c>
      <c r="AA1066" s="42">
        <v>8.5</v>
      </c>
      <c r="AB1066" s="42" t="s">
        <v>6958</v>
      </c>
      <c r="AC1066" s="42">
        <v>14.5</v>
      </c>
      <c r="AD1066" s="42" t="s">
        <v>6959</v>
      </c>
      <c r="AE1066" s="42">
        <v>37.5</v>
      </c>
      <c r="AF1066" s="42" t="s">
        <v>6960</v>
      </c>
      <c r="AG1066" s="42">
        <v>78</v>
      </c>
      <c r="AH1066" s="42">
        <v>79.400000000000006</v>
      </c>
      <c r="AI1066" s="42">
        <v>89.7</v>
      </c>
      <c r="AJ1066" s="42">
        <v>425.36</v>
      </c>
      <c r="AK1066" s="42" t="s">
        <v>76</v>
      </c>
      <c r="AL1066" s="42" t="s">
        <v>76</v>
      </c>
      <c r="AM1066" s="42" t="s">
        <v>76</v>
      </c>
      <c r="AN1066" s="42">
        <v>7.5</v>
      </c>
    </row>
    <row r="1067" spans="2:40" x14ac:dyDescent="0.25">
      <c r="B1067" s="42" t="s">
        <v>408</v>
      </c>
      <c r="C1067" s="15">
        <v>467110</v>
      </c>
      <c r="D1067" s="15" t="s">
        <v>5931</v>
      </c>
      <c r="E1067" s="15">
        <v>2019</v>
      </c>
      <c r="F1067" s="41">
        <v>43617</v>
      </c>
      <c r="G1067" s="42">
        <v>1002.6</v>
      </c>
      <c r="H1067" s="42">
        <v>1006.7</v>
      </c>
      <c r="I1067" s="42">
        <v>1008.8</v>
      </c>
      <c r="J1067" s="42" t="s">
        <v>6961</v>
      </c>
      <c r="K1067" s="42">
        <v>996.4</v>
      </c>
      <c r="L1067" s="42" t="s">
        <v>6962</v>
      </c>
      <c r="M1067" s="42">
        <v>26.5</v>
      </c>
      <c r="N1067" s="42">
        <v>33.200000000000003</v>
      </c>
      <c r="O1067" s="42" t="s">
        <v>6963</v>
      </c>
      <c r="P1067" s="42">
        <v>20.8</v>
      </c>
      <c r="Q1067" s="42" t="s">
        <v>6964</v>
      </c>
      <c r="R1067" s="42">
        <v>24</v>
      </c>
      <c r="S1067" s="42">
        <v>2.8</v>
      </c>
      <c r="T1067" s="42">
        <v>240</v>
      </c>
      <c r="U1067" s="42">
        <v>17</v>
      </c>
      <c r="V1067" s="42">
        <v>250</v>
      </c>
      <c r="W1067" s="42" t="s">
        <v>6965</v>
      </c>
      <c r="X1067" s="42">
        <v>117.1</v>
      </c>
      <c r="Y1067" s="42">
        <v>107.8</v>
      </c>
      <c r="Z1067" s="42">
        <v>14</v>
      </c>
      <c r="AA1067" s="42">
        <v>8.5</v>
      </c>
      <c r="AB1067" s="42" t="s">
        <v>6966</v>
      </c>
      <c r="AC1067" s="42">
        <v>19.5</v>
      </c>
      <c r="AD1067" s="42" t="s">
        <v>6967</v>
      </c>
      <c r="AE1067" s="42">
        <v>34.200000000000003</v>
      </c>
      <c r="AF1067" s="42" t="s">
        <v>6968</v>
      </c>
      <c r="AG1067" s="42">
        <v>87</v>
      </c>
      <c r="AH1067" s="42">
        <v>91.5</v>
      </c>
      <c r="AI1067" s="42">
        <v>132.69999999999999</v>
      </c>
      <c r="AJ1067" s="42">
        <v>488.93</v>
      </c>
      <c r="AK1067" s="42" t="s">
        <v>76</v>
      </c>
      <c r="AL1067" s="42" t="s">
        <v>76</v>
      </c>
      <c r="AM1067" s="42" t="s">
        <v>76</v>
      </c>
      <c r="AN1067" s="42">
        <v>7.7</v>
      </c>
    </row>
    <row r="1068" spans="2:40" x14ac:dyDescent="0.25">
      <c r="B1068" s="42" t="s">
        <v>408</v>
      </c>
      <c r="C1068" s="15">
        <v>467110</v>
      </c>
      <c r="D1068" s="15" t="s">
        <v>5931</v>
      </c>
      <c r="E1068" s="15">
        <v>2019</v>
      </c>
      <c r="F1068" s="41">
        <v>43647</v>
      </c>
      <c r="G1068" s="42">
        <v>1001.9</v>
      </c>
      <c r="H1068" s="42">
        <v>1005.9</v>
      </c>
      <c r="I1068" s="42">
        <v>1007.1</v>
      </c>
      <c r="J1068" s="42" t="s">
        <v>6969</v>
      </c>
      <c r="K1068" s="42">
        <v>992.8</v>
      </c>
      <c r="L1068" s="42" t="s">
        <v>6970</v>
      </c>
      <c r="M1068" s="42">
        <v>28.5</v>
      </c>
      <c r="N1068" s="42">
        <v>35.5</v>
      </c>
      <c r="O1068" s="42" t="s">
        <v>6971</v>
      </c>
      <c r="P1068" s="42">
        <v>25.2</v>
      </c>
      <c r="Q1068" s="42" t="s">
        <v>6972</v>
      </c>
      <c r="R1068" s="42">
        <v>25.4</v>
      </c>
      <c r="S1068" s="42">
        <v>2.6</v>
      </c>
      <c r="T1068" s="42">
        <v>240</v>
      </c>
      <c r="U1068" s="42">
        <v>14.3</v>
      </c>
      <c r="V1068" s="42">
        <v>170</v>
      </c>
      <c r="W1068" s="42" t="s">
        <v>6973</v>
      </c>
      <c r="X1068" s="42">
        <v>45.3</v>
      </c>
      <c r="Y1068" s="42">
        <v>35.1</v>
      </c>
      <c r="Z1068" s="42">
        <v>8</v>
      </c>
      <c r="AA1068" s="42">
        <v>5.5</v>
      </c>
      <c r="AB1068" s="42" t="s">
        <v>6974</v>
      </c>
      <c r="AC1068" s="42">
        <v>9.5</v>
      </c>
      <c r="AD1068" s="42" t="s">
        <v>6975</v>
      </c>
      <c r="AE1068" s="42">
        <v>17.5</v>
      </c>
      <c r="AF1068" s="42" t="s">
        <v>6976</v>
      </c>
      <c r="AG1068" s="42">
        <v>83</v>
      </c>
      <c r="AH1068" s="42">
        <v>119.8</v>
      </c>
      <c r="AI1068" s="42">
        <v>209.8</v>
      </c>
      <c r="AJ1068" s="42">
        <v>615.11</v>
      </c>
      <c r="AK1068" s="42" t="s">
        <v>76</v>
      </c>
      <c r="AL1068" s="42" t="s">
        <v>76</v>
      </c>
      <c r="AM1068" s="42" t="s">
        <v>76</v>
      </c>
      <c r="AN1068" s="42">
        <v>6.7</v>
      </c>
    </row>
    <row r="1069" spans="2:40" x14ac:dyDescent="0.25">
      <c r="B1069" s="42" t="s">
        <v>408</v>
      </c>
      <c r="C1069" s="15">
        <v>467110</v>
      </c>
      <c r="D1069" s="15" t="s">
        <v>5931</v>
      </c>
      <c r="E1069" s="15">
        <v>2019</v>
      </c>
      <c r="F1069" s="41">
        <v>43678</v>
      </c>
      <c r="G1069" s="42">
        <v>1000.2</v>
      </c>
      <c r="H1069" s="42">
        <v>1004.3</v>
      </c>
      <c r="I1069" s="42">
        <v>1008.4</v>
      </c>
      <c r="J1069" s="42" t="s">
        <v>6977</v>
      </c>
      <c r="K1069" s="42">
        <v>986.7</v>
      </c>
      <c r="L1069" s="42" t="s">
        <v>6978</v>
      </c>
      <c r="M1069" s="42">
        <v>29.4</v>
      </c>
      <c r="N1069" s="42">
        <v>37.200000000000003</v>
      </c>
      <c r="O1069" s="42" t="s">
        <v>6979</v>
      </c>
      <c r="P1069" s="42">
        <v>25</v>
      </c>
      <c r="Q1069" s="42" t="s">
        <v>6980</v>
      </c>
      <c r="R1069" s="42">
        <v>24.8</v>
      </c>
      <c r="S1069" s="42">
        <v>3.1</v>
      </c>
      <c r="T1069" s="42">
        <v>250</v>
      </c>
      <c r="U1069" s="42">
        <v>25.3</v>
      </c>
      <c r="V1069" s="42">
        <v>50</v>
      </c>
      <c r="W1069" s="42" t="s">
        <v>6981</v>
      </c>
      <c r="X1069" s="42">
        <v>112.7</v>
      </c>
      <c r="Y1069" s="42">
        <v>27.9</v>
      </c>
      <c r="Z1069" s="42">
        <v>10</v>
      </c>
      <c r="AA1069" s="42">
        <v>14</v>
      </c>
      <c r="AB1069" s="42" t="s">
        <v>6982</v>
      </c>
      <c r="AC1069" s="42">
        <v>39</v>
      </c>
      <c r="AD1069" s="42" t="s">
        <v>6983</v>
      </c>
      <c r="AE1069" s="42">
        <v>62.1</v>
      </c>
      <c r="AF1069" s="42" t="s">
        <v>6984</v>
      </c>
      <c r="AG1069" s="42">
        <v>77</v>
      </c>
      <c r="AH1069" s="42">
        <v>130.6</v>
      </c>
      <c r="AI1069" s="42">
        <v>240.9</v>
      </c>
      <c r="AJ1069" s="42">
        <v>669.65</v>
      </c>
      <c r="AK1069" s="42" t="s">
        <v>76</v>
      </c>
      <c r="AL1069" s="42" t="s">
        <v>76</v>
      </c>
      <c r="AM1069" s="42" t="s">
        <v>76</v>
      </c>
      <c r="AN1069" s="42">
        <v>5</v>
      </c>
    </row>
    <row r="1070" spans="2:40" x14ac:dyDescent="0.25">
      <c r="B1070" s="42" t="s">
        <v>408</v>
      </c>
      <c r="C1070" s="15">
        <v>467110</v>
      </c>
      <c r="D1070" s="15" t="s">
        <v>5931</v>
      </c>
      <c r="E1070" s="15">
        <v>2019</v>
      </c>
      <c r="F1070" s="41">
        <v>43709</v>
      </c>
      <c r="G1070" s="42">
        <v>1007</v>
      </c>
      <c r="H1070" s="42">
        <v>1011.1</v>
      </c>
      <c r="I1070" s="42">
        <v>1017.4</v>
      </c>
      <c r="J1070" s="42" t="s">
        <v>6985</v>
      </c>
      <c r="K1070" s="42">
        <v>996.4</v>
      </c>
      <c r="L1070" s="42" t="s">
        <v>6986</v>
      </c>
      <c r="M1070" s="42">
        <v>28.5</v>
      </c>
      <c r="N1070" s="42">
        <v>36.1</v>
      </c>
      <c r="O1070" s="42" t="s">
        <v>6987</v>
      </c>
      <c r="P1070" s="42">
        <v>22.1</v>
      </c>
      <c r="Q1070" s="42" t="s">
        <v>6988</v>
      </c>
      <c r="R1070" s="42">
        <v>21.4</v>
      </c>
      <c r="S1070" s="42">
        <v>3.4</v>
      </c>
      <c r="T1070" s="42">
        <v>70</v>
      </c>
      <c r="U1070" s="42">
        <v>17.399999999999999</v>
      </c>
      <c r="V1070" s="42">
        <v>40</v>
      </c>
      <c r="W1070" s="42" t="s">
        <v>6989</v>
      </c>
      <c r="X1070" s="42">
        <v>2.7</v>
      </c>
      <c r="Y1070" s="42">
        <v>2</v>
      </c>
      <c r="Z1070" s="42">
        <v>4</v>
      </c>
      <c r="AA1070" s="42">
        <v>0.5</v>
      </c>
      <c r="AB1070" s="42" t="s">
        <v>6990</v>
      </c>
      <c r="AC1070" s="42">
        <v>1</v>
      </c>
      <c r="AD1070" s="42" t="s">
        <v>6991</v>
      </c>
      <c r="AE1070" s="42">
        <v>1.5</v>
      </c>
      <c r="AF1070" s="42" t="s">
        <v>6992</v>
      </c>
      <c r="AG1070" s="42">
        <v>67</v>
      </c>
      <c r="AH1070" s="42">
        <v>154.19999999999999</v>
      </c>
      <c r="AI1070" s="42">
        <v>257.10000000000002</v>
      </c>
      <c r="AJ1070" s="42">
        <v>618.73</v>
      </c>
      <c r="AK1070" s="42" t="s">
        <v>76</v>
      </c>
      <c r="AL1070" s="42" t="s">
        <v>76</v>
      </c>
      <c r="AM1070" s="42" t="s">
        <v>76</v>
      </c>
      <c r="AN1070" s="42">
        <v>3.7</v>
      </c>
    </row>
    <row r="1071" spans="2:40" x14ac:dyDescent="0.25">
      <c r="B1071" s="42" t="s">
        <v>408</v>
      </c>
      <c r="C1071" s="15">
        <v>467110</v>
      </c>
      <c r="D1071" s="15" t="s">
        <v>5931</v>
      </c>
      <c r="E1071" s="15">
        <v>2019</v>
      </c>
      <c r="F1071" s="41">
        <v>43739</v>
      </c>
      <c r="G1071" s="42">
        <v>1012.8</v>
      </c>
      <c r="H1071" s="42">
        <v>1017</v>
      </c>
      <c r="I1071" s="42">
        <v>1019.7</v>
      </c>
      <c r="J1071" s="42" t="s">
        <v>6993</v>
      </c>
      <c r="K1071" s="42">
        <v>1003.4</v>
      </c>
      <c r="L1071" s="42" t="s">
        <v>6994</v>
      </c>
      <c r="M1071" s="42">
        <v>25.3</v>
      </c>
      <c r="N1071" s="42">
        <v>36.700000000000003</v>
      </c>
      <c r="O1071" s="42" t="s">
        <v>6995</v>
      </c>
      <c r="P1071" s="42">
        <v>18.8</v>
      </c>
      <c r="Q1071" s="42" t="s">
        <v>6996</v>
      </c>
      <c r="R1071" s="42">
        <v>18.2</v>
      </c>
      <c r="S1071" s="42">
        <v>3.5</v>
      </c>
      <c r="T1071" s="42">
        <v>50</v>
      </c>
      <c r="U1071" s="42">
        <v>17.8</v>
      </c>
      <c r="V1071" s="42">
        <v>70</v>
      </c>
      <c r="W1071" s="42" t="s">
        <v>6997</v>
      </c>
      <c r="X1071" s="42">
        <v>5</v>
      </c>
      <c r="Y1071" s="42">
        <v>2</v>
      </c>
      <c r="Z1071" s="42">
        <v>1</v>
      </c>
      <c r="AA1071" s="42">
        <v>4.5</v>
      </c>
      <c r="AB1071" s="42" t="s">
        <v>6998</v>
      </c>
      <c r="AC1071" s="42">
        <v>4.5</v>
      </c>
      <c r="AD1071" s="42" t="s">
        <v>6998</v>
      </c>
      <c r="AE1071" s="42">
        <v>5</v>
      </c>
      <c r="AF1071" s="42" t="s">
        <v>6999</v>
      </c>
      <c r="AG1071" s="42">
        <v>66</v>
      </c>
      <c r="AH1071" s="42">
        <v>137</v>
      </c>
      <c r="AI1071" s="42">
        <v>207.6</v>
      </c>
      <c r="AJ1071" s="42">
        <v>510.6</v>
      </c>
      <c r="AK1071" s="42" t="s">
        <v>76</v>
      </c>
      <c r="AL1071" s="42" t="s">
        <v>76</v>
      </c>
      <c r="AM1071" s="42" t="s">
        <v>76</v>
      </c>
      <c r="AN1071" s="42">
        <v>3.7</v>
      </c>
    </row>
    <row r="1072" spans="2:40" x14ac:dyDescent="0.25">
      <c r="B1072" s="42" t="s">
        <v>408</v>
      </c>
      <c r="C1072" s="15">
        <v>467110</v>
      </c>
      <c r="D1072" s="15" t="s">
        <v>5931</v>
      </c>
      <c r="E1072" s="15">
        <v>2019</v>
      </c>
      <c r="F1072" s="41">
        <v>43770</v>
      </c>
      <c r="G1072" s="42">
        <v>1015.3</v>
      </c>
      <c r="H1072" s="42">
        <v>1019.5</v>
      </c>
      <c r="I1072" s="42">
        <v>1023.3</v>
      </c>
      <c r="J1072" s="42" t="s">
        <v>7000</v>
      </c>
      <c r="K1072" s="42">
        <v>1007.8</v>
      </c>
      <c r="L1072" s="42" t="s">
        <v>7001</v>
      </c>
      <c r="M1072" s="42">
        <v>21.1</v>
      </c>
      <c r="N1072" s="42">
        <v>31.1</v>
      </c>
      <c r="O1072" s="42" t="s">
        <v>7002</v>
      </c>
      <c r="P1072" s="42">
        <v>14.3</v>
      </c>
      <c r="Q1072" s="42" t="s">
        <v>7003</v>
      </c>
      <c r="R1072" s="42">
        <v>13.3</v>
      </c>
      <c r="S1072" s="42">
        <v>4</v>
      </c>
      <c r="T1072" s="42">
        <v>60</v>
      </c>
      <c r="U1072" s="42">
        <v>19.5</v>
      </c>
      <c r="V1072" s="42">
        <v>70</v>
      </c>
      <c r="W1072" s="42" t="s">
        <v>7004</v>
      </c>
      <c r="X1072" s="42">
        <v>0</v>
      </c>
      <c r="Y1072" s="42">
        <v>0</v>
      </c>
      <c r="Z1072" s="42">
        <v>0</v>
      </c>
      <c r="AA1072" s="42">
        <v>0</v>
      </c>
      <c r="AB1072" s="42" t="s">
        <v>7005</v>
      </c>
      <c r="AC1072" s="42">
        <v>0</v>
      </c>
      <c r="AD1072" s="42" t="s">
        <v>7005</v>
      </c>
      <c r="AE1072" s="42">
        <v>0</v>
      </c>
      <c r="AF1072" s="42" t="s">
        <v>7005</v>
      </c>
      <c r="AG1072" s="42">
        <v>62</v>
      </c>
      <c r="AH1072" s="42">
        <v>122.6</v>
      </c>
      <c r="AI1072" s="42">
        <v>213</v>
      </c>
      <c r="AJ1072" s="42">
        <v>444.84</v>
      </c>
      <c r="AK1072" s="42" t="s">
        <v>76</v>
      </c>
      <c r="AL1072" s="42" t="s">
        <v>76</v>
      </c>
      <c r="AM1072" s="42" t="s">
        <v>76</v>
      </c>
      <c r="AN1072" s="42">
        <v>3.4</v>
      </c>
    </row>
    <row r="1073" spans="2:40" x14ac:dyDescent="0.25">
      <c r="B1073" s="42" t="s">
        <v>408</v>
      </c>
      <c r="C1073" s="15">
        <v>467110</v>
      </c>
      <c r="D1073" s="15" t="s">
        <v>5931</v>
      </c>
      <c r="E1073" s="15">
        <v>2019</v>
      </c>
      <c r="F1073" s="41">
        <v>43800</v>
      </c>
      <c r="G1073" s="42">
        <v>1018.6</v>
      </c>
      <c r="H1073" s="42">
        <v>1022.9</v>
      </c>
      <c r="I1073" s="42">
        <v>1027.3</v>
      </c>
      <c r="J1073" s="42" t="s">
        <v>7006</v>
      </c>
      <c r="K1073" s="42">
        <v>1010</v>
      </c>
      <c r="L1073" s="42" t="s">
        <v>7007</v>
      </c>
      <c r="M1073" s="42">
        <v>16.8</v>
      </c>
      <c r="N1073" s="42">
        <v>25.9</v>
      </c>
      <c r="O1073" s="42" t="s">
        <v>7008</v>
      </c>
      <c r="P1073" s="42">
        <v>9.9</v>
      </c>
      <c r="Q1073" s="42" t="s">
        <v>7009</v>
      </c>
      <c r="R1073" s="42">
        <v>10.9</v>
      </c>
      <c r="S1073" s="42">
        <v>3.5</v>
      </c>
      <c r="T1073" s="42">
        <v>70</v>
      </c>
      <c r="U1073" s="42">
        <v>17.899999999999999</v>
      </c>
      <c r="V1073" s="42">
        <v>70</v>
      </c>
      <c r="W1073" s="42" t="s">
        <v>7010</v>
      </c>
      <c r="X1073" s="42">
        <v>75.8</v>
      </c>
      <c r="Y1073" s="42">
        <v>76.7</v>
      </c>
      <c r="Z1073" s="42">
        <v>8</v>
      </c>
      <c r="AA1073" s="42">
        <v>2</v>
      </c>
      <c r="AB1073" s="42" t="s">
        <v>7011</v>
      </c>
      <c r="AC1073" s="42">
        <v>7.5</v>
      </c>
      <c r="AD1073" s="42" t="s">
        <v>7012</v>
      </c>
      <c r="AE1073" s="42">
        <v>40</v>
      </c>
      <c r="AF1073" s="42" t="s">
        <v>3428</v>
      </c>
      <c r="AG1073" s="42">
        <v>70</v>
      </c>
      <c r="AH1073" s="42">
        <v>73.900000000000006</v>
      </c>
      <c r="AI1073" s="42">
        <v>155.1</v>
      </c>
      <c r="AJ1073" s="42">
        <v>327.72</v>
      </c>
      <c r="AK1073" s="42" t="s">
        <v>76</v>
      </c>
      <c r="AL1073" s="42" t="s">
        <v>76</v>
      </c>
      <c r="AM1073" s="42" t="s">
        <v>76</v>
      </c>
      <c r="AN1073" s="42">
        <v>5.0999999999999996</v>
      </c>
    </row>
    <row r="1074" spans="2:40" x14ac:dyDescent="0.25">
      <c r="B1074" s="42" t="s">
        <v>408</v>
      </c>
      <c r="C1074" s="15">
        <v>467110</v>
      </c>
      <c r="D1074" s="15" t="s">
        <v>5931</v>
      </c>
      <c r="E1074" s="15">
        <v>2020</v>
      </c>
      <c r="F1074" s="41">
        <v>43831</v>
      </c>
      <c r="G1074" s="42">
        <v>1017.9</v>
      </c>
      <c r="H1074" s="42">
        <v>1022.2</v>
      </c>
      <c r="I1074" s="42">
        <v>1028.5999999999999</v>
      </c>
      <c r="J1074" s="42" t="s">
        <v>7013</v>
      </c>
      <c r="K1074" s="42">
        <v>1008.3</v>
      </c>
      <c r="L1074" s="42" t="s">
        <v>7014</v>
      </c>
      <c r="M1074" s="42">
        <v>15.6</v>
      </c>
      <c r="N1074" s="42">
        <v>25.5</v>
      </c>
      <c r="O1074" s="42" t="s">
        <v>81</v>
      </c>
      <c r="P1074" s="42">
        <v>7.5</v>
      </c>
      <c r="Q1074" s="42" t="s">
        <v>7015</v>
      </c>
      <c r="R1074" s="42">
        <v>10.6</v>
      </c>
      <c r="S1074" s="42">
        <v>3</v>
      </c>
      <c r="T1074" s="42">
        <v>60</v>
      </c>
      <c r="U1074" s="42">
        <v>16.399999999999999</v>
      </c>
      <c r="V1074" s="42">
        <v>40</v>
      </c>
      <c r="W1074" s="42" t="s">
        <v>7016</v>
      </c>
      <c r="X1074" s="42">
        <v>37.700000000000003</v>
      </c>
      <c r="Y1074" s="42">
        <v>15.3</v>
      </c>
      <c r="Z1074" s="42">
        <v>2</v>
      </c>
      <c r="AA1074" s="42">
        <v>2.2000000000000002</v>
      </c>
      <c r="AB1074" s="42" t="s">
        <v>7017</v>
      </c>
      <c r="AC1074" s="42">
        <v>8.1999999999999993</v>
      </c>
      <c r="AD1074" s="42" t="s">
        <v>7018</v>
      </c>
      <c r="AE1074" s="42">
        <v>37.5</v>
      </c>
      <c r="AF1074" s="42" t="s">
        <v>4535</v>
      </c>
      <c r="AG1074" s="42">
        <v>73</v>
      </c>
      <c r="AH1074" s="42">
        <v>62.6</v>
      </c>
      <c r="AI1074" s="42">
        <v>135.69999999999999</v>
      </c>
      <c r="AJ1074" s="42">
        <v>302.58999999999997</v>
      </c>
      <c r="AK1074" s="42" t="s">
        <v>76</v>
      </c>
      <c r="AL1074" s="42" t="s">
        <v>76</v>
      </c>
      <c r="AM1074" s="42" t="s">
        <v>76</v>
      </c>
      <c r="AN1074" s="42">
        <v>5.9</v>
      </c>
    </row>
    <row r="1075" spans="2:40" x14ac:dyDescent="0.25">
      <c r="B1075" s="42" t="s">
        <v>408</v>
      </c>
      <c r="C1075" s="15">
        <v>467110</v>
      </c>
      <c r="D1075" s="15" t="s">
        <v>5931</v>
      </c>
      <c r="E1075" s="15">
        <v>2020</v>
      </c>
      <c r="F1075" s="41">
        <v>43862</v>
      </c>
      <c r="G1075" s="42">
        <v>1019.6</v>
      </c>
      <c r="H1075" s="42">
        <v>1024</v>
      </c>
      <c r="I1075" s="42">
        <v>1027.9000000000001</v>
      </c>
      <c r="J1075" s="42" t="s">
        <v>7019</v>
      </c>
      <c r="K1075" s="42">
        <v>1009.2</v>
      </c>
      <c r="L1075" s="42" t="s">
        <v>7020</v>
      </c>
      <c r="M1075" s="42">
        <v>15.5</v>
      </c>
      <c r="N1075" s="42">
        <v>27.9</v>
      </c>
      <c r="O1075" s="42" t="s">
        <v>7021</v>
      </c>
      <c r="P1075" s="42">
        <v>7.5</v>
      </c>
      <c r="Q1075" s="42" t="s">
        <v>7022</v>
      </c>
      <c r="R1075" s="42">
        <v>10.3</v>
      </c>
      <c r="S1075" s="42">
        <v>3</v>
      </c>
      <c r="T1075" s="42">
        <v>40</v>
      </c>
      <c r="U1075" s="42">
        <v>20</v>
      </c>
      <c r="V1075" s="42">
        <v>220</v>
      </c>
      <c r="W1075" s="42" t="s">
        <v>7023</v>
      </c>
      <c r="X1075" s="42">
        <v>47.6</v>
      </c>
      <c r="Y1075" s="42">
        <v>34.6</v>
      </c>
      <c r="Z1075" s="42">
        <v>6</v>
      </c>
      <c r="AA1075" s="42">
        <v>7</v>
      </c>
      <c r="AB1075" s="42" t="s">
        <v>7024</v>
      </c>
      <c r="AC1075" s="42">
        <v>9.5</v>
      </c>
      <c r="AD1075" s="42" t="s">
        <v>7025</v>
      </c>
      <c r="AE1075" s="42">
        <v>22.4</v>
      </c>
      <c r="AF1075" s="42" t="s">
        <v>7026</v>
      </c>
      <c r="AG1075" s="42">
        <v>72</v>
      </c>
      <c r="AH1075" s="42">
        <v>78.400000000000006</v>
      </c>
      <c r="AI1075" s="42">
        <v>163.6</v>
      </c>
      <c r="AJ1075" s="42">
        <v>376.8</v>
      </c>
      <c r="AK1075" s="42" t="s">
        <v>76</v>
      </c>
      <c r="AL1075" s="42" t="s">
        <v>76</v>
      </c>
      <c r="AM1075" s="42" t="s">
        <v>76</v>
      </c>
      <c r="AN1075" s="42">
        <v>5</v>
      </c>
    </row>
    <row r="1076" spans="2:40" x14ac:dyDescent="0.25">
      <c r="B1076" s="42" t="s">
        <v>408</v>
      </c>
      <c r="C1076" s="15">
        <v>467110</v>
      </c>
      <c r="D1076" s="15" t="s">
        <v>5931</v>
      </c>
      <c r="E1076" s="15">
        <v>2020</v>
      </c>
      <c r="F1076" s="41">
        <v>43891</v>
      </c>
      <c r="G1076" s="42">
        <v>1013.8</v>
      </c>
      <c r="H1076" s="42">
        <v>1018.1</v>
      </c>
      <c r="I1076" s="42">
        <v>1021.8</v>
      </c>
      <c r="J1076" s="42" t="s">
        <v>7027</v>
      </c>
      <c r="K1076" s="42">
        <v>1002.3</v>
      </c>
      <c r="L1076" s="42" t="s">
        <v>7028</v>
      </c>
      <c r="M1076" s="42">
        <v>17.600000000000001</v>
      </c>
      <c r="N1076" s="42">
        <v>26.7</v>
      </c>
      <c r="O1076" s="42" t="s">
        <v>7029</v>
      </c>
      <c r="P1076" s="42">
        <v>10.1</v>
      </c>
      <c r="Q1076" s="42" t="s">
        <v>7030</v>
      </c>
      <c r="R1076" s="42">
        <v>13.4</v>
      </c>
      <c r="S1076" s="42">
        <v>3</v>
      </c>
      <c r="T1076" s="42">
        <v>70</v>
      </c>
      <c r="U1076" s="42">
        <v>17.7</v>
      </c>
      <c r="V1076" s="42">
        <v>60</v>
      </c>
      <c r="W1076" s="42" t="s">
        <v>7031</v>
      </c>
      <c r="X1076" s="42">
        <v>39</v>
      </c>
      <c r="Y1076" s="42">
        <v>50.9</v>
      </c>
      <c r="Z1076" s="42">
        <v>11</v>
      </c>
      <c r="AA1076" s="42">
        <v>7.9</v>
      </c>
      <c r="AB1076" s="42" t="s">
        <v>7032</v>
      </c>
      <c r="AC1076" s="42">
        <v>8</v>
      </c>
      <c r="AD1076" s="42" t="s">
        <v>7033</v>
      </c>
      <c r="AE1076" s="42">
        <v>9.8000000000000007</v>
      </c>
      <c r="AF1076" s="42" t="s">
        <v>7034</v>
      </c>
      <c r="AG1076" s="42">
        <v>77</v>
      </c>
      <c r="AH1076" s="42">
        <v>74.2</v>
      </c>
      <c r="AI1076" s="42">
        <v>103.2</v>
      </c>
      <c r="AJ1076" s="42">
        <v>340.1</v>
      </c>
      <c r="AK1076" s="42" t="s">
        <v>76</v>
      </c>
      <c r="AL1076" s="42" t="s">
        <v>76</v>
      </c>
      <c r="AM1076" s="42" t="s">
        <v>76</v>
      </c>
      <c r="AN1076" s="42">
        <v>7.3</v>
      </c>
    </row>
    <row r="1077" spans="2:40" x14ac:dyDescent="0.25">
      <c r="B1077" s="42" t="s">
        <v>408</v>
      </c>
      <c r="C1077" s="15">
        <v>467110</v>
      </c>
      <c r="D1077" s="15" t="s">
        <v>5931</v>
      </c>
      <c r="E1077" s="15">
        <v>2020</v>
      </c>
      <c r="F1077" s="41">
        <v>43922</v>
      </c>
      <c r="G1077" s="42">
        <v>1014.4</v>
      </c>
      <c r="H1077" s="42">
        <v>1018.6</v>
      </c>
      <c r="I1077" s="42">
        <v>1021</v>
      </c>
      <c r="J1077" s="42" t="s">
        <v>7035</v>
      </c>
      <c r="K1077" s="42">
        <v>1006.3</v>
      </c>
      <c r="L1077" s="42" t="s">
        <v>7036</v>
      </c>
      <c r="M1077" s="42">
        <v>19.2</v>
      </c>
      <c r="N1077" s="42">
        <v>32.1</v>
      </c>
      <c r="O1077" s="42" t="s">
        <v>7037</v>
      </c>
      <c r="P1077" s="42">
        <v>12.3</v>
      </c>
      <c r="Q1077" s="42" t="s">
        <v>7038</v>
      </c>
      <c r="R1077" s="42">
        <v>13.2</v>
      </c>
      <c r="S1077" s="42">
        <v>3.2</v>
      </c>
      <c r="T1077" s="42">
        <v>70</v>
      </c>
      <c r="U1077" s="42">
        <v>17</v>
      </c>
      <c r="V1077" s="42">
        <v>70</v>
      </c>
      <c r="W1077" s="42" t="s">
        <v>7039</v>
      </c>
      <c r="X1077" s="42">
        <v>41.6</v>
      </c>
      <c r="Y1077" s="42">
        <v>56.4</v>
      </c>
      <c r="Z1077" s="42">
        <v>8</v>
      </c>
      <c r="AA1077" s="42">
        <v>5</v>
      </c>
      <c r="AB1077" s="42" t="s">
        <v>7040</v>
      </c>
      <c r="AC1077" s="42">
        <v>6</v>
      </c>
      <c r="AD1077" s="42" t="s">
        <v>7041</v>
      </c>
      <c r="AE1077" s="42">
        <v>15</v>
      </c>
      <c r="AF1077" s="42" t="s">
        <v>6416</v>
      </c>
      <c r="AG1077" s="42">
        <v>70</v>
      </c>
      <c r="AH1077" s="42">
        <v>99.9</v>
      </c>
      <c r="AI1077" s="42">
        <v>151.80000000000001</v>
      </c>
      <c r="AJ1077" s="42">
        <v>434.38</v>
      </c>
      <c r="AK1077" s="42" t="s">
        <v>76</v>
      </c>
      <c r="AL1077" s="42" t="s">
        <v>76</v>
      </c>
      <c r="AM1077" s="42" t="s">
        <v>76</v>
      </c>
      <c r="AN1077" s="42">
        <v>6.1</v>
      </c>
    </row>
    <row r="1078" spans="2:40" x14ac:dyDescent="0.25">
      <c r="B1078" s="42" t="s">
        <v>408</v>
      </c>
      <c r="C1078" s="15">
        <v>467110</v>
      </c>
      <c r="D1078" s="15" t="s">
        <v>5931</v>
      </c>
      <c r="E1078" s="15">
        <v>2020</v>
      </c>
      <c r="F1078" s="41">
        <v>43952</v>
      </c>
      <c r="G1078" s="42">
        <v>1005.9</v>
      </c>
      <c r="H1078" s="42">
        <v>1010.1</v>
      </c>
      <c r="I1078" s="42">
        <v>1012.4</v>
      </c>
      <c r="J1078" s="42" t="s">
        <v>7042</v>
      </c>
      <c r="K1078" s="42">
        <v>998.2</v>
      </c>
      <c r="L1078" s="42" t="s">
        <v>7043</v>
      </c>
      <c r="M1078" s="42">
        <v>25</v>
      </c>
      <c r="N1078" s="42">
        <v>36.799999999999997</v>
      </c>
      <c r="O1078" s="42" t="s">
        <v>7044</v>
      </c>
      <c r="P1078" s="42">
        <v>19.3</v>
      </c>
      <c r="Q1078" s="42" t="s">
        <v>7045</v>
      </c>
      <c r="R1078" s="42">
        <v>21.3</v>
      </c>
      <c r="S1078" s="42">
        <v>2.7</v>
      </c>
      <c r="T1078" s="42">
        <v>60</v>
      </c>
      <c r="U1078" s="42">
        <v>16</v>
      </c>
      <c r="V1078" s="42">
        <v>70</v>
      </c>
      <c r="W1078" s="42" t="s">
        <v>7046</v>
      </c>
      <c r="X1078" s="42">
        <v>61.1</v>
      </c>
      <c r="Y1078" s="42">
        <v>69</v>
      </c>
      <c r="Z1078" s="42">
        <v>13</v>
      </c>
      <c r="AA1078" s="42">
        <v>7</v>
      </c>
      <c r="AB1078" s="42" t="s">
        <v>7047</v>
      </c>
      <c r="AC1078" s="42">
        <v>18.5</v>
      </c>
      <c r="AD1078" s="42" t="s">
        <v>7048</v>
      </c>
      <c r="AE1078" s="42">
        <v>21.5</v>
      </c>
      <c r="AF1078" s="42" t="s">
        <v>1471</v>
      </c>
      <c r="AG1078" s="42">
        <v>81</v>
      </c>
      <c r="AH1078" s="42">
        <v>97.4</v>
      </c>
      <c r="AI1078" s="42">
        <v>135.30000000000001</v>
      </c>
      <c r="AJ1078" s="42">
        <v>442.21</v>
      </c>
      <c r="AK1078" s="42" t="s">
        <v>76</v>
      </c>
      <c r="AL1078" s="42" t="s">
        <v>76</v>
      </c>
      <c r="AM1078" s="42" t="s">
        <v>76</v>
      </c>
      <c r="AN1078" s="42">
        <v>7.1</v>
      </c>
    </row>
    <row r="1079" spans="2:40" x14ac:dyDescent="0.25">
      <c r="B1079" s="42" t="s">
        <v>408</v>
      </c>
      <c r="C1079" s="15">
        <v>467110</v>
      </c>
      <c r="D1079" s="15" t="s">
        <v>5931</v>
      </c>
      <c r="E1079" s="15">
        <v>2020</v>
      </c>
      <c r="F1079" s="41">
        <v>43983</v>
      </c>
      <c r="G1079" s="42">
        <v>1004.3</v>
      </c>
      <c r="H1079" s="42">
        <v>1008.4</v>
      </c>
      <c r="I1079" s="42">
        <v>1010.1</v>
      </c>
      <c r="J1079" s="42" t="s">
        <v>7049</v>
      </c>
      <c r="K1079" s="42">
        <v>999.5</v>
      </c>
      <c r="L1079" s="42" t="s">
        <v>7050</v>
      </c>
      <c r="M1079" s="42">
        <v>27.9</v>
      </c>
      <c r="N1079" s="42">
        <v>34.200000000000003</v>
      </c>
      <c r="O1079" s="42" t="s">
        <v>7051</v>
      </c>
      <c r="P1079" s="42">
        <v>23.8</v>
      </c>
      <c r="Q1079" s="42" t="s">
        <v>7052</v>
      </c>
      <c r="R1079" s="42">
        <v>25</v>
      </c>
      <c r="S1079" s="42">
        <v>3</v>
      </c>
      <c r="T1079" s="42">
        <v>240</v>
      </c>
      <c r="U1079" s="42">
        <v>14.3</v>
      </c>
      <c r="V1079" s="42">
        <v>210</v>
      </c>
      <c r="W1079" s="42" t="s">
        <v>7053</v>
      </c>
      <c r="X1079" s="42">
        <v>107</v>
      </c>
      <c r="Y1079" s="42">
        <v>35.5</v>
      </c>
      <c r="Z1079" s="42">
        <v>7</v>
      </c>
      <c r="AA1079" s="42">
        <v>7</v>
      </c>
      <c r="AB1079" s="42" t="s">
        <v>7054</v>
      </c>
      <c r="AC1079" s="42">
        <v>15.5</v>
      </c>
      <c r="AD1079" s="42" t="s">
        <v>7055</v>
      </c>
      <c r="AE1079" s="42">
        <v>40</v>
      </c>
      <c r="AF1079" s="42" t="s">
        <v>7056</v>
      </c>
      <c r="AG1079" s="42">
        <v>85</v>
      </c>
      <c r="AH1079" s="42">
        <v>136.9</v>
      </c>
      <c r="AI1079" s="42">
        <v>228</v>
      </c>
      <c r="AJ1079" s="42">
        <v>568.23</v>
      </c>
      <c r="AK1079" s="42" t="s">
        <v>76</v>
      </c>
      <c r="AL1079" s="42" t="s">
        <v>76</v>
      </c>
      <c r="AM1079" s="42" t="s">
        <v>76</v>
      </c>
      <c r="AN1079" s="42">
        <v>6.2</v>
      </c>
    </row>
    <row r="1080" spans="2:40" x14ac:dyDescent="0.25">
      <c r="B1080" s="42" t="s">
        <v>408</v>
      </c>
      <c r="C1080" s="15">
        <v>467110</v>
      </c>
      <c r="D1080" s="15" t="s">
        <v>5931</v>
      </c>
      <c r="E1080" s="15">
        <v>2020</v>
      </c>
      <c r="F1080" s="41">
        <v>44013</v>
      </c>
      <c r="G1080" s="42">
        <v>1004.4</v>
      </c>
      <c r="H1080" s="42">
        <v>1008.4</v>
      </c>
      <c r="I1080" s="42">
        <v>1009.6</v>
      </c>
      <c r="J1080" s="42" t="s">
        <v>7057</v>
      </c>
      <c r="K1080" s="42">
        <v>999.6</v>
      </c>
      <c r="L1080" s="42" t="s">
        <v>7058</v>
      </c>
      <c r="M1080" s="42">
        <v>29</v>
      </c>
      <c r="N1080" s="42">
        <v>39.1</v>
      </c>
      <c r="O1080" s="42" t="s">
        <v>7059</v>
      </c>
      <c r="P1080" s="42">
        <v>25.4</v>
      </c>
      <c r="Q1080" s="42" t="s">
        <v>7060</v>
      </c>
      <c r="R1080" s="42">
        <v>25.3</v>
      </c>
      <c r="S1080" s="42">
        <v>2.9</v>
      </c>
      <c r="T1080" s="42">
        <v>230</v>
      </c>
      <c r="U1080" s="42">
        <v>14</v>
      </c>
      <c r="V1080" s="42">
        <v>100</v>
      </c>
      <c r="W1080" s="42" t="s">
        <v>7061</v>
      </c>
      <c r="X1080" s="42">
        <v>19.5</v>
      </c>
      <c r="Y1080" s="42">
        <v>1.7</v>
      </c>
      <c r="Z1080" s="42">
        <v>2</v>
      </c>
      <c r="AA1080" s="42">
        <v>8</v>
      </c>
      <c r="AB1080" s="42" t="s">
        <v>7062</v>
      </c>
      <c r="AC1080" s="42">
        <v>17.5</v>
      </c>
      <c r="AD1080" s="42" t="s">
        <v>7063</v>
      </c>
      <c r="AE1080" s="42">
        <v>17.5</v>
      </c>
      <c r="AF1080" s="42" t="s">
        <v>3966</v>
      </c>
      <c r="AG1080" s="42">
        <v>81</v>
      </c>
      <c r="AH1080" s="42">
        <v>156.30000000000001</v>
      </c>
      <c r="AI1080" s="42">
        <v>265.8</v>
      </c>
      <c r="AJ1080" s="42">
        <v>639.77</v>
      </c>
      <c r="AK1080" s="42" t="s">
        <v>76</v>
      </c>
      <c r="AL1080" s="42" t="s">
        <v>76</v>
      </c>
      <c r="AM1080" s="42" t="s">
        <v>76</v>
      </c>
      <c r="AN1080" s="42">
        <v>6.3</v>
      </c>
    </row>
    <row r="1081" spans="2:40" x14ac:dyDescent="0.25">
      <c r="B1081" s="42" t="s">
        <v>408</v>
      </c>
      <c r="C1081" s="15">
        <v>467110</v>
      </c>
      <c r="D1081" s="15" t="s">
        <v>5931</v>
      </c>
      <c r="E1081" s="15">
        <v>2020</v>
      </c>
      <c r="F1081" s="41">
        <v>44044</v>
      </c>
      <c r="G1081" s="42">
        <v>1004.1</v>
      </c>
      <c r="H1081" s="42">
        <v>1008.1</v>
      </c>
      <c r="I1081" s="42">
        <v>1012.5</v>
      </c>
      <c r="J1081" s="42" t="s">
        <v>5191</v>
      </c>
      <c r="K1081" s="42">
        <v>996</v>
      </c>
      <c r="L1081" s="42" t="s">
        <v>7064</v>
      </c>
      <c r="M1081" s="42">
        <v>29.5</v>
      </c>
      <c r="N1081" s="42">
        <v>39.1</v>
      </c>
      <c r="O1081" s="42" t="s">
        <v>7065</v>
      </c>
      <c r="P1081" s="42">
        <v>24.1</v>
      </c>
      <c r="Q1081" s="42" t="s">
        <v>7066</v>
      </c>
      <c r="R1081" s="42">
        <v>24.7</v>
      </c>
      <c r="S1081" s="42">
        <v>2.8</v>
      </c>
      <c r="T1081" s="42">
        <v>240</v>
      </c>
      <c r="U1081" s="42">
        <v>27.7</v>
      </c>
      <c r="V1081" s="42">
        <v>160</v>
      </c>
      <c r="W1081" s="42" t="s">
        <v>7067</v>
      </c>
      <c r="X1081" s="42">
        <v>44.5</v>
      </c>
      <c r="Y1081" s="42">
        <v>32.1</v>
      </c>
      <c r="Z1081" s="42">
        <v>6</v>
      </c>
      <c r="AA1081" s="42">
        <v>7</v>
      </c>
      <c r="AB1081" s="42" t="s">
        <v>7068</v>
      </c>
      <c r="AC1081" s="42">
        <v>10.5</v>
      </c>
      <c r="AD1081" s="42" t="s">
        <v>7069</v>
      </c>
      <c r="AE1081" s="42">
        <v>28.5</v>
      </c>
      <c r="AF1081" s="42" t="s">
        <v>3974</v>
      </c>
      <c r="AG1081" s="42">
        <v>76</v>
      </c>
      <c r="AH1081" s="42">
        <v>154.5</v>
      </c>
      <c r="AI1081" s="42">
        <v>242.4</v>
      </c>
      <c r="AJ1081" s="42">
        <v>585.71</v>
      </c>
      <c r="AK1081" s="42" t="s">
        <v>76</v>
      </c>
      <c r="AL1081" s="42" t="s">
        <v>76</v>
      </c>
      <c r="AM1081" s="42" t="s">
        <v>76</v>
      </c>
      <c r="AN1081" s="42">
        <v>4.8</v>
      </c>
    </row>
    <row r="1082" spans="2:40" x14ac:dyDescent="0.25">
      <c r="B1082" s="42" t="s">
        <v>408</v>
      </c>
      <c r="C1082" s="15">
        <v>467110</v>
      </c>
      <c r="D1082" s="15" t="s">
        <v>5931</v>
      </c>
      <c r="E1082" s="15">
        <v>2020</v>
      </c>
      <c r="F1082" s="41">
        <v>44075</v>
      </c>
      <c r="G1082" s="42">
        <v>1007.4</v>
      </c>
      <c r="H1082" s="42">
        <v>1011.5</v>
      </c>
      <c r="I1082" s="42">
        <v>1012.5</v>
      </c>
      <c r="J1082" s="42" t="s">
        <v>7070</v>
      </c>
      <c r="K1082" s="42">
        <v>998.4</v>
      </c>
      <c r="L1082" s="42" t="s">
        <v>7071</v>
      </c>
      <c r="M1082" s="42">
        <v>27.8</v>
      </c>
      <c r="N1082" s="42">
        <v>38.200000000000003</v>
      </c>
      <c r="O1082" s="42" t="s">
        <v>7072</v>
      </c>
      <c r="P1082" s="42">
        <v>20.8</v>
      </c>
      <c r="Q1082" s="42" t="s">
        <v>7073</v>
      </c>
      <c r="R1082" s="42">
        <v>22.1</v>
      </c>
      <c r="S1082" s="42">
        <v>2.9</v>
      </c>
      <c r="T1082" s="42">
        <v>70</v>
      </c>
      <c r="U1082" s="42">
        <v>14.9</v>
      </c>
      <c r="V1082" s="42">
        <v>70</v>
      </c>
      <c r="W1082" s="42" t="s">
        <v>7074</v>
      </c>
      <c r="X1082" s="42">
        <v>48</v>
      </c>
      <c r="Y1082" s="42">
        <v>26</v>
      </c>
      <c r="Z1082" s="42">
        <v>7</v>
      </c>
      <c r="AA1082" s="42">
        <v>5</v>
      </c>
      <c r="AB1082" s="42" t="s">
        <v>7075</v>
      </c>
      <c r="AC1082" s="42">
        <v>24</v>
      </c>
      <c r="AD1082" s="42" t="s">
        <v>7076</v>
      </c>
      <c r="AE1082" s="42">
        <v>35.5</v>
      </c>
      <c r="AF1082" s="42" t="s">
        <v>7077</v>
      </c>
      <c r="AG1082" s="42">
        <v>72</v>
      </c>
      <c r="AH1082" s="42">
        <v>127.4</v>
      </c>
      <c r="AI1082" s="42">
        <v>156.6</v>
      </c>
      <c r="AJ1082" s="42">
        <v>425.13</v>
      </c>
      <c r="AK1082" s="42" t="s">
        <v>76</v>
      </c>
      <c r="AL1082" s="42" t="s">
        <v>76</v>
      </c>
      <c r="AM1082" s="42" t="s">
        <v>76</v>
      </c>
      <c r="AN1082" s="42">
        <v>6.6</v>
      </c>
    </row>
    <row r="1083" spans="2:40" x14ac:dyDescent="0.25">
      <c r="B1083" s="42" t="s">
        <v>408</v>
      </c>
      <c r="C1083" s="15">
        <v>467110</v>
      </c>
      <c r="D1083" s="15" t="s">
        <v>5931</v>
      </c>
      <c r="E1083" s="15">
        <v>2020</v>
      </c>
      <c r="F1083" s="41">
        <v>44105</v>
      </c>
      <c r="G1083" s="42">
        <v>1012.4</v>
      </c>
      <c r="H1083" s="42">
        <v>1016.5</v>
      </c>
      <c r="I1083" s="42">
        <v>1019</v>
      </c>
      <c r="J1083" s="42" t="s">
        <v>7078</v>
      </c>
      <c r="K1083" s="42">
        <v>1005.1</v>
      </c>
      <c r="L1083" s="42" t="s">
        <v>7079</v>
      </c>
      <c r="M1083" s="42">
        <v>24.8</v>
      </c>
      <c r="N1083" s="42">
        <v>34.4</v>
      </c>
      <c r="O1083" s="42" t="s">
        <v>7080</v>
      </c>
      <c r="P1083" s="42">
        <v>18.7</v>
      </c>
      <c r="Q1083" s="42" t="s">
        <v>7081</v>
      </c>
      <c r="R1083" s="42">
        <v>15.6</v>
      </c>
      <c r="S1083" s="42">
        <v>4.5999999999999996</v>
      </c>
      <c r="T1083" s="42">
        <v>60</v>
      </c>
      <c r="U1083" s="42">
        <v>20.5</v>
      </c>
      <c r="V1083" s="42">
        <v>70</v>
      </c>
      <c r="W1083" s="42" t="s">
        <v>7082</v>
      </c>
      <c r="X1083" s="42">
        <v>0.5</v>
      </c>
      <c r="Y1083" s="42">
        <v>2.1</v>
      </c>
      <c r="Z1083" s="42">
        <v>1</v>
      </c>
      <c r="AA1083" s="42">
        <v>0.5</v>
      </c>
      <c r="AB1083" s="42" t="s">
        <v>7083</v>
      </c>
      <c r="AC1083" s="42">
        <v>0.5</v>
      </c>
      <c r="AD1083" s="42" t="s">
        <v>7084</v>
      </c>
      <c r="AE1083" s="42">
        <v>0.5</v>
      </c>
      <c r="AF1083" s="42" t="s">
        <v>7085</v>
      </c>
      <c r="AG1083" s="42">
        <v>57</v>
      </c>
      <c r="AH1083" s="42">
        <v>162.9</v>
      </c>
      <c r="AI1083" s="42">
        <v>193.9</v>
      </c>
      <c r="AJ1083" s="42">
        <v>445.32</v>
      </c>
      <c r="AK1083" s="42" t="s">
        <v>76</v>
      </c>
      <c r="AL1083" s="42" t="s">
        <v>76</v>
      </c>
      <c r="AM1083" s="42" t="s">
        <v>76</v>
      </c>
      <c r="AN1083" s="42">
        <v>5.0999999999999996</v>
      </c>
    </row>
    <row r="1084" spans="2:40" x14ac:dyDescent="0.25">
      <c r="B1084" s="42" t="s">
        <v>408</v>
      </c>
      <c r="C1084" s="15">
        <v>467110</v>
      </c>
      <c r="D1084" s="15" t="s">
        <v>5931</v>
      </c>
      <c r="E1084" s="15">
        <v>2020</v>
      </c>
      <c r="F1084" s="41">
        <v>44136</v>
      </c>
      <c r="G1084" s="42">
        <v>1016.1</v>
      </c>
      <c r="H1084" s="42">
        <v>1020.3</v>
      </c>
      <c r="I1084" s="42">
        <v>1022.9</v>
      </c>
      <c r="J1084" s="42" t="s">
        <v>7086</v>
      </c>
      <c r="K1084" s="42">
        <v>1007.4</v>
      </c>
      <c r="L1084" s="42" t="s">
        <v>7087</v>
      </c>
      <c r="M1084" s="42">
        <v>22.3</v>
      </c>
      <c r="N1084" s="42">
        <v>31.4</v>
      </c>
      <c r="O1084" s="42" t="s">
        <v>7088</v>
      </c>
      <c r="P1084" s="42">
        <v>15.9</v>
      </c>
      <c r="Q1084" s="42" t="s">
        <v>7089</v>
      </c>
      <c r="R1084" s="42">
        <v>14.4</v>
      </c>
      <c r="S1084" s="42">
        <v>4.4000000000000004</v>
      </c>
      <c r="T1084" s="42">
        <v>60</v>
      </c>
      <c r="U1084" s="42">
        <v>20.100000000000001</v>
      </c>
      <c r="V1084" s="42">
        <v>70</v>
      </c>
      <c r="W1084" s="42" t="s">
        <v>7090</v>
      </c>
      <c r="X1084" s="42">
        <v>5</v>
      </c>
      <c r="Y1084" s="42">
        <v>13.3</v>
      </c>
      <c r="Z1084" s="42">
        <v>3</v>
      </c>
      <c r="AA1084" s="42">
        <v>1.5</v>
      </c>
      <c r="AB1084" s="42" t="s">
        <v>7091</v>
      </c>
      <c r="AC1084" s="42">
        <v>2.5</v>
      </c>
      <c r="AD1084" s="42" t="s">
        <v>7092</v>
      </c>
      <c r="AE1084" s="42">
        <v>2.5</v>
      </c>
      <c r="AF1084" s="42" t="s">
        <v>6467</v>
      </c>
      <c r="AG1084" s="42">
        <v>62</v>
      </c>
      <c r="AH1084" s="42">
        <v>113.5</v>
      </c>
      <c r="AI1084" s="42">
        <v>156.9</v>
      </c>
      <c r="AJ1084" s="42">
        <v>335.23</v>
      </c>
      <c r="AK1084" s="42" t="s">
        <v>76</v>
      </c>
      <c r="AL1084" s="42" t="s">
        <v>76</v>
      </c>
      <c r="AM1084" s="42" t="s">
        <v>76</v>
      </c>
      <c r="AN1084" s="42">
        <v>5.5</v>
      </c>
    </row>
    <row r="1085" spans="2:40" x14ac:dyDescent="0.25">
      <c r="B1085" s="42" t="s">
        <v>408</v>
      </c>
      <c r="C1085" s="15">
        <v>467110</v>
      </c>
      <c r="D1085" s="15" t="s">
        <v>5931</v>
      </c>
      <c r="E1085" s="15">
        <v>2020</v>
      </c>
      <c r="F1085" s="41">
        <v>44166</v>
      </c>
      <c r="G1085" s="42">
        <v>1018.2</v>
      </c>
      <c r="H1085" s="42">
        <v>1022.5</v>
      </c>
      <c r="I1085" s="42">
        <v>1027.8</v>
      </c>
      <c r="J1085" s="42" t="s">
        <v>7093</v>
      </c>
      <c r="K1085" s="42">
        <v>1009.9</v>
      </c>
      <c r="L1085" s="42" t="s">
        <v>7094</v>
      </c>
      <c r="M1085" s="42">
        <v>16.7</v>
      </c>
      <c r="N1085" s="42">
        <v>26.5</v>
      </c>
      <c r="O1085" s="42" t="s">
        <v>176</v>
      </c>
      <c r="P1085" s="42">
        <v>6.2</v>
      </c>
      <c r="Q1085" s="42" t="s">
        <v>7095</v>
      </c>
      <c r="R1085" s="42">
        <v>9.8000000000000007</v>
      </c>
      <c r="S1085" s="42">
        <v>4.3</v>
      </c>
      <c r="T1085" s="42">
        <v>60</v>
      </c>
      <c r="U1085" s="42">
        <v>18</v>
      </c>
      <c r="V1085" s="42">
        <v>80</v>
      </c>
      <c r="W1085" s="42" t="s">
        <v>7096</v>
      </c>
      <c r="X1085" s="42">
        <v>25</v>
      </c>
      <c r="Y1085" s="42">
        <v>26.5</v>
      </c>
      <c r="Z1085" s="42">
        <v>3</v>
      </c>
      <c r="AA1085" s="42">
        <v>2</v>
      </c>
      <c r="AB1085" s="42" t="s">
        <v>7097</v>
      </c>
      <c r="AC1085" s="42">
        <v>4.5</v>
      </c>
      <c r="AD1085" s="42" t="s">
        <v>7098</v>
      </c>
      <c r="AE1085" s="42">
        <v>14.5</v>
      </c>
      <c r="AF1085" s="42" t="s">
        <v>4615</v>
      </c>
      <c r="AG1085" s="42">
        <v>65</v>
      </c>
      <c r="AH1085" s="42">
        <v>79.7</v>
      </c>
      <c r="AI1085" s="42">
        <v>113.3</v>
      </c>
      <c r="AJ1085" s="42">
        <v>270.01</v>
      </c>
      <c r="AK1085" s="42" t="s">
        <v>76</v>
      </c>
      <c r="AL1085" s="42" t="s">
        <v>76</v>
      </c>
      <c r="AM1085" s="42" t="s">
        <v>76</v>
      </c>
      <c r="AN1085" s="42">
        <v>6.9</v>
      </c>
    </row>
    <row r="1086" spans="2:40" x14ac:dyDescent="0.25">
      <c r="B1086" s="42" t="s">
        <v>408</v>
      </c>
      <c r="C1086" s="15">
        <v>467110</v>
      </c>
      <c r="D1086" s="15" t="s">
        <v>5931</v>
      </c>
      <c r="E1086" s="15">
        <v>2021</v>
      </c>
      <c r="F1086" s="41">
        <v>44197</v>
      </c>
      <c r="G1086" s="42">
        <v>1018.6</v>
      </c>
      <c r="H1086" s="42">
        <v>1023</v>
      </c>
      <c r="I1086" s="42">
        <v>1026.7</v>
      </c>
      <c r="J1086" s="42" t="s">
        <v>7099</v>
      </c>
      <c r="K1086" s="42">
        <v>1007</v>
      </c>
      <c r="L1086" s="42" t="s">
        <v>7100</v>
      </c>
      <c r="M1086" s="42">
        <v>13.3</v>
      </c>
      <c r="N1086" s="42">
        <v>28.5</v>
      </c>
      <c r="O1086" s="42" t="s">
        <v>1720</v>
      </c>
      <c r="P1086" s="42">
        <v>3.9</v>
      </c>
      <c r="Q1086" s="42" t="s">
        <v>7101</v>
      </c>
      <c r="R1086" s="42">
        <v>6.6</v>
      </c>
      <c r="S1086" s="42">
        <v>4</v>
      </c>
      <c r="T1086" s="42">
        <v>50</v>
      </c>
      <c r="U1086" s="42">
        <v>18.2</v>
      </c>
      <c r="V1086" s="42">
        <v>70</v>
      </c>
      <c r="W1086" s="42" t="s">
        <v>7102</v>
      </c>
      <c r="X1086" s="42" t="s">
        <v>80</v>
      </c>
      <c r="Y1086" s="42">
        <v>0.9</v>
      </c>
      <c r="Z1086" s="42">
        <v>0</v>
      </c>
      <c r="AA1086" s="42" t="s">
        <v>80</v>
      </c>
      <c r="AB1086" s="42" t="s">
        <v>7103</v>
      </c>
      <c r="AC1086" s="42">
        <v>0</v>
      </c>
      <c r="AD1086" s="42" t="s">
        <v>76</v>
      </c>
      <c r="AE1086" s="42">
        <v>0</v>
      </c>
      <c r="AF1086" s="42" t="s">
        <v>7104</v>
      </c>
      <c r="AG1086" s="42">
        <v>66</v>
      </c>
      <c r="AH1086" s="42">
        <v>89.7</v>
      </c>
      <c r="AI1086" s="42">
        <v>244.8</v>
      </c>
      <c r="AJ1086" s="42">
        <v>449.52</v>
      </c>
      <c r="AK1086" s="42" t="s">
        <v>76</v>
      </c>
      <c r="AL1086" s="42" t="s">
        <v>76</v>
      </c>
      <c r="AM1086" s="42" t="s">
        <v>76</v>
      </c>
      <c r="AN1086" s="42">
        <v>2.9</v>
      </c>
    </row>
    <row r="1087" spans="2:40" x14ac:dyDescent="0.25">
      <c r="B1087" s="42" t="s">
        <v>408</v>
      </c>
      <c r="C1087" s="15">
        <v>467110</v>
      </c>
      <c r="D1087" s="15" t="s">
        <v>5931</v>
      </c>
      <c r="E1087" s="15">
        <v>2021</v>
      </c>
      <c r="F1087" s="41">
        <v>44228</v>
      </c>
      <c r="G1087" s="42">
        <v>1015.4</v>
      </c>
      <c r="H1087" s="42">
        <v>1019.7</v>
      </c>
      <c r="I1087" s="42">
        <v>1025.8</v>
      </c>
      <c r="J1087" s="42" t="s">
        <v>7105</v>
      </c>
      <c r="K1087" s="42">
        <v>1006.2</v>
      </c>
      <c r="L1087" s="42" t="s">
        <v>7106</v>
      </c>
      <c r="M1087" s="42">
        <v>16.600000000000001</v>
      </c>
      <c r="N1087" s="42">
        <v>25.9</v>
      </c>
      <c r="O1087" s="42" t="s">
        <v>7107</v>
      </c>
      <c r="P1087" s="42">
        <v>10</v>
      </c>
      <c r="Q1087" s="42" t="s">
        <v>4626</v>
      </c>
      <c r="R1087" s="42">
        <v>12.3</v>
      </c>
      <c r="S1087" s="42">
        <v>3.5</v>
      </c>
      <c r="T1087" s="42">
        <v>50</v>
      </c>
      <c r="U1087" s="42">
        <v>19.3</v>
      </c>
      <c r="V1087" s="42">
        <v>60</v>
      </c>
      <c r="W1087" s="42" t="s">
        <v>7108</v>
      </c>
      <c r="X1087" s="42">
        <v>40</v>
      </c>
      <c r="Y1087" s="42">
        <v>17</v>
      </c>
      <c r="Z1087" s="42">
        <v>3</v>
      </c>
      <c r="AA1087" s="42">
        <v>2.5</v>
      </c>
      <c r="AB1087" s="42" t="s">
        <v>7109</v>
      </c>
      <c r="AC1087" s="42">
        <v>7.5</v>
      </c>
      <c r="AD1087" s="42" t="s">
        <v>7110</v>
      </c>
      <c r="AE1087" s="42">
        <v>35.5</v>
      </c>
      <c r="AF1087" s="42" t="s">
        <v>7111</v>
      </c>
      <c r="AG1087" s="42">
        <v>78</v>
      </c>
      <c r="AH1087" s="42">
        <v>89.1</v>
      </c>
      <c r="AI1087" s="42">
        <v>191.5</v>
      </c>
      <c r="AJ1087" s="42">
        <v>439.32</v>
      </c>
      <c r="AK1087" s="42" t="s">
        <v>76</v>
      </c>
      <c r="AL1087" s="42" t="s">
        <v>76</v>
      </c>
      <c r="AM1087" s="42" t="s">
        <v>76</v>
      </c>
      <c r="AN1087" s="42">
        <v>3.7</v>
      </c>
    </row>
    <row r="1088" spans="2:40" x14ac:dyDescent="0.25">
      <c r="B1088" s="42" t="s">
        <v>408</v>
      </c>
      <c r="C1088" s="15">
        <v>467110</v>
      </c>
      <c r="D1088" s="15" t="s">
        <v>5931</v>
      </c>
      <c r="E1088" s="15">
        <v>2021</v>
      </c>
      <c r="F1088" s="41">
        <v>44256</v>
      </c>
      <c r="G1088" s="42">
        <v>1014</v>
      </c>
      <c r="H1088" s="42">
        <v>1018.3</v>
      </c>
      <c r="I1088" s="42">
        <v>1023.7</v>
      </c>
      <c r="J1088" s="42" t="s">
        <v>7112</v>
      </c>
      <c r="K1088" s="42">
        <v>1001.7</v>
      </c>
      <c r="L1088" s="42" t="s">
        <v>7113</v>
      </c>
      <c r="M1088" s="42">
        <v>17.399999999999999</v>
      </c>
      <c r="N1088" s="42">
        <v>27.8</v>
      </c>
      <c r="O1088" s="42" t="s">
        <v>7114</v>
      </c>
      <c r="P1088" s="42">
        <v>10.8</v>
      </c>
      <c r="Q1088" s="42" t="s">
        <v>7115</v>
      </c>
      <c r="R1088" s="42">
        <v>14.1</v>
      </c>
      <c r="S1088" s="42">
        <v>3.4</v>
      </c>
      <c r="T1088" s="42">
        <v>60</v>
      </c>
      <c r="U1088" s="42">
        <v>18.600000000000001</v>
      </c>
      <c r="V1088" s="42">
        <v>60</v>
      </c>
      <c r="W1088" s="42" t="s">
        <v>7116</v>
      </c>
      <c r="X1088" s="42">
        <v>20</v>
      </c>
      <c r="Y1088" s="42">
        <v>23.5</v>
      </c>
      <c r="Z1088" s="42">
        <v>6</v>
      </c>
      <c r="AA1088" s="42">
        <v>4.5</v>
      </c>
      <c r="AB1088" s="42" t="s">
        <v>7117</v>
      </c>
      <c r="AC1088" s="42">
        <v>4.5</v>
      </c>
      <c r="AD1088" s="42" t="s">
        <v>7117</v>
      </c>
      <c r="AE1088" s="42">
        <v>6.5</v>
      </c>
      <c r="AF1088" s="42" t="s">
        <v>7118</v>
      </c>
      <c r="AG1088" s="42">
        <v>83</v>
      </c>
      <c r="AH1088" s="42">
        <v>100.3</v>
      </c>
      <c r="AI1088" s="42">
        <v>158.1</v>
      </c>
      <c r="AJ1088" s="42">
        <v>463.99</v>
      </c>
      <c r="AK1088" s="42" t="s">
        <v>76</v>
      </c>
      <c r="AL1088" s="42" t="s">
        <v>76</v>
      </c>
      <c r="AM1088" s="42" t="s">
        <v>76</v>
      </c>
      <c r="AN1088" s="42">
        <v>6</v>
      </c>
    </row>
    <row r="1089" spans="2:40" x14ac:dyDescent="0.25">
      <c r="B1089" s="42" t="s">
        <v>408</v>
      </c>
      <c r="C1089" s="15">
        <v>467110</v>
      </c>
      <c r="D1089" s="15" t="s">
        <v>5931</v>
      </c>
      <c r="E1089" s="15">
        <v>2021</v>
      </c>
      <c r="F1089" s="41">
        <v>44287</v>
      </c>
      <c r="G1089" s="42">
        <v>1011.9</v>
      </c>
      <c r="H1089" s="42">
        <v>1016.2</v>
      </c>
      <c r="I1089" s="42">
        <v>1020.2</v>
      </c>
      <c r="J1089" s="42" t="s">
        <v>7119</v>
      </c>
      <c r="K1089" s="42">
        <v>1002.9</v>
      </c>
      <c r="L1089" s="42" t="s">
        <v>7120</v>
      </c>
      <c r="M1089" s="42">
        <v>20.7</v>
      </c>
      <c r="N1089" s="42">
        <v>31.6</v>
      </c>
      <c r="O1089" s="42" t="s">
        <v>7121</v>
      </c>
      <c r="P1089" s="42">
        <v>14.2</v>
      </c>
      <c r="Q1089" s="42" t="s">
        <v>7122</v>
      </c>
      <c r="R1089" s="42">
        <v>15.1</v>
      </c>
      <c r="S1089" s="42">
        <v>3.6</v>
      </c>
      <c r="T1089" s="42">
        <v>70</v>
      </c>
      <c r="U1089" s="42">
        <v>18.3</v>
      </c>
      <c r="V1089" s="42">
        <v>50</v>
      </c>
      <c r="W1089" s="42" t="s">
        <v>7123</v>
      </c>
      <c r="X1089" s="42">
        <v>50</v>
      </c>
      <c r="Y1089" s="42">
        <v>40.5</v>
      </c>
      <c r="Z1089" s="42">
        <v>7</v>
      </c>
      <c r="AA1089" s="42">
        <v>2</v>
      </c>
      <c r="AB1089" s="42" t="s">
        <v>7124</v>
      </c>
      <c r="AC1089" s="42">
        <v>5.5</v>
      </c>
      <c r="AD1089" s="42" t="s">
        <v>7125</v>
      </c>
      <c r="AE1089" s="42">
        <v>28</v>
      </c>
      <c r="AF1089" s="42" t="s">
        <v>7126</v>
      </c>
      <c r="AG1089" s="42">
        <v>74</v>
      </c>
      <c r="AH1089" s="42">
        <v>121</v>
      </c>
      <c r="AI1089" s="42">
        <v>144</v>
      </c>
      <c r="AJ1089" s="42">
        <v>498.71</v>
      </c>
      <c r="AK1089" s="42" t="s">
        <v>76</v>
      </c>
      <c r="AL1089" s="42" t="s">
        <v>76</v>
      </c>
      <c r="AM1089" s="42" t="s">
        <v>76</v>
      </c>
      <c r="AN1089" s="42">
        <v>6.8</v>
      </c>
    </row>
    <row r="1090" spans="2:40" x14ac:dyDescent="0.25">
      <c r="B1090" s="42" t="s">
        <v>408</v>
      </c>
      <c r="C1090" s="15">
        <v>467110</v>
      </c>
      <c r="D1090" s="15" t="s">
        <v>5931</v>
      </c>
      <c r="E1090" s="15">
        <v>2021</v>
      </c>
      <c r="F1090" s="41">
        <v>44317</v>
      </c>
      <c r="G1090" s="42">
        <v>1006.9</v>
      </c>
      <c r="H1090" s="42">
        <v>1011</v>
      </c>
      <c r="I1090" s="42">
        <v>1015.5</v>
      </c>
      <c r="J1090" s="42" t="s">
        <v>7127</v>
      </c>
      <c r="K1090" s="42">
        <v>1001.4</v>
      </c>
      <c r="L1090" s="42" t="s">
        <v>7128</v>
      </c>
      <c r="M1090" s="42">
        <v>25.5</v>
      </c>
      <c r="N1090" s="42">
        <v>34.799999999999997</v>
      </c>
      <c r="O1090" s="42" t="s">
        <v>7129</v>
      </c>
      <c r="P1090" s="42">
        <v>18</v>
      </c>
      <c r="Q1090" s="42" t="s">
        <v>7130</v>
      </c>
      <c r="R1090" s="42">
        <v>23.9</v>
      </c>
      <c r="S1090" s="42">
        <v>3</v>
      </c>
      <c r="T1090" s="42">
        <v>220</v>
      </c>
      <c r="U1090" s="42">
        <v>23.2</v>
      </c>
      <c r="V1090" s="42">
        <v>60</v>
      </c>
      <c r="W1090" s="42" t="s">
        <v>7131</v>
      </c>
      <c r="X1090" s="42">
        <v>50.5</v>
      </c>
      <c r="Y1090" s="42">
        <v>38.1</v>
      </c>
      <c r="Z1090" s="42">
        <v>11</v>
      </c>
      <c r="AA1090" s="42">
        <v>5.5</v>
      </c>
      <c r="AB1090" s="42" t="s">
        <v>7132</v>
      </c>
      <c r="AC1090" s="42">
        <v>12</v>
      </c>
      <c r="AD1090" s="42" t="s">
        <v>7133</v>
      </c>
      <c r="AE1090" s="42">
        <v>12.5</v>
      </c>
      <c r="AF1090" s="42" t="s">
        <v>7134</v>
      </c>
      <c r="AG1090" s="42">
        <v>92</v>
      </c>
      <c r="AH1090" s="42">
        <v>108.4</v>
      </c>
      <c r="AI1090" s="42">
        <v>193.7</v>
      </c>
      <c r="AJ1090" s="42">
        <v>593.47</v>
      </c>
      <c r="AK1090" s="42" t="s">
        <v>76</v>
      </c>
      <c r="AL1090" s="42" t="s">
        <v>76</v>
      </c>
      <c r="AM1090" s="42" t="s">
        <v>76</v>
      </c>
      <c r="AN1090" s="42">
        <v>6.8</v>
      </c>
    </row>
    <row r="1091" spans="2:40" x14ac:dyDescent="0.25">
      <c r="B1091" s="42" t="s">
        <v>408</v>
      </c>
      <c r="C1091" s="15">
        <v>467110</v>
      </c>
      <c r="D1091" s="15" t="s">
        <v>5931</v>
      </c>
      <c r="E1091" s="15">
        <v>2021</v>
      </c>
      <c r="F1091" s="41">
        <v>44348</v>
      </c>
      <c r="G1091" s="42">
        <v>1003.4</v>
      </c>
      <c r="H1091" s="42">
        <v>1007.5</v>
      </c>
      <c r="I1091" s="42">
        <v>1009.1</v>
      </c>
      <c r="J1091" s="42" t="s">
        <v>7135</v>
      </c>
      <c r="K1091" s="42">
        <v>996.2</v>
      </c>
      <c r="L1091" s="42" t="s">
        <v>7136</v>
      </c>
      <c r="M1091" s="42">
        <v>27</v>
      </c>
      <c r="N1091" s="42">
        <v>34.799999999999997</v>
      </c>
      <c r="O1091" s="42" t="s">
        <v>7137</v>
      </c>
      <c r="P1091" s="42">
        <v>21.1</v>
      </c>
      <c r="Q1091" s="42" t="s">
        <v>7138</v>
      </c>
      <c r="R1091" s="42">
        <v>25.7</v>
      </c>
      <c r="S1091" s="42">
        <v>2.9</v>
      </c>
      <c r="T1091" s="42">
        <v>240</v>
      </c>
      <c r="U1091" s="42">
        <v>17.100000000000001</v>
      </c>
      <c r="V1091" s="42">
        <v>200</v>
      </c>
      <c r="W1091" s="42" t="s">
        <v>7139</v>
      </c>
      <c r="X1091" s="42">
        <v>81.5</v>
      </c>
      <c r="Y1091" s="42">
        <v>53.7</v>
      </c>
      <c r="Z1091" s="42">
        <v>15</v>
      </c>
      <c r="AA1091" s="42">
        <v>9</v>
      </c>
      <c r="AB1091" s="42" t="s">
        <v>7140</v>
      </c>
      <c r="AC1091" s="42">
        <v>22.5</v>
      </c>
      <c r="AD1091" s="42" t="s">
        <v>7141</v>
      </c>
      <c r="AE1091" s="42">
        <v>28.5</v>
      </c>
      <c r="AF1091" s="42" t="s">
        <v>7142</v>
      </c>
      <c r="AG1091" s="42">
        <v>93</v>
      </c>
      <c r="AH1091" s="42">
        <v>99</v>
      </c>
      <c r="AI1091" s="42">
        <v>164.2</v>
      </c>
      <c r="AJ1091" s="42">
        <v>519.08000000000004</v>
      </c>
      <c r="AK1091" s="42" t="s">
        <v>76</v>
      </c>
      <c r="AL1091" s="42" t="s">
        <v>76</v>
      </c>
      <c r="AM1091" s="42" t="s">
        <v>76</v>
      </c>
      <c r="AN1091" s="42">
        <v>7.2</v>
      </c>
    </row>
    <row r="1092" spans="2:40" x14ac:dyDescent="0.25">
      <c r="B1092" s="42" t="s">
        <v>408</v>
      </c>
      <c r="C1092" s="15">
        <v>467110</v>
      </c>
      <c r="D1092" s="15" t="s">
        <v>5931</v>
      </c>
      <c r="E1092" s="15">
        <v>2021</v>
      </c>
      <c r="F1092" s="41">
        <v>44378</v>
      </c>
      <c r="G1092" s="42">
        <v>1002</v>
      </c>
      <c r="H1092" s="42">
        <v>1006.1</v>
      </c>
      <c r="I1092" s="42">
        <v>1010.6</v>
      </c>
      <c r="J1092" s="42" t="s">
        <v>1498</v>
      </c>
      <c r="K1092" s="42">
        <v>990.4</v>
      </c>
      <c r="L1092" s="42" t="s">
        <v>7143</v>
      </c>
      <c r="M1092" s="42">
        <v>29.2</v>
      </c>
      <c r="N1092" s="42">
        <v>37.200000000000003</v>
      </c>
      <c r="O1092" s="42" t="s">
        <v>7144</v>
      </c>
      <c r="P1092" s="42">
        <v>25.7</v>
      </c>
      <c r="Q1092" s="42" t="s">
        <v>7145</v>
      </c>
      <c r="R1092" s="42">
        <v>26.1</v>
      </c>
      <c r="S1092" s="42">
        <v>3</v>
      </c>
      <c r="T1092" s="42">
        <v>240</v>
      </c>
      <c r="U1092" s="42">
        <v>16.100000000000001</v>
      </c>
      <c r="V1092" s="42">
        <v>60</v>
      </c>
      <c r="W1092" s="42" t="s">
        <v>7146</v>
      </c>
      <c r="X1092" s="42">
        <v>10</v>
      </c>
      <c r="Y1092" s="42">
        <v>5.6</v>
      </c>
      <c r="Z1092" s="42">
        <v>5</v>
      </c>
      <c r="AA1092" s="42">
        <v>4.5</v>
      </c>
      <c r="AB1092" s="42" t="s">
        <v>7147</v>
      </c>
      <c r="AC1092" s="42">
        <v>5</v>
      </c>
      <c r="AD1092" s="42" t="s">
        <v>7147</v>
      </c>
      <c r="AE1092" s="42">
        <v>5</v>
      </c>
      <c r="AF1092" s="42" t="s">
        <v>2320</v>
      </c>
      <c r="AG1092" s="42">
        <v>85</v>
      </c>
      <c r="AH1092" s="42">
        <v>159.5</v>
      </c>
      <c r="AI1092" s="42">
        <v>264.5</v>
      </c>
      <c r="AJ1092" s="42">
        <v>703.91</v>
      </c>
      <c r="AK1092" s="42" t="s">
        <v>76</v>
      </c>
      <c r="AL1092" s="42" t="s">
        <v>76</v>
      </c>
      <c r="AM1092" s="42" t="s">
        <v>76</v>
      </c>
      <c r="AN1092" s="42">
        <v>5</v>
      </c>
    </row>
    <row r="1093" spans="2:40" x14ac:dyDescent="0.25">
      <c r="B1093" s="42" t="s">
        <v>408</v>
      </c>
      <c r="C1093" s="15">
        <v>467110</v>
      </c>
      <c r="D1093" s="15" t="s">
        <v>5931</v>
      </c>
      <c r="E1093" s="15">
        <v>2021</v>
      </c>
      <c r="F1093" s="41">
        <v>44409</v>
      </c>
      <c r="G1093" s="42">
        <v>1003.7</v>
      </c>
      <c r="H1093" s="42">
        <v>1007.8</v>
      </c>
      <c r="I1093" s="42">
        <v>1010.8</v>
      </c>
      <c r="J1093" s="42" t="s">
        <v>7148</v>
      </c>
      <c r="K1093" s="42">
        <v>988.5</v>
      </c>
      <c r="L1093" s="42" t="s">
        <v>7149</v>
      </c>
      <c r="M1093" s="42">
        <v>28.3</v>
      </c>
      <c r="N1093" s="42">
        <v>36</v>
      </c>
      <c r="O1093" s="42" t="s">
        <v>7150</v>
      </c>
      <c r="P1093" s="42">
        <v>24.9</v>
      </c>
      <c r="Q1093" s="42" t="s">
        <v>7151</v>
      </c>
      <c r="R1093" s="42">
        <v>26.2</v>
      </c>
      <c r="S1093" s="42">
        <v>2.8</v>
      </c>
      <c r="T1093" s="42">
        <v>240</v>
      </c>
      <c r="U1093" s="42">
        <v>14.9</v>
      </c>
      <c r="V1093" s="42">
        <v>120</v>
      </c>
      <c r="W1093" s="42" t="s">
        <v>7152</v>
      </c>
      <c r="X1093" s="42">
        <v>152</v>
      </c>
      <c r="Y1093" s="42">
        <v>45.1</v>
      </c>
      <c r="Z1093" s="42">
        <v>7</v>
      </c>
      <c r="AA1093" s="42">
        <v>8</v>
      </c>
      <c r="AB1093" s="42" t="s">
        <v>7153</v>
      </c>
      <c r="AC1093" s="42">
        <v>21.5</v>
      </c>
      <c r="AD1093" s="42" t="s">
        <v>7154</v>
      </c>
      <c r="AE1093" s="42">
        <v>48</v>
      </c>
      <c r="AF1093" s="42" t="s">
        <v>7155</v>
      </c>
      <c r="AG1093" s="42">
        <v>89</v>
      </c>
      <c r="AH1093" s="42">
        <v>126.3</v>
      </c>
      <c r="AI1093" s="42">
        <v>230.5</v>
      </c>
      <c r="AJ1093" s="42">
        <v>636.82000000000005</v>
      </c>
      <c r="AK1093" s="42" t="s">
        <v>76</v>
      </c>
      <c r="AL1093" s="42" t="s">
        <v>76</v>
      </c>
      <c r="AM1093" s="42" t="s">
        <v>76</v>
      </c>
      <c r="AN1093" s="42">
        <v>6.3</v>
      </c>
    </row>
    <row r="1094" spans="2:40" x14ac:dyDescent="0.25">
      <c r="B1094" s="42" t="s">
        <v>408</v>
      </c>
      <c r="C1094" s="15">
        <v>467110</v>
      </c>
      <c r="D1094" s="15" t="s">
        <v>5931</v>
      </c>
      <c r="E1094" s="15">
        <v>2021</v>
      </c>
      <c r="F1094" s="41">
        <v>44440</v>
      </c>
      <c r="G1094" s="42">
        <v>1007.1</v>
      </c>
      <c r="H1094" s="42">
        <v>1011.2</v>
      </c>
      <c r="I1094" s="42">
        <v>1013.9</v>
      </c>
      <c r="J1094" s="42" t="s">
        <v>7156</v>
      </c>
      <c r="K1094" s="42">
        <v>995.6</v>
      </c>
      <c r="L1094" s="42" t="s">
        <v>7157</v>
      </c>
      <c r="M1094" s="42">
        <v>29</v>
      </c>
      <c r="N1094" s="42">
        <v>37.6</v>
      </c>
      <c r="O1094" s="42" t="s">
        <v>7158</v>
      </c>
      <c r="P1094" s="42">
        <v>23</v>
      </c>
      <c r="Q1094" s="42" t="s">
        <v>7159</v>
      </c>
      <c r="R1094" s="42">
        <v>24.6</v>
      </c>
      <c r="S1094" s="42">
        <v>2.7</v>
      </c>
      <c r="T1094" s="42">
        <v>240</v>
      </c>
      <c r="U1094" s="42">
        <v>14.5</v>
      </c>
      <c r="V1094" s="42">
        <v>290</v>
      </c>
      <c r="W1094" s="42" t="s">
        <v>7160</v>
      </c>
      <c r="X1094" s="42">
        <v>23</v>
      </c>
      <c r="Y1094" s="42">
        <v>2.8</v>
      </c>
      <c r="Z1094" s="42">
        <v>2</v>
      </c>
      <c r="AA1094" s="42">
        <v>9</v>
      </c>
      <c r="AB1094" s="42" t="s">
        <v>7161</v>
      </c>
      <c r="AC1094" s="42">
        <v>13</v>
      </c>
      <c r="AD1094" s="42" t="s">
        <v>7161</v>
      </c>
      <c r="AE1094" s="42">
        <v>13</v>
      </c>
      <c r="AF1094" s="42" t="s">
        <v>7162</v>
      </c>
      <c r="AG1094" s="42">
        <v>78</v>
      </c>
      <c r="AH1094" s="42">
        <v>157.4</v>
      </c>
      <c r="AI1094" s="42">
        <v>271.7</v>
      </c>
      <c r="AJ1094" s="42">
        <v>614.64</v>
      </c>
      <c r="AK1094" s="42" t="s">
        <v>76</v>
      </c>
      <c r="AL1094" s="42" t="s">
        <v>76</v>
      </c>
      <c r="AM1094" s="42" t="s">
        <v>76</v>
      </c>
      <c r="AN1094" s="42">
        <v>3.5</v>
      </c>
    </row>
    <row r="1095" spans="2:40" x14ac:dyDescent="0.25">
      <c r="B1095" s="42" t="s">
        <v>408</v>
      </c>
      <c r="C1095" s="15">
        <v>467110</v>
      </c>
      <c r="D1095" s="15" t="s">
        <v>5931</v>
      </c>
      <c r="E1095" s="15">
        <v>2021</v>
      </c>
      <c r="F1095" s="41">
        <v>44470</v>
      </c>
      <c r="G1095" s="42">
        <v>1011.3</v>
      </c>
      <c r="H1095" s="42">
        <v>1015.5</v>
      </c>
      <c r="I1095" s="42">
        <v>1019.7</v>
      </c>
      <c r="J1095" s="42" t="s">
        <v>7163</v>
      </c>
      <c r="K1095" s="42">
        <v>995.2</v>
      </c>
      <c r="L1095" s="42" t="s">
        <v>7164</v>
      </c>
      <c r="M1095" s="42">
        <v>25.9</v>
      </c>
      <c r="N1095" s="42">
        <v>36.1</v>
      </c>
      <c r="O1095" s="42" t="s">
        <v>7165</v>
      </c>
      <c r="P1095" s="42">
        <v>17.3</v>
      </c>
      <c r="Q1095" s="42" t="s">
        <v>7166</v>
      </c>
      <c r="R1095" s="42">
        <v>19.2</v>
      </c>
      <c r="S1095" s="42">
        <v>4.7</v>
      </c>
      <c r="T1095" s="42">
        <v>50</v>
      </c>
      <c r="U1095" s="42">
        <v>27.4</v>
      </c>
      <c r="V1095" s="42">
        <v>40</v>
      </c>
      <c r="W1095" s="42" t="s">
        <v>7167</v>
      </c>
      <c r="X1095" s="42">
        <v>0.5</v>
      </c>
      <c r="Y1095" s="42">
        <v>12.2</v>
      </c>
      <c r="Z1095" s="42">
        <v>1</v>
      </c>
      <c r="AA1095" s="42">
        <v>0.5</v>
      </c>
      <c r="AB1095" s="42" t="s">
        <v>7168</v>
      </c>
      <c r="AC1095" s="42">
        <v>0.5</v>
      </c>
      <c r="AD1095" s="42" t="s">
        <v>7168</v>
      </c>
      <c r="AE1095" s="42">
        <v>0.5</v>
      </c>
      <c r="AF1095" s="42" t="s">
        <v>7169</v>
      </c>
      <c r="AG1095" s="42">
        <v>68</v>
      </c>
      <c r="AH1095" s="42">
        <v>149.30000000000001</v>
      </c>
      <c r="AI1095" s="42">
        <v>172</v>
      </c>
      <c r="AJ1095" s="42">
        <v>448.93</v>
      </c>
      <c r="AK1095" s="42">
        <v>7</v>
      </c>
      <c r="AL1095" s="42">
        <v>10</v>
      </c>
      <c r="AM1095" s="42" t="s">
        <v>7170</v>
      </c>
      <c r="AN1095" s="42">
        <v>5.7</v>
      </c>
    </row>
    <row r="1096" spans="2:40" x14ac:dyDescent="0.25">
      <c r="B1096" s="42" t="s">
        <v>408</v>
      </c>
      <c r="C1096" s="15">
        <v>467110</v>
      </c>
      <c r="D1096" s="15" t="s">
        <v>5931</v>
      </c>
      <c r="E1096" s="15">
        <v>2021</v>
      </c>
      <c r="F1096" s="41">
        <v>44501</v>
      </c>
      <c r="G1096" s="42">
        <v>1015</v>
      </c>
      <c r="H1096" s="42">
        <v>1019.2</v>
      </c>
      <c r="I1096" s="42">
        <v>1021.3</v>
      </c>
      <c r="J1096" s="42" t="s">
        <v>7171</v>
      </c>
      <c r="K1096" s="42">
        <v>1005.8</v>
      </c>
      <c r="L1096" s="42" t="s">
        <v>7172</v>
      </c>
      <c r="M1096" s="42">
        <v>20.2</v>
      </c>
      <c r="N1096" s="42">
        <v>30.8</v>
      </c>
      <c r="O1096" s="42" t="s">
        <v>7173</v>
      </c>
      <c r="P1096" s="42">
        <v>12.4</v>
      </c>
      <c r="Q1096" s="42" t="s">
        <v>7174</v>
      </c>
      <c r="R1096" s="42">
        <v>13.5</v>
      </c>
      <c r="S1096" s="42">
        <v>3.8</v>
      </c>
      <c r="T1096" s="42">
        <v>40</v>
      </c>
      <c r="U1096" s="42">
        <v>17.7</v>
      </c>
      <c r="V1096" s="42">
        <v>50</v>
      </c>
      <c r="W1096" s="42" t="s">
        <v>7175</v>
      </c>
      <c r="X1096" s="42">
        <v>12</v>
      </c>
      <c r="Y1096" s="42">
        <v>13.2</v>
      </c>
      <c r="Z1096" s="42">
        <v>3</v>
      </c>
      <c r="AA1096" s="42">
        <v>2.5</v>
      </c>
      <c r="AB1096" s="42" t="s">
        <v>7176</v>
      </c>
      <c r="AC1096" s="42">
        <v>4.5</v>
      </c>
      <c r="AD1096" s="42" t="s">
        <v>7176</v>
      </c>
      <c r="AE1096" s="42">
        <v>6.5</v>
      </c>
      <c r="AF1096" s="42" t="s">
        <v>7177</v>
      </c>
      <c r="AG1096" s="42">
        <v>67</v>
      </c>
      <c r="AH1096" s="42">
        <v>100.3</v>
      </c>
      <c r="AI1096" s="42">
        <v>165.8</v>
      </c>
      <c r="AJ1096" s="42">
        <v>387.9</v>
      </c>
      <c r="AK1096" s="42" t="s">
        <v>76</v>
      </c>
      <c r="AL1096" s="42" t="s">
        <v>76</v>
      </c>
      <c r="AM1096" s="42" t="s">
        <v>76</v>
      </c>
      <c r="AN1096" s="42">
        <v>5.4</v>
      </c>
    </row>
    <row r="1097" spans="2:40" x14ac:dyDescent="0.25">
      <c r="B1097" s="42" t="s">
        <v>408</v>
      </c>
      <c r="C1097" s="15">
        <v>467110</v>
      </c>
      <c r="D1097" s="15" t="s">
        <v>5931</v>
      </c>
      <c r="E1097" s="15">
        <v>2021</v>
      </c>
      <c r="F1097" s="41">
        <v>44531</v>
      </c>
      <c r="G1097" s="43">
        <v>1019.4</v>
      </c>
      <c r="H1097" s="43">
        <v>1023.8</v>
      </c>
      <c r="I1097" s="43">
        <v>1029.4000000000001</v>
      </c>
      <c r="J1097" s="42" t="s">
        <v>18789</v>
      </c>
      <c r="K1097" s="43">
        <v>1010.5</v>
      </c>
      <c r="L1097" s="42" t="s">
        <v>7178</v>
      </c>
      <c r="M1097" s="43">
        <v>16.100000000000001</v>
      </c>
      <c r="N1097" s="43">
        <v>26.4</v>
      </c>
      <c r="O1097" s="42" t="s">
        <v>7179</v>
      </c>
      <c r="P1097" s="43">
        <v>8.6999999999999993</v>
      </c>
      <c r="Q1097" s="42" t="s">
        <v>18790</v>
      </c>
      <c r="R1097" s="43">
        <v>8.9</v>
      </c>
      <c r="S1097" s="43">
        <v>4.4000000000000004</v>
      </c>
      <c r="T1097" s="43">
        <v>50</v>
      </c>
      <c r="U1097" s="43">
        <v>19.7</v>
      </c>
      <c r="V1097" s="43">
        <v>70</v>
      </c>
      <c r="W1097" s="42" t="s">
        <v>7180</v>
      </c>
      <c r="X1097" s="43">
        <v>32.5</v>
      </c>
      <c r="Y1097" s="43">
        <v>27.9</v>
      </c>
      <c r="Z1097" s="43">
        <v>2</v>
      </c>
      <c r="AA1097" s="43">
        <v>2</v>
      </c>
      <c r="AB1097" s="42" t="s">
        <v>7181</v>
      </c>
      <c r="AC1097" s="43">
        <v>5</v>
      </c>
      <c r="AD1097" s="42" t="s">
        <v>7182</v>
      </c>
      <c r="AE1097" s="43">
        <v>31.5</v>
      </c>
      <c r="AF1097" s="42" t="s">
        <v>6560</v>
      </c>
      <c r="AG1097" s="43">
        <v>65</v>
      </c>
      <c r="AH1097" s="43">
        <v>94.3</v>
      </c>
      <c r="AI1097" s="43">
        <v>190.8</v>
      </c>
      <c r="AJ1097" s="43">
        <v>374.48</v>
      </c>
      <c r="AK1097" s="42" t="s">
        <v>76</v>
      </c>
      <c r="AL1097" s="42" t="s">
        <v>76</v>
      </c>
      <c r="AM1097" s="42" t="s">
        <v>76</v>
      </c>
      <c r="AN1097" s="43">
        <v>4.5</v>
      </c>
    </row>
    <row r="1098" spans="2:40" x14ac:dyDescent="0.25">
      <c r="B1098" s="42" t="s">
        <v>408</v>
      </c>
      <c r="C1098" s="15">
        <v>467490</v>
      </c>
      <c r="D1098" s="15" t="s">
        <v>11890</v>
      </c>
      <c r="E1098" s="15">
        <v>2015</v>
      </c>
      <c r="F1098" s="41">
        <v>42005</v>
      </c>
      <c r="G1098" s="42">
        <v>1009.9</v>
      </c>
      <c r="H1098" s="42">
        <v>1020.1</v>
      </c>
      <c r="I1098" s="42">
        <v>1015.6</v>
      </c>
      <c r="J1098" s="42" t="s">
        <v>13079</v>
      </c>
      <c r="K1098" s="42">
        <v>1002.2</v>
      </c>
      <c r="L1098" s="42" t="s">
        <v>13080</v>
      </c>
      <c r="M1098" s="42">
        <v>17.100000000000001</v>
      </c>
      <c r="N1098" s="42">
        <v>28.7</v>
      </c>
      <c r="O1098" s="42" t="s">
        <v>13081</v>
      </c>
      <c r="P1098" s="42">
        <v>8.1999999999999993</v>
      </c>
      <c r="Q1098" s="42" t="s">
        <v>13082</v>
      </c>
      <c r="R1098" s="42">
        <v>10.8</v>
      </c>
      <c r="S1098" s="42">
        <v>1.4</v>
      </c>
      <c r="T1098" s="42">
        <v>350</v>
      </c>
      <c r="U1098" s="42">
        <v>11.2</v>
      </c>
      <c r="V1098" s="42">
        <v>10</v>
      </c>
      <c r="W1098" s="42" t="s">
        <v>13083</v>
      </c>
      <c r="X1098" s="42">
        <v>12.3</v>
      </c>
      <c r="Y1098" s="42">
        <v>19.100000000000001</v>
      </c>
      <c r="Z1098" s="42">
        <v>6</v>
      </c>
      <c r="AA1098" s="42">
        <v>0.8</v>
      </c>
      <c r="AB1098" s="42" t="s">
        <v>13084</v>
      </c>
      <c r="AC1098" s="42">
        <v>2.5</v>
      </c>
      <c r="AD1098" s="42" t="s">
        <v>13084</v>
      </c>
      <c r="AE1098" s="42">
        <v>5.7</v>
      </c>
      <c r="AF1098" s="42" t="s">
        <v>2975</v>
      </c>
      <c r="AG1098" s="42">
        <v>68</v>
      </c>
      <c r="AH1098" s="42">
        <v>71.3</v>
      </c>
      <c r="AI1098" s="42">
        <v>203.5</v>
      </c>
      <c r="AJ1098" s="42">
        <v>364.27</v>
      </c>
      <c r="AK1098" s="42">
        <v>4</v>
      </c>
      <c r="AL1098" s="42">
        <v>6</v>
      </c>
      <c r="AM1098" s="42" t="s">
        <v>13085</v>
      </c>
      <c r="AN1098" s="42">
        <v>4.8</v>
      </c>
    </row>
    <row r="1099" spans="2:40" x14ac:dyDescent="0.25">
      <c r="B1099" s="42" t="s">
        <v>408</v>
      </c>
      <c r="C1099" s="15">
        <v>467490</v>
      </c>
      <c r="D1099" s="15" t="s">
        <v>11890</v>
      </c>
      <c r="E1099" s="15">
        <v>2015</v>
      </c>
      <c r="F1099" s="41">
        <v>42036</v>
      </c>
      <c r="G1099" s="42">
        <v>1008.8</v>
      </c>
      <c r="H1099" s="42">
        <v>1019</v>
      </c>
      <c r="I1099" s="42">
        <v>1016.2</v>
      </c>
      <c r="J1099" s="42" t="s">
        <v>13086</v>
      </c>
      <c r="K1099" s="42">
        <v>1002.2</v>
      </c>
      <c r="L1099" s="42" t="s">
        <v>13087</v>
      </c>
      <c r="M1099" s="42">
        <v>18.100000000000001</v>
      </c>
      <c r="N1099" s="42">
        <v>28.9</v>
      </c>
      <c r="O1099" s="42" t="s">
        <v>13088</v>
      </c>
      <c r="P1099" s="42">
        <v>9.6</v>
      </c>
      <c r="Q1099" s="42" t="s">
        <v>8462</v>
      </c>
      <c r="R1099" s="42">
        <v>12.4</v>
      </c>
      <c r="S1099" s="42">
        <v>1.4</v>
      </c>
      <c r="T1099" s="42">
        <v>330</v>
      </c>
      <c r="U1099" s="42">
        <v>14.4</v>
      </c>
      <c r="V1099" s="42">
        <v>350</v>
      </c>
      <c r="W1099" s="42" t="s">
        <v>13089</v>
      </c>
      <c r="X1099" s="42">
        <v>21.2</v>
      </c>
      <c r="Y1099" s="42">
        <v>9.4</v>
      </c>
      <c r="Z1099" s="42">
        <v>4</v>
      </c>
      <c r="AA1099" s="42">
        <v>3.6</v>
      </c>
      <c r="AB1099" s="42" t="s">
        <v>13090</v>
      </c>
      <c r="AC1099" s="42">
        <v>7.5</v>
      </c>
      <c r="AD1099" s="42" t="s">
        <v>13091</v>
      </c>
      <c r="AE1099" s="42">
        <v>12.6</v>
      </c>
      <c r="AF1099" s="42" t="s">
        <v>12526</v>
      </c>
      <c r="AG1099" s="42">
        <v>71</v>
      </c>
      <c r="AH1099" s="42">
        <v>74.2</v>
      </c>
      <c r="AI1099" s="42">
        <v>160.30000000000001</v>
      </c>
      <c r="AJ1099" s="42">
        <v>363.12</v>
      </c>
      <c r="AK1099" s="42" t="s">
        <v>76</v>
      </c>
      <c r="AL1099" s="42" t="s">
        <v>76</v>
      </c>
      <c r="AM1099" s="42" t="s">
        <v>76</v>
      </c>
      <c r="AN1099" s="42">
        <v>5.8</v>
      </c>
    </row>
    <row r="1100" spans="2:40" x14ac:dyDescent="0.25">
      <c r="B1100" s="42" t="s">
        <v>408</v>
      </c>
      <c r="C1100" s="15">
        <v>467490</v>
      </c>
      <c r="D1100" s="15" t="s">
        <v>11890</v>
      </c>
      <c r="E1100" s="15">
        <v>2015</v>
      </c>
      <c r="F1100" s="41">
        <v>42064</v>
      </c>
      <c r="G1100" s="42">
        <v>1007.6</v>
      </c>
      <c r="H1100" s="42">
        <v>1017.6</v>
      </c>
      <c r="I1100" s="42">
        <v>1014.9</v>
      </c>
      <c r="J1100" s="42" t="s">
        <v>13092</v>
      </c>
      <c r="K1100" s="42">
        <v>999.9</v>
      </c>
      <c r="L1100" s="42" t="s">
        <v>13093</v>
      </c>
      <c r="M1100" s="42">
        <v>20.7</v>
      </c>
      <c r="N1100" s="42">
        <v>34.700000000000003</v>
      </c>
      <c r="O1100" s="42" t="s">
        <v>13094</v>
      </c>
      <c r="P1100" s="42">
        <v>13</v>
      </c>
      <c r="Q1100" s="42" t="s">
        <v>13095</v>
      </c>
      <c r="R1100" s="42">
        <v>15.7</v>
      </c>
      <c r="S1100" s="42">
        <v>1.3</v>
      </c>
      <c r="T1100" s="42">
        <v>320</v>
      </c>
      <c r="U1100" s="42">
        <v>11.4</v>
      </c>
      <c r="V1100" s="42">
        <v>10</v>
      </c>
      <c r="W1100" s="42" t="s">
        <v>13096</v>
      </c>
      <c r="X1100" s="42">
        <v>24.8</v>
      </c>
      <c r="Y1100" s="42">
        <v>32.4</v>
      </c>
      <c r="Z1100" s="42">
        <v>10</v>
      </c>
      <c r="AA1100" s="42">
        <v>1</v>
      </c>
      <c r="AB1100" s="42" t="s">
        <v>13097</v>
      </c>
      <c r="AC1100" s="42">
        <v>2.5</v>
      </c>
      <c r="AD1100" s="42" t="s">
        <v>13098</v>
      </c>
      <c r="AE1100" s="42">
        <v>7.4</v>
      </c>
      <c r="AF1100" s="42" t="s">
        <v>13099</v>
      </c>
      <c r="AG1100" s="42">
        <v>74</v>
      </c>
      <c r="AH1100" s="42">
        <v>87.5</v>
      </c>
      <c r="AI1100" s="42">
        <v>143.69999999999999</v>
      </c>
      <c r="AJ1100" s="42">
        <v>369.84</v>
      </c>
      <c r="AK1100" s="42" t="s">
        <v>76</v>
      </c>
      <c r="AL1100" s="42" t="s">
        <v>76</v>
      </c>
      <c r="AM1100" s="42" t="s">
        <v>76</v>
      </c>
      <c r="AN1100" s="42">
        <v>6.9</v>
      </c>
    </row>
    <row r="1101" spans="2:40" x14ac:dyDescent="0.25">
      <c r="B1101" s="42" t="s">
        <v>408</v>
      </c>
      <c r="C1101" s="15">
        <v>467490</v>
      </c>
      <c r="D1101" s="15" t="s">
        <v>11890</v>
      </c>
      <c r="E1101" s="15">
        <v>2015</v>
      </c>
      <c r="F1101" s="41">
        <v>42095</v>
      </c>
      <c r="G1101" s="42">
        <v>1004.1</v>
      </c>
      <c r="H1101" s="42">
        <v>1014</v>
      </c>
      <c r="I1101" s="42">
        <v>1010.1</v>
      </c>
      <c r="J1101" s="42" t="s">
        <v>13100</v>
      </c>
      <c r="K1101" s="42">
        <v>997.5</v>
      </c>
      <c r="L1101" s="42" t="s">
        <v>13101</v>
      </c>
      <c r="M1101" s="42">
        <v>24.4</v>
      </c>
      <c r="N1101" s="42">
        <v>34.1</v>
      </c>
      <c r="O1101" s="42" t="s">
        <v>13102</v>
      </c>
      <c r="P1101" s="42">
        <v>12.4</v>
      </c>
      <c r="Q1101" s="42" t="s">
        <v>11346</v>
      </c>
      <c r="R1101" s="42">
        <v>17.899999999999999</v>
      </c>
      <c r="S1101" s="42">
        <v>1.6</v>
      </c>
      <c r="T1101" s="42">
        <v>340</v>
      </c>
      <c r="U1101" s="42">
        <v>10.3</v>
      </c>
      <c r="V1101" s="42">
        <v>300</v>
      </c>
      <c r="W1101" s="42" t="s">
        <v>13103</v>
      </c>
      <c r="X1101" s="42">
        <v>47.7</v>
      </c>
      <c r="Y1101" s="42">
        <v>28.8</v>
      </c>
      <c r="Z1101" s="42">
        <v>7</v>
      </c>
      <c r="AA1101" s="42">
        <v>6.5</v>
      </c>
      <c r="AB1101" s="42" t="s">
        <v>13104</v>
      </c>
      <c r="AC1101" s="42">
        <v>12.5</v>
      </c>
      <c r="AD1101" s="42" t="s">
        <v>13105</v>
      </c>
      <c r="AE1101" s="42">
        <v>25.3</v>
      </c>
      <c r="AF1101" s="42" t="s">
        <v>2362</v>
      </c>
      <c r="AG1101" s="42">
        <v>68</v>
      </c>
      <c r="AH1101" s="42">
        <v>138.4</v>
      </c>
      <c r="AI1101" s="42">
        <v>204</v>
      </c>
      <c r="AJ1101" s="42">
        <v>534.86</v>
      </c>
      <c r="AK1101" s="42" t="s">
        <v>76</v>
      </c>
      <c r="AL1101" s="42" t="s">
        <v>76</v>
      </c>
      <c r="AM1101" s="42" t="s">
        <v>76</v>
      </c>
      <c r="AN1101" s="42">
        <v>5.5</v>
      </c>
    </row>
    <row r="1102" spans="2:40" x14ac:dyDescent="0.25">
      <c r="B1102" s="42" t="s">
        <v>408</v>
      </c>
      <c r="C1102" s="15">
        <v>467490</v>
      </c>
      <c r="D1102" s="15" t="s">
        <v>11890</v>
      </c>
      <c r="E1102" s="15">
        <v>2015</v>
      </c>
      <c r="F1102" s="41">
        <v>42125</v>
      </c>
      <c r="G1102" s="42">
        <v>1000</v>
      </c>
      <c r="H1102" s="42">
        <v>1009.8</v>
      </c>
      <c r="I1102" s="42">
        <v>1004.8</v>
      </c>
      <c r="J1102" s="42" t="s">
        <v>13106</v>
      </c>
      <c r="K1102" s="42">
        <v>995</v>
      </c>
      <c r="L1102" s="42" t="s">
        <v>8480</v>
      </c>
      <c r="M1102" s="42">
        <v>26.9</v>
      </c>
      <c r="N1102" s="42">
        <v>34.700000000000003</v>
      </c>
      <c r="O1102" s="42" t="s">
        <v>13107</v>
      </c>
      <c r="P1102" s="42">
        <v>21.7</v>
      </c>
      <c r="Q1102" s="42" t="s">
        <v>13108</v>
      </c>
      <c r="R1102" s="42">
        <v>22.3</v>
      </c>
      <c r="S1102" s="42">
        <v>1.4</v>
      </c>
      <c r="T1102" s="42">
        <v>180</v>
      </c>
      <c r="U1102" s="42">
        <v>9.4</v>
      </c>
      <c r="V1102" s="42">
        <v>230</v>
      </c>
      <c r="W1102" s="42" t="s">
        <v>13109</v>
      </c>
      <c r="X1102" s="42">
        <v>662</v>
      </c>
      <c r="Y1102" s="42">
        <v>118.7</v>
      </c>
      <c r="Z1102" s="42">
        <v>15</v>
      </c>
      <c r="AA1102" s="42">
        <v>15</v>
      </c>
      <c r="AB1102" s="42" t="s">
        <v>13110</v>
      </c>
      <c r="AC1102" s="42">
        <v>49</v>
      </c>
      <c r="AD1102" s="42" t="s">
        <v>13111</v>
      </c>
      <c r="AE1102" s="42">
        <v>115</v>
      </c>
      <c r="AF1102" s="42" t="s">
        <v>1857</v>
      </c>
      <c r="AG1102" s="42">
        <v>77</v>
      </c>
      <c r="AH1102" s="42">
        <v>97.9</v>
      </c>
      <c r="AI1102" s="42">
        <v>120.9</v>
      </c>
      <c r="AJ1102" s="42">
        <v>392.55</v>
      </c>
      <c r="AK1102" s="42" t="s">
        <v>76</v>
      </c>
      <c r="AL1102" s="42" t="s">
        <v>76</v>
      </c>
      <c r="AM1102" s="42" t="s">
        <v>76</v>
      </c>
      <c r="AN1102" s="42">
        <v>7.2</v>
      </c>
    </row>
    <row r="1103" spans="2:40" x14ac:dyDescent="0.25">
      <c r="B1103" s="42" t="s">
        <v>408</v>
      </c>
      <c r="C1103" s="15">
        <v>467490</v>
      </c>
      <c r="D1103" s="15" t="s">
        <v>11890</v>
      </c>
      <c r="E1103" s="15">
        <v>2015</v>
      </c>
      <c r="F1103" s="41">
        <v>42156</v>
      </c>
      <c r="G1103" s="42">
        <v>998.9</v>
      </c>
      <c r="H1103" s="42">
        <v>1008.5</v>
      </c>
      <c r="I1103" s="42">
        <v>1002.5</v>
      </c>
      <c r="J1103" s="42" t="s">
        <v>13112</v>
      </c>
      <c r="K1103" s="42">
        <v>994.6</v>
      </c>
      <c r="L1103" s="42" t="s">
        <v>13113</v>
      </c>
      <c r="M1103" s="42">
        <v>29.7</v>
      </c>
      <c r="N1103" s="42">
        <v>35.5</v>
      </c>
      <c r="O1103" s="42" t="s">
        <v>13114</v>
      </c>
      <c r="P1103" s="42">
        <v>23.2</v>
      </c>
      <c r="Q1103" s="42" t="s">
        <v>13115</v>
      </c>
      <c r="R1103" s="42">
        <v>23.7</v>
      </c>
      <c r="S1103" s="42">
        <v>1.7</v>
      </c>
      <c r="T1103" s="42">
        <v>190</v>
      </c>
      <c r="U1103" s="42">
        <v>10.4</v>
      </c>
      <c r="V1103" s="42">
        <v>230</v>
      </c>
      <c r="W1103" s="42" t="s">
        <v>13116</v>
      </c>
      <c r="X1103" s="42">
        <v>65.5</v>
      </c>
      <c r="Y1103" s="42">
        <v>16.2</v>
      </c>
      <c r="Z1103" s="42">
        <v>6</v>
      </c>
      <c r="AA1103" s="42">
        <v>10.5</v>
      </c>
      <c r="AB1103" s="42" t="s">
        <v>13117</v>
      </c>
      <c r="AC1103" s="42">
        <v>28.5</v>
      </c>
      <c r="AD1103" s="42" t="s">
        <v>13118</v>
      </c>
      <c r="AE1103" s="42">
        <v>31.7</v>
      </c>
      <c r="AF1103" s="42" t="s">
        <v>12554</v>
      </c>
      <c r="AG1103" s="42">
        <v>71</v>
      </c>
      <c r="AH1103" s="42">
        <v>140.4</v>
      </c>
      <c r="AI1103" s="42">
        <v>240.1</v>
      </c>
      <c r="AJ1103" s="42">
        <v>569.28</v>
      </c>
      <c r="AK1103" s="42" t="s">
        <v>76</v>
      </c>
      <c r="AL1103" s="42" t="s">
        <v>76</v>
      </c>
      <c r="AM1103" s="42" t="s">
        <v>76</v>
      </c>
      <c r="AN1103" s="42">
        <v>5.2</v>
      </c>
    </row>
    <row r="1104" spans="2:40" x14ac:dyDescent="0.25">
      <c r="B1104" s="42" t="s">
        <v>408</v>
      </c>
      <c r="C1104" s="15">
        <v>467490</v>
      </c>
      <c r="D1104" s="15" t="s">
        <v>11890</v>
      </c>
      <c r="E1104" s="15">
        <v>2015</v>
      </c>
      <c r="F1104" s="41">
        <v>42186</v>
      </c>
      <c r="G1104" s="42">
        <v>995.6</v>
      </c>
      <c r="H1104" s="42">
        <v>1005.2</v>
      </c>
      <c r="I1104" s="42">
        <v>1004.3</v>
      </c>
      <c r="J1104" s="42" t="s">
        <v>13119</v>
      </c>
      <c r="K1104" s="42">
        <v>985.7</v>
      </c>
      <c r="L1104" s="42" t="s">
        <v>13120</v>
      </c>
      <c r="M1104" s="42">
        <v>29.2</v>
      </c>
      <c r="N1104" s="42">
        <v>35.6</v>
      </c>
      <c r="O1104" s="42" t="s">
        <v>13121</v>
      </c>
      <c r="P1104" s="42">
        <v>23</v>
      </c>
      <c r="Q1104" s="42" t="s">
        <v>13122</v>
      </c>
      <c r="R1104" s="42">
        <v>23.2</v>
      </c>
      <c r="S1104" s="42">
        <v>1.6</v>
      </c>
      <c r="T1104" s="42">
        <v>160</v>
      </c>
      <c r="U1104" s="42">
        <v>14.7</v>
      </c>
      <c r="V1104" s="42">
        <v>350</v>
      </c>
      <c r="W1104" s="42" t="s">
        <v>13123</v>
      </c>
      <c r="X1104" s="42">
        <v>71.400000000000006</v>
      </c>
      <c r="Y1104" s="42">
        <v>35.5</v>
      </c>
      <c r="Z1104" s="42">
        <v>12</v>
      </c>
      <c r="AA1104" s="42">
        <v>12</v>
      </c>
      <c r="AB1104" s="42" t="s">
        <v>13124</v>
      </c>
      <c r="AC1104" s="42">
        <v>23.5</v>
      </c>
      <c r="AD1104" s="42" t="s">
        <v>13125</v>
      </c>
      <c r="AE1104" s="42">
        <v>24.9</v>
      </c>
      <c r="AF1104" s="42" t="s">
        <v>13126</v>
      </c>
      <c r="AG1104" s="42">
        <v>71</v>
      </c>
      <c r="AH1104" s="42">
        <v>132.4</v>
      </c>
      <c r="AI1104" s="42">
        <v>164.3</v>
      </c>
      <c r="AJ1104" s="42">
        <v>489.41</v>
      </c>
      <c r="AK1104" s="42">
        <v>7</v>
      </c>
      <c r="AL1104" s="42">
        <v>10</v>
      </c>
      <c r="AM1104" s="42" t="s">
        <v>13127</v>
      </c>
      <c r="AN1104" s="42">
        <v>6.9</v>
      </c>
    </row>
    <row r="1105" spans="2:40" x14ac:dyDescent="0.25">
      <c r="B1105" s="42" t="s">
        <v>408</v>
      </c>
      <c r="C1105" s="15">
        <v>467490</v>
      </c>
      <c r="D1105" s="15" t="s">
        <v>11890</v>
      </c>
      <c r="E1105" s="15">
        <v>2015</v>
      </c>
      <c r="F1105" s="41">
        <v>42217</v>
      </c>
      <c r="G1105" s="42">
        <v>995.8</v>
      </c>
      <c r="H1105" s="42">
        <v>1005.5</v>
      </c>
      <c r="I1105" s="42">
        <v>1003.9</v>
      </c>
      <c r="J1105" s="42" t="s">
        <v>13128</v>
      </c>
      <c r="K1105" s="42">
        <v>950</v>
      </c>
      <c r="L1105" s="42" t="s">
        <v>13129</v>
      </c>
      <c r="M1105" s="42">
        <v>28</v>
      </c>
      <c r="N1105" s="42">
        <v>35.5</v>
      </c>
      <c r="O1105" s="42" t="s">
        <v>13130</v>
      </c>
      <c r="P1105" s="42">
        <v>22.9</v>
      </c>
      <c r="Q1105" s="42" t="s">
        <v>13131</v>
      </c>
      <c r="R1105" s="42">
        <v>23.1</v>
      </c>
      <c r="S1105" s="42">
        <v>1.4</v>
      </c>
      <c r="T1105" s="42">
        <v>190</v>
      </c>
      <c r="U1105" s="42">
        <v>30.5</v>
      </c>
      <c r="V1105" s="42">
        <v>160</v>
      </c>
      <c r="W1105" s="42" t="s">
        <v>13132</v>
      </c>
      <c r="X1105" s="42">
        <v>368.4</v>
      </c>
      <c r="Y1105" s="42">
        <v>131.69999999999999</v>
      </c>
      <c r="Z1105" s="42">
        <v>15</v>
      </c>
      <c r="AA1105" s="42">
        <v>14</v>
      </c>
      <c r="AB1105" s="42" t="s">
        <v>13133</v>
      </c>
      <c r="AC1105" s="42">
        <v>30</v>
      </c>
      <c r="AD1105" s="42" t="s">
        <v>13134</v>
      </c>
      <c r="AE1105" s="42">
        <v>65.400000000000006</v>
      </c>
      <c r="AF1105" s="42" t="s">
        <v>13135</v>
      </c>
      <c r="AG1105" s="42">
        <v>76</v>
      </c>
      <c r="AH1105" s="42">
        <v>102.5</v>
      </c>
      <c r="AI1105" s="42">
        <v>132</v>
      </c>
      <c r="AJ1105" s="42">
        <v>382.3</v>
      </c>
      <c r="AK1105" s="42" t="s">
        <v>76</v>
      </c>
      <c r="AL1105" s="42" t="s">
        <v>76</v>
      </c>
      <c r="AM1105" s="42" t="s">
        <v>76</v>
      </c>
      <c r="AN1105" s="42">
        <v>7.3</v>
      </c>
    </row>
    <row r="1106" spans="2:40" x14ac:dyDescent="0.25">
      <c r="B1106" s="42" t="s">
        <v>408</v>
      </c>
      <c r="C1106" s="15">
        <v>467490</v>
      </c>
      <c r="D1106" s="15" t="s">
        <v>11890</v>
      </c>
      <c r="E1106" s="15">
        <v>2015</v>
      </c>
      <c r="F1106" s="41">
        <v>42248</v>
      </c>
      <c r="G1106" s="42">
        <v>999.8</v>
      </c>
      <c r="H1106" s="42">
        <v>1009.5</v>
      </c>
      <c r="I1106" s="42">
        <v>1006.2</v>
      </c>
      <c r="J1106" s="42" t="s">
        <v>13136</v>
      </c>
      <c r="K1106" s="42">
        <v>966.5</v>
      </c>
      <c r="L1106" s="42" t="s">
        <v>9115</v>
      </c>
      <c r="M1106" s="42">
        <v>27.8</v>
      </c>
      <c r="N1106" s="42">
        <v>33.799999999999997</v>
      </c>
      <c r="O1106" s="42" t="s">
        <v>13137</v>
      </c>
      <c r="P1106" s="42">
        <v>22.9</v>
      </c>
      <c r="Q1106" s="42" t="s">
        <v>13138</v>
      </c>
      <c r="R1106" s="42">
        <v>22.1</v>
      </c>
      <c r="S1106" s="42">
        <v>1.4</v>
      </c>
      <c r="T1106" s="42">
        <v>340</v>
      </c>
      <c r="U1106" s="42">
        <v>30.3</v>
      </c>
      <c r="V1106" s="42">
        <v>350</v>
      </c>
      <c r="W1106" s="42" t="s">
        <v>13139</v>
      </c>
      <c r="X1106" s="42">
        <v>183.9</v>
      </c>
      <c r="Y1106" s="42">
        <v>42.7</v>
      </c>
      <c r="Z1106" s="42">
        <v>6</v>
      </c>
      <c r="AA1106" s="42">
        <v>9</v>
      </c>
      <c r="AB1106" s="42" t="s">
        <v>13140</v>
      </c>
      <c r="AC1106" s="42">
        <v>30.5</v>
      </c>
      <c r="AD1106" s="42" t="s">
        <v>13141</v>
      </c>
      <c r="AE1106" s="42">
        <v>83.8</v>
      </c>
      <c r="AF1106" s="42" t="s">
        <v>4155</v>
      </c>
      <c r="AG1106" s="42">
        <v>72</v>
      </c>
      <c r="AH1106" s="42">
        <v>117.9</v>
      </c>
      <c r="AI1106" s="42">
        <v>187.3</v>
      </c>
      <c r="AJ1106" s="42">
        <v>456.85</v>
      </c>
      <c r="AK1106" s="42" t="s">
        <v>76</v>
      </c>
      <c r="AL1106" s="42" t="s">
        <v>76</v>
      </c>
      <c r="AM1106" s="42" t="s">
        <v>76</v>
      </c>
      <c r="AN1106" s="42">
        <v>5.2</v>
      </c>
    </row>
    <row r="1107" spans="2:40" x14ac:dyDescent="0.25">
      <c r="B1107" s="42" t="s">
        <v>408</v>
      </c>
      <c r="C1107" s="15">
        <v>467490</v>
      </c>
      <c r="D1107" s="15" t="s">
        <v>11890</v>
      </c>
      <c r="E1107" s="15">
        <v>2015</v>
      </c>
      <c r="F1107" s="41">
        <v>42278</v>
      </c>
      <c r="G1107" s="42">
        <v>1003.5</v>
      </c>
      <c r="H1107" s="42">
        <v>1013.3</v>
      </c>
      <c r="I1107" s="42">
        <v>1011.6</v>
      </c>
      <c r="J1107" s="42" t="s">
        <v>13142</v>
      </c>
      <c r="K1107" s="42">
        <v>993.1</v>
      </c>
      <c r="L1107" s="42" t="s">
        <v>13143</v>
      </c>
      <c r="M1107" s="42">
        <v>26.2</v>
      </c>
      <c r="N1107" s="42">
        <v>33.5</v>
      </c>
      <c r="O1107" s="42" t="s">
        <v>13144</v>
      </c>
      <c r="P1107" s="42">
        <v>19.899999999999999</v>
      </c>
      <c r="Q1107" s="42" t="s">
        <v>13145</v>
      </c>
      <c r="R1107" s="42">
        <v>20.6</v>
      </c>
      <c r="S1107" s="42">
        <v>1.2</v>
      </c>
      <c r="T1107" s="42">
        <v>340</v>
      </c>
      <c r="U1107" s="42">
        <v>9.6999999999999993</v>
      </c>
      <c r="V1107" s="42">
        <v>350</v>
      </c>
      <c r="W1107" s="42" t="s">
        <v>13146</v>
      </c>
      <c r="X1107" s="42">
        <v>14</v>
      </c>
      <c r="Y1107" s="42">
        <v>14</v>
      </c>
      <c r="Z1107" s="42">
        <v>7</v>
      </c>
      <c r="AA1107" s="42">
        <v>3.5</v>
      </c>
      <c r="AB1107" s="42" t="s">
        <v>13147</v>
      </c>
      <c r="AC1107" s="42">
        <v>8</v>
      </c>
      <c r="AD1107" s="42" t="s">
        <v>13148</v>
      </c>
      <c r="AE1107" s="42">
        <v>10.3</v>
      </c>
      <c r="AF1107" s="42" t="s">
        <v>1901</v>
      </c>
      <c r="AG1107" s="42">
        <v>72</v>
      </c>
      <c r="AH1107" s="42">
        <v>98.8</v>
      </c>
      <c r="AI1107" s="42">
        <v>172.3</v>
      </c>
      <c r="AJ1107" s="42">
        <v>403.4</v>
      </c>
      <c r="AK1107" s="42" t="s">
        <v>76</v>
      </c>
      <c r="AL1107" s="42" t="s">
        <v>76</v>
      </c>
      <c r="AM1107" s="42" t="s">
        <v>76</v>
      </c>
      <c r="AN1107" s="42">
        <v>5.5</v>
      </c>
    </row>
    <row r="1108" spans="2:40" x14ac:dyDescent="0.25">
      <c r="B1108" s="42" t="s">
        <v>408</v>
      </c>
      <c r="C1108" s="15">
        <v>467490</v>
      </c>
      <c r="D1108" s="15" t="s">
        <v>11890</v>
      </c>
      <c r="E1108" s="15">
        <v>2015</v>
      </c>
      <c r="F1108" s="41">
        <v>42309</v>
      </c>
      <c r="G1108" s="42">
        <v>1007</v>
      </c>
      <c r="H1108" s="42">
        <v>1016.9</v>
      </c>
      <c r="I1108" s="42">
        <v>1014.3</v>
      </c>
      <c r="J1108" s="42" t="s">
        <v>13149</v>
      </c>
      <c r="K1108" s="42">
        <v>1002.1</v>
      </c>
      <c r="L1108" s="42" t="s">
        <v>13150</v>
      </c>
      <c r="M1108" s="42">
        <v>24.3</v>
      </c>
      <c r="N1108" s="42">
        <v>32.9</v>
      </c>
      <c r="O1108" s="42" t="s">
        <v>13151</v>
      </c>
      <c r="P1108" s="42">
        <v>13.9</v>
      </c>
      <c r="Q1108" s="42" t="s">
        <v>13152</v>
      </c>
      <c r="R1108" s="42">
        <v>18.600000000000001</v>
      </c>
      <c r="S1108" s="42">
        <v>1.2</v>
      </c>
      <c r="T1108" s="42">
        <v>330</v>
      </c>
      <c r="U1108" s="42">
        <v>12.4</v>
      </c>
      <c r="V1108" s="42">
        <v>350</v>
      </c>
      <c r="W1108" s="42" t="s">
        <v>13153</v>
      </c>
      <c r="X1108" s="42">
        <v>2.2000000000000002</v>
      </c>
      <c r="Y1108" s="42">
        <v>2.5</v>
      </c>
      <c r="Z1108" s="42">
        <v>1</v>
      </c>
      <c r="AA1108" s="42">
        <v>1</v>
      </c>
      <c r="AB1108" s="42" t="s">
        <v>13154</v>
      </c>
      <c r="AC1108" s="42">
        <v>1.2</v>
      </c>
      <c r="AD1108" s="42" t="s">
        <v>13155</v>
      </c>
      <c r="AE1108" s="42">
        <v>2.2000000000000002</v>
      </c>
      <c r="AF1108" s="42" t="s">
        <v>3052</v>
      </c>
      <c r="AG1108" s="42">
        <v>71</v>
      </c>
      <c r="AH1108" s="42">
        <v>85.4</v>
      </c>
      <c r="AI1108" s="42">
        <v>198.4</v>
      </c>
      <c r="AJ1108" s="42">
        <v>361.21</v>
      </c>
      <c r="AK1108" s="42" t="s">
        <v>76</v>
      </c>
      <c r="AL1108" s="42" t="s">
        <v>76</v>
      </c>
      <c r="AM1108" s="42" t="s">
        <v>76</v>
      </c>
      <c r="AN1108" s="42">
        <v>4.5999999999999996</v>
      </c>
    </row>
    <row r="1109" spans="2:40" x14ac:dyDescent="0.25">
      <c r="B1109" s="42" t="s">
        <v>408</v>
      </c>
      <c r="C1109" s="15">
        <v>467490</v>
      </c>
      <c r="D1109" s="15" t="s">
        <v>11890</v>
      </c>
      <c r="E1109" s="15">
        <v>2015</v>
      </c>
      <c r="F1109" s="41">
        <v>42339</v>
      </c>
      <c r="G1109" s="42">
        <v>1009.3</v>
      </c>
      <c r="H1109" s="42">
        <v>1019.4</v>
      </c>
      <c r="I1109" s="42">
        <v>1016.5</v>
      </c>
      <c r="J1109" s="42" t="s">
        <v>13156</v>
      </c>
      <c r="K1109" s="42">
        <v>1000.4</v>
      </c>
      <c r="L1109" s="42" t="s">
        <v>13157</v>
      </c>
      <c r="M1109" s="42">
        <v>19.600000000000001</v>
      </c>
      <c r="N1109" s="42">
        <v>29.4</v>
      </c>
      <c r="O1109" s="42" t="s">
        <v>13158</v>
      </c>
      <c r="P1109" s="42">
        <v>11.1</v>
      </c>
      <c r="Q1109" s="42" t="s">
        <v>13159</v>
      </c>
      <c r="R1109" s="42">
        <v>14.5</v>
      </c>
      <c r="S1109" s="42">
        <v>1.5</v>
      </c>
      <c r="T1109" s="42">
        <v>360</v>
      </c>
      <c r="U1109" s="42">
        <v>14</v>
      </c>
      <c r="V1109" s="42">
        <v>350</v>
      </c>
      <c r="W1109" s="42" t="s">
        <v>13160</v>
      </c>
      <c r="X1109" s="42">
        <v>52.9</v>
      </c>
      <c r="Y1109" s="42">
        <v>20.5</v>
      </c>
      <c r="Z1109" s="42">
        <v>9</v>
      </c>
      <c r="AA1109" s="42">
        <v>9</v>
      </c>
      <c r="AB1109" s="42" t="s">
        <v>13161</v>
      </c>
      <c r="AC1109" s="42">
        <v>13.5</v>
      </c>
      <c r="AD1109" s="42" t="s">
        <v>13162</v>
      </c>
      <c r="AE1109" s="42">
        <v>42</v>
      </c>
      <c r="AF1109" s="42" t="s">
        <v>4787</v>
      </c>
      <c r="AG1109" s="42">
        <v>73</v>
      </c>
      <c r="AH1109" s="42">
        <v>61.7</v>
      </c>
      <c r="AI1109" s="42">
        <v>152.4</v>
      </c>
      <c r="AJ1109" s="42">
        <v>289.94</v>
      </c>
      <c r="AK1109" s="42" t="s">
        <v>76</v>
      </c>
      <c r="AL1109" s="42" t="s">
        <v>76</v>
      </c>
      <c r="AM1109" s="42" t="s">
        <v>76</v>
      </c>
      <c r="AN1109" s="42">
        <v>5.7</v>
      </c>
    </row>
    <row r="1110" spans="2:40" x14ac:dyDescent="0.25">
      <c r="B1110" s="42" t="s">
        <v>408</v>
      </c>
      <c r="C1110" s="15">
        <v>467490</v>
      </c>
      <c r="D1110" s="15" t="s">
        <v>11890</v>
      </c>
      <c r="E1110" s="15">
        <v>2016</v>
      </c>
      <c r="F1110" s="41">
        <v>42370</v>
      </c>
      <c r="G1110" s="42">
        <v>1009.6</v>
      </c>
      <c r="H1110" s="42">
        <v>1019.8</v>
      </c>
      <c r="I1110" s="42">
        <v>1023</v>
      </c>
      <c r="J1110" s="42" t="s">
        <v>13163</v>
      </c>
      <c r="K1110" s="42">
        <v>998.7</v>
      </c>
      <c r="L1110" s="42" t="s">
        <v>13164</v>
      </c>
      <c r="M1110" s="42">
        <v>16.8</v>
      </c>
      <c r="N1110" s="42">
        <v>27.3</v>
      </c>
      <c r="O1110" s="42" t="s">
        <v>13165</v>
      </c>
      <c r="P1110" s="42">
        <v>4.4000000000000004</v>
      </c>
      <c r="Q1110" s="42" t="s">
        <v>13166</v>
      </c>
      <c r="R1110" s="42">
        <v>13.1</v>
      </c>
      <c r="S1110" s="42">
        <v>1.5</v>
      </c>
      <c r="T1110" s="42">
        <v>360</v>
      </c>
      <c r="U1110" s="42">
        <v>16.600000000000001</v>
      </c>
      <c r="V1110" s="42">
        <v>350</v>
      </c>
      <c r="W1110" s="42" t="s">
        <v>13167</v>
      </c>
      <c r="X1110" s="42">
        <v>204.9</v>
      </c>
      <c r="Y1110" s="42">
        <v>135.30000000000001</v>
      </c>
      <c r="Z1110" s="42">
        <v>18</v>
      </c>
      <c r="AA1110" s="42">
        <v>5</v>
      </c>
      <c r="AB1110" s="42" t="s">
        <v>13168</v>
      </c>
      <c r="AC1110" s="42">
        <v>14</v>
      </c>
      <c r="AD1110" s="42" t="s">
        <v>13169</v>
      </c>
      <c r="AE1110" s="42">
        <v>32.6</v>
      </c>
      <c r="AF1110" s="42" t="s">
        <v>13170</v>
      </c>
      <c r="AG1110" s="42">
        <v>79</v>
      </c>
      <c r="AH1110" s="42">
        <v>49.8</v>
      </c>
      <c r="AI1110" s="42">
        <v>106.2</v>
      </c>
      <c r="AJ1110" s="42">
        <v>234.27</v>
      </c>
      <c r="AK1110" s="42" t="s">
        <v>76</v>
      </c>
      <c r="AL1110" s="42" t="s">
        <v>76</v>
      </c>
      <c r="AM1110" s="42" t="s">
        <v>76</v>
      </c>
      <c r="AN1110" s="42">
        <v>7.9</v>
      </c>
    </row>
    <row r="1111" spans="2:40" x14ac:dyDescent="0.25">
      <c r="B1111" s="42" t="s">
        <v>408</v>
      </c>
      <c r="C1111" s="15">
        <v>467490</v>
      </c>
      <c r="D1111" s="15" t="s">
        <v>11890</v>
      </c>
      <c r="E1111" s="15">
        <v>2016</v>
      </c>
      <c r="F1111" s="41">
        <v>42401</v>
      </c>
      <c r="G1111" s="42">
        <v>1010.8</v>
      </c>
      <c r="H1111" s="42">
        <v>1021.1</v>
      </c>
      <c r="I1111" s="42">
        <v>1018</v>
      </c>
      <c r="J1111" s="42" t="s">
        <v>13171</v>
      </c>
      <c r="K1111" s="42">
        <v>1001.7</v>
      </c>
      <c r="L1111" s="42" t="s">
        <v>13172</v>
      </c>
      <c r="M1111" s="42">
        <v>16.399999999999999</v>
      </c>
      <c r="N1111" s="42">
        <v>31.4</v>
      </c>
      <c r="O1111" s="42" t="s">
        <v>6034</v>
      </c>
      <c r="P1111" s="42">
        <v>7.5</v>
      </c>
      <c r="Q1111" s="42" t="s">
        <v>13173</v>
      </c>
      <c r="R1111" s="42">
        <v>11.1</v>
      </c>
      <c r="S1111" s="42">
        <v>1.7</v>
      </c>
      <c r="T1111" s="42">
        <v>350</v>
      </c>
      <c r="U1111" s="42">
        <v>16.5</v>
      </c>
      <c r="V1111" s="42">
        <v>360</v>
      </c>
      <c r="W1111" s="42" t="s">
        <v>13174</v>
      </c>
      <c r="X1111" s="42">
        <v>24.2</v>
      </c>
      <c r="Y1111" s="42">
        <v>26.6</v>
      </c>
      <c r="Z1111" s="42">
        <v>11</v>
      </c>
      <c r="AA1111" s="42">
        <v>3</v>
      </c>
      <c r="AB1111" s="42" t="s">
        <v>13175</v>
      </c>
      <c r="AC1111" s="42">
        <v>4</v>
      </c>
      <c r="AD1111" s="42" t="s">
        <v>13175</v>
      </c>
      <c r="AE1111" s="42">
        <v>9.1</v>
      </c>
      <c r="AF1111" s="42" t="s">
        <v>3559</v>
      </c>
      <c r="AG1111" s="42">
        <v>72</v>
      </c>
      <c r="AH1111" s="42">
        <v>63.1</v>
      </c>
      <c r="AI1111" s="42">
        <v>100.6</v>
      </c>
      <c r="AJ1111" s="42">
        <v>296.33</v>
      </c>
      <c r="AK1111" s="42" t="s">
        <v>76</v>
      </c>
      <c r="AL1111" s="42" t="s">
        <v>76</v>
      </c>
      <c r="AM1111" s="42" t="s">
        <v>76</v>
      </c>
      <c r="AN1111" s="42">
        <v>7.2</v>
      </c>
    </row>
    <row r="1112" spans="2:40" x14ac:dyDescent="0.25">
      <c r="B1112" s="42" t="s">
        <v>408</v>
      </c>
      <c r="C1112" s="15">
        <v>467490</v>
      </c>
      <c r="D1112" s="15" t="s">
        <v>11890</v>
      </c>
      <c r="E1112" s="15">
        <v>2016</v>
      </c>
      <c r="F1112" s="41">
        <v>42430</v>
      </c>
      <c r="G1112" s="42">
        <v>1007.4</v>
      </c>
      <c r="H1112" s="42">
        <v>1017.5</v>
      </c>
      <c r="I1112" s="42">
        <v>1015</v>
      </c>
      <c r="J1112" s="42" t="s">
        <v>13176</v>
      </c>
      <c r="K1112" s="42">
        <v>999.8</v>
      </c>
      <c r="L1112" s="42" t="s">
        <v>13177</v>
      </c>
      <c r="M1112" s="42">
        <v>18.3</v>
      </c>
      <c r="N1112" s="42">
        <v>28.9</v>
      </c>
      <c r="O1112" s="42" t="s">
        <v>6671</v>
      </c>
      <c r="P1112" s="42">
        <v>9.4</v>
      </c>
      <c r="Q1112" s="42" t="s">
        <v>13178</v>
      </c>
      <c r="R1112" s="42">
        <v>13.7</v>
      </c>
      <c r="S1112" s="42">
        <v>1.1000000000000001</v>
      </c>
      <c r="T1112" s="42">
        <v>350</v>
      </c>
      <c r="U1112" s="42">
        <v>11.2</v>
      </c>
      <c r="V1112" s="42">
        <v>360</v>
      </c>
      <c r="W1112" s="42" t="s">
        <v>13179</v>
      </c>
      <c r="X1112" s="42">
        <v>194.6</v>
      </c>
      <c r="Y1112" s="42">
        <v>137.4</v>
      </c>
      <c r="Z1112" s="42">
        <v>16</v>
      </c>
      <c r="AA1112" s="42">
        <v>4.5</v>
      </c>
      <c r="AB1112" s="42" t="s">
        <v>13180</v>
      </c>
      <c r="AC1112" s="42">
        <v>10</v>
      </c>
      <c r="AD1112" s="42" t="s">
        <v>13181</v>
      </c>
      <c r="AE1112" s="42">
        <v>50</v>
      </c>
      <c r="AF1112" s="42" t="s">
        <v>1942</v>
      </c>
      <c r="AG1112" s="42">
        <v>76</v>
      </c>
      <c r="AH1112" s="42">
        <v>60.8</v>
      </c>
      <c r="AI1112" s="42">
        <v>109.8</v>
      </c>
      <c r="AJ1112" s="42">
        <v>284.22000000000003</v>
      </c>
      <c r="AK1112" s="42" t="s">
        <v>76</v>
      </c>
      <c r="AL1112" s="42" t="s">
        <v>76</v>
      </c>
      <c r="AM1112" s="42" t="s">
        <v>76</v>
      </c>
      <c r="AN1112" s="42">
        <v>7.3</v>
      </c>
    </row>
    <row r="1113" spans="2:40" x14ac:dyDescent="0.25">
      <c r="B1113" s="42" t="s">
        <v>408</v>
      </c>
      <c r="C1113" s="15">
        <v>467490</v>
      </c>
      <c r="D1113" s="15" t="s">
        <v>11890</v>
      </c>
      <c r="E1113" s="15">
        <v>2016</v>
      </c>
      <c r="F1113" s="41">
        <v>42461</v>
      </c>
      <c r="G1113" s="42">
        <v>1002.5</v>
      </c>
      <c r="H1113" s="42">
        <v>1012.3</v>
      </c>
      <c r="I1113" s="42">
        <v>1009.6</v>
      </c>
      <c r="J1113" s="42" t="s">
        <v>13182</v>
      </c>
      <c r="K1113" s="42">
        <v>994.7</v>
      </c>
      <c r="L1113" s="42" t="s">
        <v>13183</v>
      </c>
      <c r="M1113" s="42">
        <v>24.9</v>
      </c>
      <c r="N1113" s="42">
        <v>33.200000000000003</v>
      </c>
      <c r="O1113" s="42" t="s">
        <v>13184</v>
      </c>
      <c r="P1113" s="42">
        <v>17.3</v>
      </c>
      <c r="Q1113" s="42" t="s">
        <v>13185</v>
      </c>
      <c r="R1113" s="42">
        <v>20.5</v>
      </c>
      <c r="S1113" s="42">
        <v>1.2</v>
      </c>
      <c r="T1113" s="42">
        <v>330</v>
      </c>
      <c r="U1113" s="42">
        <v>13.4</v>
      </c>
      <c r="V1113" s="42">
        <v>320</v>
      </c>
      <c r="W1113" s="42" t="s">
        <v>13186</v>
      </c>
      <c r="X1113" s="42">
        <v>183.4</v>
      </c>
      <c r="Y1113" s="42">
        <v>46.4</v>
      </c>
      <c r="Z1113" s="42">
        <v>10</v>
      </c>
      <c r="AA1113" s="42">
        <v>19.5</v>
      </c>
      <c r="AB1113" s="42" t="s">
        <v>13187</v>
      </c>
      <c r="AC1113" s="42">
        <v>30</v>
      </c>
      <c r="AD1113" s="42" t="s">
        <v>13188</v>
      </c>
      <c r="AE1113" s="42">
        <v>38</v>
      </c>
      <c r="AF1113" s="42" t="s">
        <v>7307</v>
      </c>
      <c r="AG1113" s="42">
        <v>77</v>
      </c>
      <c r="AH1113" s="42">
        <v>86.1</v>
      </c>
      <c r="AI1113" s="42">
        <v>131.4</v>
      </c>
      <c r="AJ1113" s="42">
        <v>372.58</v>
      </c>
      <c r="AK1113" s="42" t="s">
        <v>76</v>
      </c>
      <c r="AL1113" s="42" t="s">
        <v>76</v>
      </c>
      <c r="AM1113" s="42" t="s">
        <v>76</v>
      </c>
      <c r="AN1113" s="42">
        <v>7.3</v>
      </c>
    </row>
    <row r="1114" spans="2:40" x14ac:dyDescent="0.25">
      <c r="B1114" s="42" t="s">
        <v>408</v>
      </c>
      <c r="C1114" s="15">
        <v>467490</v>
      </c>
      <c r="D1114" s="15" t="s">
        <v>11890</v>
      </c>
      <c r="E1114" s="15">
        <v>2016</v>
      </c>
      <c r="F1114" s="41">
        <v>42491</v>
      </c>
      <c r="G1114" s="42">
        <v>1000.8</v>
      </c>
      <c r="H1114" s="42">
        <v>1010.5</v>
      </c>
      <c r="I1114" s="42">
        <v>1005.4</v>
      </c>
      <c r="J1114" s="42" t="s">
        <v>13189</v>
      </c>
      <c r="K1114" s="42">
        <v>995.2</v>
      </c>
      <c r="L1114" s="42" t="s">
        <v>13190</v>
      </c>
      <c r="M1114" s="42">
        <v>27.6</v>
      </c>
      <c r="N1114" s="42">
        <v>35.6</v>
      </c>
      <c r="O1114" s="42" t="s">
        <v>13191</v>
      </c>
      <c r="P1114" s="42">
        <v>19.8</v>
      </c>
      <c r="Q1114" s="42" t="s">
        <v>13192</v>
      </c>
      <c r="R1114" s="42">
        <v>22.6</v>
      </c>
      <c r="S1114" s="42">
        <v>1.3</v>
      </c>
      <c r="T1114" s="42">
        <v>180</v>
      </c>
      <c r="U1114" s="42">
        <v>10.199999999999999</v>
      </c>
      <c r="V1114" s="42">
        <v>240</v>
      </c>
      <c r="W1114" s="42" t="s">
        <v>13193</v>
      </c>
      <c r="X1114" s="42">
        <v>100.3</v>
      </c>
      <c r="Y1114" s="42">
        <v>36.5</v>
      </c>
      <c r="Z1114" s="42">
        <v>8</v>
      </c>
      <c r="AA1114" s="42">
        <v>11</v>
      </c>
      <c r="AB1114" s="42" t="s">
        <v>13194</v>
      </c>
      <c r="AC1114" s="42">
        <v>25</v>
      </c>
      <c r="AD1114" s="42" t="s">
        <v>13195</v>
      </c>
      <c r="AE1114" s="42">
        <v>32.6</v>
      </c>
      <c r="AF1114" s="42" t="s">
        <v>1958</v>
      </c>
      <c r="AG1114" s="42">
        <v>75</v>
      </c>
      <c r="AH1114" s="42">
        <v>121.2</v>
      </c>
      <c r="AI1114" s="42">
        <v>159.80000000000001</v>
      </c>
      <c r="AJ1114" s="42">
        <v>493.84</v>
      </c>
      <c r="AK1114" s="42" t="s">
        <v>76</v>
      </c>
      <c r="AL1114" s="42" t="s">
        <v>76</v>
      </c>
      <c r="AM1114" s="42" t="s">
        <v>76</v>
      </c>
      <c r="AN1114" s="42">
        <v>6.5</v>
      </c>
    </row>
    <row r="1115" spans="2:40" x14ac:dyDescent="0.25">
      <c r="B1115" s="42" t="s">
        <v>408</v>
      </c>
      <c r="C1115" s="15">
        <v>467490</v>
      </c>
      <c r="D1115" s="15" t="s">
        <v>11890</v>
      </c>
      <c r="E1115" s="15">
        <v>2016</v>
      </c>
      <c r="F1115" s="41">
        <v>42522</v>
      </c>
      <c r="G1115" s="42">
        <v>999.4</v>
      </c>
      <c r="H1115" s="42">
        <v>1009.1</v>
      </c>
      <c r="I1115" s="42">
        <v>1006.1</v>
      </c>
      <c r="J1115" s="42" t="s">
        <v>13196</v>
      </c>
      <c r="K1115" s="42">
        <v>995</v>
      </c>
      <c r="L1115" s="42" t="s">
        <v>13197</v>
      </c>
      <c r="M1115" s="42">
        <v>28.8</v>
      </c>
      <c r="N1115" s="42">
        <v>35.5</v>
      </c>
      <c r="O1115" s="42" t="s">
        <v>13198</v>
      </c>
      <c r="P1115" s="42">
        <v>23.9</v>
      </c>
      <c r="Q1115" s="42" t="s">
        <v>13199</v>
      </c>
      <c r="R1115" s="42">
        <v>24.1</v>
      </c>
      <c r="S1115" s="42">
        <v>1.4</v>
      </c>
      <c r="T1115" s="42">
        <v>170</v>
      </c>
      <c r="U1115" s="42">
        <v>14</v>
      </c>
      <c r="V1115" s="42">
        <v>180</v>
      </c>
      <c r="W1115" s="42" t="s">
        <v>13200</v>
      </c>
      <c r="X1115" s="42">
        <v>230.9</v>
      </c>
      <c r="Y1115" s="42">
        <v>49.9</v>
      </c>
      <c r="Z1115" s="42">
        <v>17</v>
      </c>
      <c r="AA1115" s="42">
        <v>12.5</v>
      </c>
      <c r="AB1115" s="42" t="s">
        <v>13201</v>
      </c>
      <c r="AC1115" s="42">
        <v>21</v>
      </c>
      <c r="AD1115" s="42" t="s">
        <v>13202</v>
      </c>
      <c r="AE1115" s="42">
        <v>59.3</v>
      </c>
      <c r="AF1115" s="42" t="s">
        <v>3590</v>
      </c>
      <c r="AG1115" s="42">
        <v>77</v>
      </c>
      <c r="AH1115" s="42">
        <v>109.1</v>
      </c>
      <c r="AI1115" s="42">
        <v>181.9</v>
      </c>
      <c r="AJ1115" s="42">
        <v>582.44000000000005</v>
      </c>
      <c r="AK1115" s="42" t="s">
        <v>76</v>
      </c>
      <c r="AL1115" s="42" t="s">
        <v>76</v>
      </c>
      <c r="AM1115" s="42" t="s">
        <v>76</v>
      </c>
      <c r="AN1115" s="42">
        <v>6.3</v>
      </c>
    </row>
    <row r="1116" spans="2:40" x14ac:dyDescent="0.25">
      <c r="B1116" s="42" t="s">
        <v>408</v>
      </c>
      <c r="C1116" s="15">
        <v>467490</v>
      </c>
      <c r="D1116" s="15" t="s">
        <v>11890</v>
      </c>
      <c r="E1116" s="15">
        <v>2016</v>
      </c>
      <c r="F1116" s="41">
        <v>42552</v>
      </c>
      <c r="G1116" s="42">
        <v>997.7</v>
      </c>
      <c r="H1116" s="42">
        <v>1007.3</v>
      </c>
      <c r="I1116" s="42">
        <v>1003.6</v>
      </c>
      <c r="J1116" s="42" t="s">
        <v>12635</v>
      </c>
      <c r="K1116" s="42">
        <v>977</v>
      </c>
      <c r="L1116" s="42" t="s">
        <v>13203</v>
      </c>
      <c r="M1116" s="42">
        <v>29.4</v>
      </c>
      <c r="N1116" s="42">
        <v>36.200000000000003</v>
      </c>
      <c r="O1116" s="42" t="s">
        <v>13204</v>
      </c>
      <c r="P1116" s="42">
        <v>23.5</v>
      </c>
      <c r="Q1116" s="42" t="s">
        <v>13205</v>
      </c>
      <c r="R1116" s="42">
        <v>24</v>
      </c>
      <c r="S1116" s="42">
        <v>1.5</v>
      </c>
      <c r="T1116" s="42">
        <v>190</v>
      </c>
      <c r="U1116" s="42">
        <v>12.6</v>
      </c>
      <c r="V1116" s="42">
        <v>240</v>
      </c>
      <c r="W1116" s="42" t="s">
        <v>13206</v>
      </c>
      <c r="X1116" s="42">
        <v>166.7</v>
      </c>
      <c r="Y1116" s="42">
        <v>25.3</v>
      </c>
      <c r="Z1116" s="42">
        <v>14</v>
      </c>
      <c r="AA1116" s="42">
        <v>24</v>
      </c>
      <c r="AB1116" s="42" t="s">
        <v>13207</v>
      </c>
      <c r="AC1116" s="42">
        <v>62</v>
      </c>
      <c r="AD1116" s="42" t="s">
        <v>13208</v>
      </c>
      <c r="AE1116" s="42">
        <v>72.7</v>
      </c>
      <c r="AF1116" s="42" t="s">
        <v>13209</v>
      </c>
      <c r="AG1116" s="42">
        <v>73</v>
      </c>
      <c r="AH1116" s="42">
        <v>124.5</v>
      </c>
      <c r="AI1116" s="42">
        <v>222.1</v>
      </c>
      <c r="AJ1116" s="42">
        <v>673.67</v>
      </c>
      <c r="AK1116" s="42" t="s">
        <v>76</v>
      </c>
      <c r="AL1116" s="42" t="s">
        <v>76</v>
      </c>
      <c r="AM1116" s="42" t="s">
        <v>76</v>
      </c>
      <c r="AN1116" s="42">
        <v>5.3</v>
      </c>
    </row>
    <row r="1117" spans="2:40" x14ac:dyDescent="0.25">
      <c r="B1117" s="42" t="s">
        <v>408</v>
      </c>
      <c r="C1117" s="15">
        <v>467490</v>
      </c>
      <c r="D1117" s="15" t="s">
        <v>11890</v>
      </c>
      <c r="E1117" s="15">
        <v>2016</v>
      </c>
      <c r="F1117" s="41">
        <v>42583</v>
      </c>
      <c r="G1117" s="42">
        <v>994.5</v>
      </c>
      <c r="H1117" s="42">
        <v>1004.1</v>
      </c>
      <c r="I1117" s="42">
        <v>1001.4</v>
      </c>
      <c r="J1117" s="42" t="s">
        <v>13210</v>
      </c>
      <c r="K1117" s="42">
        <v>989.6</v>
      </c>
      <c r="L1117" s="42" t="s">
        <v>13211</v>
      </c>
      <c r="M1117" s="42">
        <v>28.9</v>
      </c>
      <c r="N1117" s="42">
        <v>35</v>
      </c>
      <c r="O1117" s="42" t="s">
        <v>13212</v>
      </c>
      <c r="P1117" s="42">
        <v>23.9</v>
      </c>
      <c r="Q1117" s="42" t="s">
        <v>13213</v>
      </c>
      <c r="R1117" s="42">
        <v>24.3</v>
      </c>
      <c r="S1117" s="42">
        <v>1.1000000000000001</v>
      </c>
      <c r="T1117" s="42">
        <v>350</v>
      </c>
      <c r="U1117" s="42">
        <v>10.8</v>
      </c>
      <c r="V1117" s="42">
        <v>340</v>
      </c>
      <c r="W1117" s="42" t="s">
        <v>13214</v>
      </c>
      <c r="X1117" s="42">
        <v>184.6</v>
      </c>
      <c r="Y1117" s="42">
        <v>43.7</v>
      </c>
      <c r="Z1117" s="42">
        <v>15</v>
      </c>
      <c r="AA1117" s="42">
        <v>8.5</v>
      </c>
      <c r="AB1117" s="42" t="s">
        <v>13215</v>
      </c>
      <c r="AC1117" s="42">
        <v>19.5</v>
      </c>
      <c r="AD1117" s="42" t="s">
        <v>13216</v>
      </c>
      <c r="AE1117" s="42">
        <v>55</v>
      </c>
      <c r="AF1117" s="42" t="s">
        <v>5456</v>
      </c>
      <c r="AG1117" s="42">
        <v>77</v>
      </c>
      <c r="AH1117" s="42">
        <v>113.9</v>
      </c>
      <c r="AI1117" s="42">
        <v>152.4</v>
      </c>
      <c r="AJ1117" s="42">
        <v>526.05999999999995</v>
      </c>
      <c r="AK1117" s="42" t="s">
        <v>76</v>
      </c>
      <c r="AL1117" s="42" t="s">
        <v>76</v>
      </c>
      <c r="AM1117" s="42" t="s">
        <v>76</v>
      </c>
      <c r="AN1117" s="42">
        <v>6.7</v>
      </c>
    </row>
    <row r="1118" spans="2:40" x14ac:dyDescent="0.25">
      <c r="B1118" s="42" t="s">
        <v>408</v>
      </c>
      <c r="C1118" s="15">
        <v>467490</v>
      </c>
      <c r="D1118" s="15" t="s">
        <v>11890</v>
      </c>
      <c r="E1118" s="15">
        <v>2016</v>
      </c>
      <c r="F1118" s="41">
        <v>42614</v>
      </c>
      <c r="G1118" s="42">
        <v>996.5</v>
      </c>
      <c r="H1118" s="42">
        <v>1006.2</v>
      </c>
      <c r="I1118" s="42">
        <v>1004.8</v>
      </c>
      <c r="J1118" s="42" t="s">
        <v>10900</v>
      </c>
      <c r="K1118" s="42">
        <v>949.7</v>
      </c>
      <c r="L1118" s="42" t="s">
        <v>13217</v>
      </c>
      <c r="M1118" s="42">
        <v>27.9</v>
      </c>
      <c r="N1118" s="42">
        <v>35.9</v>
      </c>
      <c r="O1118" s="42" t="s">
        <v>13218</v>
      </c>
      <c r="P1118" s="42">
        <v>23.5</v>
      </c>
      <c r="Q1118" s="42" t="s">
        <v>13219</v>
      </c>
      <c r="R1118" s="42">
        <v>23.3</v>
      </c>
      <c r="S1118" s="42">
        <v>1.5</v>
      </c>
      <c r="T1118" s="42">
        <v>360</v>
      </c>
      <c r="U1118" s="42">
        <v>34.200000000000003</v>
      </c>
      <c r="V1118" s="42">
        <v>320</v>
      </c>
      <c r="W1118" s="42" t="s">
        <v>10345</v>
      </c>
      <c r="X1118" s="42">
        <v>126.2</v>
      </c>
      <c r="Y1118" s="42">
        <v>81.8</v>
      </c>
      <c r="Z1118" s="42">
        <v>18</v>
      </c>
      <c r="AA1118" s="42">
        <v>8</v>
      </c>
      <c r="AB1118" s="42" t="s">
        <v>13220</v>
      </c>
      <c r="AC1118" s="42">
        <v>9</v>
      </c>
      <c r="AD1118" s="42" t="s">
        <v>13221</v>
      </c>
      <c r="AE1118" s="42">
        <v>40</v>
      </c>
      <c r="AF1118" s="42" t="s">
        <v>1989</v>
      </c>
      <c r="AG1118" s="42">
        <v>77</v>
      </c>
      <c r="AH1118" s="42">
        <v>80.7</v>
      </c>
      <c r="AI1118" s="42">
        <v>139.6</v>
      </c>
      <c r="AJ1118" s="42">
        <v>462.24</v>
      </c>
      <c r="AK1118" s="42" t="s">
        <v>76</v>
      </c>
      <c r="AL1118" s="42" t="s">
        <v>76</v>
      </c>
      <c r="AM1118" s="42" t="s">
        <v>76</v>
      </c>
      <c r="AN1118" s="42">
        <v>7</v>
      </c>
    </row>
    <row r="1119" spans="2:40" x14ac:dyDescent="0.25">
      <c r="B1119" s="42" t="s">
        <v>408</v>
      </c>
      <c r="C1119" s="15">
        <v>467490</v>
      </c>
      <c r="D1119" s="15" t="s">
        <v>11890</v>
      </c>
      <c r="E1119" s="15">
        <v>2016</v>
      </c>
      <c r="F1119" s="41">
        <v>42644</v>
      </c>
      <c r="G1119" s="42">
        <v>1000.9</v>
      </c>
      <c r="H1119" s="42">
        <v>1010.6</v>
      </c>
      <c r="I1119" s="42">
        <v>1009.8</v>
      </c>
      <c r="J1119" s="42" t="s">
        <v>13222</v>
      </c>
      <c r="K1119" s="42">
        <v>990.9</v>
      </c>
      <c r="L1119" s="42" t="s">
        <v>13223</v>
      </c>
      <c r="M1119" s="42">
        <v>27.5</v>
      </c>
      <c r="N1119" s="42">
        <v>33.4</v>
      </c>
      <c r="O1119" s="42" t="s">
        <v>13224</v>
      </c>
      <c r="P1119" s="42">
        <v>22.5</v>
      </c>
      <c r="Q1119" s="42" t="s">
        <v>13225</v>
      </c>
      <c r="R1119" s="42">
        <v>22.8</v>
      </c>
      <c r="S1119" s="42">
        <v>1.2</v>
      </c>
      <c r="T1119" s="42">
        <v>350</v>
      </c>
      <c r="U1119" s="42">
        <v>10.1</v>
      </c>
      <c r="V1119" s="42">
        <v>240</v>
      </c>
      <c r="W1119" s="42" t="s">
        <v>13226</v>
      </c>
      <c r="X1119" s="42">
        <v>23.9</v>
      </c>
      <c r="Y1119" s="42">
        <v>24.3</v>
      </c>
      <c r="Z1119" s="42">
        <v>7</v>
      </c>
      <c r="AA1119" s="42">
        <v>4</v>
      </c>
      <c r="AB1119" s="42" t="s">
        <v>13227</v>
      </c>
      <c r="AC1119" s="42">
        <v>6.1</v>
      </c>
      <c r="AD1119" s="42" t="s">
        <v>13228</v>
      </c>
      <c r="AE1119" s="42">
        <v>9</v>
      </c>
      <c r="AF1119" s="42" t="s">
        <v>4859</v>
      </c>
      <c r="AG1119" s="42">
        <v>77</v>
      </c>
      <c r="AH1119" s="42">
        <v>88</v>
      </c>
      <c r="AI1119" s="42">
        <v>169.3</v>
      </c>
      <c r="AJ1119" s="42">
        <v>477.22</v>
      </c>
      <c r="AK1119" s="42" t="s">
        <v>76</v>
      </c>
      <c r="AL1119" s="42" t="s">
        <v>76</v>
      </c>
      <c r="AM1119" s="42" t="s">
        <v>76</v>
      </c>
      <c r="AN1119" s="42">
        <v>5.5</v>
      </c>
    </row>
    <row r="1120" spans="2:40" x14ac:dyDescent="0.25">
      <c r="B1120" s="42" t="s">
        <v>408</v>
      </c>
      <c r="C1120" s="15">
        <v>467490</v>
      </c>
      <c r="D1120" s="15" t="s">
        <v>11890</v>
      </c>
      <c r="E1120" s="15">
        <v>2016</v>
      </c>
      <c r="F1120" s="41">
        <v>42675</v>
      </c>
      <c r="G1120" s="42">
        <v>1006</v>
      </c>
      <c r="H1120" s="42">
        <v>1016</v>
      </c>
      <c r="I1120" s="42">
        <v>1011.8</v>
      </c>
      <c r="J1120" s="42" t="s">
        <v>13229</v>
      </c>
      <c r="K1120" s="42">
        <v>1001</v>
      </c>
      <c r="L1120" s="42" t="s">
        <v>13230</v>
      </c>
      <c r="M1120" s="42">
        <v>23.4</v>
      </c>
      <c r="N1120" s="42">
        <v>32.5</v>
      </c>
      <c r="O1120" s="42" t="s">
        <v>13231</v>
      </c>
      <c r="P1120" s="42">
        <v>16.8</v>
      </c>
      <c r="Q1120" s="42" t="s">
        <v>13232</v>
      </c>
      <c r="R1120" s="42">
        <v>18.5</v>
      </c>
      <c r="S1120" s="42">
        <v>1.4</v>
      </c>
      <c r="T1120" s="42">
        <v>20</v>
      </c>
      <c r="U1120" s="42">
        <v>11</v>
      </c>
      <c r="V1120" s="42">
        <v>10</v>
      </c>
      <c r="W1120" s="42" t="s">
        <v>13233</v>
      </c>
      <c r="X1120" s="42">
        <v>74.2</v>
      </c>
      <c r="Y1120" s="42">
        <v>49.6</v>
      </c>
      <c r="Z1120" s="42">
        <v>9</v>
      </c>
      <c r="AA1120" s="42">
        <v>5</v>
      </c>
      <c r="AB1120" s="42" t="s">
        <v>13234</v>
      </c>
      <c r="AC1120" s="42">
        <v>11</v>
      </c>
      <c r="AD1120" s="42" t="s">
        <v>13235</v>
      </c>
      <c r="AE1120" s="42">
        <v>46.5</v>
      </c>
      <c r="AF1120" s="42" t="s">
        <v>2005</v>
      </c>
      <c r="AG1120" s="42">
        <v>75</v>
      </c>
      <c r="AH1120" s="42">
        <v>61.7</v>
      </c>
      <c r="AI1120" s="42">
        <v>148.19999999999999</v>
      </c>
      <c r="AJ1120" s="42">
        <v>369.56</v>
      </c>
      <c r="AK1120" s="42" t="s">
        <v>76</v>
      </c>
      <c r="AL1120" s="42" t="s">
        <v>76</v>
      </c>
      <c r="AM1120" s="42" t="s">
        <v>76</v>
      </c>
      <c r="AN1120" s="42">
        <v>5.7</v>
      </c>
    </row>
    <row r="1121" spans="2:40" x14ac:dyDescent="0.25">
      <c r="B1121" s="42" t="s">
        <v>408</v>
      </c>
      <c r="C1121" s="15">
        <v>467490</v>
      </c>
      <c r="D1121" s="15" t="s">
        <v>11890</v>
      </c>
      <c r="E1121" s="15">
        <v>2016</v>
      </c>
      <c r="F1121" s="41">
        <v>42705</v>
      </c>
      <c r="G1121" s="42">
        <v>1007.9</v>
      </c>
      <c r="H1121" s="42">
        <v>1018</v>
      </c>
      <c r="I1121" s="42">
        <v>1014.1</v>
      </c>
      <c r="J1121" s="42" t="s">
        <v>13236</v>
      </c>
      <c r="K1121" s="42">
        <v>1000.8</v>
      </c>
      <c r="L1121" s="42" t="s">
        <v>13237</v>
      </c>
      <c r="M1121" s="42">
        <v>20.399999999999999</v>
      </c>
      <c r="N1121" s="42">
        <v>30.8</v>
      </c>
      <c r="O1121" s="42" t="s">
        <v>13238</v>
      </c>
      <c r="P1121" s="42">
        <v>13.3</v>
      </c>
      <c r="Q1121" s="42" t="s">
        <v>13239</v>
      </c>
      <c r="R1121" s="42">
        <v>15.3</v>
      </c>
      <c r="S1121" s="42">
        <v>1.4</v>
      </c>
      <c r="T1121" s="42">
        <v>350</v>
      </c>
      <c r="U1121" s="42">
        <v>13.2</v>
      </c>
      <c r="V1121" s="42">
        <v>340</v>
      </c>
      <c r="W1121" s="42" t="s">
        <v>13240</v>
      </c>
      <c r="X1121" s="42">
        <v>8.4</v>
      </c>
      <c r="Y1121" s="42">
        <v>14.1</v>
      </c>
      <c r="Z1121" s="42">
        <v>1</v>
      </c>
      <c r="AA1121" s="42">
        <v>0.6</v>
      </c>
      <c r="AB1121" s="42" t="s">
        <v>13241</v>
      </c>
      <c r="AC1121" s="42">
        <v>2</v>
      </c>
      <c r="AD1121" s="42" t="s">
        <v>13242</v>
      </c>
      <c r="AE1121" s="42">
        <v>8.4</v>
      </c>
      <c r="AF1121" s="42" t="s">
        <v>6112</v>
      </c>
      <c r="AG1121" s="42">
        <v>74</v>
      </c>
      <c r="AH1121" s="42">
        <v>71.7</v>
      </c>
      <c r="AI1121" s="42">
        <v>186.9</v>
      </c>
      <c r="AJ1121" s="42">
        <v>386.66</v>
      </c>
      <c r="AK1121" s="42" t="s">
        <v>76</v>
      </c>
      <c r="AL1121" s="42" t="s">
        <v>76</v>
      </c>
      <c r="AM1121" s="42" t="s">
        <v>76</v>
      </c>
      <c r="AN1121" s="42">
        <v>5.0999999999999996</v>
      </c>
    </row>
    <row r="1122" spans="2:40" x14ac:dyDescent="0.25">
      <c r="B1122" s="42" t="s">
        <v>408</v>
      </c>
      <c r="C1122" s="15">
        <v>467490</v>
      </c>
      <c r="D1122" s="15" t="s">
        <v>11890</v>
      </c>
      <c r="E1122" s="15">
        <v>2017</v>
      </c>
      <c r="F1122" s="41">
        <v>42736</v>
      </c>
      <c r="G1122" s="42">
        <v>1008.9</v>
      </c>
      <c r="H1122" s="42">
        <v>1019.1</v>
      </c>
      <c r="I1122" s="42">
        <v>1016.2</v>
      </c>
      <c r="J1122" s="42" t="s">
        <v>13243</v>
      </c>
      <c r="K1122" s="42">
        <v>1000</v>
      </c>
      <c r="L1122" s="42" t="s">
        <v>13244</v>
      </c>
      <c r="M1122" s="42">
        <v>18.899999999999999</v>
      </c>
      <c r="N1122" s="42">
        <v>29</v>
      </c>
      <c r="O1122" s="42" t="s">
        <v>13245</v>
      </c>
      <c r="P1122" s="42">
        <v>11.6</v>
      </c>
      <c r="Q1122" s="42" t="s">
        <v>13246</v>
      </c>
      <c r="R1122" s="42">
        <v>14.2</v>
      </c>
      <c r="S1122" s="42">
        <v>1.3</v>
      </c>
      <c r="T1122" s="42">
        <v>360</v>
      </c>
      <c r="U1122" s="42">
        <v>10</v>
      </c>
      <c r="V1122" s="42">
        <v>360</v>
      </c>
      <c r="W1122" s="42" t="s">
        <v>13247</v>
      </c>
      <c r="X1122" s="42">
        <v>4</v>
      </c>
      <c r="Y1122" s="42">
        <v>12.9</v>
      </c>
      <c r="Z1122" s="42">
        <v>2</v>
      </c>
      <c r="AA1122" s="42">
        <v>1</v>
      </c>
      <c r="AB1122" s="42" t="s">
        <v>13248</v>
      </c>
      <c r="AC1122" s="42">
        <v>2</v>
      </c>
      <c r="AD1122" s="42" t="s">
        <v>13249</v>
      </c>
      <c r="AE1122" s="42">
        <v>3</v>
      </c>
      <c r="AF1122" s="42" t="s">
        <v>6120</v>
      </c>
      <c r="AG1122" s="42">
        <v>75</v>
      </c>
      <c r="AH1122" s="42">
        <v>68.8</v>
      </c>
      <c r="AI1122" s="42">
        <v>196.9</v>
      </c>
      <c r="AJ1122" s="42">
        <v>426.1</v>
      </c>
      <c r="AK1122" s="42" t="s">
        <v>76</v>
      </c>
      <c r="AL1122" s="42" t="s">
        <v>76</v>
      </c>
      <c r="AM1122" s="42" t="s">
        <v>76</v>
      </c>
      <c r="AN1122" s="42">
        <v>5.3</v>
      </c>
    </row>
    <row r="1123" spans="2:40" x14ac:dyDescent="0.25">
      <c r="B1123" s="42" t="s">
        <v>408</v>
      </c>
      <c r="C1123" s="15">
        <v>467490</v>
      </c>
      <c r="D1123" s="15" t="s">
        <v>11890</v>
      </c>
      <c r="E1123" s="15">
        <v>2017</v>
      </c>
      <c r="F1123" s="41">
        <v>42767</v>
      </c>
      <c r="G1123" s="42">
        <v>1009.4</v>
      </c>
      <c r="H1123" s="42">
        <v>1019.6</v>
      </c>
      <c r="I1123" s="42">
        <v>1019.1</v>
      </c>
      <c r="J1123" s="42" t="s">
        <v>13250</v>
      </c>
      <c r="K1123" s="42">
        <v>1000.7</v>
      </c>
      <c r="L1123" s="42" t="s">
        <v>13251</v>
      </c>
      <c r="M1123" s="42">
        <v>18</v>
      </c>
      <c r="N1123" s="42">
        <v>29.8</v>
      </c>
      <c r="O1123" s="42" t="s">
        <v>13252</v>
      </c>
      <c r="P1123" s="42">
        <v>9.9</v>
      </c>
      <c r="Q1123" s="42" t="s">
        <v>13253</v>
      </c>
      <c r="R1123" s="42">
        <v>12.3</v>
      </c>
      <c r="S1123" s="42">
        <v>1.5</v>
      </c>
      <c r="T1123" s="42">
        <v>360</v>
      </c>
      <c r="U1123" s="42">
        <v>13.2</v>
      </c>
      <c r="V1123" s="42">
        <v>10</v>
      </c>
      <c r="W1123" s="42" t="s">
        <v>13254</v>
      </c>
      <c r="X1123" s="42">
        <v>20.8</v>
      </c>
      <c r="Y1123" s="42">
        <v>16.899999999999999</v>
      </c>
      <c r="Z1123" s="42">
        <v>5</v>
      </c>
      <c r="AA1123" s="42">
        <v>4</v>
      </c>
      <c r="AB1123" s="42" t="s">
        <v>13255</v>
      </c>
      <c r="AC1123" s="42">
        <v>5.5</v>
      </c>
      <c r="AD1123" s="42" t="s">
        <v>13256</v>
      </c>
      <c r="AE1123" s="42">
        <v>8</v>
      </c>
      <c r="AF1123" s="42" t="s">
        <v>6128</v>
      </c>
      <c r="AG1123" s="42">
        <v>71</v>
      </c>
      <c r="AH1123" s="42">
        <v>65</v>
      </c>
      <c r="AI1123" s="42">
        <v>135.4</v>
      </c>
      <c r="AJ1123" s="42">
        <v>380.86</v>
      </c>
      <c r="AK1123" s="42" t="s">
        <v>76</v>
      </c>
      <c r="AL1123" s="42" t="s">
        <v>76</v>
      </c>
      <c r="AM1123" s="42" t="s">
        <v>76</v>
      </c>
      <c r="AN1123" s="42">
        <v>6.2</v>
      </c>
    </row>
    <row r="1124" spans="2:40" x14ac:dyDescent="0.25">
      <c r="B1124" s="42" t="s">
        <v>408</v>
      </c>
      <c r="C1124" s="15">
        <v>467490</v>
      </c>
      <c r="D1124" s="15" t="s">
        <v>11890</v>
      </c>
      <c r="E1124" s="15">
        <v>2017</v>
      </c>
      <c r="F1124" s="41">
        <v>42795</v>
      </c>
      <c r="G1124" s="42">
        <v>1006.1</v>
      </c>
      <c r="H1124" s="42">
        <v>1016.2</v>
      </c>
      <c r="I1124" s="42">
        <v>1014.3</v>
      </c>
      <c r="J1124" s="42" t="s">
        <v>13257</v>
      </c>
      <c r="K1124" s="42">
        <v>998.7</v>
      </c>
      <c r="L1124" s="42" t="s">
        <v>13258</v>
      </c>
      <c r="M1124" s="42">
        <v>20.2</v>
      </c>
      <c r="N1124" s="42">
        <v>30.2</v>
      </c>
      <c r="O1124" s="42" t="s">
        <v>13259</v>
      </c>
      <c r="P1124" s="42">
        <v>12.9</v>
      </c>
      <c r="Q1124" s="42" t="s">
        <v>13260</v>
      </c>
      <c r="R1124" s="42">
        <v>14.9</v>
      </c>
      <c r="S1124" s="42">
        <v>1.3</v>
      </c>
      <c r="T1124" s="42">
        <v>350</v>
      </c>
      <c r="U1124" s="42">
        <v>14</v>
      </c>
      <c r="V1124" s="42">
        <v>350</v>
      </c>
      <c r="W1124" s="42" t="s">
        <v>13261</v>
      </c>
      <c r="X1124" s="42">
        <v>38</v>
      </c>
      <c r="Y1124" s="42">
        <v>40</v>
      </c>
      <c r="Z1124" s="42">
        <v>9</v>
      </c>
      <c r="AA1124" s="42">
        <v>3</v>
      </c>
      <c r="AB1124" s="42" t="s">
        <v>13262</v>
      </c>
      <c r="AC1124" s="42">
        <v>4</v>
      </c>
      <c r="AD1124" s="42" t="s">
        <v>13263</v>
      </c>
      <c r="AE1124" s="42">
        <v>11</v>
      </c>
      <c r="AF1124" s="42" t="s">
        <v>13264</v>
      </c>
      <c r="AG1124" s="42">
        <v>73</v>
      </c>
      <c r="AH1124" s="42">
        <v>82.1</v>
      </c>
      <c r="AI1124" s="42">
        <v>146.80000000000001</v>
      </c>
      <c r="AJ1124" s="42">
        <v>471.56</v>
      </c>
      <c r="AK1124" s="42" t="s">
        <v>76</v>
      </c>
      <c r="AL1124" s="42" t="s">
        <v>76</v>
      </c>
      <c r="AM1124" s="42" t="s">
        <v>76</v>
      </c>
      <c r="AN1124" s="42">
        <v>7.3</v>
      </c>
    </row>
    <row r="1125" spans="2:40" x14ac:dyDescent="0.25">
      <c r="B1125" s="42" t="s">
        <v>408</v>
      </c>
      <c r="C1125" s="15">
        <v>467490</v>
      </c>
      <c r="D1125" s="15" t="s">
        <v>11890</v>
      </c>
      <c r="E1125" s="15">
        <v>2017</v>
      </c>
      <c r="F1125" s="41">
        <v>42826</v>
      </c>
      <c r="G1125" s="42">
        <v>1003.3</v>
      </c>
      <c r="H1125" s="42">
        <v>1013.2</v>
      </c>
      <c r="I1125" s="42">
        <v>1012.7</v>
      </c>
      <c r="J1125" s="42" t="s">
        <v>13265</v>
      </c>
      <c r="K1125" s="42">
        <v>995.4</v>
      </c>
      <c r="L1125" s="42" t="s">
        <v>13266</v>
      </c>
      <c r="M1125" s="42">
        <v>23.2</v>
      </c>
      <c r="N1125" s="42">
        <v>33.700000000000003</v>
      </c>
      <c r="O1125" s="42" t="s">
        <v>13267</v>
      </c>
      <c r="P1125" s="42">
        <v>11.9</v>
      </c>
      <c r="Q1125" s="42" t="s">
        <v>13268</v>
      </c>
      <c r="R1125" s="42">
        <v>17.8</v>
      </c>
      <c r="S1125" s="42">
        <v>1.3</v>
      </c>
      <c r="T1125" s="42">
        <v>360</v>
      </c>
      <c r="U1125" s="42">
        <v>11.3</v>
      </c>
      <c r="V1125" s="42">
        <v>360</v>
      </c>
      <c r="W1125" s="42" t="s">
        <v>13269</v>
      </c>
      <c r="X1125" s="42">
        <v>98.8</v>
      </c>
      <c r="Y1125" s="42">
        <v>58.7</v>
      </c>
      <c r="Z1125" s="42">
        <v>10</v>
      </c>
      <c r="AA1125" s="42">
        <v>8.5</v>
      </c>
      <c r="AB1125" s="42" t="s">
        <v>13270</v>
      </c>
      <c r="AC1125" s="42">
        <v>23.5</v>
      </c>
      <c r="AD1125" s="42" t="s">
        <v>13271</v>
      </c>
      <c r="AE1125" s="42">
        <v>27.5</v>
      </c>
      <c r="AF1125" s="42" t="s">
        <v>11510</v>
      </c>
      <c r="AG1125" s="42">
        <v>73</v>
      </c>
      <c r="AH1125" s="42">
        <v>109.1</v>
      </c>
      <c r="AI1125" s="42">
        <v>149.6</v>
      </c>
      <c r="AJ1125" s="42">
        <v>507.16</v>
      </c>
      <c r="AK1125" s="42" t="s">
        <v>76</v>
      </c>
      <c r="AL1125" s="42" t="s">
        <v>76</v>
      </c>
      <c r="AM1125" s="42" t="s">
        <v>76</v>
      </c>
      <c r="AN1125" s="42">
        <v>6.7</v>
      </c>
    </row>
    <row r="1126" spans="2:40" x14ac:dyDescent="0.25">
      <c r="B1126" s="42" t="s">
        <v>408</v>
      </c>
      <c r="C1126" s="15">
        <v>467490</v>
      </c>
      <c r="D1126" s="15" t="s">
        <v>11890</v>
      </c>
      <c r="E1126" s="15">
        <v>2017</v>
      </c>
      <c r="F1126" s="41">
        <v>42856</v>
      </c>
      <c r="G1126" s="42">
        <v>1000.5</v>
      </c>
      <c r="H1126" s="42">
        <v>1010.3</v>
      </c>
      <c r="I1126" s="42">
        <v>1006.9</v>
      </c>
      <c r="J1126" s="42" t="s">
        <v>13272</v>
      </c>
      <c r="K1126" s="42">
        <v>994.5</v>
      </c>
      <c r="L1126" s="42" t="s">
        <v>6772</v>
      </c>
      <c r="M1126" s="42">
        <v>26.7</v>
      </c>
      <c r="N1126" s="42">
        <v>34.9</v>
      </c>
      <c r="O1126" s="42" t="s">
        <v>13273</v>
      </c>
      <c r="P1126" s="42">
        <v>18.899999999999999</v>
      </c>
      <c r="Q1126" s="42" t="s">
        <v>13274</v>
      </c>
      <c r="R1126" s="42">
        <v>21.7</v>
      </c>
      <c r="S1126" s="42">
        <v>1.2</v>
      </c>
      <c r="T1126" s="42">
        <v>340</v>
      </c>
      <c r="U1126" s="42">
        <v>8.9</v>
      </c>
      <c r="V1126" s="42">
        <v>20</v>
      </c>
      <c r="W1126" s="42" t="s">
        <v>13275</v>
      </c>
      <c r="X1126" s="42">
        <v>111.5</v>
      </c>
      <c r="Y1126" s="42">
        <v>54.9</v>
      </c>
      <c r="Z1126" s="42">
        <v>8</v>
      </c>
      <c r="AA1126" s="42">
        <v>5</v>
      </c>
      <c r="AB1126" s="42" t="s">
        <v>13276</v>
      </c>
      <c r="AC1126" s="42">
        <v>20</v>
      </c>
      <c r="AD1126" s="42" t="s">
        <v>13277</v>
      </c>
      <c r="AE1126" s="42">
        <v>38.5</v>
      </c>
      <c r="AF1126" s="42" t="s">
        <v>13278</v>
      </c>
      <c r="AG1126" s="42">
        <v>75</v>
      </c>
      <c r="AH1126" s="42">
        <v>109.8</v>
      </c>
      <c r="AI1126" s="42">
        <v>133.1</v>
      </c>
      <c r="AJ1126" s="42">
        <v>549.03</v>
      </c>
      <c r="AK1126" s="42" t="s">
        <v>76</v>
      </c>
      <c r="AL1126" s="42" t="s">
        <v>76</v>
      </c>
      <c r="AM1126" s="42" t="s">
        <v>76</v>
      </c>
      <c r="AN1126" s="42">
        <v>7.1</v>
      </c>
    </row>
    <row r="1127" spans="2:40" x14ac:dyDescent="0.25">
      <c r="B1127" s="42" t="s">
        <v>408</v>
      </c>
      <c r="C1127" s="15">
        <v>467490</v>
      </c>
      <c r="D1127" s="15" t="s">
        <v>11890</v>
      </c>
      <c r="E1127" s="15">
        <v>2017</v>
      </c>
      <c r="F1127" s="41">
        <v>42887</v>
      </c>
      <c r="G1127" s="42">
        <v>998.7</v>
      </c>
      <c r="H1127" s="42">
        <v>1008.4</v>
      </c>
      <c r="I1127" s="42">
        <v>1002.6</v>
      </c>
      <c r="J1127" s="42" t="s">
        <v>13279</v>
      </c>
      <c r="K1127" s="42">
        <v>992.8</v>
      </c>
      <c r="L1127" s="42" t="s">
        <v>13280</v>
      </c>
      <c r="M1127" s="42">
        <v>27.9</v>
      </c>
      <c r="N1127" s="42">
        <v>35.9</v>
      </c>
      <c r="O1127" s="42" t="s">
        <v>13281</v>
      </c>
      <c r="P1127" s="42">
        <v>22.5</v>
      </c>
      <c r="Q1127" s="42" t="s">
        <v>13282</v>
      </c>
      <c r="R1127" s="42">
        <v>24.1</v>
      </c>
      <c r="S1127" s="42">
        <v>1.4</v>
      </c>
      <c r="T1127" s="42">
        <v>200</v>
      </c>
      <c r="U1127" s="42">
        <v>20.6</v>
      </c>
      <c r="V1127" s="42">
        <v>210</v>
      </c>
      <c r="W1127" s="42" t="s">
        <v>13283</v>
      </c>
      <c r="X1127" s="42">
        <v>894</v>
      </c>
      <c r="Y1127" s="42">
        <v>122.4</v>
      </c>
      <c r="Z1127" s="42">
        <v>15</v>
      </c>
      <c r="AA1127" s="42">
        <v>17.5</v>
      </c>
      <c r="AB1127" s="42" t="s">
        <v>13284</v>
      </c>
      <c r="AC1127" s="42">
        <v>56</v>
      </c>
      <c r="AD1127" s="42" t="s">
        <v>13285</v>
      </c>
      <c r="AE1127" s="42">
        <v>171.5</v>
      </c>
      <c r="AF1127" s="42" t="s">
        <v>2061</v>
      </c>
      <c r="AG1127" s="42">
        <v>81</v>
      </c>
      <c r="AH1127" s="42">
        <v>85.2</v>
      </c>
      <c r="AI1127" s="42">
        <v>144.4</v>
      </c>
      <c r="AJ1127" s="42">
        <v>493.2</v>
      </c>
      <c r="AK1127" s="42" t="s">
        <v>76</v>
      </c>
      <c r="AL1127" s="42" t="s">
        <v>76</v>
      </c>
      <c r="AM1127" s="42" t="s">
        <v>76</v>
      </c>
      <c r="AN1127" s="42">
        <v>7.4</v>
      </c>
    </row>
    <row r="1128" spans="2:40" x14ac:dyDescent="0.25">
      <c r="B1128" s="42" t="s">
        <v>408</v>
      </c>
      <c r="C1128" s="15">
        <v>467490</v>
      </c>
      <c r="D1128" s="15" t="s">
        <v>11890</v>
      </c>
      <c r="E1128" s="15">
        <v>2017</v>
      </c>
      <c r="F1128" s="41">
        <v>42917</v>
      </c>
      <c r="G1128" s="42">
        <v>998.5</v>
      </c>
      <c r="H1128" s="42">
        <v>1008.2</v>
      </c>
      <c r="I1128" s="42">
        <v>1005</v>
      </c>
      <c r="J1128" s="42" t="s">
        <v>13286</v>
      </c>
      <c r="K1128" s="42">
        <v>979.8</v>
      </c>
      <c r="L1128" s="42" t="s">
        <v>13287</v>
      </c>
      <c r="M1128" s="42">
        <v>28.7</v>
      </c>
      <c r="N1128" s="42">
        <v>35.1</v>
      </c>
      <c r="O1128" s="42" t="s">
        <v>13288</v>
      </c>
      <c r="P1128" s="42">
        <v>23.4</v>
      </c>
      <c r="Q1128" s="42" t="s">
        <v>13289</v>
      </c>
      <c r="R1128" s="42">
        <v>24.2</v>
      </c>
      <c r="S1128" s="42">
        <v>1.2</v>
      </c>
      <c r="T1128" s="42">
        <v>170</v>
      </c>
      <c r="U1128" s="42">
        <v>20.8</v>
      </c>
      <c r="V1128" s="42">
        <v>160</v>
      </c>
      <c r="W1128" s="42" t="s">
        <v>13290</v>
      </c>
      <c r="X1128" s="42">
        <v>313.7</v>
      </c>
      <c r="Y1128" s="42">
        <v>62.7</v>
      </c>
      <c r="Z1128" s="42">
        <v>15</v>
      </c>
      <c r="AA1128" s="42">
        <v>14</v>
      </c>
      <c r="AB1128" s="42" t="s">
        <v>13291</v>
      </c>
      <c r="AC1128" s="42">
        <v>34.5</v>
      </c>
      <c r="AD1128" s="42" t="s">
        <v>13292</v>
      </c>
      <c r="AE1128" s="42">
        <v>114.5</v>
      </c>
      <c r="AF1128" s="42" t="s">
        <v>6167</v>
      </c>
      <c r="AG1128" s="42">
        <v>78</v>
      </c>
      <c r="AH1128" s="42">
        <v>108.2</v>
      </c>
      <c r="AI1128" s="42">
        <v>189.9</v>
      </c>
      <c r="AJ1128" s="42">
        <v>587.1</v>
      </c>
      <c r="AK1128" s="42" t="s">
        <v>76</v>
      </c>
      <c r="AL1128" s="42" t="s">
        <v>76</v>
      </c>
      <c r="AM1128" s="42" t="s">
        <v>76</v>
      </c>
      <c r="AN1128" s="42">
        <v>6.3</v>
      </c>
    </row>
    <row r="1129" spans="2:40" x14ac:dyDescent="0.25">
      <c r="B1129" s="42" t="s">
        <v>408</v>
      </c>
      <c r="C1129" s="15">
        <v>467490</v>
      </c>
      <c r="D1129" s="15" t="s">
        <v>11890</v>
      </c>
      <c r="E1129" s="15">
        <v>2017</v>
      </c>
      <c r="F1129" s="41">
        <v>42948</v>
      </c>
      <c r="G1129" s="42">
        <v>997.6</v>
      </c>
      <c r="H1129" s="42">
        <v>1007.3</v>
      </c>
      <c r="I1129" s="42">
        <v>1004.7</v>
      </c>
      <c r="J1129" s="42" t="s">
        <v>13293</v>
      </c>
      <c r="K1129" s="42">
        <v>984.9</v>
      </c>
      <c r="L1129" s="42" t="s">
        <v>13294</v>
      </c>
      <c r="M1129" s="42">
        <v>29.4</v>
      </c>
      <c r="N1129" s="42">
        <v>35.6</v>
      </c>
      <c r="O1129" s="42" t="s">
        <v>13295</v>
      </c>
      <c r="P1129" s="42">
        <v>23.7</v>
      </c>
      <c r="Q1129" s="42" t="s">
        <v>13296</v>
      </c>
      <c r="R1129" s="42">
        <v>24.8</v>
      </c>
      <c r="S1129" s="42">
        <v>1.4</v>
      </c>
      <c r="T1129" s="42">
        <v>210</v>
      </c>
      <c r="U1129" s="42">
        <v>10.9</v>
      </c>
      <c r="V1129" s="42">
        <v>250</v>
      </c>
      <c r="W1129" s="42" t="s">
        <v>13297</v>
      </c>
      <c r="X1129" s="42">
        <v>69</v>
      </c>
      <c r="Y1129" s="42">
        <v>24.2</v>
      </c>
      <c r="Z1129" s="42">
        <v>9</v>
      </c>
      <c r="AA1129" s="42">
        <v>11.5</v>
      </c>
      <c r="AB1129" s="42" t="s">
        <v>13298</v>
      </c>
      <c r="AC1129" s="42">
        <v>18</v>
      </c>
      <c r="AD1129" s="42" t="s">
        <v>13299</v>
      </c>
      <c r="AE1129" s="42">
        <v>21.5</v>
      </c>
      <c r="AF1129" s="42" t="s">
        <v>13300</v>
      </c>
      <c r="AG1129" s="42">
        <v>77</v>
      </c>
      <c r="AH1129" s="42">
        <v>118.7</v>
      </c>
      <c r="AI1129" s="42">
        <v>188</v>
      </c>
      <c r="AJ1129" s="42">
        <v>593.02</v>
      </c>
      <c r="AK1129" s="42" t="s">
        <v>76</v>
      </c>
      <c r="AL1129" s="42" t="s">
        <v>76</v>
      </c>
      <c r="AM1129" s="42" t="s">
        <v>76</v>
      </c>
      <c r="AN1129" s="42">
        <v>5.7</v>
      </c>
    </row>
    <row r="1130" spans="2:40" x14ac:dyDescent="0.25">
      <c r="B1130" s="42" t="s">
        <v>408</v>
      </c>
      <c r="C1130" s="15">
        <v>467490</v>
      </c>
      <c r="D1130" s="15" t="s">
        <v>11890</v>
      </c>
      <c r="E1130" s="15">
        <v>2017</v>
      </c>
      <c r="F1130" s="41">
        <v>42979</v>
      </c>
      <c r="G1130" s="42">
        <v>999.7</v>
      </c>
      <c r="H1130" s="42">
        <v>1009.4</v>
      </c>
      <c r="I1130" s="42">
        <v>1005.2</v>
      </c>
      <c r="J1130" s="42" t="s">
        <v>13301</v>
      </c>
      <c r="K1130" s="42">
        <v>992</v>
      </c>
      <c r="L1130" s="42" t="s">
        <v>13302</v>
      </c>
      <c r="M1130" s="42">
        <v>29.3</v>
      </c>
      <c r="N1130" s="42">
        <v>35.5</v>
      </c>
      <c r="O1130" s="42" t="s">
        <v>13303</v>
      </c>
      <c r="P1130" s="42">
        <v>24.5</v>
      </c>
      <c r="Q1130" s="42" t="s">
        <v>13304</v>
      </c>
      <c r="R1130" s="42">
        <v>23.8</v>
      </c>
      <c r="S1130" s="42">
        <v>1.1000000000000001</v>
      </c>
      <c r="T1130" s="42">
        <v>350</v>
      </c>
      <c r="U1130" s="42">
        <v>11.1</v>
      </c>
      <c r="V1130" s="42">
        <v>10</v>
      </c>
      <c r="W1130" s="42" t="s">
        <v>13305</v>
      </c>
      <c r="X1130" s="42">
        <v>21.4</v>
      </c>
      <c r="Y1130" s="42">
        <v>11.7</v>
      </c>
      <c r="Z1130" s="42">
        <v>2</v>
      </c>
      <c r="AA1130" s="42">
        <v>3</v>
      </c>
      <c r="AB1130" s="42" t="s">
        <v>13306</v>
      </c>
      <c r="AC1130" s="42">
        <v>8</v>
      </c>
      <c r="AD1130" s="42" t="s">
        <v>13307</v>
      </c>
      <c r="AE1130" s="42">
        <v>17.399999999999999</v>
      </c>
      <c r="AF1130" s="42" t="s">
        <v>2582</v>
      </c>
      <c r="AG1130" s="42">
        <v>74</v>
      </c>
      <c r="AH1130" s="42">
        <v>116.7</v>
      </c>
      <c r="AI1130" s="42">
        <v>195.3</v>
      </c>
      <c r="AJ1130" s="42">
        <v>539.14</v>
      </c>
      <c r="AK1130" s="42" t="s">
        <v>76</v>
      </c>
      <c r="AL1130" s="42" t="s">
        <v>76</v>
      </c>
      <c r="AM1130" s="42" t="s">
        <v>76</v>
      </c>
      <c r="AN1130" s="42">
        <v>5.4</v>
      </c>
    </row>
    <row r="1131" spans="2:40" x14ac:dyDescent="0.25">
      <c r="B1131" s="42" t="s">
        <v>408</v>
      </c>
      <c r="C1131" s="15">
        <v>467490</v>
      </c>
      <c r="D1131" s="15" t="s">
        <v>11890</v>
      </c>
      <c r="E1131" s="15">
        <v>2017</v>
      </c>
      <c r="F1131" s="41">
        <v>43009</v>
      </c>
      <c r="G1131" s="42">
        <v>1001.4</v>
      </c>
      <c r="H1131" s="42">
        <v>1011.2</v>
      </c>
      <c r="I1131" s="42">
        <v>1010.8</v>
      </c>
      <c r="J1131" s="42" t="s">
        <v>4331</v>
      </c>
      <c r="K1131" s="42">
        <v>989.8</v>
      </c>
      <c r="L1131" s="42" t="s">
        <v>13308</v>
      </c>
      <c r="M1131" s="42">
        <v>26.5</v>
      </c>
      <c r="N1131" s="42">
        <v>38.299999999999997</v>
      </c>
      <c r="O1131" s="42" t="s">
        <v>13309</v>
      </c>
      <c r="P1131" s="42">
        <v>17.600000000000001</v>
      </c>
      <c r="Q1131" s="42" t="s">
        <v>13310</v>
      </c>
      <c r="R1131" s="42">
        <v>20.8</v>
      </c>
      <c r="S1131" s="42">
        <v>1.7</v>
      </c>
      <c r="T1131" s="42">
        <v>20</v>
      </c>
      <c r="U1131" s="42">
        <v>13.8</v>
      </c>
      <c r="V1131" s="42">
        <v>10</v>
      </c>
      <c r="W1131" s="42" t="s">
        <v>13311</v>
      </c>
      <c r="X1131" s="42">
        <v>53.5</v>
      </c>
      <c r="Y1131" s="42">
        <v>37</v>
      </c>
      <c r="Z1131" s="42">
        <v>5</v>
      </c>
      <c r="AA1131" s="42">
        <v>1.5</v>
      </c>
      <c r="AB1131" s="42" t="s">
        <v>13312</v>
      </c>
      <c r="AC1131" s="42">
        <v>6</v>
      </c>
      <c r="AD1131" s="42" t="s">
        <v>13313</v>
      </c>
      <c r="AE1131" s="42">
        <v>25.5</v>
      </c>
      <c r="AF1131" s="42" t="s">
        <v>3228</v>
      </c>
      <c r="AG1131" s="42">
        <v>72</v>
      </c>
      <c r="AH1131" s="42">
        <v>111.7</v>
      </c>
      <c r="AI1131" s="42">
        <v>202.1</v>
      </c>
      <c r="AJ1131" s="42">
        <v>504.03</v>
      </c>
      <c r="AK1131" s="42" t="s">
        <v>76</v>
      </c>
      <c r="AL1131" s="42" t="s">
        <v>76</v>
      </c>
      <c r="AM1131" s="42" t="s">
        <v>76</v>
      </c>
      <c r="AN1131" s="42">
        <v>4.7</v>
      </c>
    </row>
    <row r="1132" spans="2:40" x14ac:dyDescent="0.25">
      <c r="B1132" s="42" t="s">
        <v>408</v>
      </c>
      <c r="C1132" s="15">
        <v>467490</v>
      </c>
      <c r="D1132" s="15" t="s">
        <v>11890</v>
      </c>
      <c r="E1132" s="15">
        <v>2017</v>
      </c>
      <c r="F1132" s="41">
        <v>43040</v>
      </c>
      <c r="G1132" s="42">
        <v>1005.2</v>
      </c>
      <c r="H1132" s="42">
        <v>1015.2</v>
      </c>
      <c r="I1132" s="42">
        <v>1012.1</v>
      </c>
      <c r="J1132" s="42" t="s">
        <v>2094</v>
      </c>
      <c r="K1132" s="42">
        <v>998.6</v>
      </c>
      <c r="L1132" s="42" t="s">
        <v>13314</v>
      </c>
      <c r="M1132" s="42">
        <v>23.3</v>
      </c>
      <c r="N1132" s="42">
        <v>31.3</v>
      </c>
      <c r="O1132" s="42" t="s">
        <v>13315</v>
      </c>
      <c r="P1132" s="42">
        <v>17.399999999999999</v>
      </c>
      <c r="Q1132" s="42" t="s">
        <v>13316</v>
      </c>
      <c r="R1132" s="42">
        <v>19.399999999999999</v>
      </c>
      <c r="S1132" s="42">
        <v>1.5</v>
      </c>
      <c r="T1132" s="42">
        <v>350</v>
      </c>
      <c r="U1132" s="42">
        <v>14.1</v>
      </c>
      <c r="V1132" s="42">
        <v>30</v>
      </c>
      <c r="W1132" s="42" t="s">
        <v>13317</v>
      </c>
      <c r="X1132" s="42">
        <v>19.5</v>
      </c>
      <c r="Y1132" s="42">
        <v>25.8</v>
      </c>
      <c r="Z1132" s="42">
        <v>5</v>
      </c>
      <c r="AA1132" s="42">
        <v>2.5</v>
      </c>
      <c r="AB1132" s="42" t="s">
        <v>13318</v>
      </c>
      <c r="AC1132" s="42">
        <v>9</v>
      </c>
      <c r="AD1132" s="42" t="s">
        <v>13319</v>
      </c>
      <c r="AE1132" s="42">
        <v>16</v>
      </c>
      <c r="AF1132" s="42" t="s">
        <v>13320</v>
      </c>
      <c r="AG1132" s="42">
        <v>79</v>
      </c>
      <c r="AH1132" s="42">
        <v>79.3</v>
      </c>
      <c r="AI1132" s="42">
        <v>143.80000000000001</v>
      </c>
      <c r="AJ1132" s="42">
        <v>388.51</v>
      </c>
      <c r="AK1132" s="42" t="s">
        <v>76</v>
      </c>
      <c r="AL1132" s="42" t="s">
        <v>76</v>
      </c>
      <c r="AM1132" s="42" t="s">
        <v>76</v>
      </c>
      <c r="AN1132" s="42">
        <v>6.7</v>
      </c>
    </row>
    <row r="1133" spans="2:40" x14ac:dyDescent="0.25">
      <c r="B1133" s="42" t="s">
        <v>408</v>
      </c>
      <c r="C1133" s="15">
        <v>467490</v>
      </c>
      <c r="D1133" s="15" t="s">
        <v>11890</v>
      </c>
      <c r="E1133" s="15">
        <v>2017</v>
      </c>
      <c r="F1133" s="41">
        <v>43070</v>
      </c>
      <c r="G1133" s="42">
        <v>1008.4</v>
      </c>
      <c r="H1133" s="42">
        <v>1018.6</v>
      </c>
      <c r="I1133" s="42">
        <v>1015.8</v>
      </c>
      <c r="J1133" s="42" t="s">
        <v>13321</v>
      </c>
      <c r="K1133" s="42">
        <v>1002.5</v>
      </c>
      <c r="L1133" s="42" t="s">
        <v>4957</v>
      </c>
      <c r="M1133" s="42">
        <v>18.5</v>
      </c>
      <c r="N1133" s="42">
        <v>27.1</v>
      </c>
      <c r="O1133" s="42" t="s">
        <v>13322</v>
      </c>
      <c r="P1133" s="42">
        <v>11.7</v>
      </c>
      <c r="Q1133" s="42" t="s">
        <v>13323</v>
      </c>
      <c r="R1133" s="42">
        <v>14</v>
      </c>
      <c r="S1133" s="42">
        <v>1.7</v>
      </c>
      <c r="T1133" s="42">
        <v>360</v>
      </c>
      <c r="U1133" s="42">
        <v>14.4</v>
      </c>
      <c r="V1133" s="42">
        <v>10</v>
      </c>
      <c r="W1133" s="42" t="s">
        <v>13324</v>
      </c>
      <c r="X1133" s="42">
        <v>8</v>
      </c>
      <c r="Y1133" s="42">
        <v>35.6</v>
      </c>
      <c r="Z1133" s="42">
        <v>4</v>
      </c>
      <c r="AA1133" s="42">
        <v>1</v>
      </c>
      <c r="AB1133" s="42" t="s">
        <v>13325</v>
      </c>
      <c r="AC1133" s="42">
        <v>1.5</v>
      </c>
      <c r="AD1133" s="42" t="s">
        <v>13326</v>
      </c>
      <c r="AE1133" s="42">
        <v>3.5</v>
      </c>
      <c r="AF1133" s="42" t="s">
        <v>6204</v>
      </c>
      <c r="AG1133" s="42">
        <v>76</v>
      </c>
      <c r="AH1133" s="42">
        <v>69.8</v>
      </c>
      <c r="AI1133" s="42">
        <v>156.69999999999999</v>
      </c>
      <c r="AJ1133" s="42">
        <v>354.94</v>
      </c>
      <c r="AK1133" s="42">
        <v>4</v>
      </c>
      <c r="AL1133" s="42">
        <v>6</v>
      </c>
      <c r="AM1133" s="42" t="s">
        <v>13327</v>
      </c>
      <c r="AN1133" s="42">
        <v>5.7</v>
      </c>
    </row>
    <row r="1134" spans="2:40" x14ac:dyDescent="0.25">
      <c r="B1134" s="42" t="s">
        <v>408</v>
      </c>
      <c r="C1134" s="15">
        <v>467490</v>
      </c>
      <c r="D1134" s="15" t="s">
        <v>11890</v>
      </c>
      <c r="E1134" s="15">
        <v>2018</v>
      </c>
      <c r="F1134" s="41">
        <v>43101</v>
      </c>
      <c r="G1134" s="42">
        <v>1007.3</v>
      </c>
      <c r="H1134" s="42">
        <v>1017.4</v>
      </c>
      <c r="I1134" s="42">
        <v>1017.1</v>
      </c>
      <c r="J1134" s="42" t="s">
        <v>13328</v>
      </c>
      <c r="K1134" s="42">
        <v>999.6</v>
      </c>
      <c r="L1134" s="42" t="s">
        <v>13329</v>
      </c>
      <c r="M1134" s="42">
        <v>17.3</v>
      </c>
      <c r="N1134" s="42">
        <v>27.2</v>
      </c>
      <c r="O1134" s="42" t="s">
        <v>13330</v>
      </c>
      <c r="P1134" s="42">
        <v>6.1</v>
      </c>
      <c r="Q1134" s="42" t="s">
        <v>13331</v>
      </c>
      <c r="R1134" s="42">
        <v>13.7</v>
      </c>
      <c r="S1134" s="42">
        <v>1.4</v>
      </c>
      <c r="T1134" s="42">
        <v>360</v>
      </c>
      <c r="U1134" s="42">
        <v>12.8</v>
      </c>
      <c r="V1134" s="42">
        <v>10</v>
      </c>
      <c r="W1134" s="42" t="s">
        <v>13332</v>
      </c>
      <c r="X1134" s="42">
        <v>103.5</v>
      </c>
      <c r="Y1134" s="42">
        <v>104.6</v>
      </c>
      <c r="Z1134" s="42">
        <v>13</v>
      </c>
      <c r="AA1134" s="42">
        <v>3</v>
      </c>
      <c r="AB1134" s="42" t="s">
        <v>13333</v>
      </c>
      <c r="AC1134" s="42">
        <v>7.5</v>
      </c>
      <c r="AD1134" s="42" t="s">
        <v>13334</v>
      </c>
      <c r="AE1134" s="42">
        <v>28.5</v>
      </c>
      <c r="AF1134" s="42" t="s">
        <v>6838</v>
      </c>
      <c r="AG1134" s="42">
        <v>81</v>
      </c>
      <c r="AH1134" s="42">
        <v>54.8</v>
      </c>
      <c r="AI1134" s="42">
        <v>127.4</v>
      </c>
      <c r="AJ1134" s="42">
        <v>340.76</v>
      </c>
      <c r="AK1134" s="42" t="s">
        <v>76</v>
      </c>
      <c r="AL1134" s="42" t="s">
        <v>76</v>
      </c>
      <c r="AM1134" s="42" t="s">
        <v>76</v>
      </c>
      <c r="AN1134" s="42">
        <v>6.5</v>
      </c>
    </row>
    <row r="1135" spans="2:40" x14ac:dyDescent="0.25">
      <c r="B1135" s="42" t="s">
        <v>408</v>
      </c>
      <c r="C1135" s="15">
        <v>467490</v>
      </c>
      <c r="D1135" s="15" t="s">
        <v>11890</v>
      </c>
      <c r="E1135" s="15">
        <v>2018</v>
      </c>
      <c r="F1135" s="41">
        <v>43132</v>
      </c>
      <c r="G1135" s="42">
        <v>1008.5</v>
      </c>
      <c r="H1135" s="42">
        <v>1018.7</v>
      </c>
      <c r="I1135" s="42">
        <v>1016</v>
      </c>
      <c r="J1135" s="42" t="s">
        <v>13335</v>
      </c>
      <c r="K1135" s="42">
        <v>1001.8</v>
      </c>
      <c r="L1135" s="42" t="s">
        <v>13336</v>
      </c>
      <c r="M1135" s="42">
        <v>16.5</v>
      </c>
      <c r="N1135" s="42">
        <v>30.5</v>
      </c>
      <c r="O1135" s="42" t="s">
        <v>13337</v>
      </c>
      <c r="P1135" s="42">
        <v>7.9</v>
      </c>
      <c r="Q1135" s="42" t="s">
        <v>13338</v>
      </c>
      <c r="R1135" s="42">
        <v>12.7</v>
      </c>
      <c r="S1135" s="42">
        <v>1.5</v>
      </c>
      <c r="T1135" s="42">
        <v>350</v>
      </c>
      <c r="U1135" s="42">
        <v>12.1</v>
      </c>
      <c r="V1135" s="42">
        <v>20</v>
      </c>
      <c r="W1135" s="42" t="s">
        <v>13339</v>
      </c>
      <c r="X1135" s="42">
        <v>25.5</v>
      </c>
      <c r="Y1135" s="42">
        <v>59.2</v>
      </c>
      <c r="Z1135" s="42">
        <v>8</v>
      </c>
      <c r="AA1135" s="42">
        <v>3</v>
      </c>
      <c r="AB1135" s="42" t="s">
        <v>13340</v>
      </c>
      <c r="AC1135" s="42">
        <v>5.5</v>
      </c>
      <c r="AD1135" s="42" t="s">
        <v>13341</v>
      </c>
      <c r="AE1135" s="42">
        <v>14</v>
      </c>
      <c r="AF1135" s="42" t="s">
        <v>2621</v>
      </c>
      <c r="AG1135" s="42">
        <v>79</v>
      </c>
      <c r="AH1135" s="42">
        <v>64.8</v>
      </c>
      <c r="AI1135" s="42">
        <v>117.3</v>
      </c>
      <c r="AJ1135" s="42">
        <v>351.17</v>
      </c>
      <c r="AK1135" s="42">
        <v>5</v>
      </c>
      <c r="AL1135" s="42">
        <v>8</v>
      </c>
      <c r="AM1135" s="42" t="s">
        <v>13342</v>
      </c>
      <c r="AN1135" s="42">
        <v>7.1</v>
      </c>
    </row>
    <row r="1136" spans="2:40" x14ac:dyDescent="0.25">
      <c r="B1136" s="42" t="s">
        <v>408</v>
      </c>
      <c r="C1136" s="15">
        <v>467490</v>
      </c>
      <c r="D1136" s="15" t="s">
        <v>11890</v>
      </c>
      <c r="E1136" s="15">
        <v>2018</v>
      </c>
      <c r="F1136" s="41">
        <v>43160</v>
      </c>
      <c r="G1136" s="42">
        <v>1005.7</v>
      </c>
      <c r="H1136" s="42">
        <v>1015.7</v>
      </c>
      <c r="I1136" s="42">
        <v>1012.8</v>
      </c>
      <c r="J1136" s="42" t="s">
        <v>13343</v>
      </c>
      <c r="K1136" s="42">
        <v>998.7</v>
      </c>
      <c r="L1136" s="42" t="s">
        <v>13344</v>
      </c>
      <c r="M1136" s="42">
        <v>20.8</v>
      </c>
      <c r="N1136" s="42">
        <v>31.9</v>
      </c>
      <c r="O1136" s="42" t="s">
        <v>13345</v>
      </c>
      <c r="P1136" s="42">
        <v>10.9</v>
      </c>
      <c r="Q1136" s="42" t="s">
        <v>13346</v>
      </c>
      <c r="R1136" s="42">
        <v>15.3</v>
      </c>
      <c r="S1136" s="42">
        <v>1.2</v>
      </c>
      <c r="T1136" s="42">
        <v>350</v>
      </c>
      <c r="U1136" s="42">
        <v>11.1</v>
      </c>
      <c r="V1136" s="42">
        <v>360</v>
      </c>
      <c r="W1136" s="42" t="s">
        <v>13347</v>
      </c>
      <c r="X1136" s="42">
        <v>35.5</v>
      </c>
      <c r="Y1136" s="42">
        <v>30.5</v>
      </c>
      <c r="Z1136" s="42">
        <v>3</v>
      </c>
      <c r="AA1136" s="42">
        <v>3</v>
      </c>
      <c r="AB1136" s="42" t="s">
        <v>13348</v>
      </c>
      <c r="AC1136" s="42">
        <v>6.5</v>
      </c>
      <c r="AD1136" s="42" t="s">
        <v>13349</v>
      </c>
      <c r="AE1136" s="42">
        <v>20.5</v>
      </c>
      <c r="AF1136" s="42" t="s">
        <v>2135</v>
      </c>
      <c r="AG1136" s="42">
        <v>73</v>
      </c>
      <c r="AH1136" s="42">
        <v>101.3</v>
      </c>
      <c r="AI1136" s="42">
        <v>213</v>
      </c>
      <c r="AJ1136" s="42">
        <v>566.57000000000005</v>
      </c>
      <c r="AK1136" s="42" t="s">
        <v>76</v>
      </c>
      <c r="AL1136" s="42" t="s">
        <v>76</v>
      </c>
      <c r="AM1136" s="42" t="s">
        <v>76</v>
      </c>
      <c r="AN1136" s="42">
        <v>4.4000000000000004</v>
      </c>
    </row>
    <row r="1137" spans="2:40" x14ac:dyDescent="0.25">
      <c r="B1137" s="42" t="s">
        <v>408</v>
      </c>
      <c r="C1137" s="15">
        <v>467490</v>
      </c>
      <c r="D1137" s="15" t="s">
        <v>11890</v>
      </c>
      <c r="E1137" s="15">
        <v>2018</v>
      </c>
      <c r="F1137" s="41">
        <v>43191</v>
      </c>
      <c r="G1137" s="42">
        <v>1003.8</v>
      </c>
      <c r="H1137" s="42">
        <v>1013.7</v>
      </c>
      <c r="I1137" s="42">
        <v>1012.3</v>
      </c>
      <c r="J1137" s="42" t="s">
        <v>13350</v>
      </c>
      <c r="K1137" s="42">
        <v>997.1</v>
      </c>
      <c r="L1137" s="42" t="s">
        <v>13351</v>
      </c>
      <c r="M1137" s="42">
        <v>24.3</v>
      </c>
      <c r="N1137" s="42">
        <v>33.4</v>
      </c>
      <c r="O1137" s="42" t="s">
        <v>13352</v>
      </c>
      <c r="P1137" s="42">
        <v>14.7</v>
      </c>
      <c r="Q1137" s="42" t="s">
        <v>13353</v>
      </c>
      <c r="R1137" s="42">
        <v>18.5</v>
      </c>
      <c r="S1137" s="42">
        <v>1.1000000000000001</v>
      </c>
      <c r="T1137" s="42">
        <v>360</v>
      </c>
      <c r="U1137" s="42">
        <v>11.9</v>
      </c>
      <c r="V1137" s="42">
        <v>190</v>
      </c>
      <c r="W1137" s="42" t="s">
        <v>13354</v>
      </c>
      <c r="X1137" s="42">
        <v>30.5</v>
      </c>
      <c r="Y1137" s="42">
        <v>15.8</v>
      </c>
      <c r="Z1137" s="42">
        <v>4</v>
      </c>
      <c r="AA1137" s="42">
        <v>6</v>
      </c>
      <c r="AB1137" s="42" t="s">
        <v>13355</v>
      </c>
      <c r="AC1137" s="42">
        <v>7.5</v>
      </c>
      <c r="AD1137" s="42" t="s">
        <v>13356</v>
      </c>
      <c r="AE1137" s="42">
        <v>14</v>
      </c>
      <c r="AF1137" s="42" t="s">
        <v>2143</v>
      </c>
      <c r="AG1137" s="42">
        <v>71</v>
      </c>
      <c r="AH1137" s="42">
        <v>111.9</v>
      </c>
      <c r="AI1137" s="42">
        <v>155.69999999999999</v>
      </c>
      <c r="AJ1137" s="42">
        <v>529.97</v>
      </c>
      <c r="AK1137" s="42" t="s">
        <v>76</v>
      </c>
      <c r="AL1137" s="42" t="s">
        <v>76</v>
      </c>
      <c r="AM1137" s="42" t="s">
        <v>76</v>
      </c>
      <c r="AN1137" s="42">
        <v>6.4</v>
      </c>
    </row>
    <row r="1138" spans="2:40" x14ac:dyDescent="0.25">
      <c r="B1138" s="42" t="s">
        <v>408</v>
      </c>
      <c r="C1138" s="15">
        <v>467490</v>
      </c>
      <c r="D1138" s="15" t="s">
        <v>11890</v>
      </c>
      <c r="E1138" s="15">
        <v>2018</v>
      </c>
      <c r="F1138" s="41">
        <v>43221</v>
      </c>
      <c r="G1138" s="42">
        <v>1001</v>
      </c>
      <c r="H1138" s="42">
        <v>1010.7</v>
      </c>
      <c r="I1138" s="42">
        <v>1007.7</v>
      </c>
      <c r="J1138" s="42" t="s">
        <v>13357</v>
      </c>
      <c r="K1138" s="42">
        <v>996.4</v>
      </c>
      <c r="L1138" s="42" t="s">
        <v>13358</v>
      </c>
      <c r="M1138" s="42">
        <v>28.3</v>
      </c>
      <c r="N1138" s="42">
        <v>36.299999999999997</v>
      </c>
      <c r="O1138" s="42" t="s">
        <v>13359</v>
      </c>
      <c r="P1138" s="42">
        <v>20.3</v>
      </c>
      <c r="Q1138" s="42" t="s">
        <v>13360</v>
      </c>
      <c r="R1138" s="42">
        <v>23.1</v>
      </c>
      <c r="S1138" s="42">
        <v>1.5</v>
      </c>
      <c r="T1138" s="42">
        <v>240</v>
      </c>
      <c r="U1138" s="42">
        <v>9.8000000000000007</v>
      </c>
      <c r="V1138" s="42">
        <v>340</v>
      </c>
      <c r="W1138" s="42" t="s">
        <v>13361</v>
      </c>
      <c r="X1138" s="42">
        <v>73</v>
      </c>
      <c r="Y1138" s="42">
        <v>12.2</v>
      </c>
      <c r="Z1138" s="42">
        <v>3</v>
      </c>
      <c r="AA1138" s="42">
        <v>8</v>
      </c>
      <c r="AB1138" s="42" t="s">
        <v>13362</v>
      </c>
      <c r="AC1138" s="42">
        <v>18.5</v>
      </c>
      <c r="AD1138" s="42" t="s">
        <v>13363</v>
      </c>
      <c r="AE1138" s="42">
        <v>38</v>
      </c>
      <c r="AF1138" s="42" t="s">
        <v>4388</v>
      </c>
      <c r="AG1138" s="42">
        <v>74</v>
      </c>
      <c r="AH1138" s="42">
        <v>151.80000000000001</v>
      </c>
      <c r="AI1138" s="42">
        <v>218.8</v>
      </c>
      <c r="AJ1138" s="42">
        <v>658.34</v>
      </c>
      <c r="AK1138" s="42" t="s">
        <v>76</v>
      </c>
      <c r="AL1138" s="42" t="s">
        <v>76</v>
      </c>
      <c r="AM1138" s="42" t="s">
        <v>76</v>
      </c>
      <c r="AN1138" s="42">
        <v>5.4</v>
      </c>
    </row>
    <row r="1139" spans="2:40" x14ac:dyDescent="0.25">
      <c r="B1139" s="42" t="s">
        <v>408</v>
      </c>
      <c r="C1139" s="15">
        <v>467490</v>
      </c>
      <c r="D1139" s="15" t="s">
        <v>11890</v>
      </c>
      <c r="E1139" s="15">
        <v>2018</v>
      </c>
      <c r="F1139" s="41">
        <v>43252</v>
      </c>
      <c r="G1139" s="42">
        <v>996</v>
      </c>
      <c r="H1139" s="42">
        <v>1005.6</v>
      </c>
      <c r="I1139" s="42">
        <v>1002.6</v>
      </c>
      <c r="J1139" s="42" t="s">
        <v>13364</v>
      </c>
      <c r="K1139" s="42">
        <v>984.8</v>
      </c>
      <c r="L1139" s="42" t="s">
        <v>2649</v>
      </c>
      <c r="M1139" s="42">
        <v>28.7</v>
      </c>
      <c r="N1139" s="42">
        <v>35.799999999999997</v>
      </c>
      <c r="O1139" s="42" t="s">
        <v>13365</v>
      </c>
      <c r="P1139" s="42">
        <v>24</v>
      </c>
      <c r="Q1139" s="42" t="s">
        <v>13366</v>
      </c>
      <c r="R1139" s="42">
        <v>23.7</v>
      </c>
      <c r="S1139" s="42">
        <v>1.3</v>
      </c>
      <c r="T1139" s="42">
        <v>350</v>
      </c>
      <c r="U1139" s="42">
        <v>13.4</v>
      </c>
      <c r="V1139" s="42">
        <v>40</v>
      </c>
      <c r="W1139" s="42" t="s">
        <v>13367</v>
      </c>
      <c r="X1139" s="42">
        <v>234</v>
      </c>
      <c r="Y1139" s="42">
        <v>48.6</v>
      </c>
      <c r="Z1139" s="42">
        <v>10</v>
      </c>
      <c r="AA1139" s="42">
        <v>11.5</v>
      </c>
      <c r="AB1139" s="42" t="s">
        <v>13368</v>
      </c>
      <c r="AC1139" s="42">
        <v>38</v>
      </c>
      <c r="AD1139" s="42" t="s">
        <v>13369</v>
      </c>
      <c r="AE1139" s="42">
        <v>67</v>
      </c>
      <c r="AF1139" s="42" t="s">
        <v>7508</v>
      </c>
      <c r="AG1139" s="42">
        <v>76</v>
      </c>
      <c r="AH1139" s="42">
        <v>122.5</v>
      </c>
      <c r="AI1139" s="42">
        <v>158.9</v>
      </c>
      <c r="AJ1139" s="42">
        <v>560.51</v>
      </c>
      <c r="AK1139" s="42" t="s">
        <v>76</v>
      </c>
      <c r="AL1139" s="42" t="s">
        <v>76</v>
      </c>
      <c r="AM1139" s="42" t="s">
        <v>76</v>
      </c>
      <c r="AN1139" s="42">
        <v>6.9</v>
      </c>
    </row>
    <row r="1140" spans="2:40" x14ac:dyDescent="0.25">
      <c r="B1140" s="42" t="s">
        <v>408</v>
      </c>
      <c r="C1140" s="15">
        <v>467490</v>
      </c>
      <c r="D1140" s="15" t="s">
        <v>11890</v>
      </c>
      <c r="E1140" s="15">
        <v>2018</v>
      </c>
      <c r="F1140" s="41">
        <v>43282</v>
      </c>
      <c r="G1140" s="42">
        <v>995</v>
      </c>
      <c r="H1140" s="42">
        <v>1004.6</v>
      </c>
      <c r="I1140" s="42">
        <v>999.6</v>
      </c>
      <c r="J1140" s="42" t="s">
        <v>13370</v>
      </c>
      <c r="K1140" s="42">
        <v>987.4</v>
      </c>
      <c r="L1140" s="42" t="s">
        <v>13371</v>
      </c>
      <c r="M1140" s="42">
        <v>28.6</v>
      </c>
      <c r="N1140" s="42">
        <v>35.4</v>
      </c>
      <c r="O1140" s="42" t="s">
        <v>13372</v>
      </c>
      <c r="P1140" s="42">
        <v>23.7</v>
      </c>
      <c r="Q1140" s="42" t="s">
        <v>13373</v>
      </c>
      <c r="R1140" s="42">
        <v>25</v>
      </c>
      <c r="S1140" s="42">
        <v>1.1000000000000001</v>
      </c>
      <c r="T1140" s="42">
        <v>170</v>
      </c>
      <c r="U1140" s="42">
        <v>11.5</v>
      </c>
      <c r="V1140" s="42">
        <v>30</v>
      </c>
      <c r="W1140" s="42" t="s">
        <v>13374</v>
      </c>
      <c r="X1140" s="42">
        <v>347</v>
      </c>
      <c r="Y1140" s="42">
        <v>65.7</v>
      </c>
      <c r="Z1140" s="42">
        <v>15</v>
      </c>
      <c r="AA1140" s="42">
        <v>13</v>
      </c>
      <c r="AB1140" s="42" t="s">
        <v>13375</v>
      </c>
      <c r="AC1140" s="42">
        <v>27</v>
      </c>
      <c r="AD1140" s="42" t="s">
        <v>13376</v>
      </c>
      <c r="AE1140" s="42">
        <v>67.5</v>
      </c>
      <c r="AF1140" s="42" t="s">
        <v>6255</v>
      </c>
      <c r="AG1140" s="42">
        <v>82</v>
      </c>
      <c r="AH1140" s="42">
        <v>105</v>
      </c>
      <c r="AI1140" s="42">
        <v>146.1</v>
      </c>
      <c r="AJ1140" s="42">
        <v>519.02</v>
      </c>
      <c r="AK1140" s="42" t="s">
        <v>76</v>
      </c>
      <c r="AL1140" s="42" t="s">
        <v>76</v>
      </c>
      <c r="AM1140" s="42" t="s">
        <v>76</v>
      </c>
      <c r="AN1140" s="42">
        <v>6.8</v>
      </c>
    </row>
    <row r="1141" spans="2:40" x14ac:dyDescent="0.25">
      <c r="B1141" s="42" t="s">
        <v>408</v>
      </c>
      <c r="C1141" s="15">
        <v>467490</v>
      </c>
      <c r="D1141" s="15" t="s">
        <v>11890</v>
      </c>
      <c r="E1141" s="15">
        <v>2018</v>
      </c>
      <c r="F1141" s="41">
        <v>43313</v>
      </c>
      <c r="G1141" s="42">
        <v>993.3</v>
      </c>
      <c r="H1141" s="42">
        <v>1003</v>
      </c>
      <c r="I1141" s="42">
        <v>1003.5</v>
      </c>
      <c r="J1141" s="42" t="s">
        <v>13377</v>
      </c>
      <c r="K1141" s="42">
        <v>983.9</v>
      </c>
      <c r="L1141" s="42" t="s">
        <v>13378</v>
      </c>
      <c r="M1141" s="42">
        <v>27.9</v>
      </c>
      <c r="N1141" s="42">
        <v>35.1</v>
      </c>
      <c r="O1141" s="42" t="s">
        <v>13379</v>
      </c>
      <c r="P1141" s="42">
        <v>23.6</v>
      </c>
      <c r="Q1141" s="42" t="s">
        <v>13380</v>
      </c>
      <c r="R1141" s="42">
        <v>24.7</v>
      </c>
      <c r="S1141" s="42">
        <v>1.1000000000000001</v>
      </c>
      <c r="T1141" s="42">
        <v>190</v>
      </c>
      <c r="U1141" s="42">
        <v>11</v>
      </c>
      <c r="V1141" s="42">
        <v>150</v>
      </c>
      <c r="W1141" s="42" t="s">
        <v>13381</v>
      </c>
      <c r="X1141" s="42">
        <v>408.5</v>
      </c>
      <c r="Y1141" s="42">
        <v>109.7</v>
      </c>
      <c r="Z1141" s="42">
        <v>20</v>
      </c>
      <c r="AA1141" s="42">
        <v>13.5</v>
      </c>
      <c r="AB1141" s="42" t="s">
        <v>13382</v>
      </c>
      <c r="AC1141" s="42">
        <v>49</v>
      </c>
      <c r="AD1141" s="42" t="s">
        <v>13383</v>
      </c>
      <c r="AE1141" s="42">
        <v>70.5</v>
      </c>
      <c r="AF1141" s="42" t="s">
        <v>7522</v>
      </c>
      <c r="AG1141" s="42">
        <v>83</v>
      </c>
      <c r="AH1141" s="42">
        <v>92.6</v>
      </c>
      <c r="AI1141" s="42">
        <v>112</v>
      </c>
      <c r="AJ1141" s="42">
        <v>465.65</v>
      </c>
      <c r="AK1141" s="42" t="s">
        <v>76</v>
      </c>
      <c r="AL1141" s="42" t="s">
        <v>76</v>
      </c>
      <c r="AM1141" s="42" t="s">
        <v>76</v>
      </c>
      <c r="AN1141" s="42">
        <v>7.6</v>
      </c>
    </row>
    <row r="1142" spans="2:40" x14ac:dyDescent="0.25">
      <c r="B1142" s="42" t="s">
        <v>408</v>
      </c>
      <c r="C1142" s="15">
        <v>467490</v>
      </c>
      <c r="D1142" s="15" t="s">
        <v>11890</v>
      </c>
      <c r="E1142" s="15">
        <v>2018</v>
      </c>
      <c r="F1142" s="41">
        <v>43344</v>
      </c>
      <c r="G1142" s="42">
        <v>998.4</v>
      </c>
      <c r="H1142" s="42">
        <v>1008.1</v>
      </c>
      <c r="I1142" s="42">
        <v>1005.9</v>
      </c>
      <c r="J1142" s="42" t="s">
        <v>13384</v>
      </c>
      <c r="K1142" s="42">
        <v>988</v>
      </c>
      <c r="L1142" s="42" t="s">
        <v>13385</v>
      </c>
      <c r="M1142" s="42">
        <v>28.3</v>
      </c>
      <c r="N1142" s="42">
        <v>35.200000000000003</v>
      </c>
      <c r="O1142" s="42" t="s">
        <v>13386</v>
      </c>
      <c r="P1142" s="42">
        <v>22.4</v>
      </c>
      <c r="Q1142" s="42" t="s">
        <v>13387</v>
      </c>
      <c r="R1142" s="42">
        <v>23.1</v>
      </c>
      <c r="S1142" s="42">
        <v>1.6</v>
      </c>
      <c r="T1142" s="42">
        <v>340</v>
      </c>
      <c r="U1142" s="42">
        <v>16.5</v>
      </c>
      <c r="V1142" s="42">
        <v>350</v>
      </c>
      <c r="W1142" s="42" t="s">
        <v>13388</v>
      </c>
      <c r="X1142" s="42">
        <v>20</v>
      </c>
      <c r="Y1142" s="42">
        <v>8.6</v>
      </c>
      <c r="Z1142" s="42">
        <v>7</v>
      </c>
      <c r="AA1142" s="42">
        <v>4</v>
      </c>
      <c r="AB1142" s="42" t="s">
        <v>13389</v>
      </c>
      <c r="AC1142" s="42">
        <v>8.5</v>
      </c>
      <c r="AD1142" s="42" t="s">
        <v>13390</v>
      </c>
      <c r="AE1142" s="42">
        <v>9</v>
      </c>
      <c r="AF1142" s="42" t="s">
        <v>12820</v>
      </c>
      <c r="AG1142" s="42">
        <v>74</v>
      </c>
      <c r="AH1142" s="42">
        <v>129.1</v>
      </c>
      <c r="AI1142" s="42">
        <v>203.3</v>
      </c>
      <c r="AJ1142" s="42">
        <v>581.59</v>
      </c>
      <c r="AK1142" s="42" t="s">
        <v>76</v>
      </c>
      <c r="AL1142" s="42" t="s">
        <v>76</v>
      </c>
      <c r="AM1142" s="42" t="s">
        <v>76</v>
      </c>
      <c r="AN1142" s="42">
        <v>5.3</v>
      </c>
    </row>
    <row r="1143" spans="2:40" x14ac:dyDescent="0.25">
      <c r="B1143" s="42" t="s">
        <v>408</v>
      </c>
      <c r="C1143" s="15">
        <v>467490</v>
      </c>
      <c r="D1143" s="15" t="s">
        <v>11890</v>
      </c>
      <c r="E1143" s="15">
        <v>2018</v>
      </c>
      <c r="F1143" s="41">
        <v>43374</v>
      </c>
      <c r="G1143" s="42">
        <v>1003.9</v>
      </c>
      <c r="H1143" s="42">
        <v>1013.8</v>
      </c>
      <c r="I1143" s="42">
        <v>1010.3</v>
      </c>
      <c r="J1143" s="42" t="s">
        <v>13391</v>
      </c>
      <c r="K1143" s="42">
        <v>997.8</v>
      </c>
      <c r="L1143" s="42" t="s">
        <v>13392</v>
      </c>
      <c r="M1143" s="42">
        <v>24.9</v>
      </c>
      <c r="N1143" s="42">
        <v>32.6</v>
      </c>
      <c r="O1143" s="42" t="s">
        <v>13393</v>
      </c>
      <c r="P1143" s="42">
        <v>15.6</v>
      </c>
      <c r="Q1143" s="42" t="s">
        <v>13394</v>
      </c>
      <c r="R1143" s="42">
        <v>18.3</v>
      </c>
      <c r="S1143" s="42">
        <v>1.5</v>
      </c>
      <c r="T1143" s="42">
        <v>350</v>
      </c>
      <c r="U1143" s="42">
        <v>15.9</v>
      </c>
      <c r="V1143" s="42">
        <v>10</v>
      </c>
      <c r="W1143" s="42" t="s">
        <v>13395</v>
      </c>
      <c r="X1143" s="42">
        <v>7.5</v>
      </c>
      <c r="Y1143" s="42">
        <v>10.1</v>
      </c>
      <c r="Z1143" s="42">
        <v>2</v>
      </c>
      <c r="AA1143" s="42">
        <v>1.5</v>
      </c>
      <c r="AB1143" s="42" t="s">
        <v>13396</v>
      </c>
      <c r="AC1143" s="42">
        <v>3.5</v>
      </c>
      <c r="AD1143" s="42" t="s">
        <v>13397</v>
      </c>
      <c r="AE1143" s="42">
        <v>5</v>
      </c>
      <c r="AF1143" s="42" t="s">
        <v>13398</v>
      </c>
      <c r="AG1143" s="42">
        <v>68</v>
      </c>
      <c r="AH1143" s="42">
        <v>134.19999999999999</v>
      </c>
      <c r="AI1143" s="42">
        <v>221.8</v>
      </c>
      <c r="AJ1143" s="42">
        <v>564.52</v>
      </c>
      <c r="AK1143" s="42" t="s">
        <v>76</v>
      </c>
      <c r="AL1143" s="42" t="s">
        <v>76</v>
      </c>
      <c r="AM1143" s="42" t="s">
        <v>76</v>
      </c>
      <c r="AN1143" s="42">
        <v>4</v>
      </c>
    </row>
    <row r="1144" spans="2:40" x14ac:dyDescent="0.25">
      <c r="B1144" s="42" t="s">
        <v>408</v>
      </c>
      <c r="C1144" s="15">
        <v>467490</v>
      </c>
      <c r="D1144" s="15" t="s">
        <v>11890</v>
      </c>
      <c r="E1144" s="15">
        <v>2018</v>
      </c>
      <c r="F1144" s="41">
        <v>43405</v>
      </c>
      <c r="G1144" s="42">
        <v>1006.5</v>
      </c>
      <c r="H1144" s="42">
        <v>1016.4</v>
      </c>
      <c r="I1144" s="42">
        <v>1011.9</v>
      </c>
      <c r="J1144" s="42" t="s">
        <v>2192</v>
      </c>
      <c r="K1144" s="42">
        <v>1000.2</v>
      </c>
      <c r="L1144" s="42" t="s">
        <v>13399</v>
      </c>
      <c r="M1144" s="42">
        <v>23.4</v>
      </c>
      <c r="N1144" s="42">
        <v>31.7</v>
      </c>
      <c r="O1144" s="42" t="s">
        <v>13400</v>
      </c>
      <c r="P1144" s="42">
        <v>16.399999999999999</v>
      </c>
      <c r="Q1144" s="42" t="s">
        <v>13401</v>
      </c>
      <c r="R1144" s="42">
        <v>18.5</v>
      </c>
      <c r="S1144" s="42">
        <v>1.1000000000000001</v>
      </c>
      <c r="T1144" s="42">
        <v>340</v>
      </c>
      <c r="U1144" s="42">
        <v>10.8</v>
      </c>
      <c r="V1144" s="42">
        <v>350</v>
      </c>
      <c r="W1144" s="42" t="s">
        <v>13402</v>
      </c>
      <c r="X1144" s="42">
        <v>10</v>
      </c>
      <c r="Y1144" s="42">
        <v>25.9</v>
      </c>
      <c r="Z1144" s="42">
        <v>4</v>
      </c>
      <c r="AA1144" s="42">
        <v>1.5</v>
      </c>
      <c r="AB1144" s="42" t="s">
        <v>13403</v>
      </c>
      <c r="AC1144" s="42">
        <v>3</v>
      </c>
      <c r="AD1144" s="42" t="s">
        <v>13404</v>
      </c>
      <c r="AE1144" s="42">
        <v>6</v>
      </c>
      <c r="AF1144" s="42" t="s">
        <v>13405</v>
      </c>
      <c r="AG1144" s="42">
        <v>75</v>
      </c>
      <c r="AH1144" s="42">
        <v>80.2</v>
      </c>
      <c r="AI1144" s="42">
        <v>158.19999999999999</v>
      </c>
      <c r="AJ1144" s="42">
        <v>393.85</v>
      </c>
      <c r="AK1144" s="42" t="s">
        <v>76</v>
      </c>
      <c r="AL1144" s="42" t="s">
        <v>76</v>
      </c>
      <c r="AM1144" s="42" t="s">
        <v>76</v>
      </c>
      <c r="AN1144" s="42">
        <v>5.4</v>
      </c>
    </row>
    <row r="1145" spans="2:40" x14ac:dyDescent="0.25">
      <c r="B1145" s="42" t="s">
        <v>408</v>
      </c>
      <c r="C1145" s="15">
        <v>467490</v>
      </c>
      <c r="D1145" s="15" t="s">
        <v>11890</v>
      </c>
      <c r="E1145" s="15">
        <v>2018</v>
      </c>
      <c r="F1145" s="41">
        <v>43435</v>
      </c>
      <c r="G1145" s="42">
        <v>1008.3</v>
      </c>
      <c r="H1145" s="42">
        <v>1018.3</v>
      </c>
      <c r="I1145" s="42">
        <v>1015.6</v>
      </c>
      <c r="J1145" s="42" t="s">
        <v>13406</v>
      </c>
      <c r="K1145" s="42">
        <v>1000.5</v>
      </c>
      <c r="L1145" s="42" t="s">
        <v>13407</v>
      </c>
      <c r="M1145" s="42">
        <v>20.8</v>
      </c>
      <c r="N1145" s="42">
        <v>31.7</v>
      </c>
      <c r="O1145" s="42" t="s">
        <v>13408</v>
      </c>
      <c r="P1145" s="42">
        <v>13.5</v>
      </c>
      <c r="Q1145" s="42" t="s">
        <v>13409</v>
      </c>
      <c r="R1145" s="42">
        <v>15.3</v>
      </c>
      <c r="S1145" s="42">
        <v>1.6</v>
      </c>
      <c r="T1145" s="42">
        <v>350</v>
      </c>
      <c r="U1145" s="42">
        <v>12</v>
      </c>
      <c r="V1145" s="42">
        <v>350</v>
      </c>
      <c r="W1145" s="42" t="s">
        <v>13410</v>
      </c>
      <c r="X1145" s="42">
        <v>2</v>
      </c>
      <c r="Y1145" s="42">
        <v>7.9</v>
      </c>
      <c r="Z1145" s="42">
        <v>1</v>
      </c>
      <c r="AA1145" s="42">
        <v>1</v>
      </c>
      <c r="AB1145" s="42" t="s">
        <v>13411</v>
      </c>
      <c r="AC1145" s="42">
        <v>1.5</v>
      </c>
      <c r="AD1145" s="42" t="s">
        <v>13412</v>
      </c>
      <c r="AE1145" s="42">
        <v>2</v>
      </c>
      <c r="AF1145" s="42" t="s">
        <v>3337</v>
      </c>
      <c r="AG1145" s="42">
        <v>72</v>
      </c>
      <c r="AH1145" s="42">
        <v>89.8</v>
      </c>
      <c r="AI1145" s="42">
        <v>191.3</v>
      </c>
      <c r="AJ1145" s="42">
        <v>420.76</v>
      </c>
      <c r="AK1145" s="42" t="s">
        <v>76</v>
      </c>
      <c r="AL1145" s="42" t="s">
        <v>76</v>
      </c>
      <c r="AM1145" s="42" t="s">
        <v>76</v>
      </c>
      <c r="AN1145" s="42">
        <v>5</v>
      </c>
    </row>
    <row r="1146" spans="2:40" x14ac:dyDescent="0.25">
      <c r="B1146" s="42" t="s">
        <v>408</v>
      </c>
      <c r="C1146" s="15">
        <v>467490</v>
      </c>
      <c r="D1146" s="15" t="s">
        <v>11890</v>
      </c>
      <c r="E1146" s="15">
        <v>2019</v>
      </c>
      <c r="F1146" s="41">
        <v>43466</v>
      </c>
      <c r="G1146" s="42">
        <v>1010.1</v>
      </c>
      <c r="H1146" s="42">
        <v>1020.2</v>
      </c>
      <c r="I1146" s="42">
        <v>1015.4</v>
      </c>
      <c r="J1146" s="42" t="s">
        <v>11646</v>
      </c>
      <c r="K1146" s="42">
        <v>1004.9</v>
      </c>
      <c r="L1146" s="42" t="s">
        <v>13413</v>
      </c>
      <c r="M1146" s="42">
        <v>19.3</v>
      </c>
      <c r="N1146" s="42">
        <v>31</v>
      </c>
      <c r="O1146" s="42" t="s">
        <v>13414</v>
      </c>
      <c r="P1146" s="42">
        <v>11.1</v>
      </c>
      <c r="Q1146" s="42" t="s">
        <v>13415</v>
      </c>
      <c r="R1146" s="42">
        <v>14.6</v>
      </c>
      <c r="S1146" s="42">
        <v>1.4</v>
      </c>
      <c r="T1146" s="42">
        <v>350</v>
      </c>
      <c r="U1146" s="42">
        <v>10.9</v>
      </c>
      <c r="V1146" s="42">
        <v>360</v>
      </c>
      <c r="W1146" s="42" t="s">
        <v>13416</v>
      </c>
      <c r="X1146" s="42">
        <v>13</v>
      </c>
      <c r="Y1146" s="42">
        <v>30.5</v>
      </c>
      <c r="Z1146" s="42">
        <v>4</v>
      </c>
      <c r="AA1146" s="42">
        <v>1.5</v>
      </c>
      <c r="AB1146" s="42" t="s">
        <v>13417</v>
      </c>
      <c r="AC1146" s="42">
        <v>2.5</v>
      </c>
      <c r="AD1146" s="42" t="s">
        <v>13418</v>
      </c>
      <c r="AE1146" s="42">
        <v>8.5</v>
      </c>
      <c r="AF1146" s="42" t="s">
        <v>8799</v>
      </c>
      <c r="AG1146" s="42">
        <v>75</v>
      </c>
      <c r="AH1146" s="42">
        <v>74.3</v>
      </c>
      <c r="AI1146" s="42">
        <v>172.9</v>
      </c>
      <c r="AJ1146" s="42">
        <v>427.5</v>
      </c>
      <c r="AK1146" s="42" t="s">
        <v>76</v>
      </c>
      <c r="AL1146" s="42" t="s">
        <v>76</v>
      </c>
      <c r="AM1146" s="42" t="s">
        <v>76</v>
      </c>
      <c r="AN1146" s="42">
        <v>5.4</v>
      </c>
    </row>
    <row r="1147" spans="2:40" x14ac:dyDescent="0.25">
      <c r="B1147" s="42" t="s">
        <v>408</v>
      </c>
      <c r="C1147" s="15">
        <v>467490</v>
      </c>
      <c r="D1147" s="15" t="s">
        <v>11890</v>
      </c>
      <c r="E1147" s="15">
        <v>2019</v>
      </c>
      <c r="F1147" s="41">
        <v>43497</v>
      </c>
      <c r="G1147" s="42">
        <v>1008.2</v>
      </c>
      <c r="H1147" s="42">
        <v>1018.3</v>
      </c>
      <c r="I1147" s="42">
        <v>1014.6</v>
      </c>
      <c r="J1147" s="42" t="s">
        <v>13419</v>
      </c>
      <c r="K1147" s="42">
        <v>1002.3</v>
      </c>
      <c r="L1147" s="42" t="s">
        <v>13420</v>
      </c>
      <c r="M1147" s="42">
        <v>20.5</v>
      </c>
      <c r="N1147" s="42">
        <v>31.7</v>
      </c>
      <c r="O1147" s="42" t="s">
        <v>13421</v>
      </c>
      <c r="P1147" s="42">
        <v>14.3</v>
      </c>
      <c r="Q1147" s="42" t="s">
        <v>13422</v>
      </c>
      <c r="R1147" s="42">
        <v>15.8</v>
      </c>
      <c r="S1147" s="42">
        <v>1.3</v>
      </c>
      <c r="T1147" s="42">
        <v>340</v>
      </c>
      <c r="U1147" s="42">
        <v>11.1</v>
      </c>
      <c r="V1147" s="42">
        <v>320</v>
      </c>
      <c r="W1147" s="42" t="s">
        <v>13423</v>
      </c>
      <c r="X1147" s="42">
        <v>11</v>
      </c>
      <c r="Y1147" s="42">
        <v>12.8</v>
      </c>
      <c r="Z1147" s="42">
        <v>1</v>
      </c>
      <c r="AA1147" s="42">
        <v>1.5</v>
      </c>
      <c r="AB1147" s="42" t="s">
        <v>13424</v>
      </c>
      <c r="AC1147" s="42">
        <v>6</v>
      </c>
      <c r="AD1147" s="42" t="s">
        <v>13425</v>
      </c>
      <c r="AE1147" s="42">
        <v>11</v>
      </c>
      <c r="AF1147" s="42" t="s">
        <v>2223</v>
      </c>
      <c r="AG1147" s="42">
        <v>75</v>
      </c>
      <c r="AH1147" s="42">
        <v>90.7</v>
      </c>
      <c r="AI1147" s="42">
        <v>173.4</v>
      </c>
      <c r="AJ1147" s="42">
        <v>447.87</v>
      </c>
      <c r="AK1147" s="42" t="s">
        <v>76</v>
      </c>
      <c r="AL1147" s="42" t="s">
        <v>76</v>
      </c>
      <c r="AM1147" s="42" t="s">
        <v>76</v>
      </c>
      <c r="AN1147" s="42">
        <v>5.2</v>
      </c>
    </row>
    <row r="1148" spans="2:40" x14ac:dyDescent="0.25">
      <c r="B1148" s="42" t="s">
        <v>408</v>
      </c>
      <c r="C1148" s="15">
        <v>467490</v>
      </c>
      <c r="D1148" s="15" t="s">
        <v>11890</v>
      </c>
      <c r="E1148" s="15">
        <v>2019</v>
      </c>
      <c r="F1148" s="41">
        <v>43525</v>
      </c>
      <c r="G1148" s="42">
        <v>1005.3</v>
      </c>
      <c r="H1148" s="42">
        <v>1015.3</v>
      </c>
      <c r="I1148" s="42">
        <v>1011.4</v>
      </c>
      <c r="J1148" s="42" t="s">
        <v>13426</v>
      </c>
      <c r="K1148" s="42">
        <v>998.8</v>
      </c>
      <c r="L1148" s="42" t="s">
        <v>13427</v>
      </c>
      <c r="M1148" s="42">
        <v>21.1</v>
      </c>
      <c r="N1148" s="42">
        <v>32.299999999999997</v>
      </c>
      <c r="O1148" s="42" t="s">
        <v>13428</v>
      </c>
      <c r="P1148" s="42">
        <v>12.3</v>
      </c>
      <c r="Q1148" s="42" t="s">
        <v>13429</v>
      </c>
      <c r="R1148" s="42">
        <v>17</v>
      </c>
      <c r="S1148" s="42">
        <v>1.2</v>
      </c>
      <c r="T1148" s="42">
        <v>350</v>
      </c>
      <c r="U1148" s="42">
        <v>13.3</v>
      </c>
      <c r="V1148" s="42">
        <v>180</v>
      </c>
      <c r="W1148" s="42" t="s">
        <v>2230</v>
      </c>
      <c r="X1148" s="42">
        <v>179.5</v>
      </c>
      <c r="Y1148" s="42">
        <v>106.4</v>
      </c>
      <c r="Z1148" s="42">
        <v>13</v>
      </c>
      <c r="AA1148" s="42">
        <v>5.5</v>
      </c>
      <c r="AB1148" s="42" t="s">
        <v>13430</v>
      </c>
      <c r="AC1148" s="42">
        <v>17.5</v>
      </c>
      <c r="AD1148" s="42" t="s">
        <v>13430</v>
      </c>
      <c r="AE1148" s="42">
        <v>57</v>
      </c>
      <c r="AF1148" s="42" t="s">
        <v>6945</v>
      </c>
      <c r="AG1148" s="42">
        <v>79</v>
      </c>
      <c r="AH1148" s="42">
        <v>82.8</v>
      </c>
      <c r="AI1148" s="42">
        <v>141.6</v>
      </c>
      <c r="AJ1148" s="42">
        <v>426.32</v>
      </c>
      <c r="AK1148" s="42" t="s">
        <v>76</v>
      </c>
      <c r="AL1148" s="42" t="s">
        <v>76</v>
      </c>
      <c r="AM1148" s="42" t="s">
        <v>76</v>
      </c>
      <c r="AN1148" s="42">
        <v>6.6</v>
      </c>
    </row>
    <row r="1149" spans="2:40" x14ac:dyDescent="0.25">
      <c r="B1149" s="42" t="s">
        <v>408</v>
      </c>
      <c r="C1149" s="15">
        <v>467490</v>
      </c>
      <c r="D1149" s="15" t="s">
        <v>11890</v>
      </c>
      <c r="E1149" s="15">
        <v>2019</v>
      </c>
      <c r="F1149" s="41">
        <v>43556</v>
      </c>
      <c r="G1149" s="42">
        <v>1002.4</v>
      </c>
      <c r="H1149" s="42">
        <v>1012.3</v>
      </c>
      <c r="I1149" s="42">
        <v>1011.1</v>
      </c>
      <c r="J1149" s="42" t="s">
        <v>13431</v>
      </c>
      <c r="K1149" s="42">
        <v>995.9</v>
      </c>
      <c r="L1149" s="42" t="s">
        <v>13432</v>
      </c>
      <c r="M1149" s="42">
        <v>24.7</v>
      </c>
      <c r="N1149" s="42">
        <v>33.299999999999997</v>
      </c>
      <c r="O1149" s="42" t="s">
        <v>13433</v>
      </c>
      <c r="P1149" s="42">
        <v>16.7</v>
      </c>
      <c r="Q1149" s="42" t="s">
        <v>13434</v>
      </c>
      <c r="R1149" s="42">
        <v>20.6</v>
      </c>
      <c r="S1149" s="42">
        <v>1.3</v>
      </c>
      <c r="T1149" s="42">
        <v>190</v>
      </c>
      <c r="U1149" s="42">
        <v>11.8</v>
      </c>
      <c r="V1149" s="42">
        <v>230</v>
      </c>
      <c r="W1149" s="42" t="s">
        <v>13435</v>
      </c>
      <c r="X1149" s="42">
        <v>115.5</v>
      </c>
      <c r="Y1149" s="42">
        <v>44.8</v>
      </c>
      <c r="Z1149" s="42">
        <v>10</v>
      </c>
      <c r="AA1149" s="42">
        <v>16.5</v>
      </c>
      <c r="AB1149" s="42" t="s">
        <v>13435</v>
      </c>
      <c r="AC1149" s="42">
        <v>27</v>
      </c>
      <c r="AD1149" s="42" t="s">
        <v>13436</v>
      </c>
      <c r="AE1149" s="42">
        <v>33</v>
      </c>
      <c r="AF1149" s="42" t="s">
        <v>8823</v>
      </c>
      <c r="AG1149" s="42">
        <v>79</v>
      </c>
      <c r="AH1149" s="42">
        <v>106.2</v>
      </c>
      <c r="AI1149" s="42">
        <v>169.3</v>
      </c>
      <c r="AJ1149" s="42">
        <v>521.61</v>
      </c>
      <c r="AK1149" s="42" t="s">
        <v>76</v>
      </c>
      <c r="AL1149" s="42" t="s">
        <v>76</v>
      </c>
      <c r="AM1149" s="42" t="s">
        <v>76</v>
      </c>
      <c r="AN1149" s="42">
        <v>6.1</v>
      </c>
    </row>
    <row r="1150" spans="2:40" x14ac:dyDescent="0.25">
      <c r="B1150" s="42" t="s">
        <v>408</v>
      </c>
      <c r="C1150" s="15">
        <v>467490</v>
      </c>
      <c r="D1150" s="15" t="s">
        <v>11890</v>
      </c>
      <c r="E1150" s="15">
        <v>2019</v>
      </c>
      <c r="F1150" s="41">
        <v>43586</v>
      </c>
      <c r="G1150" s="42">
        <v>999.8</v>
      </c>
      <c r="H1150" s="42">
        <v>1009.6</v>
      </c>
      <c r="I1150" s="42">
        <v>1004.8</v>
      </c>
      <c r="J1150" s="42" t="s">
        <v>13437</v>
      </c>
      <c r="K1150" s="42">
        <v>994.8</v>
      </c>
      <c r="L1150" s="42" t="s">
        <v>13438</v>
      </c>
      <c r="M1150" s="42">
        <v>25.4</v>
      </c>
      <c r="N1150" s="42">
        <v>33.700000000000003</v>
      </c>
      <c r="O1150" s="42" t="s">
        <v>13439</v>
      </c>
      <c r="P1150" s="42">
        <v>18.899999999999999</v>
      </c>
      <c r="Q1150" s="42" t="s">
        <v>13440</v>
      </c>
      <c r="R1150" s="42">
        <v>22</v>
      </c>
      <c r="S1150" s="42">
        <v>1.1000000000000001</v>
      </c>
      <c r="T1150" s="42">
        <v>350</v>
      </c>
      <c r="U1150" s="42">
        <v>14.2</v>
      </c>
      <c r="V1150" s="42">
        <v>10</v>
      </c>
      <c r="W1150" s="42" t="s">
        <v>13441</v>
      </c>
      <c r="X1150" s="42">
        <v>524</v>
      </c>
      <c r="Y1150" s="42">
        <v>109.2</v>
      </c>
      <c r="Z1150" s="42">
        <v>18</v>
      </c>
      <c r="AA1150" s="42">
        <v>21</v>
      </c>
      <c r="AB1150" s="42" t="s">
        <v>13442</v>
      </c>
      <c r="AC1150" s="42">
        <v>86.5</v>
      </c>
      <c r="AD1150" s="42" t="s">
        <v>13443</v>
      </c>
      <c r="AE1150" s="42">
        <v>175.5</v>
      </c>
      <c r="AF1150" s="42" t="s">
        <v>3862</v>
      </c>
      <c r="AG1150" s="42">
        <v>82</v>
      </c>
      <c r="AH1150" s="42">
        <v>82.8</v>
      </c>
      <c r="AI1150" s="42">
        <v>87.2</v>
      </c>
      <c r="AJ1150" s="42">
        <v>417.43</v>
      </c>
      <c r="AK1150" s="42">
        <v>6</v>
      </c>
      <c r="AL1150" s="42">
        <v>10</v>
      </c>
      <c r="AM1150" s="42" t="s">
        <v>13444</v>
      </c>
      <c r="AN1150" s="42">
        <v>8</v>
      </c>
    </row>
    <row r="1151" spans="2:40" x14ac:dyDescent="0.25">
      <c r="B1151" s="42" t="s">
        <v>408</v>
      </c>
      <c r="C1151" s="15">
        <v>467490</v>
      </c>
      <c r="D1151" s="15" t="s">
        <v>11890</v>
      </c>
      <c r="E1151" s="15">
        <v>2019</v>
      </c>
      <c r="F1151" s="41">
        <v>43617</v>
      </c>
      <c r="G1151" s="42">
        <v>997.1</v>
      </c>
      <c r="H1151" s="42">
        <v>1006.8</v>
      </c>
      <c r="I1151" s="42">
        <v>1002.9</v>
      </c>
      <c r="J1151" s="42" t="s">
        <v>13445</v>
      </c>
      <c r="K1151" s="42">
        <v>990.5</v>
      </c>
      <c r="L1151" s="42" t="s">
        <v>13446</v>
      </c>
      <c r="M1151" s="42">
        <v>28.2</v>
      </c>
      <c r="N1151" s="42">
        <v>35.6</v>
      </c>
      <c r="O1151" s="42" t="s">
        <v>13447</v>
      </c>
      <c r="P1151" s="42">
        <v>22.5</v>
      </c>
      <c r="Q1151" s="42" t="s">
        <v>13448</v>
      </c>
      <c r="R1151" s="42">
        <v>23.9</v>
      </c>
      <c r="S1151" s="42">
        <v>1.4</v>
      </c>
      <c r="T1151" s="42">
        <v>170</v>
      </c>
      <c r="U1151" s="42">
        <v>12.3</v>
      </c>
      <c r="V1151" s="42">
        <v>320</v>
      </c>
      <c r="W1151" s="42" t="s">
        <v>13449</v>
      </c>
      <c r="X1151" s="42">
        <v>480</v>
      </c>
      <c r="Y1151" s="42">
        <v>74.400000000000006</v>
      </c>
      <c r="Z1151" s="42">
        <v>15</v>
      </c>
      <c r="AA1151" s="42">
        <v>18.5</v>
      </c>
      <c r="AB1151" s="42" t="s">
        <v>13450</v>
      </c>
      <c r="AC1151" s="42">
        <v>40</v>
      </c>
      <c r="AD1151" s="42" t="s">
        <v>13451</v>
      </c>
      <c r="AE1151" s="42">
        <v>90</v>
      </c>
      <c r="AF1151" s="42" t="s">
        <v>3382</v>
      </c>
      <c r="AG1151" s="42">
        <v>79</v>
      </c>
      <c r="AH1151" s="42">
        <v>89.2</v>
      </c>
      <c r="AI1151" s="42">
        <v>123.2</v>
      </c>
      <c r="AJ1151" s="42">
        <v>501.78</v>
      </c>
      <c r="AK1151" s="42" t="s">
        <v>76</v>
      </c>
      <c r="AL1151" s="42" t="s">
        <v>76</v>
      </c>
      <c r="AM1151" s="42" t="s">
        <v>76</v>
      </c>
      <c r="AN1151" s="42">
        <v>7.4</v>
      </c>
    </row>
    <row r="1152" spans="2:40" x14ac:dyDescent="0.25">
      <c r="B1152" s="42" t="s">
        <v>408</v>
      </c>
      <c r="C1152" s="15">
        <v>467490</v>
      </c>
      <c r="D1152" s="15" t="s">
        <v>11890</v>
      </c>
      <c r="E1152" s="15">
        <v>2019</v>
      </c>
      <c r="F1152" s="41">
        <v>43647</v>
      </c>
      <c r="G1152" s="42">
        <v>996.2</v>
      </c>
      <c r="H1152" s="42">
        <v>1005.8</v>
      </c>
      <c r="I1152" s="42">
        <v>1001.9</v>
      </c>
      <c r="J1152" s="42" t="s">
        <v>13452</v>
      </c>
      <c r="K1152" s="42">
        <v>983.8</v>
      </c>
      <c r="L1152" s="42" t="s">
        <v>13453</v>
      </c>
      <c r="M1152" s="42">
        <v>29.4</v>
      </c>
      <c r="N1152" s="42">
        <v>36.6</v>
      </c>
      <c r="O1152" s="42" t="s">
        <v>13454</v>
      </c>
      <c r="P1152" s="42">
        <v>23.1</v>
      </c>
      <c r="Q1152" s="42" t="s">
        <v>13455</v>
      </c>
      <c r="R1152" s="42">
        <v>25.1</v>
      </c>
      <c r="S1152" s="42">
        <v>1.5</v>
      </c>
      <c r="T1152" s="42">
        <v>180</v>
      </c>
      <c r="U1152" s="42">
        <v>15.4</v>
      </c>
      <c r="V1152" s="42">
        <v>160</v>
      </c>
      <c r="W1152" s="42" t="s">
        <v>13456</v>
      </c>
      <c r="X1152" s="42">
        <v>177.5</v>
      </c>
      <c r="Y1152" s="42">
        <v>21.7</v>
      </c>
      <c r="Z1152" s="42">
        <v>13</v>
      </c>
      <c r="AA1152" s="42">
        <v>21.5</v>
      </c>
      <c r="AB1152" s="42" t="s">
        <v>13457</v>
      </c>
      <c r="AC1152" s="42">
        <v>77</v>
      </c>
      <c r="AD1152" s="42" t="s">
        <v>13458</v>
      </c>
      <c r="AE1152" s="42">
        <v>106</v>
      </c>
      <c r="AF1152" s="42" t="s">
        <v>3390</v>
      </c>
      <c r="AG1152" s="42">
        <v>79</v>
      </c>
      <c r="AH1152" s="42">
        <v>115.7</v>
      </c>
      <c r="AI1152" s="42">
        <v>165.2</v>
      </c>
      <c r="AJ1152" s="42">
        <v>596.12</v>
      </c>
      <c r="AK1152" s="42" t="s">
        <v>76</v>
      </c>
      <c r="AL1152" s="42" t="s">
        <v>76</v>
      </c>
      <c r="AM1152" s="42" t="s">
        <v>76</v>
      </c>
      <c r="AN1152" s="42">
        <v>6.7</v>
      </c>
    </row>
    <row r="1153" spans="2:40" x14ac:dyDescent="0.25">
      <c r="B1153" s="42" t="s">
        <v>408</v>
      </c>
      <c r="C1153" s="15">
        <v>467490</v>
      </c>
      <c r="D1153" s="15" t="s">
        <v>11890</v>
      </c>
      <c r="E1153" s="15">
        <v>2019</v>
      </c>
      <c r="F1153" s="41">
        <v>43678</v>
      </c>
      <c r="G1153" s="42">
        <v>993.5</v>
      </c>
      <c r="H1153" s="42">
        <v>1003.2</v>
      </c>
      <c r="I1153" s="42">
        <v>1002.2</v>
      </c>
      <c r="J1153" s="42" t="s">
        <v>13459</v>
      </c>
      <c r="K1153" s="42">
        <v>978.6</v>
      </c>
      <c r="L1153" s="42" t="s">
        <v>13460</v>
      </c>
      <c r="M1153" s="42">
        <v>28.4</v>
      </c>
      <c r="N1153" s="42">
        <v>36</v>
      </c>
      <c r="O1153" s="42" t="s">
        <v>13461</v>
      </c>
      <c r="P1153" s="42">
        <v>23.8</v>
      </c>
      <c r="Q1153" s="42" t="s">
        <v>13462</v>
      </c>
      <c r="R1153" s="42">
        <v>25.5</v>
      </c>
      <c r="S1153" s="42">
        <v>1.2</v>
      </c>
      <c r="T1153" s="42">
        <v>190</v>
      </c>
      <c r="U1153" s="42">
        <v>12.9</v>
      </c>
      <c r="V1153" s="42">
        <v>340</v>
      </c>
      <c r="W1153" s="42" t="s">
        <v>13463</v>
      </c>
      <c r="X1153" s="42">
        <v>768</v>
      </c>
      <c r="Y1153" s="42">
        <v>95.3</v>
      </c>
      <c r="Z1153" s="42">
        <v>24</v>
      </c>
      <c r="AA1153" s="42">
        <v>19</v>
      </c>
      <c r="AB1153" s="42" t="s">
        <v>13464</v>
      </c>
      <c r="AC1153" s="42">
        <v>60</v>
      </c>
      <c r="AD1153" s="42" t="s">
        <v>13465</v>
      </c>
      <c r="AE1153" s="42">
        <v>145</v>
      </c>
      <c r="AF1153" s="42" t="s">
        <v>13466</v>
      </c>
      <c r="AG1153" s="42">
        <v>86</v>
      </c>
      <c r="AH1153" s="42">
        <v>68.3</v>
      </c>
      <c r="AI1153" s="42">
        <v>93</v>
      </c>
      <c r="AJ1153" s="42">
        <v>407.83</v>
      </c>
      <c r="AK1153" s="42" t="s">
        <v>76</v>
      </c>
      <c r="AL1153" s="42" t="s">
        <v>76</v>
      </c>
      <c r="AM1153" s="42" t="s">
        <v>76</v>
      </c>
      <c r="AN1153" s="42">
        <v>7.9</v>
      </c>
    </row>
    <row r="1154" spans="2:40" x14ac:dyDescent="0.25">
      <c r="B1154" s="42" t="s">
        <v>408</v>
      </c>
      <c r="C1154" s="15">
        <v>467490</v>
      </c>
      <c r="D1154" s="15" t="s">
        <v>11890</v>
      </c>
      <c r="E1154" s="15">
        <v>2019</v>
      </c>
      <c r="F1154" s="41">
        <v>43709</v>
      </c>
      <c r="G1154" s="42">
        <v>998.4</v>
      </c>
      <c r="H1154" s="42">
        <v>1008.2</v>
      </c>
      <c r="I1154" s="42">
        <v>1007.8</v>
      </c>
      <c r="J1154" s="42" t="s">
        <v>6360</v>
      </c>
      <c r="K1154" s="42">
        <v>988.1</v>
      </c>
      <c r="L1154" s="42" t="s">
        <v>13467</v>
      </c>
      <c r="M1154" s="42">
        <v>27.7</v>
      </c>
      <c r="N1154" s="42">
        <v>35.6</v>
      </c>
      <c r="O1154" s="42" t="s">
        <v>13468</v>
      </c>
      <c r="P1154" s="42">
        <v>21.8</v>
      </c>
      <c r="Q1154" s="42" t="s">
        <v>13469</v>
      </c>
      <c r="R1154" s="42">
        <v>23.4</v>
      </c>
      <c r="S1154" s="42">
        <v>1.4</v>
      </c>
      <c r="T1154" s="42">
        <v>360</v>
      </c>
      <c r="U1154" s="42">
        <v>17.600000000000001</v>
      </c>
      <c r="V1154" s="42">
        <v>20</v>
      </c>
      <c r="W1154" s="42" t="s">
        <v>13470</v>
      </c>
      <c r="X1154" s="42">
        <v>133.5</v>
      </c>
      <c r="Y1154" s="42">
        <v>15.1</v>
      </c>
      <c r="Z1154" s="42">
        <v>7</v>
      </c>
      <c r="AA1154" s="42">
        <v>22.5</v>
      </c>
      <c r="AB1154" s="42" t="s">
        <v>13471</v>
      </c>
      <c r="AC1154" s="42">
        <v>50</v>
      </c>
      <c r="AD1154" s="42" t="s">
        <v>13472</v>
      </c>
      <c r="AE1154" s="42">
        <v>56</v>
      </c>
      <c r="AF1154" s="42" t="s">
        <v>13473</v>
      </c>
      <c r="AG1154" s="42">
        <v>78</v>
      </c>
      <c r="AH1154" s="42">
        <v>98.2</v>
      </c>
      <c r="AI1154" s="42">
        <v>150.5</v>
      </c>
      <c r="AJ1154" s="42">
        <v>517.13</v>
      </c>
      <c r="AK1154" s="42" t="s">
        <v>76</v>
      </c>
      <c r="AL1154" s="42" t="s">
        <v>76</v>
      </c>
      <c r="AM1154" s="42" t="s">
        <v>76</v>
      </c>
      <c r="AN1154" s="42">
        <v>5.7</v>
      </c>
    </row>
    <row r="1155" spans="2:40" x14ac:dyDescent="0.25">
      <c r="B1155" s="42" t="s">
        <v>408</v>
      </c>
      <c r="C1155" s="15">
        <v>467490</v>
      </c>
      <c r="D1155" s="15" t="s">
        <v>11890</v>
      </c>
      <c r="E1155" s="15">
        <v>2019</v>
      </c>
      <c r="F1155" s="41">
        <v>43739</v>
      </c>
      <c r="G1155" s="42">
        <v>1003.9</v>
      </c>
      <c r="H1155" s="42">
        <v>1013.7</v>
      </c>
      <c r="I1155" s="42">
        <v>1008.7</v>
      </c>
      <c r="J1155" s="42" t="s">
        <v>6368</v>
      </c>
      <c r="K1155" s="42">
        <v>992.5</v>
      </c>
      <c r="L1155" s="42" t="s">
        <v>2280</v>
      </c>
      <c r="M1155" s="42">
        <v>26.1</v>
      </c>
      <c r="N1155" s="42">
        <v>33.6</v>
      </c>
      <c r="O1155" s="42" t="s">
        <v>13474</v>
      </c>
      <c r="P1155" s="42">
        <v>20.399999999999999</v>
      </c>
      <c r="Q1155" s="42" t="s">
        <v>13475</v>
      </c>
      <c r="R1155" s="42">
        <v>20.2</v>
      </c>
      <c r="S1155" s="42">
        <v>1.4</v>
      </c>
      <c r="T1155" s="42">
        <v>360</v>
      </c>
      <c r="U1155" s="42">
        <v>10.9</v>
      </c>
      <c r="V1155" s="42">
        <v>340</v>
      </c>
      <c r="W1155" s="42" t="s">
        <v>13476</v>
      </c>
      <c r="X1155" s="42">
        <v>11.5</v>
      </c>
      <c r="Y1155" s="42">
        <v>2.8</v>
      </c>
      <c r="Z1155" s="42">
        <v>1</v>
      </c>
      <c r="AA1155" s="42">
        <v>4.5</v>
      </c>
      <c r="AB1155" s="42" t="s">
        <v>13477</v>
      </c>
      <c r="AC1155" s="42">
        <v>6.5</v>
      </c>
      <c r="AD1155" s="42" t="s">
        <v>7622</v>
      </c>
      <c r="AE1155" s="42">
        <v>11.5</v>
      </c>
      <c r="AF1155" s="42" t="s">
        <v>9460</v>
      </c>
      <c r="AG1155" s="42">
        <v>71</v>
      </c>
      <c r="AH1155" s="42">
        <v>117.2</v>
      </c>
      <c r="AI1155" s="42">
        <v>214.2</v>
      </c>
      <c r="AJ1155" s="42">
        <v>516.92999999999995</v>
      </c>
      <c r="AK1155" s="42" t="s">
        <v>76</v>
      </c>
      <c r="AL1155" s="42" t="s">
        <v>76</v>
      </c>
      <c r="AM1155" s="42" t="s">
        <v>76</v>
      </c>
      <c r="AN1155" s="42">
        <v>3.8</v>
      </c>
    </row>
    <row r="1156" spans="2:40" x14ac:dyDescent="0.25">
      <c r="B1156" s="42" t="s">
        <v>408</v>
      </c>
      <c r="C1156" s="15">
        <v>467490</v>
      </c>
      <c r="D1156" s="15" t="s">
        <v>11890</v>
      </c>
      <c r="E1156" s="15">
        <v>2019</v>
      </c>
      <c r="F1156" s="41">
        <v>43770</v>
      </c>
      <c r="G1156" s="42">
        <v>1005.2</v>
      </c>
      <c r="H1156" s="42">
        <v>1015.1</v>
      </c>
      <c r="I1156" s="42">
        <v>1011.6</v>
      </c>
      <c r="J1156" s="42" t="s">
        <v>13478</v>
      </c>
      <c r="K1156" s="42">
        <v>997.8</v>
      </c>
      <c r="L1156" s="42" t="s">
        <v>13479</v>
      </c>
      <c r="M1156" s="42">
        <v>23</v>
      </c>
      <c r="N1156" s="42">
        <v>31.1</v>
      </c>
      <c r="O1156" s="42" t="s">
        <v>13480</v>
      </c>
      <c r="P1156" s="42">
        <v>16.5</v>
      </c>
      <c r="Q1156" s="42" t="s">
        <v>13481</v>
      </c>
      <c r="R1156" s="42">
        <v>16.7</v>
      </c>
      <c r="S1156" s="42">
        <v>1.6</v>
      </c>
      <c r="T1156" s="42">
        <v>10</v>
      </c>
      <c r="U1156" s="42">
        <v>11.1</v>
      </c>
      <c r="V1156" s="42">
        <v>350</v>
      </c>
      <c r="W1156" s="42" t="s">
        <v>13482</v>
      </c>
      <c r="X1156" s="42">
        <v>0</v>
      </c>
      <c r="Y1156" s="42">
        <v>0</v>
      </c>
      <c r="Z1156" s="42">
        <v>0</v>
      </c>
      <c r="AA1156" s="42">
        <v>0</v>
      </c>
      <c r="AB1156" s="42" t="s">
        <v>7635</v>
      </c>
      <c r="AC1156" s="42">
        <v>0</v>
      </c>
      <c r="AD1156" s="42" t="s">
        <v>7635</v>
      </c>
      <c r="AE1156" s="42">
        <v>0</v>
      </c>
      <c r="AF1156" s="42" t="s">
        <v>7635</v>
      </c>
      <c r="AG1156" s="42">
        <v>69</v>
      </c>
      <c r="AH1156" s="42">
        <v>101.1</v>
      </c>
      <c r="AI1156" s="42">
        <v>239.3</v>
      </c>
      <c r="AJ1156" s="42">
        <v>441.98</v>
      </c>
      <c r="AK1156" s="42" t="s">
        <v>76</v>
      </c>
      <c r="AL1156" s="42" t="s">
        <v>76</v>
      </c>
      <c r="AM1156" s="42" t="s">
        <v>76</v>
      </c>
      <c r="AN1156" s="42">
        <v>3.3</v>
      </c>
    </row>
    <row r="1157" spans="2:40" x14ac:dyDescent="0.25">
      <c r="B1157" s="42" t="s">
        <v>408</v>
      </c>
      <c r="C1157" s="15">
        <v>467490</v>
      </c>
      <c r="D1157" s="15" t="s">
        <v>11890</v>
      </c>
      <c r="E1157" s="15">
        <v>2019</v>
      </c>
      <c r="F1157" s="41">
        <v>43800</v>
      </c>
      <c r="G1157" s="42">
        <v>1008.7</v>
      </c>
      <c r="H1157" s="42">
        <v>1018.8</v>
      </c>
      <c r="I1157" s="42">
        <v>1015.3</v>
      </c>
      <c r="J1157" s="42" t="s">
        <v>13483</v>
      </c>
      <c r="K1157" s="42">
        <v>1002.6</v>
      </c>
      <c r="L1157" s="42" t="s">
        <v>13484</v>
      </c>
      <c r="M1157" s="42">
        <v>19.3</v>
      </c>
      <c r="N1157" s="42">
        <v>29.5</v>
      </c>
      <c r="O1157" s="42" t="s">
        <v>13485</v>
      </c>
      <c r="P1157" s="42">
        <v>12</v>
      </c>
      <c r="Q1157" s="42" t="s">
        <v>13486</v>
      </c>
      <c r="R1157" s="42">
        <v>14.5</v>
      </c>
      <c r="S1157" s="42">
        <v>1.5</v>
      </c>
      <c r="T1157" s="42">
        <v>350</v>
      </c>
      <c r="U1157" s="42">
        <v>14.3</v>
      </c>
      <c r="V1157" s="42">
        <v>30</v>
      </c>
      <c r="W1157" s="42" t="s">
        <v>13487</v>
      </c>
      <c r="X1157" s="42">
        <v>94.5</v>
      </c>
      <c r="Y1157" s="42">
        <v>68.599999999999994</v>
      </c>
      <c r="Z1157" s="42">
        <v>5</v>
      </c>
      <c r="AA1157" s="42">
        <v>2.5</v>
      </c>
      <c r="AB1157" s="42" t="s">
        <v>13488</v>
      </c>
      <c r="AC1157" s="42">
        <v>7</v>
      </c>
      <c r="AD1157" s="42" t="s">
        <v>13489</v>
      </c>
      <c r="AE1157" s="42">
        <v>39</v>
      </c>
      <c r="AF1157" s="42" t="s">
        <v>3428</v>
      </c>
      <c r="AG1157" s="42">
        <v>75</v>
      </c>
      <c r="AH1157" s="42">
        <v>79.5</v>
      </c>
      <c r="AI1157" s="42">
        <v>204.5</v>
      </c>
      <c r="AJ1157" s="42">
        <v>371.89</v>
      </c>
      <c r="AK1157" s="42" t="s">
        <v>76</v>
      </c>
      <c r="AL1157" s="42" t="s">
        <v>76</v>
      </c>
      <c r="AM1157" s="42" t="s">
        <v>76</v>
      </c>
      <c r="AN1157" s="42">
        <v>4.5999999999999996</v>
      </c>
    </row>
    <row r="1158" spans="2:40" x14ac:dyDescent="0.25">
      <c r="B1158" s="42" t="s">
        <v>408</v>
      </c>
      <c r="C1158" s="15">
        <v>467490</v>
      </c>
      <c r="D1158" s="15" t="s">
        <v>11890</v>
      </c>
      <c r="E1158" s="15">
        <v>2020</v>
      </c>
      <c r="F1158" s="41">
        <v>43831</v>
      </c>
      <c r="G1158" s="42">
        <v>1008.7</v>
      </c>
      <c r="H1158" s="42">
        <v>1018.9</v>
      </c>
      <c r="I1158" s="42">
        <v>1017.7</v>
      </c>
      <c r="J1158" s="42" t="s">
        <v>13490</v>
      </c>
      <c r="K1158" s="42">
        <v>999.6</v>
      </c>
      <c r="L1158" s="42" t="s">
        <v>13491</v>
      </c>
      <c r="M1158" s="42">
        <v>18</v>
      </c>
      <c r="N1158" s="42">
        <v>29</v>
      </c>
      <c r="O1158" s="42" t="s">
        <v>13492</v>
      </c>
      <c r="P1158" s="42">
        <v>6.9</v>
      </c>
      <c r="Q1158" s="42" t="s">
        <v>13493</v>
      </c>
      <c r="R1158" s="42">
        <v>13.5</v>
      </c>
      <c r="S1158" s="42">
        <v>1.3</v>
      </c>
      <c r="T1158" s="42">
        <v>340</v>
      </c>
      <c r="U1158" s="42">
        <v>12.5</v>
      </c>
      <c r="V1158" s="42">
        <v>30</v>
      </c>
      <c r="W1158" s="42" t="s">
        <v>13494</v>
      </c>
      <c r="X1158" s="42">
        <v>20</v>
      </c>
      <c r="Y1158" s="42">
        <v>12.6</v>
      </c>
      <c r="Z1158" s="42">
        <v>1</v>
      </c>
      <c r="AA1158" s="42">
        <v>3</v>
      </c>
      <c r="AB1158" s="42" t="s">
        <v>10055</v>
      </c>
      <c r="AC1158" s="42">
        <v>6</v>
      </c>
      <c r="AD1158" s="42" t="s">
        <v>13495</v>
      </c>
      <c r="AE1158" s="42">
        <v>20</v>
      </c>
      <c r="AF1158" s="42" t="s">
        <v>4535</v>
      </c>
      <c r="AG1158" s="42">
        <v>76</v>
      </c>
      <c r="AH1158" s="42">
        <v>89</v>
      </c>
      <c r="AI1158" s="42">
        <v>225.1</v>
      </c>
      <c r="AJ1158" s="42">
        <v>418.05</v>
      </c>
      <c r="AK1158" s="42" t="s">
        <v>76</v>
      </c>
      <c r="AL1158" s="42" t="s">
        <v>76</v>
      </c>
      <c r="AM1158" s="42" t="s">
        <v>76</v>
      </c>
      <c r="AN1158" s="42">
        <v>3.8</v>
      </c>
    </row>
    <row r="1159" spans="2:40" x14ac:dyDescent="0.25">
      <c r="B1159" s="42" t="s">
        <v>408</v>
      </c>
      <c r="C1159" s="15">
        <v>467490</v>
      </c>
      <c r="D1159" s="15" t="s">
        <v>11890</v>
      </c>
      <c r="E1159" s="15">
        <v>2020</v>
      </c>
      <c r="F1159" s="41">
        <v>43862</v>
      </c>
      <c r="G1159" s="42">
        <v>1010.5</v>
      </c>
      <c r="H1159" s="42">
        <v>1020.6</v>
      </c>
      <c r="I1159" s="42">
        <v>1017.8</v>
      </c>
      <c r="J1159" s="42" t="s">
        <v>13496</v>
      </c>
      <c r="K1159" s="42">
        <v>1001.7</v>
      </c>
      <c r="L1159" s="42" t="s">
        <v>13497</v>
      </c>
      <c r="M1159" s="42">
        <v>19</v>
      </c>
      <c r="N1159" s="42">
        <v>30.2</v>
      </c>
      <c r="O1159" s="42" t="s">
        <v>13498</v>
      </c>
      <c r="P1159" s="42">
        <v>8.4</v>
      </c>
      <c r="Q1159" s="42" t="s">
        <v>13499</v>
      </c>
      <c r="R1159" s="42">
        <v>13.5</v>
      </c>
      <c r="S1159" s="42">
        <v>1.3</v>
      </c>
      <c r="T1159" s="42">
        <v>350</v>
      </c>
      <c r="U1159" s="42">
        <v>11.7</v>
      </c>
      <c r="V1159" s="42">
        <v>350</v>
      </c>
      <c r="W1159" s="42" t="s">
        <v>13500</v>
      </c>
      <c r="X1159" s="42">
        <v>4.5</v>
      </c>
      <c r="Y1159" s="42">
        <v>12.8</v>
      </c>
      <c r="Z1159" s="42">
        <v>2</v>
      </c>
      <c r="AA1159" s="42">
        <v>2</v>
      </c>
      <c r="AB1159" s="42" t="s">
        <v>13501</v>
      </c>
      <c r="AC1159" s="42">
        <v>2.5</v>
      </c>
      <c r="AD1159" s="42" t="s">
        <v>13502</v>
      </c>
      <c r="AE1159" s="42">
        <v>2.5</v>
      </c>
      <c r="AF1159" s="42" t="s">
        <v>6400</v>
      </c>
      <c r="AG1159" s="42">
        <v>72</v>
      </c>
      <c r="AH1159" s="42">
        <v>82</v>
      </c>
      <c r="AI1159" s="42">
        <v>212.5</v>
      </c>
      <c r="AJ1159" s="42">
        <v>446.52</v>
      </c>
      <c r="AK1159" s="42" t="s">
        <v>76</v>
      </c>
      <c r="AL1159" s="42" t="s">
        <v>76</v>
      </c>
      <c r="AM1159" s="42" t="s">
        <v>76</v>
      </c>
      <c r="AN1159" s="42">
        <v>4</v>
      </c>
    </row>
    <row r="1160" spans="2:40" x14ac:dyDescent="0.25">
      <c r="B1160" s="42" t="s">
        <v>408</v>
      </c>
      <c r="C1160" s="15">
        <v>467490</v>
      </c>
      <c r="D1160" s="15" t="s">
        <v>11890</v>
      </c>
      <c r="E1160" s="15">
        <v>2020</v>
      </c>
      <c r="F1160" s="41">
        <v>43891</v>
      </c>
      <c r="G1160" s="42">
        <v>1005.3</v>
      </c>
      <c r="H1160" s="42">
        <v>1015.3</v>
      </c>
      <c r="I1160" s="42">
        <v>1011.6</v>
      </c>
      <c r="J1160" s="42" t="s">
        <v>13503</v>
      </c>
      <c r="K1160" s="42">
        <v>995.5</v>
      </c>
      <c r="L1160" s="42" t="s">
        <v>13504</v>
      </c>
      <c r="M1160" s="42">
        <v>22.3</v>
      </c>
      <c r="N1160" s="42">
        <v>33.200000000000003</v>
      </c>
      <c r="O1160" s="42" t="s">
        <v>13505</v>
      </c>
      <c r="P1160" s="42">
        <v>14.5</v>
      </c>
      <c r="Q1160" s="42" t="s">
        <v>13506</v>
      </c>
      <c r="R1160" s="42">
        <v>16.5</v>
      </c>
      <c r="S1160" s="42">
        <v>1.3</v>
      </c>
      <c r="T1160" s="42">
        <v>330</v>
      </c>
      <c r="U1160" s="42">
        <v>11.4</v>
      </c>
      <c r="V1160" s="42">
        <v>320</v>
      </c>
      <c r="W1160" s="42" t="s">
        <v>13507</v>
      </c>
      <c r="X1160" s="42">
        <v>55</v>
      </c>
      <c r="Y1160" s="42">
        <v>26.5</v>
      </c>
      <c r="Z1160" s="42">
        <v>6</v>
      </c>
      <c r="AA1160" s="42">
        <v>3.5</v>
      </c>
      <c r="AB1160" s="42" t="s">
        <v>13508</v>
      </c>
      <c r="AC1160" s="42">
        <v>10.5</v>
      </c>
      <c r="AD1160" s="42" t="s">
        <v>13509</v>
      </c>
      <c r="AE1160" s="42">
        <v>23.5</v>
      </c>
      <c r="AF1160" s="42" t="s">
        <v>6408</v>
      </c>
      <c r="AG1160" s="42">
        <v>70</v>
      </c>
      <c r="AH1160" s="42">
        <v>105.6</v>
      </c>
      <c r="AI1160" s="42">
        <v>178</v>
      </c>
      <c r="AJ1160" s="42">
        <v>480.35</v>
      </c>
      <c r="AK1160" s="42" t="s">
        <v>76</v>
      </c>
      <c r="AL1160" s="42" t="s">
        <v>76</v>
      </c>
      <c r="AM1160" s="42" t="s">
        <v>76</v>
      </c>
      <c r="AN1160" s="42">
        <v>6.4</v>
      </c>
    </row>
    <row r="1161" spans="2:40" x14ac:dyDescent="0.25">
      <c r="B1161" s="42" t="s">
        <v>408</v>
      </c>
      <c r="C1161" s="15">
        <v>467490</v>
      </c>
      <c r="D1161" s="15" t="s">
        <v>11890</v>
      </c>
      <c r="E1161" s="15">
        <v>2020</v>
      </c>
      <c r="F1161" s="41">
        <v>43922</v>
      </c>
      <c r="G1161" s="42">
        <v>1005.7</v>
      </c>
      <c r="H1161" s="42">
        <v>1015.7</v>
      </c>
      <c r="I1161" s="42">
        <v>1010.9</v>
      </c>
      <c r="J1161" s="42" t="s">
        <v>13510</v>
      </c>
      <c r="K1161" s="42">
        <v>1000.6</v>
      </c>
      <c r="L1161" s="42" t="s">
        <v>13511</v>
      </c>
      <c r="M1161" s="42">
        <v>22.2</v>
      </c>
      <c r="N1161" s="42">
        <v>32.799999999999997</v>
      </c>
      <c r="O1161" s="42" t="s">
        <v>13512</v>
      </c>
      <c r="P1161" s="42">
        <v>12.8</v>
      </c>
      <c r="Q1161" s="42" t="s">
        <v>13513</v>
      </c>
      <c r="R1161" s="42">
        <v>16.100000000000001</v>
      </c>
      <c r="S1161" s="42">
        <v>1.3</v>
      </c>
      <c r="T1161" s="42">
        <v>350</v>
      </c>
      <c r="U1161" s="42">
        <v>13.2</v>
      </c>
      <c r="V1161" s="42">
        <v>340</v>
      </c>
      <c r="W1161" s="42" t="s">
        <v>13514</v>
      </c>
      <c r="X1161" s="42">
        <v>59.5</v>
      </c>
      <c r="Y1161" s="42">
        <v>52.5</v>
      </c>
      <c r="Z1161" s="42">
        <v>9</v>
      </c>
      <c r="AA1161" s="42">
        <v>5.5</v>
      </c>
      <c r="AB1161" s="42" t="s">
        <v>13515</v>
      </c>
      <c r="AC1161" s="42">
        <v>11.5</v>
      </c>
      <c r="AD1161" s="42" t="s">
        <v>13516</v>
      </c>
      <c r="AE1161" s="42">
        <v>20</v>
      </c>
      <c r="AF1161" s="42" t="s">
        <v>11750</v>
      </c>
      <c r="AG1161" s="42">
        <v>70</v>
      </c>
      <c r="AH1161" s="42">
        <v>100.7</v>
      </c>
      <c r="AI1161" s="42">
        <v>154.5</v>
      </c>
      <c r="AJ1161" s="42">
        <v>493.5</v>
      </c>
      <c r="AK1161" s="42" t="s">
        <v>76</v>
      </c>
      <c r="AL1161" s="42" t="s">
        <v>76</v>
      </c>
      <c r="AM1161" s="42" t="s">
        <v>76</v>
      </c>
      <c r="AN1161" s="42">
        <v>6.4</v>
      </c>
    </row>
    <row r="1162" spans="2:40" x14ac:dyDescent="0.25">
      <c r="B1162" s="42" t="s">
        <v>408</v>
      </c>
      <c r="C1162" s="15">
        <v>467490</v>
      </c>
      <c r="D1162" s="15" t="s">
        <v>11890</v>
      </c>
      <c r="E1162" s="15">
        <v>2020</v>
      </c>
      <c r="F1162" s="41">
        <v>43952</v>
      </c>
      <c r="G1162" s="42">
        <v>999.4</v>
      </c>
      <c r="H1162" s="42">
        <v>1009.2</v>
      </c>
      <c r="I1162" s="42">
        <v>1005</v>
      </c>
      <c r="J1162" s="42" t="s">
        <v>13517</v>
      </c>
      <c r="K1162" s="42">
        <v>992.7</v>
      </c>
      <c r="L1162" s="42" t="s">
        <v>13518</v>
      </c>
      <c r="M1162" s="42">
        <v>27.5</v>
      </c>
      <c r="N1162" s="42">
        <v>36.9</v>
      </c>
      <c r="O1162" s="42" t="s">
        <v>13519</v>
      </c>
      <c r="P1162" s="42">
        <v>21.8</v>
      </c>
      <c r="Q1162" s="42" t="s">
        <v>13520</v>
      </c>
      <c r="R1162" s="42">
        <v>22.4</v>
      </c>
      <c r="S1162" s="42">
        <v>1.3</v>
      </c>
      <c r="T1162" s="42">
        <v>220</v>
      </c>
      <c r="U1162" s="42">
        <v>10.8</v>
      </c>
      <c r="V1162" s="42">
        <v>190</v>
      </c>
      <c r="W1162" s="42" t="s">
        <v>13521</v>
      </c>
      <c r="X1162" s="42">
        <v>306.5</v>
      </c>
      <c r="Y1162" s="42">
        <v>72.099999999999994</v>
      </c>
      <c r="Z1162" s="42">
        <v>11</v>
      </c>
      <c r="AA1162" s="42">
        <v>14</v>
      </c>
      <c r="AB1162" s="42" t="s">
        <v>13522</v>
      </c>
      <c r="AC1162" s="42">
        <v>29</v>
      </c>
      <c r="AD1162" s="42" t="s">
        <v>13523</v>
      </c>
      <c r="AE1162" s="42">
        <v>61</v>
      </c>
      <c r="AF1162" s="42" t="s">
        <v>2824</v>
      </c>
      <c r="AG1162" s="42">
        <v>75</v>
      </c>
      <c r="AH1162" s="42">
        <v>121.2</v>
      </c>
      <c r="AI1162" s="42">
        <v>167.2</v>
      </c>
      <c r="AJ1162" s="42">
        <v>522.51</v>
      </c>
      <c r="AK1162" s="42" t="s">
        <v>76</v>
      </c>
      <c r="AL1162" s="42" t="s">
        <v>76</v>
      </c>
      <c r="AM1162" s="42" t="s">
        <v>76</v>
      </c>
      <c r="AN1162" s="42">
        <v>6.7</v>
      </c>
    </row>
    <row r="1163" spans="2:40" x14ac:dyDescent="0.25">
      <c r="B1163" s="42" t="s">
        <v>408</v>
      </c>
      <c r="C1163" s="15">
        <v>467490</v>
      </c>
      <c r="D1163" s="15" t="s">
        <v>11890</v>
      </c>
      <c r="E1163" s="15">
        <v>2020</v>
      </c>
      <c r="F1163" s="41">
        <v>43983</v>
      </c>
      <c r="G1163" s="42">
        <v>999.1</v>
      </c>
      <c r="H1163" s="42">
        <v>1008.8</v>
      </c>
      <c r="I1163" s="42">
        <v>1004.7</v>
      </c>
      <c r="J1163" s="42" t="s">
        <v>13524</v>
      </c>
      <c r="K1163" s="42">
        <v>994.8</v>
      </c>
      <c r="L1163" s="42" t="s">
        <v>13525</v>
      </c>
      <c r="M1163" s="42">
        <v>29.1</v>
      </c>
      <c r="N1163" s="42">
        <v>35.1</v>
      </c>
      <c r="O1163" s="42" t="s">
        <v>13526</v>
      </c>
      <c r="P1163" s="42">
        <v>22</v>
      </c>
      <c r="Q1163" s="42" t="s">
        <v>13527</v>
      </c>
      <c r="R1163" s="42">
        <v>22.9</v>
      </c>
      <c r="S1163" s="42">
        <v>1.7</v>
      </c>
      <c r="T1163" s="42">
        <v>200</v>
      </c>
      <c r="U1163" s="42">
        <v>15.5</v>
      </c>
      <c r="V1163" s="42">
        <v>260</v>
      </c>
      <c r="W1163" s="42" t="s">
        <v>13528</v>
      </c>
      <c r="X1163" s="42">
        <v>183.5</v>
      </c>
      <c r="Y1163" s="42">
        <v>23.5</v>
      </c>
      <c r="Z1163" s="42">
        <v>5</v>
      </c>
      <c r="AA1163" s="42">
        <v>26</v>
      </c>
      <c r="AB1163" s="42" t="s">
        <v>13529</v>
      </c>
      <c r="AC1163" s="42">
        <v>91</v>
      </c>
      <c r="AD1163" s="42" t="s">
        <v>13530</v>
      </c>
      <c r="AE1163" s="42">
        <v>99</v>
      </c>
      <c r="AF1163" s="42" t="s">
        <v>5796</v>
      </c>
      <c r="AG1163" s="42">
        <v>70</v>
      </c>
      <c r="AH1163" s="42">
        <v>121.8</v>
      </c>
      <c r="AI1163" s="42">
        <v>211.9</v>
      </c>
      <c r="AJ1163" s="42">
        <v>609.28</v>
      </c>
      <c r="AK1163" s="42" t="s">
        <v>76</v>
      </c>
      <c r="AL1163" s="42" t="s">
        <v>76</v>
      </c>
      <c r="AM1163" s="42" t="s">
        <v>76</v>
      </c>
      <c r="AN1163" s="42">
        <v>5.4</v>
      </c>
    </row>
    <row r="1164" spans="2:40" x14ac:dyDescent="0.25">
      <c r="B1164" s="42" t="s">
        <v>408</v>
      </c>
      <c r="C1164" s="15">
        <v>467490</v>
      </c>
      <c r="D1164" s="15" t="s">
        <v>11890</v>
      </c>
      <c r="E1164" s="15">
        <v>2020</v>
      </c>
      <c r="F1164" s="41">
        <v>44013</v>
      </c>
      <c r="G1164" s="42">
        <v>998.7</v>
      </c>
      <c r="H1164" s="42">
        <v>1008.3</v>
      </c>
      <c r="I1164" s="42">
        <v>1003</v>
      </c>
      <c r="J1164" s="42" t="s">
        <v>13531</v>
      </c>
      <c r="K1164" s="42">
        <v>993.8</v>
      </c>
      <c r="L1164" s="42" t="s">
        <v>13532</v>
      </c>
      <c r="M1164" s="42">
        <v>29.6</v>
      </c>
      <c r="N1164" s="42">
        <v>36.299999999999997</v>
      </c>
      <c r="O1164" s="42" t="s">
        <v>135</v>
      </c>
      <c r="P1164" s="42">
        <v>24</v>
      </c>
      <c r="Q1164" s="42" t="s">
        <v>13533</v>
      </c>
      <c r="R1164" s="42">
        <v>24.3</v>
      </c>
      <c r="S1164" s="42">
        <v>1.5</v>
      </c>
      <c r="T1164" s="42">
        <v>190</v>
      </c>
      <c r="U1164" s="42">
        <v>15.3</v>
      </c>
      <c r="V1164" s="42">
        <v>250</v>
      </c>
      <c r="W1164" s="42" t="s">
        <v>13534</v>
      </c>
      <c r="X1164" s="42">
        <v>93.5</v>
      </c>
      <c r="Y1164" s="42">
        <v>19.8</v>
      </c>
      <c r="Z1164" s="42">
        <v>12</v>
      </c>
      <c r="AA1164" s="42">
        <v>11</v>
      </c>
      <c r="AB1164" s="42" t="s">
        <v>13535</v>
      </c>
      <c r="AC1164" s="42">
        <v>18</v>
      </c>
      <c r="AD1164" s="42" t="s">
        <v>13536</v>
      </c>
      <c r="AE1164" s="42">
        <v>28</v>
      </c>
      <c r="AF1164" s="42" t="s">
        <v>2840</v>
      </c>
      <c r="AG1164" s="42">
        <v>74</v>
      </c>
      <c r="AH1164" s="42">
        <v>137.19999999999999</v>
      </c>
      <c r="AI1164" s="42">
        <v>215.1</v>
      </c>
      <c r="AJ1164" s="42">
        <v>614.72</v>
      </c>
      <c r="AK1164" s="42" t="s">
        <v>76</v>
      </c>
      <c r="AL1164" s="42" t="s">
        <v>76</v>
      </c>
      <c r="AM1164" s="42" t="s">
        <v>76</v>
      </c>
      <c r="AN1164" s="42">
        <v>5.9</v>
      </c>
    </row>
    <row r="1165" spans="2:40" x14ac:dyDescent="0.25">
      <c r="B1165" s="42" t="s">
        <v>408</v>
      </c>
      <c r="C1165" s="15">
        <v>467490</v>
      </c>
      <c r="D1165" s="15" t="s">
        <v>11890</v>
      </c>
      <c r="E1165" s="15">
        <v>2020</v>
      </c>
      <c r="F1165" s="41">
        <v>44044</v>
      </c>
      <c r="G1165" s="42">
        <v>997.5</v>
      </c>
      <c r="H1165" s="42">
        <v>1007.2</v>
      </c>
      <c r="I1165" s="42">
        <v>1006</v>
      </c>
      <c r="J1165" s="42" t="s">
        <v>2841</v>
      </c>
      <c r="K1165" s="42">
        <v>991.6</v>
      </c>
      <c r="L1165" s="42" t="s">
        <v>13537</v>
      </c>
      <c r="M1165" s="42">
        <v>28.5</v>
      </c>
      <c r="N1165" s="42">
        <v>35.200000000000003</v>
      </c>
      <c r="O1165" s="42" t="s">
        <v>13538</v>
      </c>
      <c r="P1165" s="42">
        <v>23.2</v>
      </c>
      <c r="Q1165" s="42" t="s">
        <v>13539</v>
      </c>
      <c r="R1165" s="42">
        <v>23.5</v>
      </c>
      <c r="S1165" s="42">
        <v>1.2</v>
      </c>
      <c r="T1165" s="42">
        <v>190</v>
      </c>
      <c r="U1165" s="42">
        <v>17.5</v>
      </c>
      <c r="V1165" s="42">
        <v>170</v>
      </c>
      <c r="W1165" s="42" t="s">
        <v>8337</v>
      </c>
      <c r="X1165" s="42">
        <v>278.5</v>
      </c>
      <c r="Y1165" s="42">
        <v>42.1</v>
      </c>
      <c r="Z1165" s="42">
        <v>16</v>
      </c>
      <c r="AA1165" s="42">
        <v>14</v>
      </c>
      <c r="AB1165" s="42" t="s">
        <v>13540</v>
      </c>
      <c r="AC1165" s="42">
        <v>50.5</v>
      </c>
      <c r="AD1165" s="42" t="s">
        <v>13541</v>
      </c>
      <c r="AE1165" s="42">
        <v>70</v>
      </c>
      <c r="AF1165" s="42" t="s">
        <v>10104</v>
      </c>
      <c r="AG1165" s="42">
        <v>75</v>
      </c>
      <c r="AH1165" s="42">
        <v>112.6</v>
      </c>
      <c r="AI1165" s="42">
        <v>174.5</v>
      </c>
      <c r="AJ1165" s="42">
        <v>526.22</v>
      </c>
      <c r="AK1165" s="42" t="s">
        <v>76</v>
      </c>
      <c r="AL1165" s="42" t="s">
        <v>76</v>
      </c>
      <c r="AM1165" s="42" t="s">
        <v>76</v>
      </c>
      <c r="AN1165" s="42">
        <v>6.3</v>
      </c>
    </row>
    <row r="1166" spans="2:40" x14ac:dyDescent="0.25">
      <c r="B1166" s="42" t="s">
        <v>408</v>
      </c>
      <c r="C1166" s="15">
        <v>467490</v>
      </c>
      <c r="D1166" s="15" t="s">
        <v>11890</v>
      </c>
      <c r="E1166" s="15">
        <v>2020</v>
      </c>
      <c r="F1166" s="41">
        <v>44075</v>
      </c>
      <c r="G1166" s="42">
        <v>999.5</v>
      </c>
      <c r="H1166" s="42">
        <v>1009.2</v>
      </c>
      <c r="I1166" s="42">
        <v>1005.1</v>
      </c>
      <c r="J1166" s="42" t="s">
        <v>13542</v>
      </c>
      <c r="K1166" s="42">
        <v>991.9</v>
      </c>
      <c r="L1166" s="42" t="s">
        <v>6447</v>
      </c>
      <c r="M1166" s="42">
        <v>28.1</v>
      </c>
      <c r="N1166" s="42">
        <v>35.1</v>
      </c>
      <c r="O1166" s="42" t="s">
        <v>13543</v>
      </c>
      <c r="P1166" s="42">
        <v>21.7</v>
      </c>
      <c r="Q1166" s="42" t="s">
        <v>13544</v>
      </c>
      <c r="R1166" s="42">
        <v>22.3</v>
      </c>
      <c r="S1166" s="42">
        <v>1.3</v>
      </c>
      <c r="T1166" s="42">
        <v>350</v>
      </c>
      <c r="U1166" s="42">
        <v>11.1</v>
      </c>
      <c r="V1166" s="42">
        <v>20</v>
      </c>
      <c r="W1166" s="42" t="s">
        <v>13545</v>
      </c>
      <c r="X1166" s="42">
        <v>74</v>
      </c>
      <c r="Y1166" s="42">
        <v>8.1</v>
      </c>
      <c r="Z1166" s="42">
        <v>4</v>
      </c>
      <c r="AA1166" s="42">
        <v>14</v>
      </c>
      <c r="AB1166" s="42" t="s">
        <v>13546</v>
      </c>
      <c r="AC1166" s="42">
        <v>54</v>
      </c>
      <c r="AD1166" s="42" t="s">
        <v>13547</v>
      </c>
      <c r="AE1166" s="42">
        <v>54.5</v>
      </c>
      <c r="AF1166" s="42" t="s">
        <v>8350</v>
      </c>
      <c r="AG1166" s="42">
        <v>71</v>
      </c>
      <c r="AH1166" s="42">
        <v>111.5</v>
      </c>
      <c r="AI1166" s="42">
        <v>198.6</v>
      </c>
      <c r="AJ1166" s="42">
        <v>512.5</v>
      </c>
      <c r="AK1166" s="42" t="s">
        <v>76</v>
      </c>
      <c r="AL1166" s="42" t="s">
        <v>76</v>
      </c>
      <c r="AM1166" s="42" t="s">
        <v>76</v>
      </c>
      <c r="AN1166" s="42">
        <v>5.5</v>
      </c>
    </row>
    <row r="1167" spans="2:40" x14ac:dyDescent="0.25">
      <c r="B1167" s="42" t="s">
        <v>408</v>
      </c>
      <c r="C1167" s="15">
        <v>467490</v>
      </c>
      <c r="D1167" s="15" t="s">
        <v>11890</v>
      </c>
      <c r="E1167" s="15">
        <v>2020</v>
      </c>
      <c r="F1167" s="41">
        <v>44105</v>
      </c>
      <c r="G1167" s="42">
        <v>1002</v>
      </c>
      <c r="H1167" s="42">
        <v>1011.8</v>
      </c>
      <c r="I1167" s="42">
        <v>1008</v>
      </c>
      <c r="J1167" s="42" t="s">
        <v>13548</v>
      </c>
      <c r="K1167" s="42">
        <v>995.5</v>
      </c>
      <c r="L1167" s="42" t="s">
        <v>13549</v>
      </c>
      <c r="M1167" s="42">
        <v>26.1</v>
      </c>
      <c r="N1167" s="42">
        <v>34.799999999999997</v>
      </c>
      <c r="O1167" s="42" t="s">
        <v>13550</v>
      </c>
      <c r="P1167" s="42">
        <v>19.7</v>
      </c>
      <c r="Q1167" s="42" t="s">
        <v>13551</v>
      </c>
      <c r="R1167" s="42">
        <v>20</v>
      </c>
      <c r="S1167" s="42">
        <v>1.7</v>
      </c>
      <c r="T1167" s="42">
        <v>10</v>
      </c>
      <c r="U1167" s="42">
        <v>15.4</v>
      </c>
      <c r="V1167" s="42">
        <v>10</v>
      </c>
      <c r="W1167" s="42" t="s">
        <v>13552</v>
      </c>
      <c r="X1167" s="42" t="s">
        <v>80</v>
      </c>
      <c r="Y1167" s="42">
        <v>3.6</v>
      </c>
      <c r="Z1167" s="42">
        <v>0</v>
      </c>
      <c r="AA1167" s="42" t="s">
        <v>80</v>
      </c>
      <c r="AB1167" s="42" t="s">
        <v>13553</v>
      </c>
      <c r="AC1167" s="42">
        <v>0</v>
      </c>
      <c r="AD1167" s="42" t="s">
        <v>76</v>
      </c>
      <c r="AE1167" s="42">
        <v>0</v>
      </c>
      <c r="AF1167" s="42" t="s">
        <v>6460</v>
      </c>
      <c r="AG1167" s="42">
        <v>69</v>
      </c>
      <c r="AH1167" s="42">
        <v>132.4</v>
      </c>
      <c r="AI1167" s="42">
        <v>220.1</v>
      </c>
      <c r="AJ1167" s="42">
        <v>506.06</v>
      </c>
      <c r="AK1167" s="42" t="s">
        <v>76</v>
      </c>
      <c r="AL1167" s="42" t="s">
        <v>76</v>
      </c>
      <c r="AM1167" s="42" t="s">
        <v>76</v>
      </c>
      <c r="AN1167" s="42">
        <v>5</v>
      </c>
    </row>
    <row r="1168" spans="2:40" x14ac:dyDescent="0.25">
      <c r="B1168" s="42" t="s">
        <v>408</v>
      </c>
      <c r="C1168" s="15">
        <v>467490</v>
      </c>
      <c r="D1168" s="15" t="s">
        <v>11890</v>
      </c>
      <c r="E1168" s="15">
        <v>2020</v>
      </c>
      <c r="F1168" s="41">
        <v>44136</v>
      </c>
      <c r="G1168" s="42">
        <v>1005.9</v>
      </c>
      <c r="H1168" s="42">
        <v>1015.8</v>
      </c>
      <c r="I1168" s="42">
        <v>1011</v>
      </c>
      <c r="J1168" s="42" t="s">
        <v>13554</v>
      </c>
      <c r="K1168" s="42">
        <v>998.4</v>
      </c>
      <c r="L1168" s="42" t="s">
        <v>13555</v>
      </c>
      <c r="M1168" s="42">
        <v>23.9</v>
      </c>
      <c r="N1168" s="42">
        <v>33.700000000000003</v>
      </c>
      <c r="O1168" s="42" t="s">
        <v>13556</v>
      </c>
      <c r="P1168" s="42">
        <v>18.100000000000001</v>
      </c>
      <c r="Q1168" s="42" t="s">
        <v>13557</v>
      </c>
      <c r="R1168" s="42">
        <v>18.5</v>
      </c>
      <c r="S1168" s="42">
        <v>1.4</v>
      </c>
      <c r="T1168" s="42">
        <v>350</v>
      </c>
      <c r="U1168" s="42">
        <v>10.6</v>
      </c>
      <c r="V1168" s="42">
        <v>360</v>
      </c>
      <c r="W1168" s="42" t="s">
        <v>13558</v>
      </c>
      <c r="X1168" s="42">
        <v>3.5</v>
      </c>
      <c r="Y1168" s="42">
        <v>16.5</v>
      </c>
      <c r="Z1168" s="42">
        <v>2</v>
      </c>
      <c r="AA1168" s="42">
        <v>0.5</v>
      </c>
      <c r="AB1168" s="42" t="s">
        <v>13559</v>
      </c>
      <c r="AC1168" s="42">
        <v>1</v>
      </c>
      <c r="AD1168" s="42" t="s">
        <v>13560</v>
      </c>
      <c r="AE1168" s="42">
        <v>3</v>
      </c>
      <c r="AF1168" s="42" t="s">
        <v>2312</v>
      </c>
      <c r="AG1168" s="42">
        <v>72</v>
      </c>
      <c r="AH1168" s="42">
        <v>91.3</v>
      </c>
      <c r="AI1168" s="42">
        <v>182.9</v>
      </c>
      <c r="AJ1168" s="42">
        <v>376.24</v>
      </c>
      <c r="AK1168" s="42" t="s">
        <v>76</v>
      </c>
      <c r="AL1168" s="42" t="s">
        <v>76</v>
      </c>
      <c r="AM1168" s="42" t="s">
        <v>76</v>
      </c>
      <c r="AN1168" s="42">
        <v>4.9000000000000004</v>
      </c>
    </row>
    <row r="1169" spans="2:40" x14ac:dyDescent="0.25">
      <c r="B1169" s="42" t="s">
        <v>408</v>
      </c>
      <c r="C1169" s="15">
        <v>467490</v>
      </c>
      <c r="D1169" s="15" t="s">
        <v>11890</v>
      </c>
      <c r="E1169" s="15">
        <v>2020</v>
      </c>
      <c r="F1169" s="41">
        <v>44166</v>
      </c>
      <c r="G1169" s="42">
        <v>1007.3</v>
      </c>
      <c r="H1169" s="42">
        <v>1017.4</v>
      </c>
      <c r="I1169" s="42">
        <v>1015.8</v>
      </c>
      <c r="J1169" s="42" t="s">
        <v>13561</v>
      </c>
      <c r="K1169" s="42">
        <v>1000.7</v>
      </c>
      <c r="L1169" s="42" t="s">
        <v>13562</v>
      </c>
      <c r="M1169" s="42">
        <v>19.5</v>
      </c>
      <c r="N1169" s="42">
        <v>28.5</v>
      </c>
      <c r="O1169" s="42" t="s">
        <v>13563</v>
      </c>
      <c r="P1169" s="42">
        <v>9.1</v>
      </c>
      <c r="Q1169" s="42" t="s">
        <v>13564</v>
      </c>
      <c r="R1169" s="42">
        <v>15.2</v>
      </c>
      <c r="S1169" s="42">
        <v>1.8</v>
      </c>
      <c r="T1169" s="42">
        <v>10</v>
      </c>
      <c r="U1169" s="42">
        <v>15.6</v>
      </c>
      <c r="V1169" s="42">
        <v>10</v>
      </c>
      <c r="W1169" s="42" t="s">
        <v>13565</v>
      </c>
      <c r="X1169" s="42">
        <v>41.5</v>
      </c>
      <c r="Y1169" s="42">
        <v>36</v>
      </c>
      <c r="Z1169" s="42">
        <v>6</v>
      </c>
      <c r="AA1169" s="42">
        <v>5</v>
      </c>
      <c r="AB1169" s="42" t="s">
        <v>13566</v>
      </c>
      <c r="AC1169" s="42">
        <v>11</v>
      </c>
      <c r="AD1169" s="42" t="s">
        <v>13567</v>
      </c>
      <c r="AE1169" s="42">
        <v>28.5</v>
      </c>
      <c r="AF1169" s="42" t="s">
        <v>9555</v>
      </c>
      <c r="AG1169" s="42">
        <v>77</v>
      </c>
      <c r="AH1169" s="42">
        <v>81.400000000000006</v>
      </c>
      <c r="AI1169" s="42">
        <v>156.19999999999999</v>
      </c>
      <c r="AJ1169" s="42">
        <v>338.25</v>
      </c>
      <c r="AK1169" s="42" t="s">
        <v>76</v>
      </c>
      <c r="AL1169" s="42" t="s">
        <v>76</v>
      </c>
      <c r="AM1169" s="42" t="s">
        <v>76</v>
      </c>
      <c r="AN1169" s="42">
        <v>6.6</v>
      </c>
    </row>
    <row r="1170" spans="2:40" x14ac:dyDescent="0.25">
      <c r="B1170" s="42" t="s">
        <v>408</v>
      </c>
      <c r="C1170" s="15">
        <v>467490</v>
      </c>
      <c r="D1170" s="15" t="s">
        <v>11890</v>
      </c>
      <c r="E1170" s="15">
        <v>2021</v>
      </c>
      <c r="F1170" s="41">
        <v>44197</v>
      </c>
      <c r="G1170" s="42">
        <v>1008.8</v>
      </c>
      <c r="H1170" s="42">
        <v>1019.1</v>
      </c>
      <c r="I1170" s="42">
        <v>1015.2</v>
      </c>
      <c r="J1170" s="42" t="s">
        <v>13568</v>
      </c>
      <c r="K1170" s="42">
        <v>999</v>
      </c>
      <c r="L1170" s="42" t="s">
        <v>13569</v>
      </c>
      <c r="M1170" s="42">
        <v>16</v>
      </c>
      <c r="N1170" s="42">
        <v>30.4</v>
      </c>
      <c r="O1170" s="42" t="s">
        <v>13570</v>
      </c>
      <c r="P1170" s="42">
        <v>6.7</v>
      </c>
      <c r="Q1170" s="42" t="s">
        <v>13571</v>
      </c>
      <c r="R1170" s="42">
        <v>10.3</v>
      </c>
      <c r="S1170" s="42">
        <v>1.5</v>
      </c>
      <c r="T1170" s="42">
        <v>20</v>
      </c>
      <c r="U1170" s="42">
        <v>12.2</v>
      </c>
      <c r="V1170" s="42">
        <v>20</v>
      </c>
      <c r="W1170" s="42" t="s">
        <v>13572</v>
      </c>
      <c r="X1170" s="42">
        <v>5</v>
      </c>
      <c r="Y1170" s="42">
        <v>16.8</v>
      </c>
      <c r="Z1170" s="42">
        <v>3</v>
      </c>
      <c r="AA1170" s="42">
        <v>0.5</v>
      </c>
      <c r="AB1170" s="42" t="s">
        <v>13573</v>
      </c>
      <c r="AC1170" s="42">
        <v>1</v>
      </c>
      <c r="AD1170" s="42" t="s">
        <v>13573</v>
      </c>
      <c r="AE1170" s="42">
        <v>3.5</v>
      </c>
      <c r="AF1170" s="42" t="s">
        <v>13574</v>
      </c>
      <c r="AG1170" s="42">
        <v>71</v>
      </c>
      <c r="AH1170" s="42">
        <v>74.900000000000006</v>
      </c>
      <c r="AI1170" s="42">
        <v>225.9</v>
      </c>
      <c r="AJ1170" s="42">
        <v>449.75</v>
      </c>
      <c r="AK1170" s="42" t="s">
        <v>76</v>
      </c>
      <c r="AL1170" s="42" t="s">
        <v>76</v>
      </c>
      <c r="AM1170" s="42" t="s">
        <v>76</v>
      </c>
      <c r="AN1170" s="42">
        <v>3.6</v>
      </c>
    </row>
    <row r="1171" spans="2:40" x14ac:dyDescent="0.25">
      <c r="B1171" s="42" t="s">
        <v>408</v>
      </c>
      <c r="C1171" s="15">
        <v>467490</v>
      </c>
      <c r="D1171" s="15" t="s">
        <v>11890</v>
      </c>
      <c r="E1171" s="15">
        <v>2021</v>
      </c>
      <c r="F1171" s="41">
        <v>44228</v>
      </c>
      <c r="G1171" s="42">
        <v>1006.6</v>
      </c>
      <c r="H1171" s="42">
        <v>1016.7</v>
      </c>
      <c r="I1171" s="42">
        <v>1014.7</v>
      </c>
      <c r="J1171" s="42" t="s">
        <v>13575</v>
      </c>
      <c r="K1171" s="42">
        <v>998.1</v>
      </c>
      <c r="L1171" s="42" t="s">
        <v>13576</v>
      </c>
      <c r="M1171" s="42">
        <v>19</v>
      </c>
      <c r="N1171" s="42">
        <v>28.5</v>
      </c>
      <c r="O1171" s="42" t="s">
        <v>13577</v>
      </c>
      <c r="P1171" s="42">
        <v>12</v>
      </c>
      <c r="Q1171" s="42" t="s">
        <v>13578</v>
      </c>
      <c r="R1171" s="42">
        <v>12.9</v>
      </c>
      <c r="S1171" s="42">
        <v>1.3</v>
      </c>
      <c r="T1171" s="42">
        <v>360</v>
      </c>
      <c r="U1171" s="42">
        <v>12.4</v>
      </c>
      <c r="V1171" s="42">
        <v>320</v>
      </c>
      <c r="W1171" s="42" t="s">
        <v>13579</v>
      </c>
      <c r="X1171" s="42">
        <v>23.5</v>
      </c>
      <c r="Y1171" s="42">
        <v>12.1</v>
      </c>
      <c r="Z1171" s="42">
        <v>2</v>
      </c>
      <c r="AA1171" s="42">
        <v>2</v>
      </c>
      <c r="AB1171" s="42" t="s">
        <v>13580</v>
      </c>
      <c r="AC1171" s="42">
        <v>7.5</v>
      </c>
      <c r="AD1171" s="42" t="s">
        <v>13581</v>
      </c>
      <c r="AE1171" s="42">
        <v>20</v>
      </c>
      <c r="AF1171" s="42" t="s">
        <v>1464</v>
      </c>
      <c r="AG1171" s="42">
        <v>70</v>
      </c>
      <c r="AH1171" s="42">
        <v>84.4</v>
      </c>
      <c r="AI1171" s="42">
        <v>229.9</v>
      </c>
      <c r="AJ1171" s="42">
        <v>498.79</v>
      </c>
      <c r="AK1171" s="42" t="s">
        <v>76</v>
      </c>
      <c r="AL1171" s="42" t="s">
        <v>76</v>
      </c>
      <c r="AM1171" s="42" t="s">
        <v>76</v>
      </c>
      <c r="AN1171" s="42">
        <v>2.9</v>
      </c>
    </row>
    <row r="1172" spans="2:40" x14ac:dyDescent="0.25">
      <c r="B1172" s="42" t="s">
        <v>408</v>
      </c>
      <c r="C1172" s="15">
        <v>467490</v>
      </c>
      <c r="D1172" s="15" t="s">
        <v>11890</v>
      </c>
      <c r="E1172" s="15">
        <v>2021</v>
      </c>
      <c r="F1172" s="41">
        <v>44256</v>
      </c>
      <c r="G1172" s="42">
        <v>1005.6</v>
      </c>
      <c r="H1172" s="42">
        <v>1015.6</v>
      </c>
      <c r="I1172" s="42">
        <v>1012.5</v>
      </c>
      <c r="J1172" s="42" t="s">
        <v>13582</v>
      </c>
      <c r="K1172" s="42">
        <v>995.6</v>
      </c>
      <c r="L1172" s="42" t="s">
        <v>1737</v>
      </c>
      <c r="M1172" s="42">
        <v>21.5</v>
      </c>
      <c r="N1172" s="42">
        <v>31.4</v>
      </c>
      <c r="O1172" s="42" t="s">
        <v>13583</v>
      </c>
      <c r="P1172" s="42">
        <v>12.7</v>
      </c>
      <c r="Q1172" s="42" t="s">
        <v>13584</v>
      </c>
      <c r="R1172" s="42">
        <v>16.2</v>
      </c>
      <c r="S1172" s="42">
        <v>1.4</v>
      </c>
      <c r="T1172" s="42">
        <v>340</v>
      </c>
      <c r="U1172" s="42">
        <v>12.6</v>
      </c>
      <c r="V1172" s="42">
        <v>10</v>
      </c>
      <c r="W1172" s="42" t="s">
        <v>13585</v>
      </c>
      <c r="X1172" s="42">
        <v>29</v>
      </c>
      <c r="Y1172" s="42">
        <v>16.7</v>
      </c>
      <c r="Z1172" s="42">
        <v>3</v>
      </c>
      <c r="AA1172" s="42">
        <v>9.5</v>
      </c>
      <c r="AB1172" s="42" t="s">
        <v>13586</v>
      </c>
      <c r="AC1172" s="42">
        <v>11.5</v>
      </c>
      <c r="AD1172" s="42" t="s">
        <v>13587</v>
      </c>
      <c r="AE1172" s="42">
        <v>15</v>
      </c>
      <c r="AF1172" s="42" t="s">
        <v>6495</v>
      </c>
      <c r="AG1172" s="42">
        <v>73</v>
      </c>
      <c r="AH1172" s="42">
        <v>109</v>
      </c>
      <c r="AI1172" s="42">
        <v>213.1</v>
      </c>
      <c r="AJ1172" s="42">
        <v>541.21</v>
      </c>
      <c r="AK1172" s="42" t="s">
        <v>76</v>
      </c>
      <c r="AL1172" s="42" t="s">
        <v>76</v>
      </c>
      <c r="AM1172" s="42" t="s">
        <v>76</v>
      </c>
      <c r="AN1172" s="42">
        <v>4.9000000000000004</v>
      </c>
    </row>
    <row r="1173" spans="2:40" x14ac:dyDescent="0.25">
      <c r="B1173" s="42" t="s">
        <v>408</v>
      </c>
      <c r="C1173" s="15">
        <v>467490</v>
      </c>
      <c r="D1173" s="15" t="s">
        <v>11890</v>
      </c>
      <c r="E1173" s="15">
        <v>2021</v>
      </c>
      <c r="F1173" s="41">
        <v>44287</v>
      </c>
      <c r="G1173" s="42">
        <v>1003.3</v>
      </c>
      <c r="H1173" s="42">
        <v>1013.3</v>
      </c>
      <c r="I1173" s="42">
        <v>1010.4</v>
      </c>
      <c r="J1173" s="42" t="s">
        <v>13588</v>
      </c>
      <c r="K1173" s="42">
        <v>994.9</v>
      </c>
      <c r="L1173" s="42" t="s">
        <v>13589</v>
      </c>
      <c r="M1173" s="42">
        <v>23.9</v>
      </c>
      <c r="N1173" s="42">
        <v>32.5</v>
      </c>
      <c r="O1173" s="42" t="s">
        <v>13590</v>
      </c>
      <c r="P1173" s="42">
        <v>17.3</v>
      </c>
      <c r="Q1173" s="42" t="s">
        <v>13591</v>
      </c>
      <c r="R1173" s="42">
        <v>17.8</v>
      </c>
      <c r="S1173" s="42">
        <v>1.5</v>
      </c>
      <c r="T1173" s="42">
        <v>360</v>
      </c>
      <c r="U1173" s="42">
        <v>11.6</v>
      </c>
      <c r="V1173" s="42">
        <v>360</v>
      </c>
      <c r="W1173" s="42" t="s">
        <v>13592</v>
      </c>
      <c r="X1173" s="42">
        <v>8</v>
      </c>
      <c r="Y1173" s="42">
        <v>9.1</v>
      </c>
      <c r="Z1173" s="42">
        <v>2</v>
      </c>
      <c r="AA1173" s="42">
        <v>1.5</v>
      </c>
      <c r="AB1173" s="42" t="s">
        <v>13593</v>
      </c>
      <c r="AC1173" s="42">
        <v>3</v>
      </c>
      <c r="AD1173" s="42" t="s">
        <v>13594</v>
      </c>
      <c r="AE1173" s="42">
        <v>7.5</v>
      </c>
      <c r="AF1173" s="42" t="s">
        <v>6502</v>
      </c>
      <c r="AG1173" s="42">
        <v>70</v>
      </c>
      <c r="AH1173" s="42">
        <v>118.2</v>
      </c>
      <c r="AI1173" s="42">
        <v>175.7</v>
      </c>
      <c r="AJ1173" s="42">
        <v>541.79</v>
      </c>
      <c r="AK1173" s="42" t="s">
        <v>76</v>
      </c>
      <c r="AL1173" s="42" t="s">
        <v>76</v>
      </c>
      <c r="AM1173" s="42" t="s">
        <v>76</v>
      </c>
      <c r="AN1173" s="42">
        <v>5.3</v>
      </c>
    </row>
    <row r="1174" spans="2:40" x14ac:dyDescent="0.25">
      <c r="B1174" s="42" t="s">
        <v>408</v>
      </c>
      <c r="C1174" s="15">
        <v>467490</v>
      </c>
      <c r="D1174" s="15" t="s">
        <v>11890</v>
      </c>
      <c r="E1174" s="15">
        <v>2021</v>
      </c>
      <c r="F1174" s="41">
        <v>44317</v>
      </c>
      <c r="G1174" s="42">
        <v>1000.5</v>
      </c>
      <c r="H1174" s="42">
        <v>1010.2</v>
      </c>
      <c r="I1174" s="42">
        <v>1006.5</v>
      </c>
      <c r="J1174" s="42" t="s">
        <v>13595</v>
      </c>
      <c r="K1174" s="42">
        <v>994.4</v>
      </c>
      <c r="L1174" s="42" t="s">
        <v>13596</v>
      </c>
      <c r="M1174" s="42">
        <v>28.8</v>
      </c>
      <c r="N1174" s="42">
        <v>37</v>
      </c>
      <c r="O1174" s="42" t="s">
        <v>13597</v>
      </c>
      <c r="P1174" s="42">
        <v>19.899999999999999</v>
      </c>
      <c r="Q1174" s="42" t="s">
        <v>13598</v>
      </c>
      <c r="R1174" s="42">
        <v>22.5</v>
      </c>
      <c r="S1174" s="42">
        <v>1.7</v>
      </c>
      <c r="T1174" s="42">
        <v>200</v>
      </c>
      <c r="U1174" s="42">
        <v>10.9</v>
      </c>
      <c r="V1174" s="42">
        <v>200</v>
      </c>
      <c r="W1174" s="42" t="s">
        <v>13599</v>
      </c>
      <c r="X1174" s="42">
        <v>235</v>
      </c>
      <c r="Y1174" s="42">
        <v>21.1</v>
      </c>
      <c r="Z1174" s="42">
        <v>2</v>
      </c>
      <c r="AA1174" s="42">
        <v>15.5</v>
      </c>
      <c r="AB1174" s="42" t="s">
        <v>13600</v>
      </c>
      <c r="AC1174" s="42">
        <v>43.5</v>
      </c>
      <c r="AD1174" s="42" t="s">
        <v>13601</v>
      </c>
      <c r="AE1174" s="42">
        <v>171.5</v>
      </c>
      <c r="AF1174" s="42" t="s">
        <v>2318</v>
      </c>
      <c r="AG1174" s="42">
        <v>70</v>
      </c>
      <c r="AH1174" s="42">
        <v>147.4</v>
      </c>
      <c r="AI1174" s="42">
        <v>223.8</v>
      </c>
      <c r="AJ1174" s="42">
        <v>667.39</v>
      </c>
      <c r="AK1174" s="42" t="s">
        <v>76</v>
      </c>
      <c r="AL1174" s="42" t="s">
        <v>76</v>
      </c>
      <c r="AM1174" s="42" t="s">
        <v>76</v>
      </c>
      <c r="AN1174" s="42">
        <v>5.4</v>
      </c>
    </row>
    <row r="1175" spans="2:40" x14ac:dyDescent="0.25">
      <c r="B1175" s="42" t="s">
        <v>408</v>
      </c>
      <c r="C1175" s="15">
        <v>467490</v>
      </c>
      <c r="D1175" s="15" t="s">
        <v>11890</v>
      </c>
      <c r="E1175" s="15">
        <v>2021</v>
      </c>
      <c r="F1175" s="41">
        <v>44348</v>
      </c>
      <c r="G1175" s="42">
        <v>997.6</v>
      </c>
      <c r="H1175" s="42">
        <v>1007.4</v>
      </c>
      <c r="I1175" s="42">
        <v>1003.4</v>
      </c>
      <c r="J1175" s="42" t="s">
        <v>13602</v>
      </c>
      <c r="K1175" s="42">
        <v>992.3</v>
      </c>
      <c r="L1175" s="42" t="s">
        <v>13603</v>
      </c>
      <c r="M1175" s="42">
        <v>27.8</v>
      </c>
      <c r="N1175" s="42">
        <v>35</v>
      </c>
      <c r="O1175" s="42" t="s">
        <v>13604</v>
      </c>
      <c r="P1175" s="42">
        <v>23.2</v>
      </c>
      <c r="Q1175" s="42" t="s">
        <v>13605</v>
      </c>
      <c r="R1175" s="42">
        <v>24</v>
      </c>
      <c r="S1175" s="42">
        <v>1.4</v>
      </c>
      <c r="T1175" s="42">
        <v>200</v>
      </c>
      <c r="U1175" s="42">
        <v>12</v>
      </c>
      <c r="V1175" s="42">
        <v>240</v>
      </c>
      <c r="W1175" s="42" t="s">
        <v>13606</v>
      </c>
      <c r="X1175" s="42">
        <v>645.5</v>
      </c>
      <c r="Y1175" s="42">
        <v>95.4</v>
      </c>
      <c r="Z1175" s="42">
        <v>20</v>
      </c>
      <c r="AA1175" s="42">
        <v>13</v>
      </c>
      <c r="AB1175" s="42" t="s">
        <v>13607</v>
      </c>
      <c r="AC1175" s="42">
        <v>56</v>
      </c>
      <c r="AD1175" s="42" t="s">
        <v>13608</v>
      </c>
      <c r="AE1175" s="42">
        <v>197.5</v>
      </c>
      <c r="AF1175" s="42" t="s">
        <v>13609</v>
      </c>
      <c r="AG1175" s="42">
        <v>81</v>
      </c>
      <c r="AH1175" s="42">
        <v>88.6</v>
      </c>
      <c r="AI1175" s="42">
        <v>122.3</v>
      </c>
      <c r="AJ1175" s="42">
        <v>483.21</v>
      </c>
      <c r="AK1175" s="42">
        <v>9</v>
      </c>
      <c r="AL1175" s="42">
        <v>13</v>
      </c>
      <c r="AM1175" s="42" t="s">
        <v>225</v>
      </c>
      <c r="AN1175" s="42">
        <v>7.6</v>
      </c>
    </row>
    <row r="1176" spans="2:40" x14ac:dyDescent="0.25">
      <c r="B1176" s="42" t="s">
        <v>408</v>
      </c>
      <c r="C1176" s="15">
        <v>467490</v>
      </c>
      <c r="D1176" s="15" t="s">
        <v>11890</v>
      </c>
      <c r="E1176" s="15">
        <v>2021</v>
      </c>
      <c r="F1176" s="41">
        <v>44378</v>
      </c>
      <c r="G1176" s="42">
        <v>995.5</v>
      </c>
      <c r="H1176" s="42">
        <v>1005.2</v>
      </c>
      <c r="I1176" s="42">
        <v>1004.1</v>
      </c>
      <c r="J1176" s="42" t="s">
        <v>13610</v>
      </c>
      <c r="K1176" s="42">
        <v>982.6</v>
      </c>
      <c r="L1176" s="42" t="s">
        <v>13611</v>
      </c>
      <c r="M1176" s="42">
        <v>29</v>
      </c>
      <c r="N1176" s="42">
        <v>35</v>
      </c>
      <c r="O1176" s="42" t="s">
        <v>13612</v>
      </c>
      <c r="P1176" s="42">
        <v>22.5</v>
      </c>
      <c r="Q1176" s="42" t="s">
        <v>13613</v>
      </c>
      <c r="R1176" s="42">
        <v>24.4</v>
      </c>
      <c r="S1176" s="42">
        <v>1.6</v>
      </c>
      <c r="T1176" s="42">
        <v>200</v>
      </c>
      <c r="U1176" s="42">
        <v>15.3</v>
      </c>
      <c r="V1176" s="42">
        <v>40</v>
      </c>
      <c r="W1176" s="42" t="s">
        <v>13614</v>
      </c>
      <c r="X1176" s="42">
        <v>132</v>
      </c>
      <c r="Y1176" s="42">
        <v>37.200000000000003</v>
      </c>
      <c r="Z1176" s="42">
        <v>11</v>
      </c>
      <c r="AA1176" s="42">
        <v>11.5</v>
      </c>
      <c r="AB1176" s="42" t="s">
        <v>13615</v>
      </c>
      <c r="AC1176" s="42">
        <v>23.5</v>
      </c>
      <c r="AD1176" s="42" t="s">
        <v>13616</v>
      </c>
      <c r="AE1176" s="42">
        <v>28.5</v>
      </c>
      <c r="AF1176" s="42" t="s">
        <v>2320</v>
      </c>
      <c r="AG1176" s="42">
        <v>77</v>
      </c>
      <c r="AH1176" s="42">
        <v>110.9</v>
      </c>
      <c r="AI1176" s="42">
        <v>179.2</v>
      </c>
      <c r="AJ1176" s="42">
        <v>607.15</v>
      </c>
      <c r="AK1176" s="42" t="s">
        <v>76</v>
      </c>
      <c r="AL1176" s="42" t="s">
        <v>76</v>
      </c>
      <c r="AM1176" s="42" t="s">
        <v>76</v>
      </c>
      <c r="AN1176" s="42">
        <v>6</v>
      </c>
    </row>
    <row r="1177" spans="2:40" x14ac:dyDescent="0.25">
      <c r="B1177" s="42" t="s">
        <v>408</v>
      </c>
      <c r="C1177" s="15">
        <v>467490</v>
      </c>
      <c r="D1177" s="15" t="s">
        <v>11890</v>
      </c>
      <c r="E1177" s="15">
        <v>2021</v>
      </c>
      <c r="F1177" s="41">
        <v>44409</v>
      </c>
      <c r="G1177" s="42">
        <v>997.8</v>
      </c>
      <c r="H1177" s="42">
        <v>1007.5</v>
      </c>
      <c r="I1177" s="42">
        <v>1004.7</v>
      </c>
      <c r="J1177" s="42" t="s">
        <v>13617</v>
      </c>
      <c r="K1177" s="42">
        <v>984.9</v>
      </c>
      <c r="L1177" s="42" t="s">
        <v>13618</v>
      </c>
      <c r="M1177" s="42">
        <v>27.8</v>
      </c>
      <c r="N1177" s="42">
        <v>34.6</v>
      </c>
      <c r="O1177" s="42" t="s">
        <v>13619</v>
      </c>
      <c r="P1177" s="42">
        <v>23</v>
      </c>
      <c r="Q1177" s="42" t="s">
        <v>13620</v>
      </c>
      <c r="R1177" s="42">
        <v>24.1</v>
      </c>
      <c r="S1177" s="42">
        <v>1.3</v>
      </c>
      <c r="T1177" s="42">
        <v>190</v>
      </c>
      <c r="U1177" s="42">
        <v>14.3</v>
      </c>
      <c r="V1177" s="42">
        <v>190</v>
      </c>
      <c r="W1177" s="42" t="s">
        <v>13621</v>
      </c>
      <c r="X1177" s="42">
        <v>813</v>
      </c>
      <c r="Y1177" s="42">
        <v>104.2</v>
      </c>
      <c r="Z1177" s="42">
        <v>16</v>
      </c>
      <c r="AA1177" s="42">
        <v>19</v>
      </c>
      <c r="AB1177" s="42" t="s">
        <v>13622</v>
      </c>
      <c r="AC1177" s="42">
        <v>61</v>
      </c>
      <c r="AD1177" s="42" t="s">
        <v>13623</v>
      </c>
      <c r="AE1177" s="42">
        <v>204.5</v>
      </c>
      <c r="AF1177" s="42" t="s">
        <v>5280</v>
      </c>
      <c r="AG1177" s="42">
        <v>81</v>
      </c>
      <c r="AH1177" s="42">
        <v>105.9</v>
      </c>
      <c r="AI1177" s="42">
        <v>166.8</v>
      </c>
      <c r="AJ1177" s="42">
        <v>517.70000000000005</v>
      </c>
      <c r="AK1177" s="42" t="s">
        <v>76</v>
      </c>
      <c r="AL1177" s="42" t="s">
        <v>76</v>
      </c>
      <c r="AM1177" s="42" t="s">
        <v>76</v>
      </c>
      <c r="AN1177" s="42">
        <v>6.6</v>
      </c>
    </row>
    <row r="1178" spans="2:40" x14ac:dyDescent="0.25">
      <c r="B1178" s="42" t="s">
        <v>408</v>
      </c>
      <c r="C1178" s="15">
        <v>467490</v>
      </c>
      <c r="D1178" s="15" t="s">
        <v>11890</v>
      </c>
      <c r="E1178" s="15">
        <v>2021</v>
      </c>
      <c r="F1178" s="41">
        <v>44440</v>
      </c>
      <c r="G1178" s="42">
        <v>999.8</v>
      </c>
      <c r="H1178" s="42">
        <v>1009.5</v>
      </c>
      <c r="I1178" s="42">
        <v>1005.9</v>
      </c>
      <c r="J1178" s="42" t="s">
        <v>13624</v>
      </c>
      <c r="K1178" s="42">
        <v>984.3</v>
      </c>
      <c r="L1178" s="42" t="s">
        <v>13625</v>
      </c>
      <c r="M1178" s="42">
        <v>29</v>
      </c>
      <c r="N1178" s="42">
        <v>34.700000000000003</v>
      </c>
      <c r="O1178" s="42" t="s">
        <v>13626</v>
      </c>
      <c r="P1178" s="42">
        <v>23.5</v>
      </c>
      <c r="Q1178" s="42" t="s">
        <v>13627</v>
      </c>
      <c r="R1178" s="42">
        <v>23.7</v>
      </c>
      <c r="S1178" s="42">
        <v>1.2</v>
      </c>
      <c r="T1178" s="42">
        <v>350</v>
      </c>
      <c r="U1178" s="42">
        <v>10.9</v>
      </c>
      <c r="V1178" s="42">
        <v>340</v>
      </c>
      <c r="W1178" s="42" t="s">
        <v>13628</v>
      </c>
      <c r="X1178" s="42">
        <v>42.5</v>
      </c>
      <c r="Y1178" s="42">
        <v>13.1</v>
      </c>
      <c r="Z1178" s="42">
        <v>6</v>
      </c>
      <c r="AA1178" s="42">
        <v>7</v>
      </c>
      <c r="AB1178" s="42" t="s">
        <v>13629</v>
      </c>
      <c r="AC1178" s="42">
        <v>14</v>
      </c>
      <c r="AD1178" s="42" t="s">
        <v>13630</v>
      </c>
      <c r="AE1178" s="42">
        <v>24</v>
      </c>
      <c r="AF1178" s="42" t="s">
        <v>2322</v>
      </c>
      <c r="AG1178" s="42">
        <v>74</v>
      </c>
      <c r="AH1178" s="42">
        <v>104.5</v>
      </c>
      <c r="AI1178" s="42">
        <v>207</v>
      </c>
      <c r="AJ1178" s="42">
        <v>551.54999999999995</v>
      </c>
      <c r="AK1178" s="42" t="s">
        <v>76</v>
      </c>
      <c r="AL1178" s="42" t="s">
        <v>76</v>
      </c>
      <c r="AM1178" s="42" t="s">
        <v>76</v>
      </c>
      <c r="AN1178" s="42">
        <v>4.8</v>
      </c>
    </row>
    <row r="1179" spans="2:40" x14ac:dyDescent="0.25">
      <c r="B1179" s="42" t="s">
        <v>408</v>
      </c>
      <c r="C1179" s="15">
        <v>467490</v>
      </c>
      <c r="D1179" s="15" t="s">
        <v>11890</v>
      </c>
      <c r="E1179" s="15">
        <v>2021</v>
      </c>
      <c r="F1179" s="41">
        <v>44470</v>
      </c>
      <c r="G1179" s="42">
        <v>1002.4</v>
      </c>
      <c r="H1179" s="42">
        <v>1012.3</v>
      </c>
      <c r="I1179" s="42">
        <v>1009.9</v>
      </c>
      <c r="J1179" s="42" t="s">
        <v>13631</v>
      </c>
      <c r="K1179" s="42">
        <v>984.9</v>
      </c>
      <c r="L1179" s="42" t="s">
        <v>13632</v>
      </c>
      <c r="M1179" s="42">
        <v>26.7</v>
      </c>
      <c r="N1179" s="42">
        <v>34.200000000000003</v>
      </c>
      <c r="O1179" s="42" t="s">
        <v>13633</v>
      </c>
      <c r="P1179" s="42">
        <v>20.9</v>
      </c>
      <c r="Q1179" s="42" t="s">
        <v>13634</v>
      </c>
      <c r="R1179" s="42">
        <v>20.9</v>
      </c>
      <c r="S1179" s="42">
        <v>1.4</v>
      </c>
      <c r="T1179" s="42">
        <v>360</v>
      </c>
      <c r="U1179" s="42">
        <v>12.4</v>
      </c>
      <c r="V1179" s="42">
        <v>50</v>
      </c>
      <c r="W1179" s="42" t="s">
        <v>13635</v>
      </c>
      <c r="X1179" s="42">
        <v>11</v>
      </c>
      <c r="Y1179" s="42">
        <v>15.5</v>
      </c>
      <c r="Z1179" s="42">
        <v>4</v>
      </c>
      <c r="AA1179" s="42">
        <v>1</v>
      </c>
      <c r="AB1179" s="42" t="s">
        <v>13636</v>
      </c>
      <c r="AC1179" s="42">
        <v>3</v>
      </c>
      <c r="AD1179" s="42" t="s">
        <v>13637</v>
      </c>
      <c r="AE1179" s="42">
        <v>7</v>
      </c>
      <c r="AF1179" s="42" t="s">
        <v>3444</v>
      </c>
      <c r="AG1179" s="42">
        <v>71</v>
      </c>
      <c r="AH1179" s="42">
        <v>104.4</v>
      </c>
      <c r="AI1179" s="42">
        <v>198.3</v>
      </c>
      <c r="AJ1179" s="42">
        <v>496.54</v>
      </c>
      <c r="AK1179" s="42" t="s">
        <v>76</v>
      </c>
      <c r="AL1179" s="42" t="s">
        <v>76</v>
      </c>
      <c r="AM1179" s="42" t="s">
        <v>76</v>
      </c>
      <c r="AN1179" s="42">
        <v>5.4</v>
      </c>
    </row>
    <row r="1180" spans="2:40" x14ac:dyDescent="0.25">
      <c r="B1180" s="42" t="s">
        <v>408</v>
      </c>
      <c r="C1180" s="15">
        <v>467490</v>
      </c>
      <c r="D1180" s="15" t="s">
        <v>11890</v>
      </c>
      <c r="E1180" s="15">
        <v>2021</v>
      </c>
      <c r="F1180" s="41">
        <v>44501</v>
      </c>
      <c r="G1180" s="42">
        <v>1005.7</v>
      </c>
      <c r="H1180" s="42">
        <v>1015.7</v>
      </c>
      <c r="I1180" s="42">
        <v>1011</v>
      </c>
      <c r="J1180" s="42" t="s">
        <v>13638</v>
      </c>
      <c r="K1180" s="42">
        <v>998.6</v>
      </c>
      <c r="L1180" s="42" t="s">
        <v>13639</v>
      </c>
      <c r="M1180" s="42">
        <v>22.4</v>
      </c>
      <c r="N1180" s="42">
        <v>32.299999999999997</v>
      </c>
      <c r="O1180" s="42" t="s">
        <v>13640</v>
      </c>
      <c r="P1180" s="42">
        <v>13.6</v>
      </c>
      <c r="Q1180" s="42" t="s">
        <v>13641</v>
      </c>
      <c r="R1180" s="42">
        <v>16.899999999999999</v>
      </c>
      <c r="S1180" s="42">
        <v>1.4</v>
      </c>
      <c r="T1180" s="42">
        <v>20</v>
      </c>
      <c r="U1180" s="42">
        <v>13.7</v>
      </c>
      <c r="V1180" s="42">
        <v>20</v>
      </c>
      <c r="W1180" s="42" t="s">
        <v>13642</v>
      </c>
      <c r="X1180" s="42">
        <v>5.5</v>
      </c>
      <c r="Y1180" s="42">
        <v>11.3</v>
      </c>
      <c r="Z1180" s="42">
        <v>3</v>
      </c>
      <c r="AA1180" s="42">
        <v>3</v>
      </c>
      <c r="AB1180" s="42" t="s">
        <v>13643</v>
      </c>
      <c r="AC1180" s="42">
        <v>3.5</v>
      </c>
      <c r="AD1180" s="42" t="s">
        <v>13643</v>
      </c>
      <c r="AE1180" s="42">
        <v>3.5</v>
      </c>
      <c r="AF1180" s="42" t="s">
        <v>7177</v>
      </c>
      <c r="AG1180" s="42">
        <v>72</v>
      </c>
      <c r="AH1180" s="42">
        <v>79.599999999999994</v>
      </c>
      <c r="AI1180" s="42">
        <v>150.69999999999999</v>
      </c>
      <c r="AJ1180" s="42">
        <v>398.92</v>
      </c>
      <c r="AK1180" s="42" t="s">
        <v>76</v>
      </c>
      <c r="AL1180" s="42" t="s">
        <v>76</v>
      </c>
      <c r="AM1180" s="42" t="s">
        <v>76</v>
      </c>
      <c r="AN1180" s="42">
        <v>5.7</v>
      </c>
    </row>
    <row r="1181" spans="2:40" x14ac:dyDescent="0.25">
      <c r="B1181" s="42" t="s">
        <v>408</v>
      </c>
      <c r="C1181" s="15">
        <v>467490</v>
      </c>
      <c r="D1181" s="15" t="s">
        <v>11890</v>
      </c>
      <c r="E1181" s="15">
        <v>2021</v>
      </c>
      <c r="F1181" s="41">
        <v>44531</v>
      </c>
      <c r="G1181" s="43">
        <v>1009.5</v>
      </c>
      <c r="H1181" s="43">
        <v>1019.6</v>
      </c>
      <c r="I1181" s="43">
        <v>1017</v>
      </c>
      <c r="J1181" s="42" t="s">
        <v>18791</v>
      </c>
      <c r="K1181" s="43">
        <v>1001.6</v>
      </c>
      <c r="L1181" s="42" t="s">
        <v>13644</v>
      </c>
      <c r="M1181" s="43">
        <v>18.8</v>
      </c>
      <c r="N1181" s="43">
        <v>28.2</v>
      </c>
      <c r="O1181" s="42" t="s">
        <v>13645</v>
      </c>
      <c r="P1181" s="43">
        <v>10.9</v>
      </c>
      <c r="Q1181" s="42" t="s">
        <v>13646</v>
      </c>
      <c r="R1181" s="43">
        <v>13.1</v>
      </c>
      <c r="S1181" s="43">
        <v>1.7</v>
      </c>
      <c r="T1181" s="43">
        <v>360</v>
      </c>
      <c r="U1181" s="43">
        <v>12</v>
      </c>
      <c r="V1181" s="43">
        <v>350</v>
      </c>
      <c r="W1181" s="42" t="s">
        <v>13647</v>
      </c>
      <c r="X1181" s="43">
        <v>19</v>
      </c>
      <c r="Y1181" s="43">
        <v>25.5</v>
      </c>
      <c r="Z1181" s="43">
        <v>3</v>
      </c>
      <c r="AA1181" s="43">
        <v>2</v>
      </c>
      <c r="AB1181" s="42" t="s">
        <v>13648</v>
      </c>
      <c r="AC1181" s="43">
        <v>4</v>
      </c>
      <c r="AD1181" s="42" t="s">
        <v>13649</v>
      </c>
      <c r="AE1181" s="43">
        <v>17</v>
      </c>
      <c r="AF1181" s="42" t="s">
        <v>6560</v>
      </c>
      <c r="AG1181" s="43">
        <v>71</v>
      </c>
      <c r="AH1181" s="43">
        <v>77.7</v>
      </c>
      <c r="AI1181" s="43">
        <v>199.9</v>
      </c>
      <c r="AJ1181" s="43">
        <v>415.45</v>
      </c>
      <c r="AK1181" s="42" t="s">
        <v>76</v>
      </c>
      <c r="AL1181" s="42" t="s">
        <v>76</v>
      </c>
      <c r="AM1181" s="42" t="s">
        <v>76</v>
      </c>
      <c r="AN1181" s="43">
        <v>4.2</v>
      </c>
    </row>
    <row r="1182" spans="2:40" x14ac:dyDescent="0.25">
      <c r="B1182" s="42" t="s">
        <v>408</v>
      </c>
      <c r="C1182" s="15">
        <v>467770</v>
      </c>
      <c r="D1182" s="15" t="s">
        <v>11895</v>
      </c>
      <c r="E1182" s="15">
        <v>2015</v>
      </c>
      <c r="F1182" s="41">
        <v>42005</v>
      </c>
      <c r="G1182" s="42">
        <v>1017.3</v>
      </c>
      <c r="H1182" s="42">
        <v>1020.5</v>
      </c>
      <c r="I1182" s="42">
        <v>1023.1</v>
      </c>
      <c r="J1182" s="42" t="s">
        <v>13650</v>
      </c>
      <c r="K1182" s="42">
        <v>1009.8</v>
      </c>
      <c r="L1182" s="42" t="s">
        <v>13651</v>
      </c>
      <c r="M1182" s="42">
        <v>15.9</v>
      </c>
      <c r="N1182" s="42">
        <v>23.5</v>
      </c>
      <c r="O1182" s="42" t="s">
        <v>13652</v>
      </c>
      <c r="P1182" s="42">
        <v>9.1</v>
      </c>
      <c r="Q1182" s="42" t="s">
        <v>13653</v>
      </c>
      <c r="R1182" s="42">
        <v>11.6</v>
      </c>
      <c r="S1182" s="42">
        <v>5.5</v>
      </c>
      <c r="T1182" s="42">
        <v>360</v>
      </c>
      <c r="U1182" s="42">
        <v>24.5</v>
      </c>
      <c r="V1182" s="42">
        <v>360</v>
      </c>
      <c r="W1182" s="42" t="s">
        <v>13654</v>
      </c>
      <c r="X1182" s="42">
        <v>15.5</v>
      </c>
      <c r="Y1182" s="42">
        <v>10.4</v>
      </c>
      <c r="Z1182" s="42">
        <v>4</v>
      </c>
      <c r="AA1182" s="42">
        <v>1.5</v>
      </c>
      <c r="AB1182" s="42" t="s">
        <v>13655</v>
      </c>
      <c r="AC1182" s="42">
        <v>4.5</v>
      </c>
      <c r="AD1182" s="42" t="s">
        <v>13656</v>
      </c>
      <c r="AE1182" s="42">
        <v>7.5</v>
      </c>
      <c r="AF1182" s="42" t="s">
        <v>2975</v>
      </c>
      <c r="AG1182" s="42">
        <v>76</v>
      </c>
      <c r="AH1182" s="42">
        <v>116.4</v>
      </c>
      <c r="AI1182" s="42">
        <v>197.3</v>
      </c>
      <c r="AJ1182" s="42">
        <v>370.12</v>
      </c>
      <c r="AK1182" s="42" t="s">
        <v>76</v>
      </c>
      <c r="AL1182" s="42" t="s">
        <v>76</v>
      </c>
      <c r="AM1182" s="42" t="s">
        <v>76</v>
      </c>
      <c r="AN1182" s="42">
        <v>4.4000000000000004</v>
      </c>
    </row>
    <row r="1183" spans="2:40" x14ac:dyDescent="0.25">
      <c r="B1183" s="42" t="s">
        <v>408</v>
      </c>
      <c r="C1183" s="15">
        <v>467770</v>
      </c>
      <c r="D1183" s="15" t="s">
        <v>11895</v>
      </c>
      <c r="E1183" s="15">
        <v>2015</v>
      </c>
      <c r="F1183" s="41">
        <v>42036</v>
      </c>
      <c r="G1183" s="42">
        <v>1016.2</v>
      </c>
      <c r="H1183" s="42">
        <v>1019.4</v>
      </c>
      <c r="I1183" s="42">
        <v>1023.7</v>
      </c>
      <c r="J1183" s="42" t="s">
        <v>4709</v>
      </c>
      <c r="K1183" s="42">
        <v>1009.4</v>
      </c>
      <c r="L1183" s="42" t="s">
        <v>13657</v>
      </c>
      <c r="M1183" s="42">
        <v>16.600000000000001</v>
      </c>
      <c r="N1183" s="42">
        <v>26.6</v>
      </c>
      <c r="O1183" s="42" t="s">
        <v>13658</v>
      </c>
      <c r="P1183" s="42">
        <v>10.3</v>
      </c>
      <c r="Q1183" s="42" t="s">
        <v>13659</v>
      </c>
      <c r="R1183" s="42">
        <v>12.8</v>
      </c>
      <c r="S1183" s="42">
        <v>4.7</v>
      </c>
      <c r="T1183" s="42">
        <v>360</v>
      </c>
      <c r="U1183" s="42">
        <v>25.4</v>
      </c>
      <c r="V1183" s="42">
        <v>360</v>
      </c>
      <c r="W1183" s="42" t="s">
        <v>13660</v>
      </c>
      <c r="X1183" s="42">
        <v>31</v>
      </c>
      <c r="Y1183" s="42">
        <v>11.8</v>
      </c>
      <c r="Z1183" s="42">
        <v>4</v>
      </c>
      <c r="AA1183" s="42">
        <v>4.5</v>
      </c>
      <c r="AB1183" s="42" t="s">
        <v>13661</v>
      </c>
      <c r="AC1183" s="42">
        <v>11.5</v>
      </c>
      <c r="AD1183" s="42" t="s">
        <v>13662</v>
      </c>
      <c r="AE1183" s="42">
        <v>20.5</v>
      </c>
      <c r="AF1183" s="42" t="s">
        <v>12526</v>
      </c>
      <c r="AG1183" s="42">
        <v>79</v>
      </c>
      <c r="AH1183" s="42">
        <v>93.4</v>
      </c>
      <c r="AI1183" s="42">
        <v>146</v>
      </c>
      <c r="AJ1183" s="42">
        <v>353.07</v>
      </c>
      <c r="AK1183" s="42" t="s">
        <v>76</v>
      </c>
      <c r="AL1183" s="42" t="s">
        <v>76</v>
      </c>
      <c r="AM1183" s="42" t="s">
        <v>76</v>
      </c>
      <c r="AN1183" s="42">
        <v>5.8</v>
      </c>
    </row>
    <row r="1184" spans="2:40" x14ac:dyDescent="0.25">
      <c r="B1184" s="42" t="s">
        <v>408</v>
      </c>
      <c r="C1184" s="15">
        <v>467770</v>
      </c>
      <c r="D1184" s="15" t="s">
        <v>11895</v>
      </c>
      <c r="E1184" s="15">
        <v>2015</v>
      </c>
      <c r="F1184" s="41">
        <v>42064</v>
      </c>
      <c r="G1184" s="42">
        <v>1014.8</v>
      </c>
      <c r="H1184" s="42">
        <v>1018</v>
      </c>
      <c r="I1184" s="42">
        <v>1022.4</v>
      </c>
      <c r="J1184" s="42" t="s">
        <v>13663</v>
      </c>
      <c r="K1184" s="42">
        <v>1006.8</v>
      </c>
      <c r="L1184" s="42" t="s">
        <v>13664</v>
      </c>
      <c r="M1184" s="42">
        <v>19.100000000000001</v>
      </c>
      <c r="N1184" s="42">
        <v>31.4</v>
      </c>
      <c r="O1184" s="42" t="s">
        <v>13665</v>
      </c>
      <c r="P1184" s="42">
        <v>11.9</v>
      </c>
      <c r="Q1184" s="42" t="s">
        <v>13666</v>
      </c>
      <c r="R1184" s="42">
        <v>15.5</v>
      </c>
      <c r="S1184" s="42">
        <v>4.3</v>
      </c>
      <c r="T1184" s="42">
        <v>360</v>
      </c>
      <c r="U1184" s="42">
        <v>22.9</v>
      </c>
      <c r="V1184" s="42">
        <v>20</v>
      </c>
      <c r="W1184" s="42" t="s">
        <v>13667</v>
      </c>
      <c r="X1184" s="42">
        <v>19.3</v>
      </c>
      <c r="Y1184" s="42">
        <v>26.3</v>
      </c>
      <c r="Z1184" s="42">
        <v>9</v>
      </c>
      <c r="AA1184" s="42">
        <v>4.5</v>
      </c>
      <c r="AB1184" s="42" t="s">
        <v>13668</v>
      </c>
      <c r="AC1184" s="42">
        <v>7.5</v>
      </c>
      <c r="AD1184" s="42" t="s">
        <v>13669</v>
      </c>
      <c r="AE1184" s="42">
        <v>8.9</v>
      </c>
      <c r="AF1184" s="42" t="s">
        <v>2992</v>
      </c>
      <c r="AG1184" s="42">
        <v>80</v>
      </c>
      <c r="AH1184" s="42">
        <v>103.1</v>
      </c>
      <c r="AI1184" s="42">
        <v>143</v>
      </c>
      <c r="AJ1184" s="42">
        <v>410.2</v>
      </c>
      <c r="AK1184" s="42" t="s">
        <v>76</v>
      </c>
      <c r="AL1184" s="42" t="s">
        <v>76</v>
      </c>
      <c r="AM1184" s="42" t="s">
        <v>76</v>
      </c>
      <c r="AN1184" s="42">
        <v>6.2</v>
      </c>
    </row>
    <row r="1185" spans="2:40" x14ac:dyDescent="0.25">
      <c r="B1185" s="42" t="s">
        <v>408</v>
      </c>
      <c r="C1185" s="15">
        <v>467770</v>
      </c>
      <c r="D1185" s="15" t="s">
        <v>11895</v>
      </c>
      <c r="E1185" s="15">
        <v>2015</v>
      </c>
      <c r="F1185" s="41">
        <v>42095</v>
      </c>
      <c r="G1185" s="42">
        <v>1011.3</v>
      </c>
      <c r="H1185" s="42">
        <v>1014.4</v>
      </c>
      <c r="I1185" s="42">
        <v>1017.4</v>
      </c>
      <c r="J1185" s="42" t="s">
        <v>13670</v>
      </c>
      <c r="K1185" s="42">
        <v>1004</v>
      </c>
      <c r="L1185" s="42" t="s">
        <v>13671</v>
      </c>
      <c r="M1185" s="42">
        <v>22.9</v>
      </c>
      <c r="N1185" s="42">
        <v>30.9</v>
      </c>
      <c r="O1185" s="42" t="s">
        <v>13672</v>
      </c>
      <c r="P1185" s="42">
        <v>14.7</v>
      </c>
      <c r="Q1185" s="42" t="s">
        <v>13673</v>
      </c>
      <c r="R1185" s="42">
        <v>18.100000000000001</v>
      </c>
      <c r="S1185" s="42">
        <v>4.5</v>
      </c>
      <c r="T1185" s="42">
        <v>360</v>
      </c>
      <c r="U1185" s="42">
        <v>23.5</v>
      </c>
      <c r="V1185" s="42">
        <v>360</v>
      </c>
      <c r="W1185" s="42" t="s">
        <v>13674</v>
      </c>
      <c r="X1185" s="42">
        <v>36.200000000000003</v>
      </c>
      <c r="Y1185" s="42">
        <v>32</v>
      </c>
      <c r="Z1185" s="42">
        <v>7</v>
      </c>
      <c r="AA1185" s="42">
        <v>3</v>
      </c>
      <c r="AB1185" s="42" t="s">
        <v>13675</v>
      </c>
      <c r="AC1185" s="42">
        <v>7</v>
      </c>
      <c r="AD1185" s="42" t="s">
        <v>13676</v>
      </c>
      <c r="AE1185" s="42">
        <v>19.5</v>
      </c>
      <c r="AF1185" s="42" t="s">
        <v>2362</v>
      </c>
      <c r="AG1185" s="42">
        <v>75</v>
      </c>
      <c r="AH1185" s="42">
        <v>147.19999999999999</v>
      </c>
      <c r="AI1185" s="42">
        <v>203</v>
      </c>
      <c r="AJ1185" s="42">
        <v>579.61</v>
      </c>
      <c r="AK1185" s="42" t="s">
        <v>76</v>
      </c>
      <c r="AL1185" s="42" t="s">
        <v>76</v>
      </c>
      <c r="AM1185" s="42" t="s">
        <v>76</v>
      </c>
      <c r="AN1185" s="42">
        <v>5.4</v>
      </c>
    </row>
    <row r="1186" spans="2:40" x14ac:dyDescent="0.25">
      <c r="B1186" s="42" t="s">
        <v>408</v>
      </c>
      <c r="C1186" s="15">
        <v>467770</v>
      </c>
      <c r="D1186" s="15" t="s">
        <v>11895</v>
      </c>
      <c r="E1186" s="15">
        <v>2015</v>
      </c>
      <c r="F1186" s="41">
        <v>42125</v>
      </c>
      <c r="G1186" s="42">
        <v>1006.9</v>
      </c>
      <c r="H1186" s="42">
        <v>1009.9</v>
      </c>
      <c r="I1186" s="42">
        <v>1011.5</v>
      </c>
      <c r="J1186" s="42" t="s">
        <v>13677</v>
      </c>
      <c r="K1186" s="42">
        <v>1001.4</v>
      </c>
      <c r="L1186" s="42" t="s">
        <v>13678</v>
      </c>
      <c r="M1186" s="42">
        <v>26.1</v>
      </c>
      <c r="N1186" s="42">
        <v>32</v>
      </c>
      <c r="O1186" s="42" t="s">
        <v>13679</v>
      </c>
      <c r="P1186" s="42">
        <v>20.100000000000001</v>
      </c>
      <c r="Q1186" s="42" t="s">
        <v>13680</v>
      </c>
      <c r="R1186" s="42">
        <v>22.8</v>
      </c>
      <c r="S1186" s="42">
        <v>3.4</v>
      </c>
      <c r="T1186" s="42">
        <v>360</v>
      </c>
      <c r="U1186" s="42">
        <v>15.1</v>
      </c>
      <c r="V1186" s="42">
        <v>350</v>
      </c>
      <c r="W1186" s="42" t="s">
        <v>13681</v>
      </c>
      <c r="X1186" s="42">
        <v>391.3</v>
      </c>
      <c r="Y1186" s="42">
        <v>120.5</v>
      </c>
      <c r="Z1186" s="42">
        <v>15</v>
      </c>
      <c r="AA1186" s="42">
        <v>11.5</v>
      </c>
      <c r="AB1186" s="42" t="s">
        <v>13682</v>
      </c>
      <c r="AC1186" s="42">
        <v>29</v>
      </c>
      <c r="AD1186" s="42" t="s">
        <v>13683</v>
      </c>
      <c r="AE1186" s="42">
        <v>117</v>
      </c>
      <c r="AF1186" s="42" t="s">
        <v>1857</v>
      </c>
      <c r="AG1186" s="42">
        <v>82</v>
      </c>
      <c r="AH1186" s="42">
        <v>129.19999999999999</v>
      </c>
      <c r="AI1186" s="42">
        <v>145.80000000000001</v>
      </c>
      <c r="AJ1186" s="42">
        <v>508.09</v>
      </c>
      <c r="AK1186" s="42" t="s">
        <v>76</v>
      </c>
      <c r="AL1186" s="42" t="s">
        <v>76</v>
      </c>
      <c r="AM1186" s="42" t="s">
        <v>76</v>
      </c>
      <c r="AN1186" s="42">
        <v>7.3</v>
      </c>
    </row>
    <row r="1187" spans="2:40" x14ac:dyDescent="0.25">
      <c r="B1187" s="42" t="s">
        <v>408</v>
      </c>
      <c r="C1187" s="15">
        <v>467770</v>
      </c>
      <c r="D1187" s="15" t="s">
        <v>11895</v>
      </c>
      <c r="E1187" s="15">
        <v>2015</v>
      </c>
      <c r="F1187" s="41">
        <v>42156</v>
      </c>
      <c r="G1187" s="42">
        <v>1005.6</v>
      </c>
      <c r="H1187" s="42">
        <v>1008.6</v>
      </c>
      <c r="I1187" s="42">
        <v>1009.1</v>
      </c>
      <c r="J1187" s="42" t="s">
        <v>13684</v>
      </c>
      <c r="K1187" s="42">
        <v>1001.3</v>
      </c>
      <c r="L1187" s="42" t="s">
        <v>13685</v>
      </c>
      <c r="M1187" s="42">
        <v>29.4</v>
      </c>
      <c r="N1187" s="42">
        <v>33.9</v>
      </c>
      <c r="O1187" s="42" t="s">
        <v>13686</v>
      </c>
      <c r="P1187" s="42">
        <v>24.2</v>
      </c>
      <c r="Q1187" s="42" t="s">
        <v>13687</v>
      </c>
      <c r="R1187" s="42">
        <v>24.8</v>
      </c>
      <c r="S1187" s="42">
        <v>3.8</v>
      </c>
      <c r="T1187" s="42">
        <v>190</v>
      </c>
      <c r="U1187" s="42">
        <v>15.1</v>
      </c>
      <c r="V1187" s="42">
        <v>230</v>
      </c>
      <c r="W1187" s="42" t="s">
        <v>13688</v>
      </c>
      <c r="X1187" s="42">
        <v>50.9</v>
      </c>
      <c r="Y1187" s="42">
        <v>16.5</v>
      </c>
      <c r="Z1187" s="42">
        <v>5</v>
      </c>
      <c r="AA1187" s="42">
        <v>12.5</v>
      </c>
      <c r="AB1187" s="42" t="s">
        <v>13689</v>
      </c>
      <c r="AC1187" s="42">
        <v>27.5</v>
      </c>
      <c r="AD1187" s="42" t="s">
        <v>13690</v>
      </c>
      <c r="AE1187" s="42">
        <v>29</v>
      </c>
      <c r="AF1187" s="42" t="s">
        <v>12554</v>
      </c>
      <c r="AG1187" s="42">
        <v>77</v>
      </c>
      <c r="AH1187" s="42">
        <v>200.4</v>
      </c>
      <c r="AI1187" s="42">
        <v>282.39999999999998</v>
      </c>
      <c r="AJ1187" s="42">
        <v>743.7</v>
      </c>
      <c r="AK1187" s="42" t="s">
        <v>76</v>
      </c>
      <c r="AL1187" s="42" t="s">
        <v>76</v>
      </c>
      <c r="AM1187" s="42" t="s">
        <v>76</v>
      </c>
      <c r="AN1187" s="42">
        <v>5.9</v>
      </c>
    </row>
    <row r="1188" spans="2:40" x14ac:dyDescent="0.25">
      <c r="B1188" s="42" t="s">
        <v>408</v>
      </c>
      <c r="C1188" s="15">
        <v>467770</v>
      </c>
      <c r="D1188" s="15" t="s">
        <v>11895</v>
      </c>
      <c r="E1188" s="15">
        <v>2015</v>
      </c>
      <c r="F1188" s="41">
        <v>42186</v>
      </c>
      <c r="G1188" s="42">
        <v>1002.4</v>
      </c>
      <c r="H1188" s="42">
        <v>1005.4</v>
      </c>
      <c r="I1188" s="42">
        <v>1011.1</v>
      </c>
      <c r="J1188" s="42" t="s">
        <v>13691</v>
      </c>
      <c r="K1188" s="42">
        <v>992.4</v>
      </c>
      <c r="L1188" s="42" t="s">
        <v>13692</v>
      </c>
      <c r="M1188" s="42">
        <v>28.9</v>
      </c>
      <c r="N1188" s="42">
        <v>34.5</v>
      </c>
      <c r="O1188" s="42" t="s">
        <v>13693</v>
      </c>
      <c r="P1188" s="42">
        <v>24.3</v>
      </c>
      <c r="Q1188" s="42" t="s">
        <v>13694</v>
      </c>
      <c r="R1188" s="42">
        <v>24.3</v>
      </c>
      <c r="S1188" s="42">
        <v>4.2</v>
      </c>
      <c r="T1188" s="42">
        <v>350</v>
      </c>
      <c r="U1188" s="42">
        <v>24.6</v>
      </c>
      <c r="V1188" s="42">
        <v>360</v>
      </c>
      <c r="W1188" s="42" t="s">
        <v>13695</v>
      </c>
      <c r="X1188" s="42">
        <v>64</v>
      </c>
      <c r="Y1188" s="42">
        <v>25.6</v>
      </c>
      <c r="Z1188" s="42">
        <v>12</v>
      </c>
      <c r="AA1188" s="42">
        <v>6</v>
      </c>
      <c r="AB1188" s="42" t="s">
        <v>13696</v>
      </c>
      <c r="AC1188" s="42">
        <v>17.5</v>
      </c>
      <c r="AD1188" s="42" t="s">
        <v>13697</v>
      </c>
      <c r="AE1188" s="42">
        <v>23</v>
      </c>
      <c r="AF1188" s="42" t="s">
        <v>1875</v>
      </c>
      <c r="AG1188" s="42">
        <v>77</v>
      </c>
      <c r="AH1188" s="42">
        <v>185.6</v>
      </c>
      <c r="AI1188" s="42">
        <v>208</v>
      </c>
      <c r="AJ1188" s="42">
        <v>668.38</v>
      </c>
      <c r="AK1188" s="42" t="s">
        <v>76</v>
      </c>
      <c r="AL1188" s="42" t="s">
        <v>76</v>
      </c>
      <c r="AM1188" s="42" t="s">
        <v>76</v>
      </c>
      <c r="AN1188" s="42">
        <v>6.1</v>
      </c>
    </row>
    <row r="1189" spans="2:40" x14ac:dyDescent="0.25">
      <c r="B1189" s="42" t="s">
        <v>408</v>
      </c>
      <c r="C1189" s="15">
        <v>467770</v>
      </c>
      <c r="D1189" s="15" t="s">
        <v>11895</v>
      </c>
      <c r="E1189" s="15">
        <v>2015</v>
      </c>
      <c r="F1189" s="41">
        <v>42217</v>
      </c>
      <c r="G1189" s="42">
        <v>1002.5</v>
      </c>
      <c r="H1189" s="42">
        <v>1005.6</v>
      </c>
      <c r="I1189" s="42">
        <v>1010.9</v>
      </c>
      <c r="J1189" s="42" t="s">
        <v>13698</v>
      </c>
      <c r="K1189" s="42">
        <v>956.1</v>
      </c>
      <c r="L1189" s="42" t="s">
        <v>13699</v>
      </c>
      <c r="M1189" s="42">
        <v>28</v>
      </c>
      <c r="N1189" s="42">
        <v>34.299999999999997</v>
      </c>
      <c r="O1189" s="42" t="s">
        <v>13700</v>
      </c>
      <c r="P1189" s="42">
        <v>22.8</v>
      </c>
      <c r="Q1189" s="42" t="s">
        <v>13701</v>
      </c>
      <c r="R1189" s="42">
        <v>23.9</v>
      </c>
      <c r="S1189" s="42">
        <v>3.9</v>
      </c>
      <c r="T1189" s="42">
        <v>140</v>
      </c>
      <c r="U1189" s="42">
        <v>54.2</v>
      </c>
      <c r="V1189" s="42">
        <v>350</v>
      </c>
      <c r="W1189" s="42" t="s">
        <v>13702</v>
      </c>
      <c r="X1189" s="42">
        <v>340.3</v>
      </c>
      <c r="Y1189" s="42">
        <v>121.4</v>
      </c>
      <c r="Z1189" s="42">
        <v>14</v>
      </c>
      <c r="AA1189" s="42">
        <v>18.5</v>
      </c>
      <c r="AB1189" s="42" t="s">
        <v>13703</v>
      </c>
      <c r="AC1189" s="42">
        <v>54.5</v>
      </c>
      <c r="AD1189" s="42" t="s">
        <v>13704</v>
      </c>
      <c r="AE1189" s="42">
        <v>72.5</v>
      </c>
      <c r="AF1189" s="42" t="s">
        <v>13705</v>
      </c>
      <c r="AG1189" s="42">
        <v>79</v>
      </c>
      <c r="AH1189" s="42">
        <v>141.19999999999999</v>
      </c>
      <c r="AI1189" s="42">
        <v>165.8</v>
      </c>
      <c r="AJ1189" s="42">
        <v>505.98</v>
      </c>
      <c r="AK1189" s="42" t="s">
        <v>76</v>
      </c>
      <c r="AL1189" s="42" t="s">
        <v>76</v>
      </c>
      <c r="AM1189" s="42" t="s">
        <v>76</v>
      </c>
      <c r="AN1189" s="42">
        <v>6.9</v>
      </c>
    </row>
    <row r="1190" spans="2:40" x14ac:dyDescent="0.25">
      <c r="B1190" s="42" t="s">
        <v>408</v>
      </c>
      <c r="C1190" s="15">
        <v>467770</v>
      </c>
      <c r="D1190" s="15" t="s">
        <v>11895</v>
      </c>
      <c r="E1190" s="15">
        <v>2015</v>
      </c>
      <c r="F1190" s="41">
        <v>42248</v>
      </c>
      <c r="G1190" s="42">
        <v>1006.7</v>
      </c>
      <c r="H1190" s="42">
        <v>1009.8</v>
      </c>
      <c r="I1190" s="42">
        <v>1012.9</v>
      </c>
      <c r="J1190" s="42" t="s">
        <v>13706</v>
      </c>
      <c r="K1190" s="42">
        <v>973.5</v>
      </c>
      <c r="L1190" s="42" t="s">
        <v>13707</v>
      </c>
      <c r="M1190" s="42">
        <v>27.1</v>
      </c>
      <c r="N1190" s="42">
        <v>32.1</v>
      </c>
      <c r="O1190" s="42" t="s">
        <v>13708</v>
      </c>
      <c r="P1190" s="42">
        <v>21.7</v>
      </c>
      <c r="Q1190" s="42" t="s">
        <v>13709</v>
      </c>
      <c r="R1190" s="42">
        <v>22.4</v>
      </c>
      <c r="S1190" s="42">
        <v>4.3</v>
      </c>
      <c r="T1190" s="42">
        <v>360</v>
      </c>
      <c r="U1190" s="42">
        <v>45.3</v>
      </c>
      <c r="V1190" s="42">
        <v>10</v>
      </c>
      <c r="W1190" s="42" t="s">
        <v>13710</v>
      </c>
      <c r="X1190" s="42">
        <v>115.3</v>
      </c>
      <c r="Y1190" s="42">
        <v>39.6</v>
      </c>
      <c r="Z1190" s="42">
        <v>7</v>
      </c>
      <c r="AA1190" s="42">
        <v>16.5</v>
      </c>
      <c r="AB1190" s="42" t="s">
        <v>13711</v>
      </c>
      <c r="AC1190" s="42">
        <v>41</v>
      </c>
      <c r="AD1190" s="42" t="s">
        <v>13712</v>
      </c>
      <c r="AE1190" s="42">
        <v>71</v>
      </c>
      <c r="AF1190" s="42" t="s">
        <v>4155</v>
      </c>
      <c r="AG1190" s="42">
        <v>76</v>
      </c>
      <c r="AH1190" s="42">
        <v>148.4</v>
      </c>
      <c r="AI1190" s="42">
        <v>220.9</v>
      </c>
      <c r="AJ1190" s="42">
        <v>592.94000000000005</v>
      </c>
      <c r="AK1190" s="42" t="s">
        <v>76</v>
      </c>
      <c r="AL1190" s="42" t="s">
        <v>76</v>
      </c>
      <c r="AM1190" s="42" t="s">
        <v>76</v>
      </c>
      <c r="AN1190" s="42">
        <v>4.8</v>
      </c>
    </row>
    <row r="1191" spans="2:40" x14ac:dyDescent="0.25">
      <c r="B1191" s="42" t="s">
        <v>408</v>
      </c>
      <c r="C1191" s="15">
        <v>467770</v>
      </c>
      <c r="D1191" s="15" t="s">
        <v>11895</v>
      </c>
      <c r="E1191" s="15">
        <v>2015</v>
      </c>
      <c r="F1191" s="41">
        <v>42278</v>
      </c>
      <c r="G1191" s="42">
        <v>1010.6</v>
      </c>
      <c r="H1191" s="42">
        <v>1013.6</v>
      </c>
      <c r="I1191" s="42">
        <v>1018.5</v>
      </c>
      <c r="J1191" s="42" t="s">
        <v>13713</v>
      </c>
      <c r="K1191" s="42">
        <v>1000</v>
      </c>
      <c r="L1191" s="42" t="s">
        <v>13714</v>
      </c>
      <c r="M1191" s="42">
        <v>25.2</v>
      </c>
      <c r="N1191" s="42">
        <v>31.8</v>
      </c>
      <c r="O1191" s="42" t="s">
        <v>7914</v>
      </c>
      <c r="P1191" s="42">
        <v>19.600000000000001</v>
      </c>
      <c r="Q1191" s="42" t="s">
        <v>13715</v>
      </c>
      <c r="R1191" s="42">
        <v>20.7</v>
      </c>
      <c r="S1191" s="42">
        <v>4.4000000000000004</v>
      </c>
      <c r="T1191" s="42">
        <v>360</v>
      </c>
      <c r="U1191" s="42">
        <v>24.3</v>
      </c>
      <c r="V1191" s="42">
        <v>360</v>
      </c>
      <c r="W1191" s="42" t="s">
        <v>13716</v>
      </c>
      <c r="X1191" s="42">
        <v>26</v>
      </c>
      <c r="Y1191" s="42">
        <v>13.5</v>
      </c>
      <c r="Z1191" s="42">
        <v>4</v>
      </c>
      <c r="AA1191" s="42">
        <v>9.5</v>
      </c>
      <c r="AB1191" s="42" t="s">
        <v>13717</v>
      </c>
      <c r="AC1191" s="42">
        <v>18.5</v>
      </c>
      <c r="AD1191" s="42" t="s">
        <v>13718</v>
      </c>
      <c r="AE1191" s="42">
        <v>24.5</v>
      </c>
      <c r="AF1191" s="42" t="s">
        <v>1901</v>
      </c>
      <c r="AG1191" s="42">
        <v>77</v>
      </c>
      <c r="AH1191" s="42">
        <v>143</v>
      </c>
      <c r="AI1191" s="42">
        <v>199</v>
      </c>
      <c r="AJ1191" s="42">
        <v>496.47</v>
      </c>
      <c r="AK1191" s="42" t="s">
        <v>76</v>
      </c>
      <c r="AL1191" s="42" t="s">
        <v>76</v>
      </c>
      <c r="AM1191" s="42" t="s">
        <v>76</v>
      </c>
      <c r="AN1191" s="42">
        <v>4.9000000000000004</v>
      </c>
    </row>
    <row r="1192" spans="2:40" x14ac:dyDescent="0.25">
      <c r="B1192" s="42" t="s">
        <v>408</v>
      </c>
      <c r="C1192" s="15">
        <v>467770</v>
      </c>
      <c r="D1192" s="15" t="s">
        <v>11895</v>
      </c>
      <c r="E1192" s="15">
        <v>2015</v>
      </c>
      <c r="F1192" s="41">
        <v>42309</v>
      </c>
      <c r="G1192" s="42">
        <v>1014.1</v>
      </c>
      <c r="H1192" s="42">
        <v>1017.2</v>
      </c>
      <c r="I1192" s="42">
        <v>1021.5</v>
      </c>
      <c r="J1192" s="42" t="s">
        <v>13719</v>
      </c>
      <c r="K1192" s="42">
        <v>1009.5</v>
      </c>
      <c r="L1192" s="42" t="s">
        <v>13720</v>
      </c>
      <c r="M1192" s="42">
        <v>23.4</v>
      </c>
      <c r="N1192" s="42">
        <v>31.1</v>
      </c>
      <c r="O1192" s="42" t="s">
        <v>13721</v>
      </c>
      <c r="P1192" s="42">
        <v>13.5</v>
      </c>
      <c r="Q1192" s="42" t="s">
        <v>13722</v>
      </c>
      <c r="R1192" s="42">
        <v>19.2</v>
      </c>
      <c r="S1192" s="42">
        <v>4.2</v>
      </c>
      <c r="T1192" s="42">
        <v>360</v>
      </c>
      <c r="U1192" s="42">
        <v>24.5</v>
      </c>
      <c r="V1192" s="42">
        <v>350</v>
      </c>
      <c r="W1192" s="42" t="s">
        <v>13723</v>
      </c>
      <c r="X1192" s="42">
        <v>0.8</v>
      </c>
      <c r="Y1192" s="42">
        <v>1</v>
      </c>
      <c r="Z1192" s="42">
        <v>1</v>
      </c>
      <c r="AA1192" s="42">
        <v>0.3</v>
      </c>
      <c r="AB1192" s="42" t="s">
        <v>13724</v>
      </c>
      <c r="AC1192" s="42">
        <v>0.8</v>
      </c>
      <c r="AD1192" s="42" t="s">
        <v>13725</v>
      </c>
      <c r="AE1192" s="42">
        <v>0.8</v>
      </c>
      <c r="AF1192" s="42" t="s">
        <v>3052</v>
      </c>
      <c r="AG1192" s="42">
        <v>78</v>
      </c>
      <c r="AH1192" s="42">
        <v>106.5</v>
      </c>
      <c r="AI1192" s="42">
        <v>199.4</v>
      </c>
      <c r="AJ1192" s="42">
        <v>404.75</v>
      </c>
      <c r="AK1192" s="42" t="s">
        <v>76</v>
      </c>
      <c r="AL1192" s="42" t="s">
        <v>76</v>
      </c>
      <c r="AM1192" s="42" t="s">
        <v>76</v>
      </c>
      <c r="AN1192" s="42">
        <v>4.4000000000000004</v>
      </c>
    </row>
    <row r="1193" spans="2:40" x14ac:dyDescent="0.25">
      <c r="B1193" s="42" t="s">
        <v>408</v>
      </c>
      <c r="C1193" s="15">
        <v>467770</v>
      </c>
      <c r="D1193" s="15" t="s">
        <v>11895</v>
      </c>
      <c r="E1193" s="15">
        <v>2015</v>
      </c>
      <c r="F1193" s="41">
        <v>42339</v>
      </c>
      <c r="G1193" s="42">
        <v>1016.8</v>
      </c>
      <c r="H1193" s="42">
        <v>1019.9</v>
      </c>
      <c r="I1193" s="42">
        <v>1024.0999999999999</v>
      </c>
      <c r="J1193" s="42" t="s">
        <v>13726</v>
      </c>
      <c r="K1193" s="42">
        <v>1007.9</v>
      </c>
      <c r="L1193" s="42" t="s">
        <v>13727</v>
      </c>
      <c r="M1193" s="42">
        <v>18.600000000000001</v>
      </c>
      <c r="N1193" s="42">
        <v>27.3</v>
      </c>
      <c r="O1193" s="42" t="s">
        <v>13728</v>
      </c>
      <c r="P1193" s="42">
        <v>10.5</v>
      </c>
      <c r="Q1193" s="42" t="s">
        <v>13729</v>
      </c>
      <c r="R1193" s="42">
        <v>14.5</v>
      </c>
      <c r="S1193" s="42">
        <v>5.7</v>
      </c>
      <c r="T1193" s="42">
        <v>360</v>
      </c>
      <c r="U1193" s="42">
        <v>25.8</v>
      </c>
      <c r="V1193" s="42">
        <v>20</v>
      </c>
      <c r="W1193" s="42" t="s">
        <v>13730</v>
      </c>
      <c r="X1193" s="42">
        <v>57.4</v>
      </c>
      <c r="Y1193" s="42">
        <v>20.399999999999999</v>
      </c>
      <c r="Z1193" s="42">
        <v>7</v>
      </c>
      <c r="AA1193" s="42">
        <v>8</v>
      </c>
      <c r="AB1193" s="42" t="s">
        <v>13731</v>
      </c>
      <c r="AC1193" s="42">
        <v>14</v>
      </c>
      <c r="AD1193" s="42" t="s">
        <v>13732</v>
      </c>
      <c r="AE1193" s="42">
        <v>36.5</v>
      </c>
      <c r="AF1193" s="42" t="s">
        <v>4787</v>
      </c>
      <c r="AG1193" s="42">
        <v>78</v>
      </c>
      <c r="AH1193" s="42">
        <v>92.9</v>
      </c>
      <c r="AI1193" s="42">
        <v>148.80000000000001</v>
      </c>
      <c r="AJ1193" s="42">
        <v>319.45999999999998</v>
      </c>
      <c r="AK1193" s="42" t="s">
        <v>76</v>
      </c>
      <c r="AL1193" s="42" t="s">
        <v>76</v>
      </c>
      <c r="AM1193" s="42" t="s">
        <v>76</v>
      </c>
      <c r="AN1193" s="42">
        <v>6.1</v>
      </c>
    </row>
    <row r="1194" spans="2:40" x14ac:dyDescent="0.25">
      <c r="B1194" s="42" t="s">
        <v>408</v>
      </c>
      <c r="C1194" s="15">
        <v>467770</v>
      </c>
      <c r="D1194" s="15" t="s">
        <v>11895</v>
      </c>
      <c r="E1194" s="15">
        <v>2016</v>
      </c>
      <c r="F1194" s="41">
        <v>42370</v>
      </c>
      <c r="G1194" s="42">
        <v>1017.1</v>
      </c>
      <c r="H1194" s="42">
        <v>1020.4</v>
      </c>
      <c r="I1194" s="42">
        <v>1031.8</v>
      </c>
      <c r="J1194" s="42" t="s">
        <v>13733</v>
      </c>
      <c r="K1194" s="42">
        <v>1005.8</v>
      </c>
      <c r="L1194" s="42" t="s">
        <v>13734</v>
      </c>
      <c r="M1194" s="42">
        <v>15.8</v>
      </c>
      <c r="N1194" s="42">
        <v>22</v>
      </c>
      <c r="O1194" s="42" t="s">
        <v>13735</v>
      </c>
      <c r="P1194" s="42">
        <v>4.2</v>
      </c>
      <c r="Q1194" s="42" t="s">
        <v>10848</v>
      </c>
      <c r="R1194" s="42">
        <v>12.9</v>
      </c>
      <c r="S1194" s="42">
        <v>5.6</v>
      </c>
      <c r="T1194" s="42">
        <v>360</v>
      </c>
      <c r="U1194" s="42">
        <v>31.9</v>
      </c>
      <c r="V1194" s="42">
        <v>20</v>
      </c>
      <c r="W1194" s="42" t="s">
        <v>13736</v>
      </c>
      <c r="X1194" s="42">
        <v>215.5</v>
      </c>
      <c r="Y1194" s="42">
        <v>126.1</v>
      </c>
      <c r="Z1194" s="42">
        <v>18</v>
      </c>
      <c r="AA1194" s="42">
        <v>12.5</v>
      </c>
      <c r="AB1194" s="42" t="s">
        <v>13737</v>
      </c>
      <c r="AC1194" s="42">
        <v>35.5</v>
      </c>
      <c r="AD1194" s="42" t="s">
        <v>13738</v>
      </c>
      <c r="AE1194" s="42">
        <v>51</v>
      </c>
      <c r="AF1194" s="42" t="s">
        <v>11409</v>
      </c>
      <c r="AG1194" s="42">
        <v>83</v>
      </c>
      <c r="AH1194" s="42">
        <v>61</v>
      </c>
      <c r="AI1194" s="42">
        <v>99.2</v>
      </c>
      <c r="AJ1194" s="42">
        <v>260.87</v>
      </c>
      <c r="AK1194" s="42" t="s">
        <v>76</v>
      </c>
      <c r="AL1194" s="42" t="s">
        <v>76</v>
      </c>
      <c r="AM1194" s="42" t="s">
        <v>76</v>
      </c>
      <c r="AN1194" s="42">
        <v>7.3</v>
      </c>
    </row>
    <row r="1195" spans="2:40" x14ac:dyDescent="0.25">
      <c r="B1195" s="42" t="s">
        <v>408</v>
      </c>
      <c r="C1195" s="15">
        <v>467770</v>
      </c>
      <c r="D1195" s="15" t="s">
        <v>11895</v>
      </c>
      <c r="E1195" s="15">
        <v>2016</v>
      </c>
      <c r="F1195" s="41">
        <v>42401</v>
      </c>
      <c r="G1195" s="42">
        <v>1018.3</v>
      </c>
      <c r="H1195" s="42">
        <v>1021.6</v>
      </c>
      <c r="I1195" s="42">
        <v>1025.5</v>
      </c>
      <c r="J1195" s="42" t="s">
        <v>13739</v>
      </c>
      <c r="K1195" s="42">
        <v>1008.8</v>
      </c>
      <c r="L1195" s="42" t="s">
        <v>13740</v>
      </c>
      <c r="M1195" s="42">
        <v>15.2</v>
      </c>
      <c r="N1195" s="42">
        <v>30</v>
      </c>
      <c r="O1195" s="42" t="s">
        <v>13741</v>
      </c>
      <c r="P1195" s="42">
        <v>9.1</v>
      </c>
      <c r="Q1195" s="42" t="s">
        <v>13742</v>
      </c>
      <c r="R1195" s="42">
        <v>11</v>
      </c>
      <c r="S1195" s="42">
        <v>5.9</v>
      </c>
      <c r="T1195" s="42">
        <v>360</v>
      </c>
      <c r="U1195" s="42">
        <v>30.2</v>
      </c>
      <c r="V1195" s="42">
        <v>360</v>
      </c>
      <c r="W1195" s="42" t="s">
        <v>13743</v>
      </c>
      <c r="X1195" s="42">
        <v>15.1</v>
      </c>
      <c r="Y1195" s="42">
        <v>19.2</v>
      </c>
      <c r="Z1195" s="42">
        <v>7</v>
      </c>
      <c r="AA1195" s="42">
        <v>1</v>
      </c>
      <c r="AB1195" s="42" t="s">
        <v>13744</v>
      </c>
      <c r="AC1195" s="42">
        <v>3</v>
      </c>
      <c r="AD1195" s="42" t="s">
        <v>13745</v>
      </c>
      <c r="AE1195" s="42">
        <v>5.5</v>
      </c>
      <c r="AF1195" s="42" t="s">
        <v>3559</v>
      </c>
      <c r="AG1195" s="42">
        <v>77</v>
      </c>
      <c r="AH1195" s="42">
        <v>79.7</v>
      </c>
      <c r="AI1195" s="42">
        <v>89.6</v>
      </c>
      <c r="AJ1195" s="42">
        <v>301.11</v>
      </c>
      <c r="AK1195" s="42" t="s">
        <v>76</v>
      </c>
      <c r="AL1195" s="42" t="s">
        <v>76</v>
      </c>
      <c r="AM1195" s="42" t="s">
        <v>76</v>
      </c>
      <c r="AN1195" s="42">
        <v>7.4</v>
      </c>
    </row>
    <row r="1196" spans="2:40" x14ac:dyDescent="0.25">
      <c r="B1196" s="42" t="s">
        <v>408</v>
      </c>
      <c r="C1196" s="15">
        <v>467770</v>
      </c>
      <c r="D1196" s="15" t="s">
        <v>11895</v>
      </c>
      <c r="E1196" s="15">
        <v>2016</v>
      </c>
      <c r="F1196" s="41">
        <v>42430</v>
      </c>
      <c r="G1196" s="42">
        <v>1014.7</v>
      </c>
      <c r="H1196" s="42">
        <v>1018</v>
      </c>
      <c r="I1196" s="42">
        <v>1022.6</v>
      </c>
      <c r="J1196" s="42" t="s">
        <v>13746</v>
      </c>
      <c r="K1196" s="42">
        <v>1006.8</v>
      </c>
      <c r="L1196" s="42" t="s">
        <v>13747</v>
      </c>
      <c r="M1196" s="42">
        <v>17.2</v>
      </c>
      <c r="N1196" s="42">
        <v>26.6</v>
      </c>
      <c r="O1196" s="42" t="s">
        <v>13748</v>
      </c>
      <c r="P1196" s="42">
        <v>10.3</v>
      </c>
      <c r="Q1196" s="42" t="s">
        <v>13749</v>
      </c>
      <c r="R1196" s="42">
        <v>13.8</v>
      </c>
      <c r="S1196" s="42">
        <v>4.3</v>
      </c>
      <c r="T1196" s="42">
        <v>360</v>
      </c>
      <c r="U1196" s="42">
        <v>26.6</v>
      </c>
      <c r="V1196" s="42">
        <v>360</v>
      </c>
      <c r="W1196" s="42" t="s">
        <v>13750</v>
      </c>
      <c r="X1196" s="42">
        <v>233.3</v>
      </c>
      <c r="Y1196" s="42">
        <v>117</v>
      </c>
      <c r="Z1196" s="42">
        <v>16</v>
      </c>
      <c r="AA1196" s="42">
        <v>8.5</v>
      </c>
      <c r="AB1196" s="42" t="s">
        <v>13751</v>
      </c>
      <c r="AC1196" s="42">
        <v>19.5</v>
      </c>
      <c r="AD1196" s="42" t="s">
        <v>13752</v>
      </c>
      <c r="AE1196" s="42">
        <v>41</v>
      </c>
      <c r="AF1196" s="42" t="s">
        <v>6672</v>
      </c>
      <c r="AG1196" s="42">
        <v>81</v>
      </c>
      <c r="AH1196" s="42">
        <v>72.8</v>
      </c>
      <c r="AI1196" s="42">
        <v>111.9</v>
      </c>
      <c r="AJ1196" s="42">
        <v>346.79</v>
      </c>
      <c r="AK1196" s="42" t="s">
        <v>76</v>
      </c>
      <c r="AL1196" s="42" t="s">
        <v>76</v>
      </c>
      <c r="AM1196" s="42" t="s">
        <v>76</v>
      </c>
      <c r="AN1196" s="42">
        <v>7</v>
      </c>
    </row>
    <row r="1197" spans="2:40" x14ac:dyDescent="0.25">
      <c r="B1197" s="42" t="s">
        <v>408</v>
      </c>
      <c r="C1197" s="15">
        <v>467770</v>
      </c>
      <c r="D1197" s="15" t="s">
        <v>11895</v>
      </c>
      <c r="E1197" s="15">
        <v>2016</v>
      </c>
      <c r="F1197" s="41">
        <v>42461</v>
      </c>
      <c r="G1197" s="42">
        <v>1009.5</v>
      </c>
      <c r="H1197" s="42">
        <v>1012.6</v>
      </c>
      <c r="I1197" s="42">
        <v>1017</v>
      </c>
      <c r="J1197" s="42" t="s">
        <v>13753</v>
      </c>
      <c r="K1197" s="42">
        <v>999.5</v>
      </c>
      <c r="L1197" s="42" t="s">
        <v>13754</v>
      </c>
      <c r="M1197" s="42">
        <v>23.9</v>
      </c>
      <c r="N1197" s="42">
        <v>31.8</v>
      </c>
      <c r="O1197" s="42" t="s">
        <v>13755</v>
      </c>
      <c r="P1197" s="42">
        <v>17.100000000000001</v>
      </c>
      <c r="Q1197" s="42" t="s">
        <v>13756</v>
      </c>
      <c r="R1197" s="42">
        <v>20.7</v>
      </c>
      <c r="S1197" s="42">
        <v>3.3</v>
      </c>
      <c r="T1197" s="42">
        <v>330</v>
      </c>
      <c r="U1197" s="42">
        <v>21.3</v>
      </c>
      <c r="V1197" s="42">
        <v>150</v>
      </c>
      <c r="W1197" s="42" t="s">
        <v>13757</v>
      </c>
      <c r="X1197" s="42">
        <v>173.3</v>
      </c>
      <c r="Y1197" s="42">
        <v>54.5</v>
      </c>
      <c r="Z1197" s="42">
        <v>11</v>
      </c>
      <c r="AA1197" s="42">
        <v>12.5</v>
      </c>
      <c r="AB1197" s="42" t="s">
        <v>13758</v>
      </c>
      <c r="AC1197" s="42">
        <v>19</v>
      </c>
      <c r="AD1197" s="42" t="s">
        <v>13759</v>
      </c>
      <c r="AE1197" s="42">
        <v>34.1</v>
      </c>
      <c r="AF1197" s="42" t="s">
        <v>3090</v>
      </c>
      <c r="AG1197" s="42">
        <v>83</v>
      </c>
      <c r="AH1197" s="42">
        <v>103.1</v>
      </c>
      <c r="AI1197" s="42">
        <v>111.4</v>
      </c>
      <c r="AJ1197" s="42">
        <v>440.25</v>
      </c>
      <c r="AK1197" s="42" t="s">
        <v>76</v>
      </c>
      <c r="AL1197" s="42" t="s">
        <v>76</v>
      </c>
      <c r="AM1197" s="42" t="s">
        <v>76</v>
      </c>
      <c r="AN1197" s="42">
        <v>7</v>
      </c>
    </row>
    <row r="1198" spans="2:40" x14ac:dyDescent="0.25">
      <c r="B1198" s="42" t="s">
        <v>408</v>
      </c>
      <c r="C1198" s="15">
        <v>467770</v>
      </c>
      <c r="D1198" s="15" t="s">
        <v>11895</v>
      </c>
      <c r="E1198" s="15">
        <v>2016</v>
      </c>
      <c r="F1198" s="41">
        <v>42491</v>
      </c>
      <c r="G1198" s="42">
        <v>1007.5</v>
      </c>
      <c r="H1198" s="42">
        <v>1010.6</v>
      </c>
      <c r="I1198" s="42">
        <v>1012.1</v>
      </c>
      <c r="J1198" s="42" t="s">
        <v>13760</v>
      </c>
      <c r="K1198" s="42">
        <v>1002.4</v>
      </c>
      <c r="L1198" s="42" t="s">
        <v>13761</v>
      </c>
      <c r="M1198" s="42">
        <v>26.9</v>
      </c>
      <c r="N1198" s="42">
        <v>33.9</v>
      </c>
      <c r="O1198" s="42" t="s">
        <v>13762</v>
      </c>
      <c r="P1198" s="42">
        <v>18.5</v>
      </c>
      <c r="Q1198" s="42" t="s">
        <v>13763</v>
      </c>
      <c r="R1198" s="42">
        <v>23.2</v>
      </c>
      <c r="S1198" s="42">
        <v>3.4</v>
      </c>
      <c r="T1198" s="42">
        <v>360</v>
      </c>
      <c r="U1198" s="42">
        <v>20.8</v>
      </c>
      <c r="V1198" s="42">
        <v>20</v>
      </c>
      <c r="W1198" s="42" t="s">
        <v>13764</v>
      </c>
      <c r="X1198" s="42">
        <v>151.5</v>
      </c>
      <c r="Y1198" s="42">
        <v>28.3</v>
      </c>
      <c r="Z1198" s="42">
        <v>8</v>
      </c>
      <c r="AA1198" s="42">
        <v>12.5</v>
      </c>
      <c r="AB1198" s="42" t="s">
        <v>13765</v>
      </c>
      <c r="AC1198" s="42">
        <v>26</v>
      </c>
      <c r="AD1198" s="42" t="s">
        <v>13766</v>
      </c>
      <c r="AE1198" s="42">
        <v>37.5</v>
      </c>
      <c r="AF1198" s="42" t="s">
        <v>13767</v>
      </c>
      <c r="AG1198" s="42">
        <v>80</v>
      </c>
      <c r="AH1198" s="42">
        <v>145.6</v>
      </c>
      <c r="AI1198" s="42">
        <v>188.5</v>
      </c>
      <c r="AJ1198" s="42">
        <v>605.20000000000005</v>
      </c>
      <c r="AK1198" s="42" t="s">
        <v>76</v>
      </c>
      <c r="AL1198" s="42" t="s">
        <v>76</v>
      </c>
      <c r="AM1198" s="42" t="s">
        <v>76</v>
      </c>
      <c r="AN1198" s="42">
        <v>6.1</v>
      </c>
    </row>
    <row r="1199" spans="2:40" x14ac:dyDescent="0.25">
      <c r="B1199" s="42" t="s">
        <v>408</v>
      </c>
      <c r="C1199" s="15">
        <v>467770</v>
      </c>
      <c r="D1199" s="15" t="s">
        <v>11895</v>
      </c>
      <c r="E1199" s="15">
        <v>2016</v>
      </c>
      <c r="F1199" s="41">
        <v>42522</v>
      </c>
      <c r="G1199" s="42">
        <v>1006</v>
      </c>
      <c r="H1199" s="42">
        <v>1009</v>
      </c>
      <c r="I1199" s="42">
        <v>1012.4</v>
      </c>
      <c r="J1199" s="42" t="s">
        <v>13768</v>
      </c>
      <c r="K1199" s="42">
        <v>1001.2</v>
      </c>
      <c r="L1199" s="42" t="s">
        <v>13769</v>
      </c>
      <c r="M1199" s="42">
        <v>29</v>
      </c>
      <c r="N1199" s="42">
        <v>34.799999999999997</v>
      </c>
      <c r="O1199" s="42" t="s">
        <v>13770</v>
      </c>
      <c r="P1199" s="42">
        <v>23.8</v>
      </c>
      <c r="Q1199" s="42" t="s">
        <v>13771</v>
      </c>
      <c r="R1199" s="42">
        <v>24.7</v>
      </c>
      <c r="S1199" s="42">
        <v>3.5</v>
      </c>
      <c r="T1199" s="42">
        <v>140</v>
      </c>
      <c r="U1199" s="42">
        <v>21.8</v>
      </c>
      <c r="V1199" s="42">
        <v>160</v>
      </c>
      <c r="W1199" s="42" t="s">
        <v>13772</v>
      </c>
      <c r="X1199" s="42">
        <v>210</v>
      </c>
      <c r="Y1199" s="42">
        <v>47.3</v>
      </c>
      <c r="Z1199" s="42">
        <v>15</v>
      </c>
      <c r="AA1199" s="42">
        <v>15.5</v>
      </c>
      <c r="AB1199" s="42" t="s">
        <v>9762</v>
      </c>
      <c r="AC1199" s="42">
        <v>38.5</v>
      </c>
      <c r="AD1199" s="42" t="s">
        <v>13773</v>
      </c>
      <c r="AE1199" s="42">
        <v>72.5</v>
      </c>
      <c r="AF1199" s="42" t="s">
        <v>13774</v>
      </c>
      <c r="AG1199" s="42">
        <v>78</v>
      </c>
      <c r="AH1199" s="42">
        <v>150.80000000000001</v>
      </c>
      <c r="AI1199" s="42">
        <v>230.7</v>
      </c>
      <c r="AJ1199" s="42">
        <v>637.64</v>
      </c>
      <c r="AK1199" s="42" t="s">
        <v>76</v>
      </c>
      <c r="AL1199" s="42" t="s">
        <v>76</v>
      </c>
      <c r="AM1199" s="42" t="s">
        <v>76</v>
      </c>
      <c r="AN1199" s="42">
        <v>5.6</v>
      </c>
    </row>
    <row r="1200" spans="2:40" x14ac:dyDescent="0.25">
      <c r="B1200" s="42" t="s">
        <v>408</v>
      </c>
      <c r="C1200" s="15">
        <v>467770</v>
      </c>
      <c r="D1200" s="15" t="s">
        <v>11895</v>
      </c>
      <c r="E1200" s="15">
        <v>2016</v>
      </c>
      <c r="F1200" s="41">
        <v>42552</v>
      </c>
      <c r="G1200" s="42">
        <v>1004.3</v>
      </c>
      <c r="H1200" s="42">
        <v>1007.4</v>
      </c>
      <c r="I1200" s="42">
        <v>1010.3</v>
      </c>
      <c r="J1200" s="42" t="s">
        <v>13775</v>
      </c>
      <c r="K1200" s="42">
        <v>983.9</v>
      </c>
      <c r="L1200" s="42" t="s">
        <v>13776</v>
      </c>
      <c r="M1200" s="42">
        <v>29.7</v>
      </c>
      <c r="N1200" s="42">
        <v>35</v>
      </c>
      <c r="O1200" s="42" t="s">
        <v>13777</v>
      </c>
      <c r="P1200" s="42">
        <v>21.9</v>
      </c>
      <c r="Q1200" s="42" t="s">
        <v>13778</v>
      </c>
      <c r="R1200" s="42">
        <v>24.6</v>
      </c>
      <c r="S1200" s="42">
        <v>3.7</v>
      </c>
      <c r="T1200" s="42">
        <v>130</v>
      </c>
      <c r="U1200" s="42">
        <v>22.5</v>
      </c>
      <c r="V1200" s="42">
        <v>360</v>
      </c>
      <c r="W1200" s="42" t="s">
        <v>13779</v>
      </c>
      <c r="X1200" s="42">
        <v>28.7</v>
      </c>
      <c r="Y1200" s="42">
        <v>23.9</v>
      </c>
      <c r="Z1200" s="42">
        <v>8</v>
      </c>
      <c r="AA1200" s="42">
        <v>4</v>
      </c>
      <c r="AB1200" s="42" t="s">
        <v>13780</v>
      </c>
      <c r="AC1200" s="42">
        <v>7.5</v>
      </c>
      <c r="AD1200" s="42" t="s">
        <v>13781</v>
      </c>
      <c r="AE1200" s="42">
        <v>8.5</v>
      </c>
      <c r="AF1200" s="42" t="s">
        <v>13782</v>
      </c>
      <c r="AG1200" s="42">
        <v>75</v>
      </c>
      <c r="AH1200" s="42">
        <v>188.9</v>
      </c>
      <c r="AI1200" s="42">
        <v>275.7</v>
      </c>
      <c r="AJ1200" s="42">
        <v>739.36</v>
      </c>
      <c r="AK1200" s="42" t="s">
        <v>76</v>
      </c>
      <c r="AL1200" s="42" t="s">
        <v>76</v>
      </c>
      <c r="AM1200" s="42" t="s">
        <v>76</v>
      </c>
      <c r="AN1200" s="42">
        <v>4.2</v>
      </c>
    </row>
    <row r="1201" spans="2:40" x14ac:dyDescent="0.25">
      <c r="B1201" s="42" t="s">
        <v>408</v>
      </c>
      <c r="C1201" s="15">
        <v>467770</v>
      </c>
      <c r="D1201" s="15" t="s">
        <v>11895</v>
      </c>
      <c r="E1201" s="15">
        <v>2016</v>
      </c>
      <c r="F1201" s="41">
        <v>42583</v>
      </c>
      <c r="G1201" s="42">
        <v>1001.3</v>
      </c>
      <c r="H1201" s="42">
        <v>1004.3</v>
      </c>
      <c r="I1201" s="42">
        <v>1008.2</v>
      </c>
      <c r="J1201" s="42" t="s">
        <v>11450</v>
      </c>
      <c r="K1201" s="42">
        <v>996.4</v>
      </c>
      <c r="L1201" s="42" t="s">
        <v>13783</v>
      </c>
      <c r="M1201" s="42">
        <v>29.1</v>
      </c>
      <c r="N1201" s="42">
        <v>34.4</v>
      </c>
      <c r="O1201" s="42" t="s">
        <v>13784</v>
      </c>
      <c r="P1201" s="42">
        <v>24.3</v>
      </c>
      <c r="Q1201" s="42" t="s">
        <v>13785</v>
      </c>
      <c r="R1201" s="42">
        <v>24.7</v>
      </c>
      <c r="S1201" s="42">
        <v>2.8</v>
      </c>
      <c r="T1201" s="42">
        <v>130</v>
      </c>
      <c r="U1201" s="42">
        <v>17.100000000000001</v>
      </c>
      <c r="V1201" s="42">
        <v>360</v>
      </c>
      <c r="W1201" s="42" t="s">
        <v>13786</v>
      </c>
      <c r="X1201" s="42">
        <v>237.5</v>
      </c>
      <c r="Y1201" s="42">
        <v>34.799999999999997</v>
      </c>
      <c r="Z1201" s="42">
        <v>9</v>
      </c>
      <c r="AA1201" s="42">
        <v>15</v>
      </c>
      <c r="AB1201" s="42" t="s">
        <v>13787</v>
      </c>
      <c r="AC1201" s="42">
        <v>59.5</v>
      </c>
      <c r="AD1201" s="42" t="s">
        <v>13788</v>
      </c>
      <c r="AE1201" s="42">
        <v>100.5</v>
      </c>
      <c r="AF1201" s="42" t="s">
        <v>5456</v>
      </c>
      <c r="AG1201" s="42">
        <v>78</v>
      </c>
      <c r="AH1201" s="42">
        <v>151.19999999999999</v>
      </c>
      <c r="AI1201" s="42">
        <v>217.4</v>
      </c>
      <c r="AJ1201" s="42">
        <v>636.6</v>
      </c>
      <c r="AK1201" s="42" t="s">
        <v>76</v>
      </c>
      <c r="AL1201" s="42" t="s">
        <v>76</v>
      </c>
      <c r="AM1201" s="42" t="s">
        <v>76</v>
      </c>
      <c r="AN1201" s="42">
        <v>5.4</v>
      </c>
    </row>
    <row r="1202" spans="2:40" x14ac:dyDescent="0.25">
      <c r="B1202" s="42" t="s">
        <v>408</v>
      </c>
      <c r="C1202" s="15">
        <v>467770</v>
      </c>
      <c r="D1202" s="15" t="s">
        <v>11895</v>
      </c>
      <c r="E1202" s="15">
        <v>2016</v>
      </c>
      <c r="F1202" s="41">
        <v>42614</v>
      </c>
      <c r="G1202" s="42">
        <v>1003.3</v>
      </c>
      <c r="H1202" s="42">
        <v>1006.3</v>
      </c>
      <c r="I1202" s="42">
        <v>1011.8</v>
      </c>
      <c r="J1202" s="42" t="s">
        <v>13789</v>
      </c>
      <c r="K1202" s="42">
        <v>957.2</v>
      </c>
      <c r="L1202" s="42" t="s">
        <v>13790</v>
      </c>
      <c r="M1202" s="42">
        <v>27.4</v>
      </c>
      <c r="N1202" s="42">
        <v>32.6</v>
      </c>
      <c r="O1202" s="42" t="s">
        <v>13791</v>
      </c>
      <c r="P1202" s="42">
        <v>23.6</v>
      </c>
      <c r="Q1202" s="42" t="s">
        <v>13792</v>
      </c>
      <c r="R1202" s="42">
        <v>23.4</v>
      </c>
      <c r="S1202" s="42">
        <v>4.5</v>
      </c>
      <c r="T1202" s="42">
        <v>360</v>
      </c>
      <c r="U1202" s="42">
        <v>57.2</v>
      </c>
      <c r="V1202" s="42">
        <v>10</v>
      </c>
      <c r="W1202" s="42" t="s">
        <v>13793</v>
      </c>
      <c r="X1202" s="42">
        <v>91.4</v>
      </c>
      <c r="Y1202" s="42">
        <v>59</v>
      </c>
      <c r="Z1202" s="42">
        <v>15</v>
      </c>
      <c r="AA1202" s="42">
        <v>3.5</v>
      </c>
      <c r="AB1202" s="42" t="s">
        <v>13794</v>
      </c>
      <c r="AC1202" s="42">
        <v>9</v>
      </c>
      <c r="AD1202" s="42" t="s">
        <v>13795</v>
      </c>
      <c r="AE1202" s="42">
        <v>20.5</v>
      </c>
      <c r="AF1202" s="42" t="s">
        <v>1989</v>
      </c>
      <c r="AG1202" s="42">
        <v>80</v>
      </c>
      <c r="AH1202" s="42">
        <v>119.8</v>
      </c>
      <c r="AI1202" s="42">
        <v>153</v>
      </c>
      <c r="AJ1202" s="42">
        <v>471.91</v>
      </c>
      <c r="AK1202" s="42" t="s">
        <v>76</v>
      </c>
      <c r="AL1202" s="42" t="s">
        <v>76</v>
      </c>
      <c r="AM1202" s="42" t="s">
        <v>76</v>
      </c>
      <c r="AN1202" s="42">
        <v>6.2</v>
      </c>
    </row>
    <row r="1203" spans="2:40" x14ac:dyDescent="0.25">
      <c r="B1203" s="42" t="s">
        <v>408</v>
      </c>
      <c r="C1203" s="15">
        <v>467770</v>
      </c>
      <c r="D1203" s="15" t="s">
        <v>11895</v>
      </c>
      <c r="E1203" s="15">
        <v>2016</v>
      </c>
      <c r="F1203" s="41">
        <v>42644</v>
      </c>
      <c r="G1203" s="42">
        <v>1007.8</v>
      </c>
      <c r="H1203" s="42">
        <v>1010.9</v>
      </c>
      <c r="I1203" s="42">
        <v>1017.2</v>
      </c>
      <c r="J1203" s="42" t="s">
        <v>13796</v>
      </c>
      <c r="K1203" s="42">
        <v>997.8</v>
      </c>
      <c r="L1203" s="42" t="s">
        <v>13797</v>
      </c>
      <c r="M1203" s="42">
        <v>26.7</v>
      </c>
      <c r="N1203" s="42">
        <v>32.200000000000003</v>
      </c>
      <c r="O1203" s="42" t="s">
        <v>13798</v>
      </c>
      <c r="P1203" s="42">
        <v>21.3</v>
      </c>
      <c r="Q1203" s="42" t="s">
        <v>13799</v>
      </c>
      <c r="R1203" s="42">
        <v>22.9</v>
      </c>
      <c r="S1203" s="42">
        <v>3.8</v>
      </c>
      <c r="T1203" s="42">
        <v>360</v>
      </c>
      <c r="U1203" s="42">
        <v>24.8</v>
      </c>
      <c r="V1203" s="42">
        <v>350</v>
      </c>
      <c r="W1203" s="42" t="s">
        <v>13800</v>
      </c>
      <c r="X1203" s="42">
        <v>17.899999999999999</v>
      </c>
      <c r="Y1203" s="42">
        <v>9.3000000000000007</v>
      </c>
      <c r="Z1203" s="42">
        <v>4</v>
      </c>
      <c r="AA1203" s="42">
        <v>4</v>
      </c>
      <c r="AB1203" s="42" t="s">
        <v>13801</v>
      </c>
      <c r="AC1203" s="42">
        <v>5.5</v>
      </c>
      <c r="AD1203" s="42" t="s">
        <v>13802</v>
      </c>
      <c r="AE1203" s="42">
        <v>8.9</v>
      </c>
      <c r="AF1203" s="42" t="s">
        <v>2498</v>
      </c>
      <c r="AG1203" s="42">
        <v>80</v>
      </c>
      <c r="AH1203" s="42">
        <v>119.3</v>
      </c>
      <c r="AI1203" s="42">
        <v>193.2</v>
      </c>
      <c r="AJ1203" s="42">
        <v>470.02</v>
      </c>
      <c r="AK1203" s="42" t="s">
        <v>76</v>
      </c>
      <c r="AL1203" s="42" t="s">
        <v>76</v>
      </c>
      <c r="AM1203" s="42" t="s">
        <v>76</v>
      </c>
      <c r="AN1203" s="42">
        <v>4.2</v>
      </c>
    </row>
    <row r="1204" spans="2:40" x14ac:dyDescent="0.25">
      <c r="B1204" s="42" t="s">
        <v>408</v>
      </c>
      <c r="C1204" s="15">
        <v>467770</v>
      </c>
      <c r="D1204" s="15" t="s">
        <v>11895</v>
      </c>
      <c r="E1204" s="15">
        <v>2016</v>
      </c>
      <c r="F1204" s="41">
        <v>42675</v>
      </c>
      <c r="G1204" s="42">
        <v>1013.3</v>
      </c>
      <c r="H1204" s="42">
        <v>1016.4</v>
      </c>
      <c r="I1204" s="42">
        <v>1019.2</v>
      </c>
      <c r="J1204" s="42" t="s">
        <v>13229</v>
      </c>
      <c r="K1204" s="42">
        <v>1008.1</v>
      </c>
      <c r="L1204" s="42" t="s">
        <v>13803</v>
      </c>
      <c r="M1204" s="42">
        <v>22.6</v>
      </c>
      <c r="N1204" s="42">
        <v>29</v>
      </c>
      <c r="O1204" s="42" t="s">
        <v>13804</v>
      </c>
      <c r="P1204" s="42">
        <v>16.899999999999999</v>
      </c>
      <c r="Q1204" s="42" t="s">
        <v>13805</v>
      </c>
      <c r="R1204" s="42">
        <v>18.399999999999999</v>
      </c>
      <c r="S1204" s="42">
        <v>4.5999999999999996</v>
      </c>
      <c r="T1204" s="42">
        <v>360</v>
      </c>
      <c r="U1204" s="42">
        <v>24.5</v>
      </c>
      <c r="V1204" s="42">
        <v>10</v>
      </c>
      <c r="W1204" s="42" t="s">
        <v>13806</v>
      </c>
      <c r="X1204" s="42">
        <v>75.099999999999994</v>
      </c>
      <c r="Y1204" s="42">
        <v>43.8</v>
      </c>
      <c r="Z1204" s="42">
        <v>8</v>
      </c>
      <c r="AA1204" s="42">
        <v>2.5</v>
      </c>
      <c r="AB1204" s="42" t="s">
        <v>13807</v>
      </c>
      <c r="AC1204" s="42">
        <v>9</v>
      </c>
      <c r="AD1204" s="42" t="s">
        <v>13808</v>
      </c>
      <c r="AE1204" s="42">
        <v>44.5</v>
      </c>
      <c r="AF1204" s="42" t="s">
        <v>2005</v>
      </c>
      <c r="AG1204" s="42">
        <v>78</v>
      </c>
      <c r="AH1204" s="42">
        <v>94.9</v>
      </c>
      <c r="AI1204" s="42">
        <v>157.1</v>
      </c>
      <c r="AJ1204" s="42">
        <v>343.43</v>
      </c>
      <c r="AK1204" s="42" t="s">
        <v>76</v>
      </c>
      <c r="AL1204" s="42" t="s">
        <v>76</v>
      </c>
      <c r="AM1204" s="42" t="s">
        <v>76</v>
      </c>
      <c r="AN1204" s="42">
        <v>5.3</v>
      </c>
    </row>
    <row r="1205" spans="2:40" x14ac:dyDescent="0.25">
      <c r="B1205" s="42" t="s">
        <v>408</v>
      </c>
      <c r="C1205" s="15">
        <v>467770</v>
      </c>
      <c r="D1205" s="15" t="s">
        <v>11895</v>
      </c>
      <c r="E1205" s="15">
        <v>2016</v>
      </c>
      <c r="F1205" s="41">
        <v>42705</v>
      </c>
      <c r="G1205" s="42">
        <v>1015.3</v>
      </c>
      <c r="H1205" s="42">
        <v>1018.5</v>
      </c>
      <c r="I1205" s="42">
        <v>1021.6</v>
      </c>
      <c r="J1205" s="42" t="s">
        <v>13809</v>
      </c>
      <c r="K1205" s="42">
        <v>1008.2</v>
      </c>
      <c r="L1205" s="42" t="s">
        <v>13810</v>
      </c>
      <c r="M1205" s="42">
        <v>19.399999999999999</v>
      </c>
      <c r="N1205" s="42">
        <v>27.9</v>
      </c>
      <c r="O1205" s="42" t="s">
        <v>13811</v>
      </c>
      <c r="P1205" s="42">
        <v>12.9</v>
      </c>
      <c r="Q1205" s="42" t="s">
        <v>13812</v>
      </c>
      <c r="R1205" s="42">
        <v>15</v>
      </c>
      <c r="S1205" s="42">
        <v>5.6</v>
      </c>
      <c r="T1205" s="42">
        <v>360</v>
      </c>
      <c r="U1205" s="42">
        <v>32.200000000000003</v>
      </c>
      <c r="V1205" s="42">
        <v>360</v>
      </c>
      <c r="W1205" s="42" t="s">
        <v>13813</v>
      </c>
      <c r="X1205" s="42">
        <v>3.5</v>
      </c>
      <c r="Y1205" s="42">
        <v>7.7</v>
      </c>
      <c r="Z1205" s="42">
        <v>1</v>
      </c>
      <c r="AA1205" s="42">
        <v>0.5</v>
      </c>
      <c r="AB1205" s="42" t="s">
        <v>13814</v>
      </c>
      <c r="AC1205" s="42">
        <v>1.5</v>
      </c>
      <c r="AD1205" s="42" t="s">
        <v>13815</v>
      </c>
      <c r="AE1205" s="42">
        <v>3.5</v>
      </c>
      <c r="AF1205" s="42" t="s">
        <v>6112</v>
      </c>
      <c r="AG1205" s="42">
        <v>76</v>
      </c>
      <c r="AH1205" s="42">
        <v>99.8</v>
      </c>
      <c r="AI1205" s="42">
        <v>169.5</v>
      </c>
      <c r="AJ1205" s="42">
        <v>343.78</v>
      </c>
      <c r="AK1205" s="42" t="s">
        <v>76</v>
      </c>
      <c r="AL1205" s="42" t="s">
        <v>76</v>
      </c>
      <c r="AM1205" s="42" t="s">
        <v>76</v>
      </c>
      <c r="AN1205" s="42">
        <v>5.0999999999999996</v>
      </c>
    </row>
    <row r="1206" spans="2:40" x14ac:dyDescent="0.25">
      <c r="B1206" s="42" t="s">
        <v>408</v>
      </c>
      <c r="C1206" s="15">
        <v>467770</v>
      </c>
      <c r="D1206" s="15" t="s">
        <v>11895</v>
      </c>
      <c r="E1206" s="15">
        <v>2017</v>
      </c>
      <c r="F1206" s="41">
        <v>42736</v>
      </c>
      <c r="G1206" s="42">
        <v>1016.4</v>
      </c>
      <c r="H1206" s="42">
        <v>1019.6</v>
      </c>
      <c r="I1206" s="42">
        <v>1023.9</v>
      </c>
      <c r="J1206" s="42" t="s">
        <v>13816</v>
      </c>
      <c r="K1206" s="42">
        <v>1007.6</v>
      </c>
      <c r="L1206" s="42" t="s">
        <v>13817</v>
      </c>
      <c r="M1206" s="42">
        <v>17.600000000000001</v>
      </c>
      <c r="N1206" s="42">
        <v>25.7</v>
      </c>
      <c r="O1206" s="42" t="s">
        <v>13818</v>
      </c>
      <c r="P1206" s="42">
        <v>12</v>
      </c>
      <c r="Q1206" s="42" t="s">
        <v>13819</v>
      </c>
      <c r="R1206" s="42">
        <v>13.8</v>
      </c>
      <c r="S1206" s="42">
        <v>5.7</v>
      </c>
      <c r="T1206" s="42">
        <v>360</v>
      </c>
      <c r="U1206" s="42">
        <v>27.1</v>
      </c>
      <c r="V1206" s="42">
        <v>350</v>
      </c>
      <c r="W1206" s="42" t="s">
        <v>13820</v>
      </c>
      <c r="X1206" s="42">
        <v>1.5</v>
      </c>
      <c r="Y1206" s="42">
        <v>3.7</v>
      </c>
      <c r="Z1206" s="42">
        <v>1</v>
      </c>
      <c r="AA1206" s="42">
        <v>0.5</v>
      </c>
      <c r="AB1206" s="42" t="s">
        <v>13821</v>
      </c>
      <c r="AC1206" s="42">
        <v>1</v>
      </c>
      <c r="AD1206" s="42" t="s">
        <v>13821</v>
      </c>
      <c r="AE1206" s="42">
        <v>1.5</v>
      </c>
      <c r="AF1206" s="42" t="s">
        <v>6120</v>
      </c>
      <c r="AG1206" s="42">
        <v>79</v>
      </c>
      <c r="AH1206" s="42">
        <v>95.9</v>
      </c>
      <c r="AI1206" s="42">
        <v>158.69999999999999</v>
      </c>
      <c r="AJ1206" s="42">
        <v>370.33</v>
      </c>
      <c r="AK1206" s="42" t="s">
        <v>76</v>
      </c>
      <c r="AL1206" s="42" t="s">
        <v>76</v>
      </c>
      <c r="AM1206" s="42" t="s">
        <v>76</v>
      </c>
      <c r="AN1206" s="42">
        <v>5.7</v>
      </c>
    </row>
    <row r="1207" spans="2:40" x14ac:dyDescent="0.25">
      <c r="B1207" s="42" t="s">
        <v>408</v>
      </c>
      <c r="C1207" s="15">
        <v>467770</v>
      </c>
      <c r="D1207" s="15" t="s">
        <v>11895</v>
      </c>
      <c r="E1207" s="15">
        <v>2017</v>
      </c>
      <c r="F1207" s="41">
        <v>42767</v>
      </c>
      <c r="G1207" s="42">
        <v>1016.9</v>
      </c>
      <c r="H1207" s="42">
        <v>1020.1</v>
      </c>
      <c r="I1207" s="42">
        <v>1026.5999999999999</v>
      </c>
      <c r="J1207" s="42" t="s">
        <v>5494</v>
      </c>
      <c r="K1207" s="42">
        <v>1008.2</v>
      </c>
      <c r="L1207" s="42" t="s">
        <v>13822</v>
      </c>
      <c r="M1207" s="42">
        <v>16.3</v>
      </c>
      <c r="N1207" s="42">
        <v>25.4</v>
      </c>
      <c r="O1207" s="42" t="s">
        <v>13823</v>
      </c>
      <c r="P1207" s="42">
        <v>10.1</v>
      </c>
      <c r="Q1207" s="42" t="s">
        <v>13824</v>
      </c>
      <c r="R1207" s="42">
        <v>11.7</v>
      </c>
      <c r="S1207" s="42">
        <v>5.9</v>
      </c>
      <c r="T1207" s="42">
        <v>360</v>
      </c>
      <c r="U1207" s="42">
        <v>24</v>
      </c>
      <c r="V1207" s="42">
        <v>30</v>
      </c>
      <c r="W1207" s="42" t="s">
        <v>13825</v>
      </c>
      <c r="X1207" s="42">
        <v>23.3</v>
      </c>
      <c r="Y1207" s="42">
        <v>13.6</v>
      </c>
      <c r="Z1207" s="42">
        <v>4</v>
      </c>
      <c r="AA1207" s="42">
        <v>3.5</v>
      </c>
      <c r="AB1207" s="42" t="s">
        <v>13826</v>
      </c>
      <c r="AC1207" s="42">
        <v>7</v>
      </c>
      <c r="AD1207" s="42" t="s">
        <v>13827</v>
      </c>
      <c r="AE1207" s="42">
        <v>13</v>
      </c>
      <c r="AF1207" s="42" t="s">
        <v>13828</v>
      </c>
      <c r="AG1207" s="42">
        <v>75</v>
      </c>
      <c r="AH1207" s="42">
        <v>92</v>
      </c>
      <c r="AI1207" s="42">
        <v>138.69999999999999</v>
      </c>
      <c r="AJ1207" s="42">
        <v>369.43</v>
      </c>
      <c r="AK1207" s="42" t="s">
        <v>76</v>
      </c>
      <c r="AL1207" s="42" t="s">
        <v>76</v>
      </c>
      <c r="AM1207" s="42" t="s">
        <v>76</v>
      </c>
      <c r="AN1207" s="42">
        <v>5.8</v>
      </c>
    </row>
    <row r="1208" spans="2:40" x14ac:dyDescent="0.25">
      <c r="B1208" s="42" t="s">
        <v>408</v>
      </c>
      <c r="C1208" s="15">
        <v>467770</v>
      </c>
      <c r="D1208" s="15" t="s">
        <v>11895</v>
      </c>
      <c r="E1208" s="15">
        <v>2017</v>
      </c>
      <c r="F1208" s="41">
        <v>42795</v>
      </c>
      <c r="G1208" s="42">
        <v>1013.6</v>
      </c>
      <c r="H1208" s="42">
        <v>1016.8</v>
      </c>
      <c r="I1208" s="42">
        <v>1021.9</v>
      </c>
      <c r="J1208" s="42" t="s">
        <v>13829</v>
      </c>
      <c r="K1208" s="42">
        <v>1006.1</v>
      </c>
      <c r="L1208" s="42" t="s">
        <v>13830</v>
      </c>
      <c r="M1208" s="42">
        <v>18.600000000000001</v>
      </c>
      <c r="N1208" s="42">
        <v>27.1</v>
      </c>
      <c r="O1208" s="42" t="s">
        <v>13831</v>
      </c>
      <c r="P1208" s="42">
        <v>11.5</v>
      </c>
      <c r="Q1208" s="42" t="s">
        <v>13832</v>
      </c>
      <c r="R1208" s="42">
        <v>14.3</v>
      </c>
      <c r="S1208" s="42">
        <v>4.5</v>
      </c>
      <c r="T1208" s="42">
        <v>360</v>
      </c>
      <c r="U1208" s="42">
        <v>24.6</v>
      </c>
      <c r="V1208" s="42">
        <v>20</v>
      </c>
      <c r="W1208" s="42" t="s">
        <v>13833</v>
      </c>
      <c r="X1208" s="42">
        <v>45.4</v>
      </c>
      <c r="Y1208" s="42">
        <v>37.6</v>
      </c>
      <c r="Z1208" s="42">
        <v>11</v>
      </c>
      <c r="AA1208" s="42">
        <v>3.5</v>
      </c>
      <c r="AB1208" s="42" t="s">
        <v>13834</v>
      </c>
      <c r="AC1208" s="42">
        <v>8.5</v>
      </c>
      <c r="AD1208" s="42" t="s">
        <v>10384</v>
      </c>
      <c r="AE1208" s="42">
        <v>13.5</v>
      </c>
      <c r="AF1208" s="42" t="s">
        <v>6135</v>
      </c>
      <c r="AG1208" s="42">
        <v>77</v>
      </c>
      <c r="AH1208" s="42">
        <v>102.5</v>
      </c>
      <c r="AI1208" s="42">
        <v>136.5</v>
      </c>
      <c r="AJ1208" s="42">
        <v>445.13</v>
      </c>
      <c r="AK1208" s="42" t="s">
        <v>76</v>
      </c>
      <c r="AL1208" s="42" t="s">
        <v>76</v>
      </c>
      <c r="AM1208" s="42" t="s">
        <v>76</v>
      </c>
      <c r="AN1208" s="42">
        <v>6.3</v>
      </c>
    </row>
    <row r="1209" spans="2:40" x14ac:dyDescent="0.25">
      <c r="B1209" s="42" t="s">
        <v>408</v>
      </c>
      <c r="C1209" s="15">
        <v>467770</v>
      </c>
      <c r="D1209" s="15" t="s">
        <v>11895</v>
      </c>
      <c r="E1209" s="15">
        <v>2017</v>
      </c>
      <c r="F1209" s="41">
        <v>42826</v>
      </c>
      <c r="G1209" s="42">
        <v>1010.4</v>
      </c>
      <c r="H1209" s="42">
        <v>1013.6</v>
      </c>
      <c r="I1209" s="42">
        <v>1020.2</v>
      </c>
      <c r="J1209" s="42" t="s">
        <v>13835</v>
      </c>
      <c r="K1209" s="42">
        <v>1002.3</v>
      </c>
      <c r="L1209" s="42" t="s">
        <v>13836</v>
      </c>
      <c r="M1209" s="42">
        <v>22.8</v>
      </c>
      <c r="N1209" s="42">
        <v>32.200000000000003</v>
      </c>
      <c r="O1209" s="42" t="s">
        <v>13837</v>
      </c>
      <c r="P1209" s="42">
        <v>12.8</v>
      </c>
      <c r="Q1209" s="42" t="s">
        <v>13838</v>
      </c>
      <c r="R1209" s="42">
        <v>17.3</v>
      </c>
      <c r="S1209" s="42">
        <v>3.7</v>
      </c>
      <c r="T1209" s="42">
        <v>360</v>
      </c>
      <c r="U1209" s="42">
        <v>21.1</v>
      </c>
      <c r="V1209" s="42">
        <v>20</v>
      </c>
      <c r="W1209" s="42" t="s">
        <v>13839</v>
      </c>
      <c r="X1209" s="42">
        <v>65.5</v>
      </c>
      <c r="Y1209" s="42">
        <v>49.4</v>
      </c>
      <c r="Z1209" s="42">
        <v>8</v>
      </c>
      <c r="AA1209" s="42">
        <v>10.5</v>
      </c>
      <c r="AB1209" s="42" t="s">
        <v>13840</v>
      </c>
      <c r="AC1209" s="42">
        <v>15</v>
      </c>
      <c r="AD1209" s="42" t="s">
        <v>13841</v>
      </c>
      <c r="AE1209" s="42">
        <v>21</v>
      </c>
      <c r="AF1209" s="42" t="s">
        <v>2045</v>
      </c>
      <c r="AG1209" s="42">
        <v>72</v>
      </c>
      <c r="AH1209" s="42">
        <v>128.4</v>
      </c>
      <c r="AI1209" s="42">
        <v>163.69999999999999</v>
      </c>
      <c r="AJ1209" s="42">
        <v>511.21</v>
      </c>
      <c r="AK1209" s="42" t="s">
        <v>76</v>
      </c>
      <c r="AL1209" s="42" t="s">
        <v>76</v>
      </c>
      <c r="AM1209" s="42" t="s">
        <v>76</v>
      </c>
      <c r="AN1209" s="42">
        <v>6.1</v>
      </c>
    </row>
    <row r="1210" spans="2:40" x14ac:dyDescent="0.25">
      <c r="B1210" s="42" t="s">
        <v>408</v>
      </c>
      <c r="C1210" s="15">
        <v>467770</v>
      </c>
      <c r="D1210" s="15" t="s">
        <v>11895</v>
      </c>
      <c r="E1210" s="15">
        <v>2017</v>
      </c>
      <c r="F1210" s="41">
        <v>42856</v>
      </c>
      <c r="G1210" s="42">
        <v>1007.6</v>
      </c>
      <c r="H1210" s="42">
        <v>1010.7</v>
      </c>
      <c r="I1210" s="42">
        <v>1014.2</v>
      </c>
      <c r="J1210" s="42" t="s">
        <v>13842</v>
      </c>
      <c r="K1210" s="42">
        <v>1001.3</v>
      </c>
      <c r="L1210" s="42" t="s">
        <v>7404</v>
      </c>
      <c r="M1210" s="42">
        <v>26</v>
      </c>
      <c r="N1210" s="42">
        <v>30.7</v>
      </c>
      <c r="O1210" s="42" t="s">
        <v>13843</v>
      </c>
      <c r="P1210" s="42">
        <v>20.100000000000001</v>
      </c>
      <c r="Q1210" s="42" t="s">
        <v>13844</v>
      </c>
      <c r="R1210" s="42">
        <v>21.6</v>
      </c>
      <c r="S1210" s="42">
        <v>3.3</v>
      </c>
      <c r="T1210" s="42">
        <v>360</v>
      </c>
      <c r="U1210" s="42">
        <v>17.2</v>
      </c>
      <c r="V1210" s="42">
        <v>350</v>
      </c>
      <c r="W1210" s="42" t="s">
        <v>13845</v>
      </c>
      <c r="X1210" s="42">
        <v>65.8</v>
      </c>
      <c r="Y1210" s="42">
        <v>44.1</v>
      </c>
      <c r="Z1210" s="42">
        <v>9</v>
      </c>
      <c r="AA1210" s="42">
        <v>4.5</v>
      </c>
      <c r="AB1210" s="42" t="s">
        <v>13846</v>
      </c>
      <c r="AC1210" s="42">
        <v>7.5</v>
      </c>
      <c r="AD1210" s="42" t="s">
        <v>13847</v>
      </c>
      <c r="AE1210" s="42">
        <v>29.5</v>
      </c>
      <c r="AF1210" s="42" t="s">
        <v>6151</v>
      </c>
      <c r="AG1210" s="42">
        <v>77</v>
      </c>
      <c r="AH1210" s="42">
        <v>126.6</v>
      </c>
      <c r="AI1210" s="42">
        <v>164.8</v>
      </c>
      <c r="AJ1210" s="42">
        <v>591.57000000000005</v>
      </c>
      <c r="AK1210" s="42" t="s">
        <v>76</v>
      </c>
      <c r="AL1210" s="42" t="s">
        <v>76</v>
      </c>
      <c r="AM1210" s="42" t="s">
        <v>76</v>
      </c>
      <c r="AN1210" s="42">
        <v>6.6</v>
      </c>
    </row>
    <row r="1211" spans="2:40" x14ac:dyDescent="0.25">
      <c r="B1211" s="42" t="s">
        <v>408</v>
      </c>
      <c r="C1211" s="15">
        <v>467770</v>
      </c>
      <c r="D1211" s="15" t="s">
        <v>11895</v>
      </c>
      <c r="E1211" s="15">
        <v>2017</v>
      </c>
      <c r="F1211" s="41">
        <v>42887</v>
      </c>
      <c r="G1211" s="42">
        <v>1005.4</v>
      </c>
      <c r="H1211" s="42">
        <v>1008.4</v>
      </c>
      <c r="I1211" s="42">
        <v>1009.7</v>
      </c>
      <c r="J1211" s="42" t="s">
        <v>13848</v>
      </c>
      <c r="K1211" s="42">
        <v>999.2</v>
      </c>
      <c r="L1211" s="42" t="s">
        <v>13849</v>
      </c>
      <c r="M1211" s="42">
        <v>28</v>
      </c>
      <c r="N1211" s="42">
        <v>35</v>
      </c>
      <c r="O1211" s="42" t="s">
        <v>13850</v>
      </c>
      <c r="P1211" s="42">
        <v>22.9</v>
      </c>
      <c r="Q1211" s="42" t="s">
        <v>13851</v>
      </c>
      <c r="R1211" s="42">
        <v>24.3</v>
      </c>
      <c r="S1211" s="42">
        <v>3.6</v>
      </c>
      <c r="T1211" s="42">
        <v>130</v>
      </c>
      <c r="U1211" s="42">
        <v>20.6</v>
      </c>
      <c r="V1211" s="42">
        <v>250</v>
      </c>
      <c r="W1211" s="42" t="s">
        <v>13852</v>
      </c>
      <c r="X1211" s="42">
        <v>443.4</v>
      </c>
      <c r="Y1211" s="42">
        <v>96.4</v>
      </c>
      <c r="Z1211" s="42">
        <v>13</v>
      </c>
      <c r="AA1211" s="42">
        <v>13.5</v>
      </c>
      <c r="AB1211" s="42" t="s">
        <v>13853</v>
      </c>
      <c r="AC1211" s="42">
        <v>38</v>
      </c>
      <c r="AD1211" s="42" t="s">
        <v>13854</v>
      </c>
      <c r="AE1211" s="42">
        <v>107.5</v>
      </c>
      <c r="AF1211" s="42" t="s">
        <v>12143</v>
      </c>
      <c r="AG1211" s="42">
        <v>81</v>
      </c>
      <c r="AH1211" s="42">
        <v>132.9</v>
      </c>
      <c r="AI1211" s="42">
        <v>187.4</v>
      </c>
      <c r="AJ1211" s="42">
        <v>549.91</v>
      </c>
      <c r="AK1211" s="42" t="s">
        <v>76</v>
      </c>
      <c r="AL1211" s="42" t="s">
        <v>76</v>
      </c>
      <c r="AM1211" s="42" t="s">
        <v>76</v>
      </c>
      <c r="AN1211" s="42">
        <v>6.6</v>
      </c>
    </row>
    <row r="1212" spans="2:40" x14ac:dyDescent="0.25">
      <c r="B1212" s="42" t="s">
        <v>408</v>
      </c>
      <c r="C1212" s="15">
        <v>467770</v>
      </c>
      <c r="D1212" s="15" t="s">
        <v>11895</v>
      </c>
      <c r="E1212" s="15">
        <v>2017</v>
      </c>
      <c r="F1212" s="41">
        <v>42917</v>
      </c>
      <c r="G1212" s="42">
        <v>1005.3</v>
      </c>
      <c r="H1212" s="42">
        <v>1008.3</v>
      </c>
      <c r="I1212" s="42">
        <v>1011.5</v>
      </c>
      <c r="J1212" s="42" t="s">
        <v>13855</v>
      </c>
      <c r="K1212" s="42">
        <v>986.2</v>
      </c>
      <c r="L1212" s="42" t="s">
        <v>13856</v>
      </c>
      <c r="M1212" s="42">
        <v>29.5</v>
      </c>
      <c r="N1212" s="42">
        <v>34.4</v>
      </c>
      <c r="O1212" s="42" t="s">
        <v>13857</v>
      </c>
      <c r="P1212" s="42">
        <v>22.6</v>
      </c>
      <c r="Q1212" s="42" t="s">
        <v>13858</v>
      </c>
      <c r="R1212" s="42">
        <v>24.4</v>
      </c>
      <c r="S1212" s="42">
        <v>3</v>
      </c>
      <c r="T1212" s="42">
        <v>330</v>
      </c>
      <c r="U1212" s="42">
        <v>21.8</v>
      </c>
      <c r="V1212" s="42">
        <v>170</v>
      </c>
      <c r="W1212" s="42" t="s">
        <v>13859</v>
      </c>
      <c r="X1212" s="42">
        <v>194.2</v>
      </c>
      <c r="Y1212" s="42">
        <v>39.299999999999997</v>
      </c>
      <c r="Z1212" s="42">
        <v>9</v>
      </c>
      <c r="AA1212" s="42">
        <v>11</v>
      </c>
      <c r="AB1212" s="42" t="s">
        <v>13860</v>
      </c>
      <c r="AC1212" s="42">
        <v>28</v>
      </c>
      <c r="AD1212" s="42" t="s">
        <v>13861</v>
      </c>
      <c r="AE1212" s="42">
        <v>107</v>
      </c>
      <c r="AF1212" s="42" t="s">
        <v>6167</v>
      </c>
      <c r="AG1212" s="42">
        <v>75</v>
      </c>
      <c r="AH1212" s="42">
        <v>167.5</v>
      </c>
      <c r="AI1212" s="42">
        <v>252.3</v>
      </c>
      <c r="AJ1212" s="42">
        <v>668.15</v>
      </c>
      <c r="AK1212" s="42" t="s">
        <v>76</v>
      </c>
      <c r="AL1212" s="42" t="s">
        <v>76</v>
      </c>
      <c r="AM1212" s="42" t="s">
        <v>76</v>
      </c>
      <c r="AN1212" s="42">
        <v>5.5</v>
      </c>
    </row>
    <row r="1213" spans="2:40" x14ac:dyDescent="0.25">
      <c r="B1213" s="42" t="s">
        <v>408</v>
      </c>
      <c r="C1213" s="15">
        <v>467770</v>
      </c>
      <c r="D1213" s="15" t="s">
        <v>11895</v>
      </c>
      <c r="E1213" s="15">
        <v>2017</v>
      </c>
      <c r="F1213" s="41">
        <v>42948</v>
      </c>
      <c r="G1213" s="42">
        <v>1004.3</v>
      </c>
      <c r="H1213" s="42">
        <v>1007.4</v>
      </c>
      <c r="I1213" s="42">
        <v>1011.4</v>
      </c>
      <c r="J1213" s="42" t="s">
        <v>13862</v>
      </c>
      <c r="K1213" s="42">
        <v>991.3</v>
      </c>
      <c r="L1213" s="42" t="s">
        <v>13863</v>
      </c>
      <c r="M1213" s="42">
        <v>29.6</v>
      </c>
      <c r="N1213" s="42">
        <v>33.700000000000003</v>
      </c>
      <c r="O1213" s="42" t="s">
        <v>13864</v>
      </c>
      <c r="P1213" s="42">
        <v>24.3</v>
      </c>
      <c r="Q1213" s="42" t="s">
        <v>13865</v>
      </c>
      <c r="R1213" s="42">
        <v>24.9</v>
      </c>
      <c r="S1213" s="42">
        <v>3.4</v>
      </c>
      <c r="T1213" s="42">
        <v>230</v>
      </c>
      <c r="U1213" s="42">
        <v>19.8</v>
      </c>
      <c r="V1213" s="42">
        <v>360</v>
      </c>
      <c r="W1213" s="42" t="s">
        <v>13866</v>
      </c>
      <c r="X1213" s="42">
        <v>39.6</v>
      </c>
      <c r="Y1213" s="42">
        <v>22.2</v>
      </c>
      <c r="Z1213" s="42">
        <v>7</v>
      </c>
      <c r="AA1213" s="42">
        <v>10.5</v>
      </c>
      <c r="AB1213" s="42" t="s">
        <v>13867</v>
      </c>
      <c r="AC1213" s="42">
        <v>19</v>
      </c>
      <c r="AD1213" s="42" t="s">
        <v>13868</v>
      </c>
      <c r="AE1213" s="42">
        <v>20.5</v>
      </c>
      <c r="AF1213" s="42" t="s">
        <v>13869</v>
      </c>
      <c r="AG1213" s="42">
        <v>76</v>
      </c>
      <c r="AH1213" s="42">
        <v>168.2</v>
      </c>
      <c r="AI1213" s="42">
        <v>250.2</v>
      </c>
      <c r="AJ1213" s="42">
        <v>645.97</v>
      </c>
      <c r="AK1213" s="42" t="s">
        <v>76</v>
      </c>
      <c r="AL1213" s="42" t="s">
        <v>76</v>
      </c>
      <c r="AM1213" s="42" t="s">
        <v>76</v>
      </c>
      <c r="AN1213" s="42">
        <v>4.8</v>
      </c>
    </row>
    <row r="1214" spans="2:40" x14ac:dyDescent="0.25">
      <c r="B1214" s="42" t="s">
        <v>408</v>
      </c>
      <c r="C1214" s="15">
        <v>467770</v>
      </c>
      <c r="D1214" s="15" t="s">
        <v>11895</v>
      </c>
      <c r="E1214" s="15">
        <v>2017</v>
      </c>
      <c r="F1214" s="41">
        <v>42979</v>
      </c>
      <c r="G1214" s="42">
        <v>1006.6</v>
      </c>
      <c r="H1214" s="42">
        <v>1009.7</v>
      </c>
      <c r="I1214" s="42">
        <v>1012</v>
      </c>
      <c r="J1214" s="42" t="s">
        <v>13870</v>
      </c>
      <c r="K1214" s="42">
        <v>998.6</v>
      </c>
      <c r="L1214" s="42" t="s">
        <v>13871</v>
      </c>
      <c r="M1214" s="42">
        <v>29.1</v>
      </c>
      <c r="N1214" s="42">
        <v>33.200000000000003</v>
      </c>
      <c r="O1214" s="42" t="s">
        <v>13872</v>
      </c>
      <c r="P1214" s="42">
        <v>24.5</v>
      </c>
      <c r="Q1214" s="42" t="s">
        <v>13873</v>
      </c>
      <c r="R1214" s="42">
        <v>24</v>
      </c>
      <c r="S1214" s="42">
        <v>2.9</v>
      </c>
      <c r="T1214" s="42">
        <v>330</v>
      </c>
      <c r="U1214" s="42">
        <v>20.2</v>
      </c>
      <c r="V1214" s="42">
        <v>360</v>
      </c>
      <c r="W1214" s="42" t="s">
        <v>13874</v>
      </c>
      <c r="X1214" s="42">
        <v>22.5</v>
      </c>
      <c r="Y1214" s="42">
        <v>9.5</v>
      </c>
      <c r="Z1214" s="42">
        <v>3</v>
      </c>
      <c r="AA1214" s="42">
        <v>5.5</v>
      </c>
      <c r="AB1214" s="42" t="s">
        <v>13875</v>
      </c>
      <c r="AC1214" s="42">
        <v>8.5</v>
      </c>
      <c r="AD1214" s="42" t="s">
        <v>13876</v>
      </c>
      <c r="AE1214" s="42">
        <v>16</v>
      </c>
      <c r="AF1214" s="42" t="s">
        <v>6183</v>
      </c>
      <c r="AG1214" s="42">
        <v>74</v>
      </c>
      <c r="AH1214" s="42">
        <v>142.30000000000001</v>
      </c>
      <c r="AI1214" s="42">
        <v>240.8</v>
      </c>
      <c r="AJ1214" s="42">
        <v>580.11</v>
      </c>
      <c r="AK1214" s="42" t="s">
        <v>76</v>
      </c>
      <c r="AL1214" s="42" t="s">
        <v>76</v>
      </c>
      <c r="AM1214" s="42" t="s">
        <v>76</v>
      </c>
      <c r="AN1214" s="42">
        <v>4.3</v>
      </c>
    </row>
    <row r="1215" spans="2:40" x14ac:dyDescent="0.25">
      <c r="B1215" s="42" t="s">
        <v>408</v>
      </c>
      <c r="C1215" s="15">
        <v>467770</v>
      </c>
      <c r="D1215" s="15" t="s">
        <v>11895</v>
      </c>
      <c r="E1215" s="15">
        <v>2017</v>
      </c>
      <c r="F1215" s="41">
        <v>43009</v>
      </c>
      <c r="G1215" s="42">
        <v>1008.6</v>
      </c>
      <c r="H1215" s="42">
        <v>1011.7</v>
      </c>
      <c r="I1215" s="42">
        <v>1018.5</v>
      </c>
      <c r="J1215" s="42" t="s">
        <v>13877</v>
      </c>
      <c r="K1215" s="42">
        <v>996.4</v>
      </c>
      <c r="L1215" s="42" t="s">
        <v>13878</v>
      </c>
      <c r="M1215" s="42">
        <v>25.7</v>
      </c>
      <c r="N1215" s="42">
        <v>33.9</v>
      </c>
      <c r="O1215" s="42" t="s">
        <v>13879</v>
      </c>
      <c r="P1215" s="42">
        <v>17.8</v>
      </c>
      <c r="Q1215" s="42" t="s">
        <v>13880</v>
      </c>
      <c r="R1215" s="42">
        <v>20.399999999999999</v>
      </c>
      <c r="S1215" s="42">
        <v>5.6</v>
      </c>
      <c r="T1215" s="42">
        <v>360</v>
      </c>
      <c r="U1215" s="42">
        <v>28.3</v>
      </c>
      <c r="V1215" s="42">
        <v>20</v>
      </c>
      <c r="W1215" s="42" t="s">
        <v>13881</v>
      </c>
      <c r="X1215" s="42">
        <v>41.5</v>
      </c>
      <c r="Y1215" s="42">
        <v>26</v>
      </c>
      <c r="Z1215" s="42">
        <v>3</v>
      </c>
      <c r="AA1215" s="42">
        <v>1.5</v>
      </c>
      <c r="AB1215" s="42" t="s">
        <v>13882</v>
      </c>
      <c r="AC1215" s="42">
        <v>6</v>
      </c>
      <c r="AD1215" s="42" t="s">
        <v>13883</v>
      </c>
      <c r="AE1215" s="42">
        <v>16.5</v>
      </c>
      <c r="AF1215" s="42" t="s">
        <v>3228</v>
      </c>
      <c r="AG1215" s="42">
        <v>73</v>
      </c>
      <c r="AH1215" s="42">
        <v>156.30000000000001</v>
      </c>
      <c r="AI1215" s="42">
        <v>213.4</v>
      </c>
      <c r="AJ1215" s="42">
        <v>479.49</v>
      </c>
      <c r="AK1215" s="42" t="s">
        <v>76</v>
      </c>
      <c r="AL1215" s="42" t="s">
        <v>76</v>
      </c>
      <c r="AM1215" s="42" t="s">
        <v>76</v>
      </c>
      <c r="AN1215" s="42">
        <v>3.9</v>
      </c>
    </row>
    <row r="1216" spans="2:40" x14ac:dyDescent="0.25">
      <c r="B1216" s="42" t="s">
        <v>408</v>
      </c>
      <c r="C1216" s="15">
        <v>467770</v>
      </c>
      <c r="D1216" s="15" t="s">
        <v>11895</v>
      </c>
      <c r="E1216" s="15">
        <v>2017</v>
      </c>
      <c r="F1216" s="41">
        <v>43040</v>
      </c>
      <c r="G1216" s="42">
        <v>1012.6</v>
      </c>
      <c r="H1216" s="42">
        <v>1015.7</v>
      </c>
      <c r="I1216" s="42">
        <v>1019.6</v>
      </c>
      <c r="J1216" s="42" t="s">
        <v>12173</v>
      </c>
      <c r="K1216" s="42">
        <v>1006.1</v>
      </c>
      <c r="L1216" s="42" t="s">
        <v>13884</v>
      </c>
      <c r="M1216" s="42">
        <v>22</v>
      </c>
      <c r="N1216" s="42">
        <v>27.3</v>
      </c>
      <c r="O1216" s="42" t="s">
        <v>13885</v>
      </c>
      <c r="P1216" s="42">
        <v>16.399999999999999</v>
      </c>
      <c r="Q1216" s="42" t="s">
        <v>13886</v>
      </c>
      <c r="R1216" s="42">
        <v>18.3</v>
      </c>
      <c r="S1216" s="42">
        <v>5.7</v>
      </c>
      <c r="T1216" s="42">
        <v>360</v>
      </c>
      <c r="U1216" s="42">
        <v>30.1</v>
      </c>
      <c r="V1216" s="42">
        <v>330</v>
      </c>
      <c r="W1216" s="42" t="s">
        <v>3714</v>
      </c>
      <c r="X1216" s="42">
        <v>6</v>
      </c>
      <c r="Y1216" s="42">
        <v>13.3</v>
      </c>
      <c r="Z1216" s="42">
        <v>5</v>
      </c>
      <c r="AA1216" s="42">
        <v>1</v>
      </c>
      <c r="AB1216" s="42" t="s">
        <v>13887</v>
      </c>
      <c r="AC1216" s="42">
        <v>1.5</v>
      </c>
      <c r="AD1216" s="42" t="s">
        <v>13888</v>
      </c>
      <c r="AE1216" s="42">
        <v>2</v>
      </c>
      <c r="AF1216" s="42" t="s">
        <v>9300</v>
      </c>
      <c r="AG1216" s="42">
        <v>80</v>
      </c>
      <c r="AH1216" s="42">
        <v>93.2</v>
      </c>
      <c r="AI1216" s="42">
        <v>109.7</v>
      </c>
      <c r="AJ1216" s="42">
        <v>312.51</v>
      </c>
      <c r="AK1216" s="42" t="s">
        <v>76</v>
      </c>
      <c r="AL1216" s="42" t="s">
        <v>76</v>
      </c>
      <c r="AM1216" s="42" t="s">
        <v>76</v>
      </c>
      <c r="AN1216" s="42">
        <v>7.1</v>
      </c>
    </row>
    <row r="1217" spans="2:40" x14ac:dyDescent="0.25">
      <c r="B1217" s="42" t="s">
        <v>408</v>
      </c>
      <c r="C1217" s="15">
        <v>467770</v>
      </c>
      <c r="D1217" s="15" t="s">
        <v>11895</v>
      </c>
      <c r="E1217" s="15">
        <v>2017</v>
      </c>
      <c r="F1217" s="41">
        <v>43070</v>
      </c>
      <c r="G1217" s="42">
        <v>1016</v>
      </c>
      <c r="H1217" s="42">
        <v>1019.1</v>
      </c>
      <c r="I1217" s="42">
        <v>1023.4</v>
      </c>
      <c r="J1217" s="42" t="s">
        <v>13889</v>
      </c>
      <c r="K1217" s="42">
        <v>1010.1</v>
      </c>
      <c r="L1217" s="42" t="s">
        <v>13890</v>
      </c>
      <c r="M1217" s="42">
        <v>17.600000000000001</v>
      </c>
      <c r="N1217" s="42">
        <v>23.6</v>
      </c>
      <c r="O1217" s="42" t="s">
        <v>13891</v>
      </c>
      <c r="P1217" s="42">
        <v>12.3</v>
      </c>
      <c r="Q1217" s="42" t="s">
        <v>13892</v>
      </c>
      <c r="R1217" s="42">
        <v>12.8</v>
      </c>
      <c r="S1217" s="42">
        <v>6.4</v>
      </c>
      <c r="T1217" s="42">
        <v>360</v>
      </c>
      <c r="U1217" s="42">
        <v>30.4</v>
      </c>
      <c r="V1217" s="42">
        <v>10</v>
      </c>
      <c r="W1217" s="42" t="s">
        <v>4960</v>
      </c>
      <c r="X1217" s="42">
        <v>6.8</v>
      </c>
      <c r="Y1217" s="42">
        <v>18.5</v>
      </c>
      <c r="Z1217" s="42">
        <v>6</v>
      </c>
      <c r="AA1217" s="42">
        <v>0.5</v>
      </c>
      <c r="AB1217" s="42" t="s">
        <v>13893</v>
      </c>
      <c r="AC1217" s="42">
        <v>1</v>
      </c>
      <c r="AD1217" s="42" t="s">
        <v>13894</v>
      </c>
      <c r="AE1217" s="42">
        <v>2</v>
      </c>
      <c r="AF1217" s="42" t="s">
        <v>13895</v>
      </c>
      <c r="AG1217" s="42">
        <v>74</v>
      </c>
      <c r="AH1217" s="42">
        <v>94.7</v>
      </c>
      <c r="AI1217" s="42">
        <v>138.80000000000001</v>
      </c>
      <c r="AJ1217" s="42">
        <v>301.89999999999998</v>
      </c>
      <c r="AK1217" s="42">
        <v>0</v>
      </c>
      <c r="AL1217" s="42">
        <v>0</v>
      </c>
      <c r="AM1217" s="42" t="s">
        <v>2606</v>
      </c>
      <c r="AN1217" s="42">
        <v>5.7</v>
      </c>
    </row>
    <row r="1218" spans="2:40" x14ac:dyDescent="0.25">
      <c r="B1218" s="42" t="s">
        <v>408</v>
      </c>
      <c r="C1218" s="15">
        <v>467770</v>
      </c>
      <c r="D1218" s="15" t="s">
        <v>11895</v>
      </c>
      <c r="E1218" s="15">
        <v>2018</v>
      </c>
      <c r="F1218" s="41">
        <v>43101</v>
      </c>
      <c r="G1218" s="42">
        <v>1014.8</v>
      </c>
      <c r="H1218" s="42">
        <v>1018</v>
      </c>
      <c r="I1218" s="42">
        <v>1024.5</v>
      </c>
      <c r="J1218" s="42" t="s">
        <v>13896</v>
      </c>
      <c r="K1218" s="42">
        <v>1007.4</v>
      </c>
      <c r="L1218" s="42" t="s">
        <v>13897</v>
      </c>
      <c r="M1218" s="42">
        <v>16.2</v>
      </c>
      <c r="N1218" s="42">
        <v>22.9</v>
      </c>
      <c r="O1218" s="42" t="s">
        <v>13898</v>
      </c>
      <c r="P1218" s="42">
        <v>7.9</v>
      </c>
      <c r="Q1218" s="42" t="s">
        <v>13899</v>
      </c>
      <c r="R1218" s="42">
        <v>12.5</v>
      </c>
      <c r="S1218" s="42">
        <v>5.6</v>
      </c>
      <c r="T1218" s="42">
        <v>350</v>
      </c>
      <c r="U1218" s="42">
        <v>26.8</v>
      </c>
      <c r="V1218" s="42">
        <v>350</v>
      </c>
      <c r="W1218" s="42" t="s">
        <v>13900</v>
      </c>
      <c r="X1218" s="42">
        <v>98.5</v>
      </c>
      <c r="Y1218" s="42">
        <v>84.6</v>
      </c>
      <c r="Z1218" s="42">
        <v>10</v>
      </c>
      <c r="AA1218" s="42">
        <v>5</v>
      </c>
      <c r="AB1218" s="42" t="s">
        <v>13901</v>
      </c>
      <c r="AC1218" s="42">
        <v>7.5</v>
      </c>
      <c r="AD1218" s="42" t="s">
        <v>13901</v>
      </c>
      <c r="AE1218" s="42">
        <v>30.5</v>
      </c>
      <c r="AF1218" s="42" t="s">
        <v>6838</v>
      </c>
      <c r="AG1218" s="42">
        <v>79</v>
      </c>
      <c r="AH1218" s="42">
        <v>81.900000000000006</v>
      </c>
      <c r="AI1218" s="42">
        <v>120.6</v>
      </c>
      <c r="AJ1218" s="42">
        <v>290.92</v>
      </c>
      <c r="AK1218" s="42" t="s">
        <v>76</v>
      </c>
      <c r="AL1218" s="42" t="s">
        <v>76</v>
      </c>
      <c r="AM1218" s="42" t="s">
        <v>76</v>
      </c>
      <c r="AN1218" s="42">
        <v>6.7</v>
      </c>
    </row>
    <row r="1219" spans="2:40" x14ac:dyDescent="0.25">
      <c r="B1219" s="42" t="s">
        <v>408</v>
      </c>
      <c r="C1219" s="15">
        <v>467770</v>
      </c>
      <c r="D1219" s="15" t="s">
        <v>11895</v>
      </c>
      <c r="E1219" s="15">
        <v>2018</v>
      </c>
      <c r="F1219" s="41">
        <v>43132</v>
      </c>
      <c r="G1219" s="42">
        <v>1016</v>
      </c>
      <c r="H1219" s="42">
        <v>1019.3</v>
      </c>
      <c r="I1219" s="42">
        <v>1023.7</v>
      </c>
      <c r="J1219" s="42" t="s">
        <v>13902</v>
      </c>
      <c r="K1219" s="42">
        <v>1009.6</v>
      </c>
      <c r="L1219" s="42" t="s">
        <v>13903</v>
      </c>
      <c r="M1219" s="42">
        <v>15</v>
      </c>
      <c r="N1219" s="42">
        <v>28.6</v>
      </c>
      <c r="O1219" s="42" t="s">
        <v>13904</v>
      </c>
      <c r="P1219" s="42">
        <v>7.7</v>
      </c>
      <c r="Q1219" s="42" t="s">
        <v>13905</v>
      </c>
      <c r="R1219" s="42">
        <v>11.2</v>
      </c>
      <c r="S1219" s="42">
        <v>5.7</v>
      </c>
      <c r="T1219" s="42">
        <v>360</v>
      </c>
      <c r="U1219" s="42">
        <v>25.1</v>
      </c>
      <c r="V1219" s="42">
        <v>360</v>
      </c>
      <c r="W1219" s="42" t="s">
        <v>13906</v>
      </c>
      <c r="X1219" s="42">
        <v>17</v>
      </c>
      <c r="Y1219" s="42">
        <v>35.700000000000003</v>
      </c>
      <c r="Z1219" s="42">
        <v>5</v>
      </c>
      <c r="AA1219" s="42">
        <v>2.5</v>
      </c>
      <c r="AB1219" s="42" t="s">
        <v>13907</v>
      </c>
      <c r="AC1219" s="42">
        <v>5</v>
      </c>
      <c r="AD1219" s="42" t="s">
        <v>13908</v>
      </c>
      <c r="AE1219" s="42">
        <v>8.5</v>
      </c>
      <c r="AF1219" s="42" t="s">
        <v>2621</v>
      </c>
      <c r="AG1219" s="42">
        <v>78</v>
      </c>
      <c r="AH1219" s="42">
        <v>72.400000000000006</v>
      </c>
      <c r="AI1219" s="42">
        <v>100.7</v>
      </c>
      <c r="AJ1219" s="42">
        <v>295.41000000000003</v>
      </c>
      <c r="AK1219" s="42" t="s">
        <v>76</v>
      </c>
      <c r="AL1219" s="42" t="s">
        <v>76</v>
      </c>
      <c r="AM1219" s="42" t="s">
        <v>76</v>
      </c>
      <c r="AN1219" s="42">
        <v>6.9</v>
      </c>
    </row>
    <row r="1220" spans="2:40" x14ac:dyDescent="0.25">
      <c r="B1220" s="42" t="s">
        <v>408</v>
      </c>
      <c r="C1220" s="15">
        <v>467770</v>
      </c>
      <c r="D1220" s="15" t="s">
        <v>11895</v>
      </c>
      <c r="E1220" s="15">
        <v>2018</v>
      </c>
      <c r="F1220" s="41">
        <v>43160</v>
      </c>
      <c r="G1220" s="42">
        <v>1013</v>
      </c>
      <c r="H1220" s="42">
        <v>1016.2</v>
      </c>
      <c r="I1220" s="42">
        <v>1020.1</v>
      </c>
      <c r="J1220" s="42" t="s">
        <v>13909</v>
      </c>
      <c r="K1220" s="42">
        <v>1006</v>
      </c>
      <c r="L1220" s="42" t="s">
        <v>13910</v>
      </c>
      <c r="M1220" s="42">
        <v>19.899999999999999</v>
      </c>
      <c r="N1220" s="42">
        <v>28.8</v>
      </c>
      <c r="O1220" s="42" t="s">
        <v>13911</v>
      </c>
      <c r="P1220" s="42">
        <v>10.8</v>
      </c>
      <c r="Q1220" s="42" t="s">
        <v>13912</v>
      </c>
      <c r="R1220" s="42">
        <v>15</v>
      </c>
      <c r="S1220" s="42">
        <v>4.2</v>
      </c>
      <c r="T1220" s="42">
        <v>360</v>
      </c>
      <c r="U1220" s="42">
        <v>24.5</v>
      </c>
      <c r="V1220" s="42">
        <v>360</v>
      </c>
      <c r="W1220" s="42" t="s">
        <v>13913</v>
      </c>
      <c r="X1220" s="42">
        <v>41</v>
      </c>
      <c r="Y1220" s="42">
        <v>24.1</v>
      </c>
      <c r="Z1220" s="42">
        <v>3</v>
      </c>
      <c r="AA1220" s="42">
        <v>6.5</v>
      </c>
      <c r="AB1220" s="42" t="s">
        <v>8139</v>
      </c>
      <c r="AC1220" s="42">
        <v>16</v>
      </c>
      <c r="AD1220" s="42" t="s">
        <v>13914</v>
      </c>
      <c r="AE1220" s="42">
        <v>21</v>
      </c>
      <c r="AF1220" s="42" t="s">
        <v>6855</v>
      </c>
      <c r="AG1220" s="42">
        <v>74</v>
      </c>
      <c r="AH1220" s="42">
        <v>115.1</v>
      </c>
      <c r="AI1220" s="42">
        <v>198</v>
      </c>
      <c r="AJ1220" s="42">
        <v>531.02</v>
      </c>
      <c r="AK1220" s="42" t="s">
        <v>76</v>
      </c>
      <c r="AL1220" s="42" t="s">
        <v>76</v>
      </c>
      <c r="AM1220" s="42" t="s">
        <v>76</v>
      </c>
      <c r="AN1220" s="42">
        <v>4.8</v>
      </c>
    </row>
    <row r="1221" spans="2:40" x14ac:dyDescent="0.25">
      <c r="B1221" s="42" t="s">
        <v>408</v>
      </c>
      <c r="C1221" s="15">
        <v>467770</v>
      </c>
      <c r="D1221" s="15" t="s">
        <v>11895</v>
      </c>
      <c r="E1221" s="15">
        <v>2018</v>
      </c>
      <c r="F1221" s="41">
        <v>43191</v>
      </c>
      <c r="G1221" s="42">
        <v>1011.1</v>
      </c>
      <c r="H1221" s="42">
        <v>1014.2</v>
      </c>
      <c r="I1221" s="42">
        <v>1019.9</v>
      </c>
      <c r="J1221" s="42" t="s">
        <v>13915</v>
      </c>
      <c r="K1221" s="42">
        <v>1004.3</v>
      </c>
      <c r="L1221" s="42" t="s">
        <v>13916</v>
      </c>
      <c r="M1221" s="42">
        <v>23.6</v>
      </c>
      <c r="N1221" s="42">
        <v>30.3</v>
      </c>
      <c r="O1221" s="42" t="s">
        <v>13917</v>
      </c>
      <c r="P1221" s="42">
        <v>14.3</v>
      </c>
      <c r="Q1221" s="42" t="s">
        <v>13918</v>
      </c>
      <c r="R1221" s="42">
        <v>17.8</v>
      </c>
      <c r="S1221" s="42">
        <v>3.4</v>
      </c>
      <c r="T1221" s="42">
        <v>360</v>
      </c>
      <c r="U1221" s="42">
        <v>27.5</v>
      </c>
      <c r="V1221" s="42">
        <v>30</v>
      </c>
      <c r="W1221" s="42" t="s">
        <v>13919</v>
      </c>
      <c r="X1221" s="42">
        <v>14.5</v>
      </c>
      <c r="Y1221" s="42">
        <v>10.8</v>
      </c>
      <c r="Z1221" s="42">
        <v>3</v>
      </c>
      <c r="AA1221" s="42">
        <v>2.5</v>
      </c>
      <c r="AB1221" s="42" t="s">
        <v>13920</v>
      </c>
      <c r="AC1221" s="42">
        <v>7.5</v>
      </c>
      <c r="AD1221" s="42" t="s">
        <v>13921</v>
      </c>
      <c r="AE1221" s="42">
        <v>8.5</v>
      </c>
      <c r="AF1221" s="42" t="s">
        <v>13922</v>
      </c>
      <c r="AG1221" s="42">
        <v>71</v>
      </c>
      <c r="AH1221" s="42">
        <v>138</v>
      </c>
      <c r="AI1221" s="42">
        <v>184.7</v>
      </c>
      <c r="AJ1221" s="42">
        <v>557.74</v>
      </c>
      <c r="AK1221" s="42" t="s">
        <v>76</v>
      </c>
      <c r="AL1221" s="42" t="s">
        <v>76</v>
      </c>
      <c r="AM1221" s="42" t="s">
        <v>76</v>
      </c>
      <c r="AN1221" s="42">
        <v>6</v>
      </c>
    </row>
    <row r="1222" spans="2:40" x14ac:dyDescent="0.25">
      <c r="B1222" s="42" t="s">
        <v>408</v>
      </c>
      <c r="C1222" s="15">
        <v>467770</v>
      </c>
      <c r="D1222" s="15" t="s">
        <v>11895</v>
      </c>
      <c r="E1222" s="15">
        <v>2018</v>
      </c>
      <c r="F1222" s="41">
        <v>43221</v>
      </c>
      <c r="G1222" s="42">
        <v>1008.2</v>
      </c>
      <c r="H1222" s="42">
        <v>1011.2</v>
      </c>
      <c r="I1222" s="42">
        <v>1015</v>
      </c>
      <c r="J1222" s="42" t="s">
        <v>13923</v>
      </c>
      <c r="K1222" s="42">
        <v>1003.4</v>
      </c>
      <c r="L1222" s="42" t="s">
        <v>13924</v>
      </c>
      <c r="M1222" s="42">
        <v>27.3</v>
      </c>
      <c r="N1222" s="42">
        <v>33.4</v>
      </c>
      <c r="O1222" s="42" t="s">
        <v>13925</v>
      </c>
      <c r="P1222" s="42">
        <v>19.899999999999999</v>
      </c>
      <c r="Q1222" s="42" t="s">
        <v>13926</v>
      </c>
      <c r="R1222" s="42">
        <v>22.4</v>
      </c>
      <c r="S1222" s="42">
        <v>3.6</v>
      </c>
      <c r="T1222" s="42">
        <v>360</v>
      </c>
      <c r="U1222" s="42">
        <v>20.5</v>
      </c>
      <c r="V1222" s="42">
        <v>360</v>
      </c>
      <c r="W1222" s="42" t="s">
        <v>13927</v>
      </c>
      <c r="X1222" s="42">
        <v>67</v>
      </c>
      <c r="Y1222" s="42">
        <v>9.9</v>
      </c>
      <c r="Z1222" s="42">
        <v>2</v>
      </c>
      <c r="AA1222" s="42">
        <v>8</v>
      </c>
      <c r="AB1222" s="42" t="s">
        <v>13928</v>
      </c>
      <c r="AC1222" s="42">
        <v>33</v>
      </c>
      <c r="AD1222" s="42" t="s">
        <v>13929</v>
      </c>
      <c r="AE1222" s="42">
        <v>54</v>
      </c>
      <c r="AF1222" s="42" t="s">
        <v>2151</v>
      </c>
      <c r="AG1222" s="42">
        <v>75</v>
      </c>
      <c r="AH1222" s="42">
        <v>169.8</v>
      </c>
      <c r="AI1222" s="42">
        <v>262</v>
      </c>
      <c r="AJ1222" s="42">
        <v>696.19</v>
      </c>
      <c r="AK1222" s="42" t="s">
        <v>76</v>
      </c>
      <c r="AL1222" s="42" t="s">
        <v>76</v>
      </c>
      <c r="AM1222" s="42" t="s">
        <v>76</v>
      </c>
      <c r="AN1222" s="42">
        <v>4.0999999999999996</v>
      </c>
    </row>
    <row r="1223" spans="2:40" x14ac:dyDescent="0.25">
      <c r="B1223" s="42" t="s">
        <v>408</v>
      </c>
      <c r="C1223" s="15">
        <v>467770</v>
      </c>
      <c r="D1223" s="15" t="s">
        <v>11895</v>
      </c>
      <c r="E1223" s="15">
        <v>2018</v>
      </c>
      <c r="F1223" s="41">
        <v>43252</v>
      </c>
      <c r="G1223" s="42">
        <v>1003</v>
      </c>
      <c r="H1223" s="42">
        <v>1006</v>
      </c>
      <c r="I1223" s="42">
        <v>1009.7</v>
      </c>
      <c r="J1223" s="42" t="s">
        <v>13930</v>
      </c>
      <c r="K1223" s="42">
        <v>991.8</v>
      </c>
      <c r="L1223" s="42" t="s">
        <v>13931</v>
      </c>
      <c r="M1223" s="42">
        <v>28.1</v>
      </c>
      <c r="N1223" s="42">
        <v>33.200000000000003</v>
      </c>
      <c r="O1223" s="42" t="s">
        <v>13932</v>
      </c>
      <c r="P1223" s="42">
        <v>22.5</v>
      </c>
      <c r="Q1223" s="42" t="s">
        <v>13933</v>
      </c>
      <c r="R1223" s="42">
        <v>23.4</v>
      </c>
      <c r="S1223" s="42">
        <v>4</v>
      </c>
      <c r="T1223" s="42">
        <v>350</v>
      </c>
      <c r="U1223" s="42">
        <v>25.9</v>
      </c>
      <c r="V1223" s="42">
        <v>350</v>
      </c>
      <c r="W1223" s="42" t="s">
        <v>13934</v>
      </c>
      <c r="X1223" s="42">
        <v>69.5</v>
      </c>
      <c r="Y1223" s="42">
        <v>30.9</v>
      </c>
      <c r="Z1223" s="42">
        <v>9</v>
      </c>
      <c r="AA1223" s="42">
        <v>5.5</v>
      </c>
      <c r="AB1223" s="42" t="s">
        <v>13935</v>
      </c>
      <c r="AC1223" s="42">
        <v>9.5</v>
      </c>
      <c r="AD1223" s="42" t="s">
        <v>13936</v>
      </c>
      <c r="AE1223" s="42">
        <v>25</v>
      </c>
      <c r="AF1223" s="42" t="s">
        <v>6247</v>
      </c>
      <c r="AG1223" s="42">
        <v>76</v>
      </c>
      <c r="AH1223" s="42">
        <v>150.1</v>
      </c>
      <c r="AI1223" s="42">
        <v>198.5</v>
      </c>
      <c r="AJ1223" s="42">
        <v>609.47</v>
      </c>
      <c r="AK1223" s="42" t="s">
        <v>76</v>
      </c>
      <c r="AL1223" s="42" t="s">
        <v>76</v>
      </c>
      <c r="AM1223" s="42" t="s">
        <v>76</v>
      </c>
      <c r="AN1223" s="42">
        <v>6.4</v>
      </c>
    </row>
    <row r="1224" spans="2:40" x14ac:dyDescent="0.25">
      <c r="B1224" s="42" t="s">
        <v>408</v>
      </c>
      <c r="C1224" s="15">
        <v>467770</v>
      </c>
      <c r="D1224" s="15" t="s">
        <v>11895</v>
      </c>
      <c r="E1224" s="15">
        <v>2018</v>
      </c>
      <c r="F1224" s="41">
        <v>43282</v>
      </c>
      <c r="G1224" s="42">
        <v>1001.9</v>
      </c>
      <c r="H1224" s="42">
        <v>1004.9</v>
      </c>
      <c r="I1224" s="42">
        <v>1006.3</v>
      </c>
      <c r="J1224" s="42" t="s">
        <v>13937</v>
      </c>
      <c r="K1224" s="42">
        <v>993.6</v>
      </c>
      <c r="L1224" s="42" t="s">
        <v>13938</v>
      </c>
      <c r="M1224" s="42">
        <v>29.1</v>
      </c>
      <c r="N1224" s="42">
        <v>34.799999999999997</v>
      </c>
      <c r="O1224" s="42" t="s">
        <v>13939</v>
      </c>
      <c r="P1224" s="42">
        <v>23.9</v>
      </c>
      <c r="Q1224" s="42" t="s">
        <v>13940</v>
      </c>
      <c r="R1224" s="42">
        <v>24.3</v>
      </c>
      <c r="S1224" s="42">
        <v>3.4</v>
      </c>
      <c r="T1224" s="42">
        <v>130</v>
      </c>
      <c r="U1224" s="42">
        <v>21.3</v>
      </c>
      <c r="V1224" s="42">
        <v>340</v>
      </c>
      <c r="W1224" s="42" t="s">
        <v>13941</v>
      </c>
      <c r="X1224" s="42">
        <v>205.5</v>
      </c>
      <c r="Y1224" s="42">
        <v>43.6</v>
      </c>
      <c r="Z1224" s="42">
        <v>10</v>
      </c>
      <c r="AA1224" s="42">
        <v>15.5</v>
      </c>
      <c r="AB1224" s="42" t="s">
        <v>13942</v>
      </c>
      <c r="AC1224" s="42">
        <v>42.5</v>
      </c>
      <c r="AD1224" s="42" t="s">
        <v>13943</v>
      </c>
      <c r="AE1224" s="42">
        <v>90</v>
      </c>
      <c r="AF1224" s="42" t="s">
        <v>6255</v>
      </c>
      <c r="AG1224" s="42">
        <v>76</v>
      </c>
      <c r="AH1224" s="42">
        <v>159.19999999999999</v>
      </c>
      <c r="AI1224" s="42">
        <v>214.2</v>
      </c>
      <c r="AJ1224" s="42">
        <v>618.53</v>
      </c>
      <c r="AK1224" s="42" t="s">
        <v>76</v>
      </c>
      <c r="AL1224" s="42" t="s">
        <v>76</v>
      </c>
      <c r="AM1224" s="42" t="s">
        <v>76</v>
      </c>
      <c r="AN1224" s="42">
        <v>5.2</v>
      </c>
    </row>
    <row r="1225" spans="2:40" x14ac:dyDescent="0.25">
      <c r="B1225" s="42" t="s">
        <v>408</v>
      </c>
      <c r="C1225" s="15">
        <v>467770</v>
      </c>
      <c r="D1225" s="15" t="s">
        <v>11895</v>
      </c>
      <c r="E1225" s="15">
        <v>2018</v>
      </c>
      <c r="F1225" s="41">
        <v>43313</v>
      </c>
      <c r="G1225" s="42">
        <v>1000.2</v>
      </c>
      <c r="H1225" s="42">
        <v>1003.2</v>
      </c>
      <c r="I1225" s="42">
        <v>1010.5</v>
      </c>
      <c r="J1225" s="42" t="s">
        <v>5633</v>
      </c>
      <c r="K1225" s="42">
        <v>990.4</v>
      </c>
      <c r="L1225" s="42" t="s">
        <v>13944</v>
      </c>
      <c r="M1225" s="42">
        <v>28.3</v>
      </c>
      <c r="N1225" s="42">
        <v>33.200000000000003</v>
      </c>
      <c r="O1225" s="42" t="s">
        <v>13945</v>
      </c>
      <c r="P1225" s="42">
        <v>23</v>
      </c>
      <c r="Q1225" s="42" t="s">
        <v>13946</v>
      </c>
      <c r="R1225" s="42">
        <v>24.1</v>
      </c>
      <c r="S1225" s="42">
        <v>3.1</v>
      </c>
      <c r="T1225" s="42">
        <v>140</v>
      </c>
      <c r="U1225" s="42">
        <v>17.5</v>
      </c>
      <c r="V1225" s="42">
        <v>170</v>
      </c>
      <c r="W1225" s="42" t="s">
        <v>13947</v>
      </c>
      <c r="X1225" s="42">
        <v>533</v>
      </c>
      <c r="Y1225" s="42">
        <v>90.7</v>
      </c>
      <c r="Z1225" s="42">
        <v>20</v>
      </c>
      <c r="AA1225" s="42">
        <v>18.5</v>
      </c>
      <c r="AB1225" s="42" t="s">
        <v>13948</v>
      </c>
      <c r="AC1225" s="42">
        <v>60</v>
      </c>
      <c r="AD1225" s="42" t="s">
        <v>13949</v>
      </c>
      <c r="AE1225" s="42">
        <v>126</v>
      </c>
      <c r="AF1225" s="42" t="s">
        <v>7522</v>
      </c>
      <c r="AG1225" s="42">
        <v>79</v>
      </c>
      <c r="AH1225" s="42">
        <v>121.8</v>
      </c>
      <c r="AI1225" s="42">
        <v>163.6</v>
      </c>
      <c r="AJ1225" s="42">
        <v>531.1</v>
      </c>
      <c r="AK1225" s="42" t="s">
        <v>76</v>
      </c>
      <c r="AL1225" s="42" t="s">
        <v>76</v>
      </c>
      <c r="AM1225" s="42" t="s">
        <v>76</v>
      </c>
      <c r="AN1225" s="42">
        <v>6.4</v>
      </c>
    </row>
    <row r="1226" spans="2:40" x14ac:dyDescent="0.25">
      <c r="B1226" s="42" t="s">
        <v>408</v>
      </c>
      <c r="C1226" s="15">
        <v>467770</v>
      </c>
      <c r="D1226" s="15" t="s">
        <v>11895</v>
      </c>
      <c r="E1226" s="15">
        <v>2018</v>
      </c>
      <c r="F1226" s="41">
        <v>43344</v>
      </c>
      <c r="G1226" s="42">
        <v>1005.6</v>
      </c>
      <c r="H1226" s="42">
        <v>1008.6</v>
      </c>
      <c r="I1226" s="42">
        <v>1013.1</v>
      </c>
      <c r="J1226" s="42" t="s">
        <v>13950</v>
      </c>
      <c r="K1226" s="42">
        <v>995</v>
      </c>
      <c r="L1226" s="42" t="s">
        <v>13951</v>
      </c>
      <c r="M1226" s="42">
        <v>27.8</v>
      </c>
      <c r="N1226" s="42">
        <v>33.1</v>
      </c>
      <c r="O1226" s="42" t="s">
        <v>13952</v>
      </c>
      <c r="P1226" s="42">
        <v>21.9</v>
      </c>
      <c r="Q1226" s="42" t="s">
        <v>13953</v>
      </c>
      <c r="R1226" s="42">
        <v>23</v>
      </c>
      <c r="S1226" s="42">
        <v>4.4000000000000004</v>
      </c>
      <c r="T1226" s="42">
        <v>360</v>
      </c>
      <c r="U1226" s="42">
        <v>25.1</v>
      </c>
      <c r="V1226" s="42">
        <v>350</v>
      </c>
      <c r="W1226" s="42" t="s">
        <v>13954</v>
      </c>
      <c r="X1226" s="42">
        <v>4</v>
      </c>
      <c r="Y1226" s="42">
        <v>6.6</v>
      </c>
      <c r="Z1226" s="42">
        <v>2</v>
      </c>
      <c r="AA1226" s="42">
        <v>1.5</v>
      </c>
      <c r="AB1226" s="42" t="s">
        <v>13955</v>
      </c>
      <c r="AC1226" s="42">
        <v>2.5</v>
      </c>
      <c r="AD1226" s="42" t="s">
        <v>13956</v>
      </c>
      <c r="AE1226" s="42">
        <v>2.5</v>
      </c>
      <c r="AF1226" s="42" t="s">
        <v>13957</v>
      </c>
      <c r="AG1226" s="42">
        <v>76</v>
      </c>
      <c r="AH1226" s="42">
        <v>141.19999999999999</v>
      </c>
      <c r="AI1226" s="42">
        <v>218.9</v>
      </c>
      <c r="AJ1226" s="42">
        <v>552.57000000000005</v>
      </c>
      <c r="AK1226" s="42" t="s">
        <v>76</v>
      </c>
      <c r="AL1226" s="42" t="s">
        <v>76</v>
      </c>
      <c r="AM1226" s="42" t="s">
        <v>76</v>
      </c>
      <c r="AN1226" s="42">
        <v>4.5999999999999996</v>
      </c>
    </row>
    <row r="1227" spans="2:40" x14ac:dyDescent="0.25">
      <c r="B1227" s="42" t="s">
        <v>408</v>
      </c>
      <c r="C1227" s="15">
        <v>467770</v>
      </c>
      <c r="D1227" s="15" t="s">
        <v>11895</v>
      </c>
      <c r="E1227" s="15">
        <v>2018</v>
      </c>
      <c r="F1227" s="41">
        <v>43374</v>
      </c>
      <c r="G1227" s="42">
        <v>1011.3</v>
      </c>
      <c r="H1227" s="42">
        <v>1014.4</v>
      </c>
      <c r="I1227" s="42">
        <v>1017.7</v>
      </c>
      <c r="J1227" s="42" t="s">
        <v>6902</v>
      </c>
      <c r="K1227" s="42">
        <v>1004.8</v>
      </c>
      <c r="L1227" s="42" t="s">
        <v>13958</v>
      </c>
      <c r="M1227" s="42">
        <v>23.5</v>
      </c>
      <c r="N1227" s="42">
        <v>30.7</v>
      </c>
      <c r="O1227" s="42" t="s">
        <v>13959</v>
      </c>
      <c r="P1227" s="42">
        <v>16.899999999999999</v>
      </c>
      <c r="Q1227" s="42" t="s">
        <v>13960</v>
      </c>
      <c r="R1227" s="42">
        <v>17.899999999999999</v>
      </c>
      <c r="S1227" s="42">
        <v>5.6</v>
      </c>
      <c r="T1227" s="42">
        <v>360</v>
      </c>
      <c r="U1227" s="42">
        <v>26</v>
      </c>
      <c r="V1227" s="42">
        <v>360</v>
      </c>
      <c r="W1227" s="42" t="s">
        <v>13961</v>
      </c>
      <c r="X1227" s="42">
        <v>4.5</v>
      </c>
      <c r="Y1227" s="42">
        <v>7.8</v>
      </c>
      <c r="Z1227" s="42">
        <v>2</v>
      </c>
      <c r="AA1227" s="42">
        <v>1</v>
      </c>
      <c r="AB1227" s="42" t="s">
        <v>13962</v>
      </c>
      <c r="AC1227" s="42">
        <v>1</v>
      </c>
      <c r="AD1227" s="42" t="s">
        <v>13963</v>
      </c>
      <c r="AE1227" s="42">
        <v>4</v>
      </c>
      <c r="AF1227" s="42" t="s">
        <v>13398</v>
      </c>
      <c r="AG1227" s="42">
        <v>71</v>
      </c>
      <c r="AH1227" s="42">
        <v>143.69999999999999</v>
      </c>
      <c r="AI1227" s="42">
        <v>240.3</v>
      </c>
      <c r="AJ1227" s="42">
        <v>514.24</v>
      </c>
      <c r="AK1227" s="42" t="s">
        <v>76</v>
      </c>
      <c r="AL1227" s="42" t="s">
        <v>76</v>
      </c>
      <c r="AM1227" s="42" t="s">
        <v>76</v>
      </c>
      <c r="AN1227" s="42">
        <v>3.5</v>
      </c>
    </row>
    <row r="1228" spans="2:40" x14ac:dyDescent="0.25">
      <c r="B1228" s="42" t="s">
        <v>408</v>
      </c>
      <c r="C1228" s="15">
        <v>467770</v>
      </c>
      <c r="D1228" s="15" t="s">
        <v>11895</v>
      </c>
      <c r="E1228" s="15">
        <v>2018</v>
      </c>
      <c r="F1228" s="41">
        <v>43405</v>
      </c>
      <c r="G1228" s="42">
        <v>1013.8</v>
      </c>
      <c r="H1228" s="42">
        <v>1017</v>
      </c>
      <c r="I1228" s="42">
        <v>1019.5</v>
      </c>
      <c r="J1228" s="42" t="s">
        <v>13964</v>
      </c>
      <c r="K1228" s="42">
        <v>1007.6</v>
      </c>
      <c r="L1228" s="42" t="s">
        <v>13965</v>
      </c>
      <c r="M1228" s="42">
        <v>22.3</v>
      </c>
      <c r="N1228" s="42">
        <v>28</v>
      </c>
      <c r="O1228" s="42" t="s">
        <v>13966</v>
      </c>
      <c r="P1228" s="42">
        <v>17</v>
      </c>
      <c r="Q1228" s="42" t="s">
        <v>13967</v>
      </c>
      <c r="R1228" s="42">
        <v>18.5</v>
      </c>
      <c r="S1228" s="42">
        <v>4.2</v>
      </c>
      <c r="T1228" s="42">
        <v>360</v>
      </c>
      <c r="U1228" s="42">
        <v>25</v>
      </c>
      <c r="V1228" s="42">
        <v>350</v>
      </c>
      <c r="W1228" s="42" t="s">
        <v>13968</v>
      </c>
      <c r="X1228" s="42">
        <v>16.5</v>
      </c>
      <c r="Y1228" s="42">
        <v>25.3</v>
      </c>
      <c r="Z1228" s="42">
        <v>4</v>
      </c>
      <c r="AA1228" s="42">
        <v>1</v>
      </c>
      <c r="AB1228" s="42" t="s">
        <v>13969</v>
      </c>
      <c r="AC1228" s="42">
        <v>2.5</v>
      </c>
      <c r="AD1228" s="42" t="s">
        <v>13970</v>
      </c>
      <c r="AE1228" s="42">
        <v>7</v>
      </c>
      <c r="AF1228" s="42" t="s">
        <v>2690</v>
      </c>
      <c r="AG1228" s="42">
        <v>79</v>
      </c>
      <c r="AH1228" s="42">
        <v>84.3</v>
      </c>
      <c r="AI1228" s="42">
        <v>156.19999999999999</v>
      </c>
      <c r="AJ1228" s="42">
        <v>341.92</v>
      </c>
      <c r="AK1228" s="42" t="s">
        <v>76</v>
      </c>
      <c r="AL1228" s="42" t="s">
        <v>76</v>
      </c>
      <c r="AM1228" s="42" t="s">
        <v>76</v>
      </c>
      <c r="AN1228" s="42">
        <v>5.4</v>
      </c>
    </row>
    <row r="1229" spans="2:40" x14ac:dyDescent="0.25">
      <c r="B1229" s="42" t="s">
        <v>408</v>
      </c>
      <c r="C1229" s="15">
        <v>467770</v>
      </c>
      <c r="D1229" s="15" t="s">
        <v>11895</v>
      </c>
      <c r="E1229" s="15">
        <v>2018</v>
      </c>
      <c r="F1229" s="41">
        <v>43435</v>
      </c>
      <c r="G1229" s="42">
        <v>1015.8</v>
      </c>
      <c r="H1229" s="42">
        <v>1019</v>
      </c>
      <c r="I1229" s="42">
        <v>1023.3</v>
      </c>
      <c r="J1229" s="42" t="s">
        <v>13971</v>
      </c>
      <c r="K1229" s="42">
        <v>1008.4</v>
      </c>
      <c r="L1229" s="42" t="s">
        <v>13972</v>
      </c>
      <c r="M1229" s="42">
        <v>19.5</v>
      </c>
      <c r="N1229" s="42">
        <v>29.1</v>
      </c>
      <c r="O1229" s="42" t="s">
        <v>13973</v>
      </c>
      <c r="P1229" s="42">
        <v>13.2</v>
      </c>
      <c r="Q1229" s="42" t="s">
        <v>13974</v>
      </c>
      <c r="R1229" s="42">
        <v>15.3</v>
      </c>
      <c r="S1229" s="42">
        <v>6</v>
      </c>
      <c r="T1229" s="42">
        <v>350</v>
      </c>
      <c r="U1229" s="42">
        <v>26.2</v>
      </c>
      <c r="V1229" s="42">
        <v>350</v>
      </c>
      <c r="W1229" s="42" t="s">
        <v>13975</v>
      </c>
      <c r="X1229" s="42">
        <v>8.5</v>
      </c>
      <c r="Y1229" s="42">
        <v>10.199999999999999</v>
      </c>
      <c r="Z1229" s="42">
        <v>2</v>
      </c>
      <c r="AA1229" s="42">
        <v>2</v>
      </c>
      <c r="AB1229" s="42" t="s">
        <v>13976</v>
      </c>
      <c r="AC1229" s="42">
        <v>5.5</v>
      </c>
      <c r="AD1229" s="42" t="s">
        <v>13977</v>
      </c>
      <c r="AE1229" s="42">
        <v>8</v>
      </c>
      <c r="AF1229" s="42" t="s">
        <v>3337</v>
      </c>
      <c r="AG1229" s="42">
        <v>77</v>
      </c>
      <c r="AH1229" s="42">
        <v>96.1</v>
      </c>
      <c r="AI1229" s="42">
        <v>163.80000000000001</v>
      </c>
      <c r="AJ1229" s="42">
        <v>331.81</v>
      </c>
      <c r="AK1229" s="42" t="s">
        <v>76</v>
      </c>
      <c r="AL1229" s="42" t="s">
        <v>76</v>
      </c>
      <c r="AM1229" s="42" t="s">
        <v>76</v>
      </c>
      <c r="AN1229" s="42">
        <v>5.6</v>
      </c>
    </row>
    <row r="1230" spans="2:40" x14ac:dyDescent="0.25">
      <c r="B1230" s="42" t="s">
        <v>408</v>
      </c>
      <c r="C1230" s="15">
        <v>467770</v>
      </c>
      <c r="D1230" s="15" t="s">
        <v>11895</v>
      </c>
      <c r="E1230" s="15">
        <v>2019</v>
      </c>
      <c r="F1230" s="41">
        <v>43466</v>
      </c>
      <c r="G1230" s="42">
        <v>1017.6</v>
      </c>
      <c r="H1230" s="42">
        <v>1020.8</v>
      </c>
      <c r="I1230" s="42">
        <v>1022.9</v>
      </c>
      <c r="J1230" s="42" t="s">
        <v>13978</v>
      </c>
      <c r="K1230" s="42">
        <v>1012.7</v>
      </c>
      <c r="L1230" s="42" t="s">
        <v>13979</v>
      </c>
      <c r="M1230" s="42">
        <v>17.3</v>
      </c>
      <c r="N1230" s="42">
        <v>24.2</v>
      </c>
      <c r="O1230" s="42" t="s">
        <v>13980</v>
      </c>
      <c r="P1230" s="42">
        <v>11.5</v>
      </c>
      <c r="Q1230" s="42" t="s">
        <v>13981</v>
      </c>
      <c r="R1230" s="42">
        <v>14</v>
      </c>
      <c r="S1230" s="42">
        <v>5.9</v>
      </c>
      <c r="T1230" s="42">
        <v>350</v>
      </c>
      <c r="U1230" s="42">
        <v>27.1</v>
      </c>
      <c r="V1230" s="42">
        <v>340</v>
      </c>
      <c r="W1230" s="42" t="s">
        <v>13982</v>
      </c>
      <c r="X1230" s="42">
        <v>18</v>
      </c>
      <c r="Y1230" s="42">
        <v>34</v>
      </c>
      <c r="Z1230" s="42">
        <v>5</v>
      </c>
      <c r="AA1230" s="42">
        <v>1</v>
      </c>
      <c r="AB1230" s="42" t="s">
        <v>13983</v>
      </c>
      <c r="AC1230" s="42">
        <v>3</v>
      </c>
      <c r="AD1230" s="42" t="s">
        <v>13984</v>
      </c>
      <c r="AE1230" s="42">
        <v>6.5</v>
      </c>
      <c r="AF1230" s="42" t="s">
        <v>13985</v>
      </c>
      <c r="AG1230" s="42">
        <v>81</v>
      </c>
      <c r="AH1230" s="42">
        <v>77.5</v>
      </c>
      <c r="AI1230" s="42">
        <v>135</v>
      </c>
      <c r="AJ1230" s="42">
        <v>310.76</v>
      </c>
      <c r="AK1230" s="42" t="s">
        <v>76</v>
      </c>
      <c r="AL1230" s="42" t="s">
        <v>76</v>
      </c>
      <c r="AM1230" s="42" t="s">
        <v>76</v>
      </c>
      <c r="AN1230" s="42">
        <v>6.3</v>
      </c>
    </row>
    <row r="1231" spans="2:40" x14ac:dyDescent="0.25">
      <c r="B1231" s="42" t="s">
        <v>408</v>
      </c>
      <c r="C1231" s="15">
        <v>467770</v>
      </c>
      <c r="D1231" s="15" t="s">
        <v>11895</v>
      </c>
      <c r="E1231" s="15">
        <v>2019</v>
      </c>
      <c r="F1231" s="41">
        <v>43497</v>
      </c>
      <c r="G1231" s="42">
        <v>1015.7</v>
      </c>
      <c r="H1231" s="42">
        <v>1018.9</v>
      </c>
      <c r="I1231" s="42">
        <v>1022.2</v>
      </c>
      <c r="J1231" s="42" t="s">
        <v>13986</v>
      </c>
      <c r="K1231" s="42">
        <v>1009.6</v>
      </c>
      <c r="L1231" s="42" t="s">
        <v>13987</v>
      </c>
      <c r="M1231" s="42">
        <v>18.899999999999999</v>
      </c>
      <c r="N1231" s="42">
        <v>30.2</v>
      </c>
      <c r="O1231" s="42" t="s">
        <v>13988</v>
      </c>
      <c r="P1231" s="42">
        <v>14</v>
      </c>
      <c r="Q1231" s="42" t="s">
        <v>13989</v>
      </c>
      <c r="R1231" s="42">
        <v>15.3</v>
      </c>
      <c r="S1231" s="42">
        <v>4.7</v>
      </c>
      <c r="T1231" s="42">
        <v>360</v>
      </c>
      <c r="U1231" s="42">
        <v>21.7</v>
      </c>
      <c r="V1231" s="42">
        <v>350</v>
      </c>
      <c r="W1231" s="42" t="s">
        <v>13990</v>
      </c>
      <c r="X1231" s="42">
        <v>16</v>
      </c>
      <c r="Y1231" s="42">
        <v>11.7</v>
      </c>
      <c r="Z1231" s="42">
        <v>2</v>
      </c>
      <c r="AA1231" s="42">
        <v>1.5</v>
      </c>
      <c r="AB1231" s="42" t="s">
        <v>13991</v>
      </c>
      <c r="AC1231" s="42">
        <v>5.5</v>
      </c>
      <c r="AD1231" s="42" t="s">
        <v>13992</v>
      </c>
      <c r="AE1231" s="42">
        <v>12.5</v>
      </c>
      <c r="AF1231" s="42" t="s">
        <v>2223</v>
      </c>
      <c r="AG1231" s="42">
        <v>80</v>
      </c>
      <c r="AH1231" s="42">
        <v>82</v>
      </c>
      <c r="AI1231" s="42">
        <v>148.80000000000001</v>
      </c>
      <c r="AJ1231" s="42">
        <v>366.62</v>
      </c>
      <c r="AK1231" s="42" t="s">
        <v>76</v>
      </c>
      <c r="AL1231" s="42" t="s">
        <v>76</v>
      </c>
      <c r="AM1231" s="42" t="s">
        <v>76</v>
      </c>
      <c r="AN1231" s="42">
        <v>6</v>
      </c>
    </row>
    <row r="1232" spans="2:40" x14ac:dyDescent="0.25">
      <c r="B1232" s="42" t="s">
        <v>408</v>
      </c>
      <c r="C1232" s="15">
        <v>467770</v>
      </c>
      <c r="D1232" s="15" t="s">
        <v>11895</v>
      </c>
      <c r="E1232" s="15">
        <v>2019</v>
      </c>
      <c r="F1232" s="41">
        <v>43525</v>
      </c>
      <c r="G1232" s="42">
        <v>1012.7</v>
      </c>
      <c r="H1232" s="42">
        <v>1015.8</v>
      </c>
      <c r="I1232" s="42">
        <v>1019.2</v>
      </c>
      <c r="J1232" s="42" t="s">
        <v>13993</v>
      </c>
      <c r="K1232" s="42">
        <v>1005.9</v>
      </c>
      <c r="L1232" s="42" t="s">
        <v>13994</v>
      </c>
      <c r="M1232" s="42">
        <v>19.899999999999999</v>
      </c>
      <c r="N1232" s="42">
        <v>28.9</v>
      </c>
      <c r="O1232" s="42" t="s">
        <v>13995</v>
      </c>
      <c r="P1232" s="42">
        <v>11</v>
      </c>
      <c r="Q1232" s="42" t="s">
        <v>13996</v>
      </c>
      <c r="R1232" s="42">
        <v>16</v>
      </c>
      <c r="S1232" s="42">
        <v>3.9</v>
      </c>
      <c r="T1232" s="42">
        <v>360</v>
      </c>
      <c r="U1232" s="42">
        <v>20.9</v>
      </c>
      <c r="V1232" s="42">
        <v>350</v>
      </c>
      <c r="W1232" s="42" t="s">
        <v>13997</v>
      </c>
      <c r="X1232" s="42">
        <v>174</v>
      </c>
      <c r="Y1232" s="42">
        <v>93.8</v>
      </c>
      <c r="Z1232" s="42">
        <v>12</v>
      </c>
      <c r="AA1232" s="42">
        <v>6.5</v>
      </c>
      <c r="AB1232" s="42" t="s">
        <v>13998</v>
      </c>
      <c r="AC1232" s="42">
        <v>15.5</v>
      </c>
      <c r="AD1232" s="42" t="s">
        <v>13999</v>
      </c>
      <c r="AE1232" s="42">
        <v>56</v>
      </c>
      <c r="AF1232" s="42" t="s">
        <v>6945</v>
      </c>
      <c r="AG1232" s="42">
        <v>79</v>
      </c>
      <c r="AH1232" s="42">
        <v>82.5</v>
      </c>
      <c r="AI1232" s="42">
        <v>144.30000000000001</v>
      </c>
      <c r="AJ1232" s="42">
        <v>382.42</v>
      </c>
      <c r="AK1232" s="42" t="s">
        <v>76</v>
      </c>
      <c r="AL1232" s="42" t="s">
        <v>76</v>
      </c>
      <c r="AM1232" s="42" t="s">
        <v>76</v>
      </c>
      <c r="AN1232" s="42">
        <v>6.4</v>
      </c>
    </row>
    <row r="1233" spans="2:40" x14ac:dyDescent="0.25">
      <c r="B1233" s="42" t="s">
        <v>408</v>
      </c>
      <c r="C1233" s="15">
        <v>467770</v>
      </c>
      <c r="D1233" s="15" t="s">
        <v>11895</v>
      </c>
      <c r="E1233" s="15">
        <v>2019</v>
      </c>
      <c r="F1233" s="41">
        <v>43556</v>
      </c>
      <c r="G1233" s="42">
        <v>1009.6</v>
      </c>
      <c r="H1233" s="42">
        <v>1012.7</v>
      </c>
      <c r="I1233" s="42">
        <v>1018.6</v>
      </c>
      <c r="J1233" s="42" t="s">
        <v>14000</v>
      </c>
      <c r="K1233" s="42">
        <v>1002.9</v>
      </c>
      <c r="L1233" s="42" t="s">
        <v>6321</v>
      </c>
      <c r="M1233" s="42">
        <v>23.7</v>
      </c>
      <c r="N1233" s="42">
        <v>31</v>
      </c>
      <c r="O1233" s="42" t="s">
        <v>14001</v>
      </c>
      <c r="P1233" s="42">
        <v>15.2</v>
      </c>
      <c r="Q1233" s="42" t="s">
        <v>14002</v>
      </c>
      <c r="R1233" s="42">
        <v>19.899999999999999</v>
      </c>
      <c r="S1233" s="42">
        <v>3.8</v>
      </c>
      <c r="T1233" s="42">
        <v>360</v>
      </c>
      <c r="U1233" s="42">
        <v>17.399999999999999</v>
      </c>
      <c r="V1233" s="42">
        <v>340</v>
      </c>
      <c r="W1233" s="42" t="s">
        <v>14003</v>
      </c>
      <c r="X1233" s="42">
        <v>94</v>
      </c>
      <c r="Y1233" s="42">
        <v>35.299999999999997</v>
      </c>
      <c r="Z1233" s="42">
        <v>10</v>
      </c>
      <c r="AA1233" s="42">
        <v>9</v>
      </c>
      <c r="AB1233" s="42" t="s">
        <v>14004</v>
      </c>
      <c r="AC1233" s="42">
        <v>14</v>
      </c>
      <c r="AD1233" s="42" t="s">
        <v>14005</v>
      </c>
      <c r="AE1233" s="42">
        <v>24</v>
      </c>
      <c r="AF1233" s="42" t="s">
        <v>6327</v>
      </c>
      <c r="AG1233" s="42">
        <v>80</v>
      </c>
      <c r="AH1233" s="42">
        <v>114.7</v>
      </c>
      <c r="AI1233" s="42">
        <v>181.6</v>
      </c>
      <c r="AJ1233" s="42">
        <v>481.38</v>
      </c>
      <c r="AK1233" s="42" t="s">
        <v>76</v>
      </c>
      <c r="AL1233" s="42" t="s">
        <v>76</v>
      </c>
      <c r="AM1233" s="42" t="s">
        <v>76</v>
      </c>
      <c r="AN1233" s="42">
        <v>5.8</v>
      </c>
    </row>
    <row r="1234" spans="2:40" x14ac:dyDescent="0.25">
      <c r="B1234" s="42" t="s">
        <v>408</v>
      </c>
      <c r="C1234" s="15">
        <v>467770</v>
      </c>
      <c r="D1234" s="15" t="s">
        <v>11895</v>
      </c>
      <c r="E1234" s="15">
        <v>2019</v>
      </c>
      <c r="F1234" s="41">
        <v>43586</v>
      </c>
      <c r="G1234" s="42">
        <v>1007</v>
      </c>
      <c r="H1234" s="42">
        <v>1010.1</v>
      </c>
      <c r="I1234" s="42">
        <v>1012.2</v>
      </c>
      <c r="J1234" s="42" t="s">
        <v>14006</v>
      </c>
      <c r="K1234" s="42">
        <v>1001.6</v>
      </c>
      <c r="L1234" s="42" t="s">
        <v>14007</v>
      </c>
      <c r="M1234" s="42">
        <v>24.7</v>
      </c>
      <c r="N1234" s="42">
        <v>31.1</v>
      </c>
      <c r="O1234" s="42" t="s">
        <v>14008</v>
      </c>
      <c r="P1234" s="42">
        <v>17.8</v>
      </c>
      <c r="Q1234" s="42" t="s">
        <v>14009</v>
      </c>
      <c r="R1234" s="42">
        <v>21.1</v>
      </c>
      <c r="S1234" s="42">
        <v>3.3</v>
      </c>
      <c r="T1234" s="42">
        <v>360</v>
      </c>
      <c r="U1234" s="42">
        <v>20</v>
      </c>
      <c r="V1234" s="42">
        <v>360</v>
      </c>
      <c r="W1234" s="42" t="s">
        <v>14010</v>
      </c>
      <c r="X1234" s="42">
        <v>272</v>
      </c>
      <c r="Y1234" s="42">
        <v>82.7</v>
      </c>
      <c r="Z1234" s="42">
        <v>15</v>
      </c>
      <c r="AA1234" s="42">
        <v>22</v>
      </c>
      <c r="AB1234" s="42" t="s">
        <v>14011</v>
      </c>
      <c r="AC1234" s="42">
        <v>59.5</v>
      </c>
      <c r="AD1234" s="42" t="s">
        <v>14012</v>
      </c>
      <c r="AE1234" s="42">
        <v>63</v>
      </c>
      <c r="AF1234" s="42" t="s">
        <v>3862</v>
      </c>
      <c r="AG1234" s="42">
        <v>81</v>
      </c>
      <c r="AH1234" s="42">
        <v>93.8</v>
      </c>
      <c r="AI1234" s="42">
        <v>124.7</v>
      </c>
      <c r="AJ1234" s="42">
        <v>438.78</v>
      </c>
      <c r="AK1234" s="42" t="s">
        <v>76</v>
      </c>
      <c r="AL1234" s="42" t="s">
        <v>76</v>
      </c>
      <c r="AM1234" s="42" t="s">
        <v>76</v>
      </c>
      <c r="AN1234" s="42">
        <v>7.1</v>
      </c>
    </row>
    <row r="1235" spans="2:40" x14ac:dyDescent="0.25">
      <c r="B1235" s="42" t="s">
        <v>408</v>
      </c>
      <c r="C1235" s="15">
        <v>467770</v>
      </c>
      <c r="D1235" s="15" t="s">
        <v>11895</v>
      </c>
      <c r="E1235" s="15">
        <v>2019</v>
      </c>
      <c r="F1235" s="41">
        <v>43617</v>
      </c>
      <c r="G1235" s="42">
        <v>1003.9</v>
      </c>
      <c r="H1235" s="42">
        <v>1007</v>
      </c>
      <c r="I1235" s="42">
        <v>1009.7</v>
      </c>
      <c r="J1235" s="42" t="s">
        <v>14013</v>
      </c>
      <c r="K1235" s="42">
        <v>997.4</v>
      </c>
      <c r="L1235" s="42" t="s">
        <v>14014</v>
      </c>
      <c r="M1235" s="42">
        <v>28</v>
      </c>
      <c r="N1235" s="42">
        <v>33.299999999999997</v>
      </c>
      <c r="O1235" s="42" t="s">
        <v>14015</v>
      </c>
      <c r="P1235" s="42">
        <v>22.8</v>
      </c>
      <c r="Q1235" s="42" t="s">
        <v>14016</v>
      </c>
      <c r="R1235" s="42">
        <v>23.8</v>
      </c>
      <c r="S1235" s="42">
        <v>3.5</v>
      </c>
      <c r="T1235" s="42">
        <v>140</v>
      </c>
      <c r="U1235" s="42">
        <v>16.600000000000001</v>
      </c>
      <c r="V1235" s="42">
        <v>190</v>
      </c>
      <c r="W1235" s="42" t="s">
        <v>14017</v>
      </c>
      <c r="X1235" s="42">
        <v>284.5</v>
      </c>
      <c r="Y1235" s="42">
        <v>68.099999999999994</v>
      </c>
      <c r="Z1235" s="42">
        <v>12</v>
      </c>
      <c r="AA1235" s="42">
        <v>24.5</v>
      </c>
      <c r="AB1235" s="42" t="s">
        <v>14018</v>
      </c>
      <c r="AC1235" s="42">
        <v>42</v>
      </c>
      <c r="AD1235" s="42" t="s">
        <v>14019</v>
      </c>
      <c r="AE1235" s="42">
        <v>79.5</v>
      </c>
      <c r="AF1235" s="42" t="s">
        <v>2254</v>
      </c>
      <c r="AG1235" s="42">
        <v>78</v>
      </c>
      <c r="AH1235" s="42">
        <v>138.30000000000001</v>
      </c>
      <c r="AI1235" s="42">
        <v>179</v>
      </c>
      <c r="AJ1235" s="42">
        <v>513.41999999999996</v>
      </c>
      <c r="AK1235" s="42" t="s">
        <v>76</v>
      </c>
      <c r="AL1235" s="42" t="s">
        <v>76</v>
      </c>
      <c r="AM1235" s="42" t="s">
        <v>76</v>
      </c>
      <c r="AN1235" s="42">
        <v>6.9</v>
      </c>
    </row>
    <row r="1236" spans="2:40" x14ac:dyDescent="0.25">
      <c r="B1236" s="42" t="s">
        <v>408</v>
      </c>
      <c r="C1236" s="15">
        <v>467770</v>
      </c>
      <c r="D1236" s="15" t="s">
        <v>11895</v>
      </c>
      <c r="E1236" s="15">
        <v>2019</v>
      </c>
      <c r="F1236" s="41">
        <v>43647</v>
      </c>
      <c r="G1236" s="42">
        <v>1002.9</v>
      </c>
      <c r="H1236" s="42">
        <v>1006</v>
      </c>
      <c r="I1236" s="42">
        <v>1008.5</v>
      </c>
      <c r="J1236" s="42" t="s">
        <v>14020</v>
      </c>
      <c r="K1236" s="42">
        <v>990.6</v>
      </c>
      <c r="L1236" s="42" t="s">
        <v>14021</v>
      </c>
      <c r="M1236" s="42">
        <v>29.3</v>
      </c>
      <c r="N1236" s="42">
        <v>35.299999999999997</v>
      </c>
      <c r="O1236" s="42" t="s">
        <v>14022</v>
      </c>
      <c r="P1236" s="42">
        <v>24.2</v>
      </c>
      <c r="Q1236" s="42" t="s">
        <v>14023</v>
      </c>
      <c r="R1236" s="42">
        <v>24.5</v>
      </c>
      <c r="S1236" s="42">
        <v>3.8</v>
      </c>
      <c r="T1236" s="42">
        <v>150</v>
      </c>
      <c r="U1236" s="42">
        <v>18.8</v>
      </c>
      <c r="V1236" s="42">
        <v>200</v>
      </c>
      <c r="W1236" s="42" t="s">
        <v>14024</v>
      </c>
      <c r="X1236" s="42">
        <v>109.5</v>
      </c>
      <c r="Y1236" s="42">
        <v>24.3</v>
      </c>
      <c r="Z1236" s="42">
        <v>8</v>
      </c>
      <c r="AA1236" s="42">
        <v>11.5</v>
      </c>
      <c r="AB1236" s="42" t="s">
        <v>14025</v>
      </c>
      <c r="AC1236" s="42">
        <v>29</v>
      </c>
      <c r="AD1236" s="42" t="s">
        <v>14026</v>
      </c>
      <c r="AE1236" s="42">
        <v>56.5</v>
      </c>
      <c r="AF1236" s="42" t="s">
        <v>14027</v>
      </c>
      <c r="AG1236" s="42">
        <v>76</v>
      </c>
      <c r="AH1236" s="42">
        <v>157.19999999999999</v>
      </c>
      <c r="AI1236" s="42">
        <v>221.2</v>
      </c>
      <c r="AJ1236" s="42">
        <v>616.97</v>
      </c>
      <c r="AK1236" s="42" t="s">
        <v>76</v>
      </c>
      <c r="AL1236" s="42" t="s">
        <v>76</v>
      </c>
      <c r="AM1236" s="42" t="s">
        <v>76</v>
      </c>
      <c r="AN1236" s="42">
        <v>6.1</v>
      </c>
    </row>
    <row r="1237" spans="2:40" x14ac:dyDescent="0.25">
      <c r="B1237" s="42" t="s">
        <v>408</v>
      </c>
      <c r="C1237" s="15">
        <v>467770</v>
      </c>
      <c r="D1237" s="15" t="s">
        <v>11895</v>
      </c>
      <c r="E1237" s="15">
        <v>2019</v>
      </c>
      <c r="F1237" s="41">
        <v>43678</v>
      </c>
      <c r="G1237" s="42">
        <v>1000.4</v>
      </c>
      <c r="H1237" s="42">
        <v>1003.4</v>
      </c>
      <c r="I1237" s="42">
        <v>1009</v>
      </c>
      <c r="J1237" s="42" t="s">
        <v>4493</v>
      </c>
      <c r="K1237" s="42">
        <v>985.7</v>
      </c>
      <c r="L1237" s="42" t="s">
        <v>14028</v>
      </c>
      <c r="M1237" s="42">
        <v>28.7</v>
      </c>
      <c r="N1237" s="42">
        <v>33.9</v>
      </c>
      <c r="O1237" s="42" t="s">
        <v>14029</v>
      </c>
      <c r="P1237" s="42">
        <v>23.7</v>
      </c>
      <c r="Q1237" s="42" t="s">
        <v>14030</v>
      </c>
      <c r="R1237" s="42">
        <v>25</v>
      </c>
      <c r="S1237" s="42">
        <v>3.4</v>
      </c>
      <c r="T1237" s="42">
        <v>140</v>
      </c>
      <c r="U1237" s="42">
        <v>22.7</v>
      </c>
      <c r="V1237" s="42">
        <v>340</v>
      </c>
      <c r="W1237" s="42" t="s">
        <v>14031</v>
      </c>
      <c r="X1237" s="42">
        <v>544.5</v>
      </c>
      <c r="Y1237" s="42">
        <v>77.7</v>
      </c>
      <c r="Z1237" s="42">
        <v>14</v>
      </c>
      <c r="AA1237" s="42">
        <v>13</v>
      </c>
      <c r="AB1237" s="42" t="s">
        <v>14032</v>
      </c>
      <c r="AC1237" s="42">
        <v>64</v>
      </c>
      <c r="AD1237" s="42" t="s">
        <v>14032</v>
      </c>
      <c r="AE1237" s="42">
        <v>146.5</v>
      </c>
      <c r="AF1237" s="42" t="s">
        <v>14033</v>
      </c>
      <c r="AG1237" s="42">
        <v>81</v>
      </c>
      <c r="AH1237" s="42">
        <v>118</v>
      </c>
      <c r="AI1237" s="42">
        <v>169.2</v>
      </c>
      <c r="AJ1237" s="42">
        <v>493.73</v>
      </c>
      <c r="AK1237" s="42" t="s">
        <v>76</v>
      </c>
      <c r="AL1237" s="42" t="s">
        <v>76</v>
      </c>
      <c r="AM1237" s="42" t="s">
        <v>76</v>
      </c>
      <c r="AN1237" s="42">
        <v>6.4</v>
      </c>
    </row>
    <row r="1238" spans="2:40" x14ac:dyDescent="0.25">
      <c r="B1238" s="42" t="s">
        <v>408</v>
      </c>
      <c r="C1238" s="15">
        <v>467770</v>
      </c>
      <c r="D1238" s="15" t="s">
        <v>11895</v>
      </c>
      <c r="E1238" s="15">
        <v>2019</v>
      </c>
      <c r="F1238" s="41">
        <v>43709</v>
      </c>
      <c r="G1238" s="42">
        <v>1005.6</v>
      </c>
      <c r="H1238" s="42">
        <v>1008.7</v>
      </c>
      <c r="I1238" s="42">
        <v>1015.1</v>
      </c>
      <c r="J1238" s="42" t="s">
        <v>14034</v>
      </c>
      <c r="K1238" s="42">
        <v>995.8</v>
      </c>
      <c r="L1238" s="42" t="s">
        <v>14035</v>
      </c>
      <c r="M1238" s="42">
        <v>27.4</v>
      </c>
      <c r="N1238" s="42">
        <v>33.6</v>
      </c>
      <c r="O1238" s="42" t="s">
        <v>14036</v>
      </c>
      <c r="P1238" s="42">
        <v>21.6</v>
      </c>
      <c r="Q1238" s="42" t="s">
        <v>14037</v>
      </c>
      <c r="R1238" s="42">
        <v>22.4</v>
      </c>
      <c r="S1238" s="42">
        <v>4.5999999999999996</v>
      </c>
      <c r="T1238" s="42">
        <v>350</v>
      </c>
      <c r="U1238" s="42">
        <v>27.3</v>
      </c>
      <c r="V1238" s="42">
        <v>10</v>
      </c>
      <c r="W1238" s="42" t="s">
        <v>14038</v>
      </c>
      <c r="X1238" s="42">
        <v>9</v>
      </c>
      <c r="Y1238" s="42">
        <v>7.9</v>
      </c>
      <c r="Z1238" s="42">
        <v>4</v>
      </c>
      <c r="AA1238" s="42">
        <v>2.5</v>
      </c>
      <c r="AB1238" s="42" t="s">
        <v>14039</v>
      </c>
      <c r="AC1238" s="42">
        <v>4</v>
      </c>
      <c r="AD1238" s="42" t="s">
        <v>14040</v>
      </c>
      <c r="AE1238" s="42">
        <v>5</v>
      </c>
      <c r="AF1238" s="42" t="s">
        <v>14041</v>
      </c>
      <c r="AG1238" s="42">
        <v>75</v>
      </c>
      <c r="AH1238" s="42">
        <v>156.69999999999999</v>
      </c>
      <c r="AI1238" s="42">
        <v>258.89999999999998</v>
      </c>
      <c r="AJ1238" s="42">
        <v>587.62</v>
      </c>
      <c r="AK1238" s="42" t="s">
        <v>76</v>
      </c>
      <c r="AL1238" s="42" t="s">
        <v>76</v>
      </c>
      <c r="AM1238" s="42" t="s">
        <v>76</v>
      </c>
      <c r="AN1238" s="42">
        <v>4.0999999999999996</v>
      </c>
    </row>
    <row r="1239" spans="2:40" x14ac:dyDescent="0.25">
      <c r="B1239" s="42" t="s">
        <v>408</v>
      </c>
      <c r="C1239" s="15">
        <v>467770</v>
      </c>
      <c r="D1239" s="15" t="s">
        <v>11895</v>
      </c>
      <c r="E1239" s="15">
        <v>2019</v>
      </c>
      <c r="F1239" s="41">
        <v>43739</v>
      </c>
      <c r="G1239" s="42">
        <v>1011.1</v>
      </c>
      <c r="H1239" s="42">
        <v>1014.2</v>
      </c>
      <c r="I1239" s="42">
        <v>1016.1</v>
      </c>
      <c r="J1239" s="42" t="s">
        <v>14042</v>
      </c>
      <c r="K1239" s="42">
        <v>999.8</v>
      </c>
      <c r="L1239" s="42" t="s">
        <v>14043</v>
      </c>
      <c r="M1239" s="42">
        <v>25</v>
      </c>
      <c r="N1239" s="42">
        <v>32.200000000000003</v>
      </c>
      <c r="O1239" s="42" t="s">
        <v>14044</v>
      </c>
      <c r="P1239" s="42">
        <v>19.399999999999999</v>
      </c>
      <c r="Q1239" s="42" t="s">
        <v>11708</v>
      </c>
      <c r="R1239" s="42">
        <v>19.7</v>
      </c>
      <c r="S1239" s="42">
        <v>5</v>
      </c>
      <c r="T1239" s="42">
        <v>360</v>
      </c>
      <c r="U1239" s="42">
        <v>23</v>
      </c>
      <c r="V1239" s="42">
        <v>360</v>
      </c>
      <c r="W1239" s="42" t="s">
        <v>14045</v>
      </c>
      <c r="X1239" s="42">
        <v>4</v>
      </c>
      <c r="Y1239" s="42">
        <v>3</v>
      </c>
      <c r="Z1239" s="42">
        <v>1</v>
      </c>
      <c r="AA1239" s="42">
        <v>3</v>
      </c>
      <c r="AB1239" s="42" t="s">
        <v>9459</v>
      </c>
      <c r="AC1239" s="42">
        <v>3.5</v>
      </c>
      <c r="AD1239" s="42" t="s">
        <v>9459</v>
      </c>
      <c r="AE1239" s="42">
        <v>4</v>
      </c>
      <c r="AF1239" s="42" t="s">
        <v>9460</v>
      </c>
      <c r="AG1239" s="42">
        <v>73</v>
      </c>
      <c r="AH1239" s="42">
        <v>149.1</v>
      </c>
      <c r="AI1239" s="42">
        <v>266.39999999999998</v>
      </c>
      <c r="AJ1239" s="42">
        <v>521.97</v>
      </c>
      <c r="AK1239" s="42" t="s">
        <v>76</v>
      </c>
      <c r="AL1239" s="42" t="s">
        <v>76</v>
      </c>
      <c r="AM1239" s="42" t="s">
        <v>76</v>
      </c>
      <c r="AN1239" s="42">
        <v>2.6</v>
      </c>
    </row>
    <row r="1240" spans="2:40" x14ac:dyDescent="0.25">
      <c r="B1240" s="42" t="s">
        <v>408</v>
      </c>
      <c r="C1240" s="15">
        <v>467770</v>
      </c>
      <c r="D1240" s="15" t="s">
        <v>11895</v>
      </c>
      <c r="E1240" s="15">
        <v>2019</v>
      </c>
      <c r="F1240" s="41">
        <v>43770</v>
      </c>
      <c r="G1240" s="42">
        <v>1012.5</v>
      </c>
      <c r="H1240" s="42">
        <v>1015.7</v>
      </c>
      <c r="I1240" s="42">
        <v>1019.1</v>
      </c>
      <c r="J1240" s="42" t="s">
        <v>14046</v>
      </c>
      <c r="K1240" s="42">
        <v>1005.4</v>
      </c>
      <c r="L1240" s="42" t="s">
        <v>14047</v>
      </c>
      <c r="M1240" s="42">
        <v>21.7</v>
      </c>
      <c r="N1240" s="42">
        <v>27.3</v>
      </c>
      <c r="O1240" s="42" t="s">
        <v>14048</v>
      </c>
      <c r="P1240" s="42">
        <v>16.5</v>
      </c>
      <c r="Q1240" s="42" t="s">
        <v>14049</v>
      </c>
      <c r="R1240" s="42">
        <v>16.600000000000001</v>
      </c>
      <c r="S1240" s="42">
        <v>6.1</v>
      </c>
      <c r="T1240" s="42">
        <v>350</v>
      </c>
      <c r="U1240" s="42">
        <v>28.5</v>
      </c>
      <c r="V1240" s="42">
        <v>350</v>
      </c>
      <c r="W1240" s="42" t="s">
        <v>14050</v>
      </c>
      <c r="X1240" s="42">
        <v>0</v>
      </c>
      <c r="Y1240" s="42">
        <v>0</v>
      </c>
      <c r="Z1240" s="42">
        <v>0</v>
      </c>
      <c r="AA1240" s="42">
        <v>0</v>
      </c>
      <c r="AB1240" s="42" t="s">
        <v>7635</v>
      </c>
      <c r="AC1240" s="42">
        <v>0</v>
      </c>
      <c r="AD1240" s="42" t="s">
        <v>7635</v>
      </c>
      <c r="AE1240" s="42">
        <v>0</v>
      </c>
      <c r="AF1240" s="42" t="s">
        <v>7635</v>
      </c>
      <c r="AG1240" s="42">
        <v>73</v>
      </c>
      <c r="AH1240" s="42">
        <v>125.3</v>
      </c>
      <c r="AI1240" s="42">
        <v>228.7</v>
      </c>
      <c r="AJ1240" s="42">
        <v>396.04</v>
      </c>
      <c r="AK1240" s="42" t="s">
        <v>76</v>
      </c>
      <c r="AL1240" s="42" t="s">
        <v>76</v>
      </c>
      <c r="AM1240" s="42" t="s">
        <v>76</v>
      </c>
      <c r="AN1240" s="42">
        <v>3.1</v>
      </c>
    </row>
    <row r="1241" spans="2:40" x14ac:dyDescent="0.25">
      <c r="B1241" s="42" t="s">
        <v>408</v>
      </c>
      <c r="C1241" s="15">
        <v>467770</v>
      </c>
      <c r="D1241" s="15" t="s">
        <v>11895</v>
      </c>
      <c r="E1241" s="15">
        <v>2019</v>
      </c>
      <c r="F1241" s="41">
        <v>43800</v>
      </c>
      <c r="G1241" s="42">
        <v>1016.2</v>
      </c>
      <c r="H1241" s="42">
        <v>1019.3</v>
      </c>
      <c r="I1241" s="42">
        <v>1023.1</v>
      </c>
      <c r="J1241" s="42" t="s">
        <v>14051</v>
      </c>
      <c r="K1241" s="42">
        <v>1010.2</v>
      </c>
      <c r="L1241" s="42" t="s">
        <v>14052</v>
      </c>
      <c r="M1241" s="42">
        <v>18.399999999999999</v>
      </c>
      <c r="N1241" s="42">
        <v>27.2</v>
      </c>
      <c r="O1241" s="42" t="s">
        <v>14053</v>
      </c>
      <c r="P1241" s="42">
        <v>13.3</v>
      </c>
      <c r="Q1241" s="42" t="s">
        <v>14054</v>
      </c>
      <c r="R1241" s="42">
        <v>14.2</v>
      </c>
      <c r="S1241" s="42">
        <v>5.5</v>
      </c>
      <c r="T1241" s="42">
        <v>350</v>
      </c>
      <c r="U1241" s="42">
        <v>28.7</v>
      </c>
      <c r="V1241" s="42">
        <v>10</v>
      </c>
      <c r="W1241" s="42" t="s">
        <v>14055</v>
      </c>
      <c r="X1241" s="42">
        <v>135</v>
      </c>
      <c r="Y1241" s="42">
        <v>71.3</v>
      </c>
      <c r="Z1241" s="42">
        <v>5</v>
      </c>
      <c r="AA1241" s="42">
        <v>2</v>
      </c>
      <c r="AB1241" s="42" t="s">
        <v>14056</v>
      </c>
      <c r="AC1241" s="42">
        <v>6.5</v>
      </c>
      <c r="AD1241" s="42" t="s">
        <v>14057</v>
      </c>
      <c r="AE1241" s="42">
        <v>51</v>
      </c>
      <c r="AF1241" s="42" t="s">
        <v>3428</v>
      </c>
      <c r="AG1241" s="42">
        <v>77</v>
      </c>
      <c r="AH1241" s="42">
        <v>99.8</v>
      </c>
      <c r="AI1241" s="42">
        <v>190.4</v>
      </c>
      <c r="AJ1241" s="42">
        <v>311.73</v>
      </c>
      <c r="AK1241" s="42" t="s">
        <v>76</v>
      </c>
      <c r="AL1241" s="42" t="s">
        <v>76</v>
      </c>
      <c r="AM1241" s="42" t="s">
        <v>76</v>
      </c>
      <c r="AN1241" s="42">
        <v>4.7</v>
      </c>
    </row>
    <row r="1242" spans="2:40" x14ac:dyDescent="0.25">
      <c r="B1242" s="42" t="s">
        <v>408</v>
      </c>
      <c r="C1242" s="15">
        <v>467770</v>
      </c>
      <c r="D1242" s="15" t="s">
        <v>11895</v>
      </c>
      <c r="E1242" s="15">
        <v>2020</v>
      </c>
      <c r="F1242" s="41">
        <v>43831</v>
      </c>
      <c r="G1242" s="42">
        <v>1016.2</v>
      </c>
      <c r="H1242" s="42">
        <v>1019.4</v>
      </c>
      <c r="I1242" s="42">
        <v>1025.0999999999999</v>
      </c>
      <c r="J1242" s="42" t="s">
        <v>7013</v>
      </c>
      <c r="K1242" s="42">
        <v>1007</v>
      </c>
      <c r="L1242" s="42" t="s">
        <v>14058</v>
      </c>
      <c r="M1242" s="42">
        <v>17.100000000000001</v>
      </c>
      <c r="N1242" s="42">
        <v>26.4</v>
      </c>
      <c r="O1242" s="42" t="s">
        <v>14059</v>
      </c>
      <c r="P1242" s="42">
        <v>9.8000000000000007</v>
      </c>
      <c r="Q1242" s="42" t="s">
        <v>14060</v>
      </c>
      <c r="R1242" s="42">
        <v>13.1</v>
      </c>
      <c r="S1242" s="42">
        <v>4.5999999999999996</v>
      </c>
      <c r="T1242" s="42">
        <v>360</v>
      </c>
      <c r="U1242" s="42">
        <v>20.5</v>
      </c>
      <c r="V1242" s="42">
        <v>340</v>
      </c>
      <c r="W1242" s="42" t="s">
        <v>14061</v>
      </c>
      <c r="X1242" s="42">
        <v>24</v>
      </c>
      <c r="Y1242" s="42">
        <v>7.8</v>
      </c>
      <c r="Z1242" s="42">
        <v>1</v>
      </c>
      <c r="AA1242" s="42">
        <v>2.5</v>
      </c>
      <c r="AB1242" s="42" t="s">
        <v>14062</v>
      </c>
      <c r="AC1242" s="42">
        <v>6</v>
      </c>
      <c r="AD1242" s="42" t="s">
        <v>14063</v>
      </c>
      <c r="AE1242" s="42">
        <v>24</v>
      </c>
      <c r="AF1242" s="42" t="s">
        <v>4535</v>
      </c>
      <c r="AG1242" s="42">
        <v>78</v>
      </c>
      <c r="AH1242" s="42" t="s">
        <v>76</v>
      </c>
      <c r="AI1242" s="42">
        <v>193.9</v>
      </c>
      <c r="AJ1242" s="42">
        <v>346.92</v>
      </c>
      <c r="AK1242" s="42" t="s">
        <v>76</v>
      </c>
      <c r="AL1242" s="42" t="s">
        <v>76</v>
      </c>
      <c r="AM1242" s="42" t="s">
        <v>76</v>
      </c>
      <c r="AN1242" s="42" t="s">
        <v>76</v>
      </c>
    </row>
    <row r="1243" spans="2:40" x14ac:dyDescent="0.25">
      <c r="B1243" s="42" t="s">
        <v>408</v>
      </c>
      <c r="C1243" s="15">
        <v>467770</v>
      </c>
      <c r="D1243" s="15" t="s">
        <v>11895</v>
      </c>
      <c r="E1243" s="15">
        <v>2020</v>
      </c>
      <c r="F1243" s="41">
        <v>43862</v>
      </c>
      <c r="G1243" s="42">
        <v>1018</v>
      </c>
      <c r="H1243" s="42">
        <v>1021.2</v>
      </c>
      <c r="I1243" s="42">
        <v>1025.3</v>
      </c>
      <c r="J1243" s="42" t="s">
        <v>14064</v>
      </c>
      <c r="K1243" s="42">
        <v>1009.2</v>
      </c>
      <c r="L1243" s="42" t="s">
        <v>14065</v>
      </c>
      <c r="M1243" s="42">
        <v>17.7</v>
      </c>
      <c r="N1243" s="42">
        <v>26.9</v>
      </c>
      <c r="O1243" s="42" t="s">
        <v>14066</v>
      </c>
      <c r="P1243" s="42">
        <v>8.3000000000000007</v>
      </c>
      <c r="Q1243" s="42" t="s">
        <v>14067</v>
      </c>
      <c r="R1243" s="42">
        <v>13.4</v>
      </c>
      <c r="S1243" s="42">
        <v>4.5999999999999996</v>
      </c>
      <c r="T1243" s="42">
        <v>350</v>
      </c>
      <c r="U1243" s="42">
        <v>24</v>
      </c>
      <c r="V1243" s="42">
        <v>10</v>
      </c>
      <c r="W1243" s="42" t="s">
        <v>14068</v>
      </c>
      <c r="X1243" s="42">
        <v>9.5</v>
      </c>
      <c r="Y1243" s="42">
        <v>5.3</v>
      </c>
      <c r="Z1243" s="42">
        <v>4</v>
      </c>
      <c r="AA1243" s="42">
        <v>3</v>
      </c>
      <c r="AB1243" s="42" t="s">
        <v>14069</v>
      </c>
      <c r="AC1243" s="42">
        <v>4</v>
      </c>
      <c r="AD1243" s="42" t="s">
        <v>14070</v>
      </c>
      <c r="AE1243" s="42">
        <v>4.5</v>
      </c>
      <c r="AF1243" s="42" t="s">
        <v>7026</v>
      </c>
      <c r="AG1243" s="42">
        <v>77</v>
      </c>
      <c r="AH1243" s="42" t="s">
        <v>76</v>
      </c>
      <c r="AI1243" s="42">
        <v>190.7</v>
      </c>
      <c r="AJ1243" s="42">
        <v>385.51</v>
      </c>
      <c r="AK1243" s="42" t="s">
        <v>76</v>
      </c>
      <c r="AL1243" s="42" t="s">
        <v>76</v>
      </c>
      <c r="AM1243" s="42" t="s">
        <v>76</v>
      </c>
      <c r="AN1243" s="42" t="s">
        <v>76</v>
      </c>
    </row>
    <row r="1244" spans="2:40" x14ac:dyDescent="0.25">
      <c r="B1244" s="42" t="s">
        <v>408</v>
      </c>
      <c r="C1244" s="15">
        <v>467770</v>
      </c>
      <c r="D1244" s="15" t="s">
        <v>11895</v>
      </c>
      <c r="E1244" s="15">
        <v>2020</v>
      </c>
      <c r="F1244" s="41">
        <v>43891</v>
      </c>
      <c r="G1244" s="42">
        <v>1012.7</v>
      </c>
      <c r="H1244" s="42">
        <v>1015.8</v>
      </c>
      <c r="I1244" s="42">
        <v>1019</v>
      </c>
      <c r="J1244" s="42" t="s">
        <v>14071</v>
      </c>
      <c r="K1244" s="42">
        <v>1002.8</v>
      </c>
      <c r="L1244" s="42" t="s">
        <v>14072</v>
      </c>
      <c r="M1244" s="42">
        <v>20.7</v>
      </c>
      <c r="N1244" s="42">
        <v>29.6</v>
      </c>
      <c r="O1244" s="42" t="s">
        <v>14073</v>
      </c>
      <c r="P1244" s="42">
        <v>12.9</v>
      </c>
      <c r="Q1244" s="42" t="s">
        <v>14074</v>
      </c>
      <c r="R1244" s="42">
        <v>16.399999999999999</v>
      </c>
      <c r="S1244" s="42">
        <v>4.0999999999999996</v>
      </c>
      <c r="T1244" s="42">
        <v>350</v>
      </c>
      <c r="U1244" s="42">
        <v>22.4</v>
      </c>
      <c r="V1244" s="42">
        <v>20</v>
      </c>
      <c r="W1244" s="42" t="s">
        <v>14075</v>
      </c>
      <c r="X1244" s="42">
        <v>67</v>
      </c>
      <c r="Y1244" s="42">
        <v>19.899999999999999</v>
      </c>
      <c r="Z1244" s="42">
        <v>5</v>
      </c>
      <c r="AA1244" s="42">
        <v>9.5</v>
      </c>
      <c r="AB1244" s="42" t="s">
        <v>14076</v>
      </c>
      <c r="AC1244" s="42">
        <v>24.5</v>
      </c>
      <c r="AD1244" s="42" t="s">
        <v>14077</v>
      </c>
      <c r="AE1244" s="42">
        <v>28.5</v>
      </c>
      <c r="AF1244" s="42" t="s">
        <v>5161</v>
      </c>
      <c r="AG1244" s="42">
        <v>77</v>
      </c>
      <c r="AH1244" s="42" t="s">
        <v>76</v>
      </c>
      <c r="AI1244" s="42">
        <v>174.4</v>
      </c>
      <c r="AJ1244" s="42">
        <v>433.21</v>
      </c>
      <c r="AK1244" s="42" t="s">
        <v>76</v>
      </c>
      <c r="AL1244" s="42" t="s">
        <v>76</v>
      </c>
      <c r="AM1244" s="42" t="s">
        <v>76</v>
      </c>
      <c r="AN1244" s="42" t="s">
        <v>76</v>
      </c>
    </row>
    <row r="1245" spans="2:40" x14ac:dyDescent="0.25">
      <c r="B1245" s="42" t="s">
        <v>408</v>
      </c>
      <c r="C1245" s="15">
        <v>467770</v>
      </c>
      <c r="D1245" s="15" t="s">
        <v>11895</v>
      </c>
      <c r="E1245" s="15">
        <v>2020</v>
      </c>
      <c r="F1245" s="41">
        <v>43922</v>
      </c>
      <c r="G1245" s="42">
        <v>1013.1</v>
      </c>
      <c r="H1245" s="42">
        <v>1016.2</v>
      </c>
      <c r="I1245" s="42">
        <v>1017.9</v>
      </c>
      <c r="J1245" s="42" t="s">
        <v>14078</v>
      </c>
      <c r="K1245" s="42">
        <v>1007.7</v>
      </c>
      <c r="L1245" s="42" t="s">
        <v>14079</v>
      </c>
      <c r="M1245" s="42">
        <v>21.1</v>
      </c>
      <c r="N1245" s="42">
        <v>28.9</v>
      </c>
      <c r="O1245" s="42" t="s">
        <v>14080</v>
      </c>
      <c r="P1245" s="42">
        <v>14.7</v>
      </c>
      <c r="Q1245" s="42" t="s">
        <v>14081</v>
      </c>
      <c r="R1245" s="42">
        <v>16.2</v>
      </c>
      <c r="S1245" s="42">
        <v>4.2</v>
      </c>
      <c r="T1245" s="42">
        <v>350</v>
      </c>
      <c r="U1245" s="42">
        <v>20.9</v>
      </c>
      <c r="V1245" s="42">
        <v>20</v>
      </c>
      <c r="W1245" s="42" t="s">
        <v>14082</v>
      </c>
      <c r="X1245" s="42">
        <v>36.5</v>
      </c>
      <c r="Y1245" s="42">
        <v>33.9</v>
      </c>
      <c r="Z1245" s="42">
        <v>10</v>
      </c>
      <c r="AA1245" s="42">
        <v>2</v>
      </c>
      <c r="AB1245" s="42" t="s">
        <v>14083</v>
      </c>
      <c r="AC1245" s="42">
        <v>4</v>
      </c>
      <c r="AD1245" s="42" t="s">
        <v>14084</v>
      </c>
      <c r="AE1245" s="42">
        <v>8.5</v>
      </c>
      <c r="AF1245" s="42" t="s">
        <v>11750</v>
      </c>
      <c r="AG1245" s="42">
        <v>74</v>
      </c>
      <c r="AH1245" s="42" t="s">
        <v>76</v>
      </c>
      <c r="AI1245" s="42">
        <v>166</v>
      </c>
      <c r="AJ1245" s="42">
        <v>471.24</v>
      </c>
      <c r="AK1245" s="42" t="s">
        <v>76</v>
      </c>
      <c r="AL1245" s="42" t="s">
        <v>76</v>
      </c>
      <c r="AM1245" s="42" t="s">
        <v>76</v>
      </c>
      <c r="AN1245" s="42" t="s">
        <v>76</v>
      </c>
    </row>
    <row r="1246" spans="2:40" x14ac:dyDescent="0.25">
      <c r="B1246" s="42" t="s">
        <v>408</v>
      </c>
      <c r="C1246" s="15">
        <v>467770</v>
      </c>
      <c r="D1246" s="15" t="s">
        <v>11895</v>
      </c>
      <c r="E1246" s="15">
        <v>2020</v>
      </c>
      <c r="F1246" s="41">
        <v>43952</v>
      </c>
      <c r="G1246" s="42">
        <v>1006.4</v>
      </c>
      <c r="H1246" s="42">
        <v>1009.5</v>
      </c>
      <c r="I1246" s="42">
        <v>1012.1</v>
      </c>
      <c r="J1246" s="42" t="s">
        <v>14085</v>
      </c>
      <c r="K1246" s="42">
        <v>999.9</v>
      </c>
      <c r="L1246" s="42" t="s">
        <v>14086</v>
      </c>
      <c r="M1246" s="42">
        <v>27</v>
      </c>
      <c r="N1246" s="42">
        <v>33.4</v>
      </c>
      <c r="O1246" s="42" t="s">
        <v>14087</v>
      </c>
      <c r="P1246" s="42">
        <v>22.1</v>
      </c>
      <c r="Q1246" s="42" t="s">
        <v>14088</v>
      </c>
      <c r="R1246" s="42">
        <v>22.8</v>
      </c>
      <c r="S1246" s="42">
        <v>3.1</v>
      </c>
      <c r="T1246" s="42">
        <v>360</v>
      </c>
      <c r="U1246" s="42">
        <v>17.600000000000001</v>
      </c>
      <c r="V1246" s="42">
        <v>150</v>
      </c>
      <c r="W1246" s="42" t="s">
        <v>14089</v>
      </c>
      <c r="X1246" s="42">
        <v>172.5</v>
      </c>
      <c r="Y1246" s="42">
        <v>44.6</v>
      </c>
      <c r="Z1246" s="42">
        <v>9</v>
      </c>
      <c r="AA1246" s="42">
        <v>5.5</v>
      </c>
      <c r="AB1246" s="42" t="s">
        <v>14090</v>
      </c>
      <c r="AC1246" s="42">
        <v>21</v>
      </c>
      <c r="AD1246" s="42" t="s">
        <v>14091</v>
      </c>
      <c r="AE1246" s="42">
        <v>75.5</v>
      </c>
      <c r="AF1246" s="42" t="s">
        <v>2824</v>
      </c>
      <c r="AG1246" s="42">
        <v>78</v>
      </c>
      <c r="AH1246" s="42" t="s">
        <v>76</v>
      </c>
      <c r="AI1246" s="42">
        <v>197.8</v>
      </c>
      <c r="AJ1246" s="42">
        <v>520.4</v>
      </c>
      <c r="AK1246" s="42" t="s">
        <v>76</v>
      </c>
      <c r="AL1246" s="42" t="s">
        <v>76</v>
      </c>
      <c r="AM1246" s="42" t="s">
        <v>76</v>
      </c>
      <c r="AN1246" s="42" t="s">
        <v>76</v>
      </c>
    </row>
    <row r="1247" spans="2:40" x14ac:dyDescent="0.25">
      <c r="B1247" s="42" t="s">
        <v>408</v>
      </c>
      <c r="C1247" s="15">
        <v>467770</v>
      </c>
      <c r="D1247" s="15" t="s">
        <v>11895</v>
      </c>
      <c r="E1247" s="15">
        <v>2020</v>
      </c>
      <c r="F1247" s="41">
        <v>43983</v>
      </c>
      <c r="G1247" s="42">
        <v>1005.8</v>
      </c>
      <c r="H1247" s="42">
        <v>1008.9</v>
      </c>
      <c r="I1247" s="42">
        <v>1011.4</v>
      </c>
      <c r="J1247" s="42" t="s">
        <v>14092</v>
      </c>
      <c r="K1247" s="42">
        <v>1001.4</v>
      </c>
      <c r="L1247" s="42" t="s">
        <v>14093</v>
      </c>
      <c r="M1247" s="42">
        <v>29.2</v>
      </c>
      <c r="N1247" s="42">
        <v>33.700000000000003</v>
      </c>
      <c r="O1247" s="42" t="s">
        <v>14094</v>
      </c>
      <c r="P1247" s="42">
        <v>22.8</v>
      </c>
      <c r="Q1247" s="42" t="s">
        <v>14095</v>
      </c>
      <c r="R1247" s="42">
        <v>24.1</v>
      </c>
      <c r="S1247" s="42">
        <v>3.7</v>
      </c>
      <c r="T1247" s="42">
        <v>140</v>
      </c>
      <c r="U1247" s="42">
        <v>16.100000000000001</v>
      </c>
      <c r="V1247" s="42">
        <v>230</v>
      </c>
      <c r="W1247" s="42" t="s">
        <v>14096</v>
      </c>
      <c r="X1247" s="42">
        <v>42.5</v>
      </c>
      <c r="Y1247" s="42">
        <v>13.8</v>
      </c>
      <c r="Z1247" s="42">
        <v>6</v>
      </c>
      <c r="AA1247" s="42">
        <v>10.5</v>
      </c>
      <c r="AB1247" s="42" t="s">
        <v>14097</v>
      </c>
      <c r="AC1247" s="42">
        <v>12</v>
      </c>
      <c r="AD1247" s="42" t="s">
        <v>14098</v>
      </c>
      <c r="AE1247" s="42">
        <v>14</v>
      </c>
      <c r="AF1247" s="42" t="s">
        <v>2832</v>
      </c>
      <c r="AG1247" s="42">
        <v>74</v>
      </c>
      <c r="AH1247" s="42" t="s">
        <v>76</v>
      </c>
      <c r="AI1247" s="42">
        <v>271</v>
      </c>
      <c r="AJ1247" s="42">
        <v>626.55999999999995</v>
      </c>
      <c r="AK1247" s="42" t="s">
        <v>76</v>
      </c>
      <c r="AL1247" s="42" t="s">
        <v>76</v>
      </c>
      <c r="AM1247" s="42" t="s">
        <v>76</v>
      </c>
      <c r="AN1247" s="42" t="s">
        <v>76</v>
      </c>
    </row>
    <row r="1248" spans="2:40" x14ac:dyDescent="0.25">
      <c r="B1248" s="42" t="s">
        <v>408</v>
      </c>
      <c r="C1248" s="15">
        <v>467770</v>
      </c>
      <c r="D1248" s="15" t="s">
        <v>11895</v>
      </c>
      <c r="E1248" s="15">
        <v>2020</v>
      </c>
      <c r="F1248" s="41">
        <v>44013</v>
      </c>
      <c r="G1248" s="42">
        <v>1005.4</v>
      </c>
      <c r="H1248" s="42">
        <v>1008.4</v>
      </c>
      <c r="I1248" s="42">
        <v>1009.7</v>
      </c>
      <c r="J1248" s="42" t="s">
        <v>14099</v>
      </c>
      <c r="K1248" s="42">
        <v>1001</v>
      </c>
      <c r="L1248" s="42" t="s">
        <v>14100</v>
      </c>
      <c r="M1248" s="42">
        <v>30</v>
      </c>
      <c r="N1248" s="42">
        <v>35</v>
      </c>
      <c r="O1248" s="42" t="s">
        <v>14101</v>
      </c>
      <c r="P1248" s="42">
        <v>24.4</v>
      </c>
      <c r="Q1248" s="42" t="s">
        <v>14102</v>
      </c>
      <c r="R1248" s="42">
        <v>24.4</v>
      </c>
      <c r="S1248" s="42">
        <v>3.4</v>
      </c>
      <c r="T1248" s="42">
        <v>140</v>
      </c>
      <c r="U1248" s="42">
        <v>15.9</v>
      </c>
      <c r="V1248" s="42">
        <v>220</v>
      </c>
      <c r="W1248" s="42" t="s">
        <v>14103</v>
      </c>
      <c r="X1248" s="42">
        <v>26.5</v>
      </c>
      <c r="Y1248" s="42">
        <v>3.7</v>
      </c>
      <c r="Z1248" s="42">
        <v>4</v>
      </c>
      <c r="AA1248" s="42">
        <v>10</v>
      </c>
      <c r="AB1248" s="42" t="s">
        <v>14104</v>
      </c>
      <c r="AC1248" s="42">
        <v>11</v>
      </c>
      <c r="AD1248" s="42" t="s">
        <v>14105</v>
      </c>
      <c r="AE1248" s="42">
        <v>20</v>
      </c>
      <c r="AF1248" s="42" t="s">
        <v>3433</v>
      </c>
      <c r="AG1248" s="42">
        <v>72</v>
      </c>
      <c r="AH1248" s="42" t="s">
        <v>76</v>
      </c>
      <c r="AI1248" s="42">
        <v>260.7</v>
      </c>
      <c r="AJ1248" s="42">
        <v>633.78</v>
      </c>
      <c r="AK1248" s="42" t="s">
        <v>76</v>
      </c>
      <c r="AL1248" s="42" t="s">
        <v>76</v>
      </c>
      <c r="AM1248" s="42" t="s">
        <v>76</v>
      </c>
      <c r="AN1248" s="42" t="s">
        <v>76</v>
      </c>
    </row>
    <row r="1249" spans="2:40" x14ac:dyDescent="0.25">
      <c r="B1249" s="42" t="s">
        <v>408</v>
      </c>
      <c r="C1249" s="15">
        <v>467770</v>
      </c>
      <c r="D1249" s="15" t="s">
        <v>11895</v>
      </c>
      <c r="E1249" s="15">
        <v>2020</v>
      </c>
      <c r="F1249" s="41">
        <v>44044</v>
      </c>
      <c r="G1249" s="42">
        <v>1004.4</v>
      </c>
      <c r="H1249" s="42">
        <v>1007.4</v>
      </c>
      <c r="I1249" s="42">
        <v>1012.6</v>
      </c>
      <c r="J1249" s="42" t="s">
        <v>14106</v>
      </c>
      <c r="K1249" s="42">
        <v>998.4</v>
      </c>
      <c r="L1249" s="42" t="s">
        <v>14107</v>
      </c>
      <c r="M1249" s="42">
        <v>29.3</v>
      </c>
      <c r="N1249" s="42">
        <v>34.700000000000003</v>
      </c>
      <c r="O1249" s="42" t="s">
        <v>14108</v>
      </c>
      <c r="P1249" s="42">
        <v>24.8</v>
      </c>
      <c r="Q1249" s="42" t="s">
        <v>14109</v>
      </c>
      <c r="R1249" s="42">
        <v>24.5</v>
      </c>
      <c r="S1249" s="42">
        <v>2.9</v>
      </c>
      <c r="T1249" s="42">
        <v>130</v>
      </c>
      <c r="U1249" s="42">
        <v>18.600000000000001</v>
      </c>
      <c r="V1249" s="42">
        <v>230</v>
      </c>
      <c r="W1249" s="42" t="s">
        <v>1474</v>
      </c>
      <c r="X1249" s="42">
        <v>75.5</v>
      </c>
      <c r="Y1249" s="42">
        <v>7.4</v>
      </c>
      <c r="Z1249" s="42">
        <v>12</v>
      </c>
      <c r="AA1249" s="42">
        <v>13.5</v>
      </c>
      <c r="AB1249" s="42" t="s">
        <v>4581</v>
      </c>
      <c r="AC1249" s="42">
        <v>36</v>
      </c>
      <c r="AD1249" s="42" t="s">
        <v>14110</v>
      </c>
      <c r="AE1249" s="42">
        <v>42.5</v>
      </c>
      <c r="AF1249" s="42" t="s">
        <v>10104</v>
      </c>
      <c r="AG1249" s="42">
        <v>75</v>
      </c>
      <c r="AH1249" s="42" t="s">
        <v>76</v>
      </c>
      <c r="AI1249" s="42">
        <v>235.8</v>
      </c>
      <c r="AJ1249" s="42">
        <v>588.72</v>
      </c>
      <c r="AK1249" s="42" t="s">
        <v>76</v>
      </c>
      <c r="AL1249" s="42" t="s">
        <v>76</v>
      </c>
      <c r="AM1249" s="42" t="s">
        <v>76</v>
      </c>
      <c r="AN1249" s="42" t="s">
        <v>76</v>
      </c>
    </row>
    <row r="1250" spans="2:40" x14ac:dyDescent="0.25">
      <c r="B1250" s="42" t="s">
        <v>408</v>
      </c>
      <c r="C1250" s="15">
        <v>467770</v>
      </c>
      <c r="D1250" s="15" t="s">
        <v>11895</v>
      </c>
      <c r="E1250" s="15">
        <v>2020</v>
      </c>
      <c r="F1250" s="41">
        <v>44075</v>
      </c>
      <c r="G1250" s="42">
        <v>1006.6</v>
      </c>
      <c r="H1250" s="42">
        <v>1009.6</v>
      </c>
      <c r="I1250" s="42">
        <v>1012</v>
      </c>
      <c r="J1250" s="42" t="s">
        <v>14111</v>
      </c>
      <c r="K1250" s="42">
        <v>998.6</v>
      </c>
      <c r="L1250" s="42" t="s">
        <v>8344</v>
      </c>
      <c r="M1250" s="42">
        <v>27.9</v>
      </c>
      <c r="N1250" s="42">
        <v>33.5</v>
      </c>
      <c r="O1250" s="42" t="s">
        <v>14112</v>
      </c>
      <c r="P1250" s="42">
        <v>22</v>
      </c>
      <c r="Q1250" s="42" t="s">
        <v>14113</v>
      </c>
      <c r="R1250" s="42">
        <v>22.5</v>
      </c>
      <c r="S1250" s="42">
        <v>3.8</v>
      </c>
      <c r="T1250" s="42">
        <v>360</v>
      </c>
      <c r="U1250" s="42">
        <v>20</v>
      </c>
      <c r="V1250" s="42">
        <v>350</v>
      </c>
      <c r="W1250" s="42" t="s">
        <v>14114</v>
      </c>
      <c r="X1250" s="42">
        <v>2.5</v>
      </c>
      <c r="Y1250" s="42">
        <v>0.2</v>
      </c>
      <c r="Z1250" s="42">
        <v>1</v>
      </c>
      <c r="AA1250" s="42">
        <v>2.5</v>
      </c>
      <c r="AB1250" s="42" t="s">
        <v>14115</v>
      </c>
      <c r="AC1250" s="42">
        <v>2.5</v>
      </c>
      <c r="AD1250" s="42" t="s">
        <v>14116</v>
      </c>
      <c r="AE1250" s="42">
        <v>2.5</v>
      </c>
      <c r="AF1250" s="42" t="s">
        <v>3434</v>
      </c>
      <c r="AG1250" s="42">
        <v>73</v>
      </c>
      <c r="AH1250" s="42" t="s">
        <v>76</v>
      </c>
      <c r="AI1250" s="42">
        <v>224.3</v>
      </c>
      <c r="AJ1250" s="42">
        <v>515.34</v>
      </c>
      <c r="AK1250" s="42" t="s">
        <v>76</v>
      </c>
      <c r="AL1250" s="42" t="s">
        <v>76</v>
      </c>
      <c r="AM1250" s="42" t="s">
        <v>76</v>
      </c>
      <c r="AN1250" s="42" t="s">
        <v>76</v>
      </c>
    </row>
    <row r="1251" spans="2:40" x14ac:dyDescent="0.25">
      <c r="B1251" s="42" t="s">
        <v>408</v>
      </c>
      <c r="C1251" s="15">
        <v>467770</v>
      </c>
      <c r="D1251" s="15" t="s">
        <v>11895</v>
      </c>
      <c r="E1251" s="15">
        <v>2020</v>
      </c>
      <c r="F1251" s="41">
        <v>44105</v>
      </c>
      <c r="G1251" s="42">
        <v>1009.4</v>
      </c>
      <c r="H1251" s="42">
        <v>1012.5</v>
      </c>
      <c r="I1251" s="42">
        <v>1015.4</v>
      </c>
      <c r="J1251" s="42" t="s">
        <v>14117</v>
      </c>
      <c r="K1251" s="42">
        <v>1002.9</v>
      </c>
      <c r="L1251" s="42" t="s">
        <v>14118</v>
      </c>
      <c r="M1251" s="42">
        <v>24.7</v>
      </c>
      <c r="N1251" s="42">
        <v>31</v>
      </c>
      <c r="O1251" s="42" t="s">
        <v>14119</v>
      </c>
      <c r="P1251" s="42">
        <v>18.100000000000001</v>
      </c>
      <c r="Q1251" s="42" t="s">
        <v>14120</v>
      </c>
      <c r="R1251" s="42">
        <v>19.5</v>
      </c>
      <c r="S1251" s="42">
        <v>6.4</v>
      </c>
      <c r="T1251" s="42">
        <v>350</v>
      </c>
      <c r="U1251" s="42">
        <v>25.8</v>
      </c>
      <c r="V1251" s="42">
        <v>360</v>
      </c>
      <c r="W1251" s="42" t="s">
        <v>14121</v>
      </c>
      <c r="X1251" s="42">
        <v>2</v>
      </c>
      <c r="Y1251" s="42">
        <v>0</v>
      </c>
      <c r="Z1251" s="42">
        <v>1</v>
      </c>
      <c r="AA1251" s="42">
        <v>1</v>
      </c>
      <c r="AB1251" s="42" t="s">
        <v>159</v>
      </c>
      <c r="AC1251" s="42">
        <v>2</v>
      </c>
      <c r="AD1251" s="42" t="s">
        <v>14122</v>
      </c>
      <c r="AE1251" s="42">
        <v>2</v>
      </c>
      <c r="AF1251" s="42" t="s">
        <v>14123</v>
      </c>
      <c r="AG1251" s="42">
        <v>73</v>
      </c>
      <c r="AH1251" s="42" t="s">
        <v>76</v>
      </c>
      <c r="AI1251" s="42">
        <v>245.7</v>
      </c>
      <c r="AJ1251" s="42">
        <v>496.35</v>
      </c>
      <c r="AK1251" s="42" t="s">
        <v>76</v>
      </c>
      <c r="AL1251" s="42" t="s">
        <v>76</v>
      </c>
      <c r="AM1251" s="42" t="s">
        <v>76</v>
      </c>
      <c r="AN1251" s="42" t="s">
        <v>76</v>
      </c>
    </row>
    <row r="1252" spans="2:40" x14ac:dyDescent="0.25">
      <c r="B1252" s="42" t="s">
        <v>408</v>
      </c>
      <c r="C1252" s="15">
        <v>467770</v>
      </c>
      <c r="D1252" s="15" t="s">
        <v>11895</v>
      </c>
      <c r="E1252" s="15">
        <v>2020</v>
      </c>
      <c r="F1252" s="41">
        <v>44136</v>
      </c>
      <c r="G1252" s="42">
        <v>1013.2</v>
      </c>
      <c r="H1252" s="42">
        <v>1016.4</v>
      </c>
      <c r="I1252" s="42">
        <v>1018.5</v>
      </c>
      <c r="J1252" s="42" t="s">
        <v>14124</v>
      </c>
      <c r="K1252" s="42">
        <v>1005.5</v>
      </c>
      <c r="L1252" s="42" t="s">
        <v>14125</v>
      </c>
      <c r="M1252" s="42">
        <v>22.8</v>
      </c>
      <c r="N1252" s="42">
        <v>29.3</v>
      </c>
      <c r="O1252" s="42" t="s">
        <v>14126</v>
      </c>
      <c r="P1252" s="42">
        <v>17.8</v>
      </c>
      <c r="Q1252" s="42" t="s">
        <v>14127</v>
      </c>
      <c r="R1252" s="42">
        <v>18.2</v>
      </c>
      <c r="S1252" s="42">
        <v>5.5</v>
      </c>
      <c r="T1252" s="42">
        <v>350</v>
      </c>
      <c r="U1252" s="42">
        <v>25.3</v>
      </c>
      <c r="V1252" s="42">
        <v>350</v>
      </c>
      <c r="W1252" s="42" t="s">
        <v>14128</v>
      </c>
      <c r="X1252" s="42">
        <v>1</v>
      </c>
      <c r="Y1252" s="42">
        <v>0</v>
      </c>
      <c r="Z1252" s="42">
        <v>1</v>
      </c>
      <c r="AA1252" s="42">
        <v>0.5</v>
      </c>
      <c r="AB1252" s="42" t="s">
        <v>14129</v>
      </c>
      <c r="AC1252" s="42">
        <v>1</v>
      </c>
      <c r="AD1252" s="42" t="s">
        <v>14130</v>
      </c>
      <c r="AE1252" s="42">
        <v>1</v>
      </c>
      <c r="AF1252" s="42" t="s">
        <v>6467</v>
      </c>
      <c r="AG1252" s="42">
        <v>76</v>
      </c>
      <c r="AH1252" s="42" t="s">
        <v>76</v>
      </c>
      <c r="AI1252" s="42">
        <v>198</v>
      </c>
      <c r="AJ1252" s="42">
        <v>346.66</v>
      </c>
      <c r="AK1252" s="42" t="s">
        <v>76</v>
      </c>
      <c r="AL1252" s="42" t="s">
        <v>76</v>
      </c>
      <c r="AM1252" s="42" t="s">
        <v>76</v>
      </c>
      <c r="AN1252" s="42" t="s">
        <v>76</v>
      </c>
    </row>
    <row r="1253" spans="2:40" x14ac:dyDescent="0.25">
      <c r="B1253" s="42" t="s">
        <v>408</v>
      </c>
      <c r="C1253" s="15">
        <v>467770</v>
      </c>
      <c r="D1253" s="15" t="s">
        <v>11895</v>
      </c>
      <c r="E1253" s="15">
        <v>2020</v>
      </c>
      <c r="F1253" s="41">
        <v>44166</v>
      </c>
      <c r="G1253" s="42">
        <v>1014.8</v>
      </c>
      <c r="H1253" s="42">
        <v>1018</v>
      </c>
      <c r="I1253" s="42">
        <v>1023.5</v>
      </c>
      <c r="J1253" s="42" t="s">
        <v>14131</v>
      </c>
      <c r="K1253" s="42">
        <v>1008.2</v>
      </c>
      <c r="L1253" s="42" t="s">
        <v>14132</v>
      </c>
      <c r="M1253" s="42">
        <v>18.3</v>
      </c>
      <c r="N1253" s="42">
        <v>23.6</v>
      </c>
      <c r="O1253" s="42" t="s">
        <v>14133</v>
      </c>
      <c r="P1253" s="42">
        <v>7.5</v>
      </c>
      <c r="Q1253" s="42" t="s">
        <v>14134</v>
      </c>
      <c r="R1253" s="42">
        <v>14.5</v>
      </c>
      <c r="S1253" s="42">
        <v>7.3</v>
      </c>
      <c r="T1253" s="42">
        <v>30</v>
      </c>
      <c r="U1253" s="42">
        <v>32.200000000000003</v>
      </c>
      <c r="V1253" s="42">
        <v>30</v>
      </c>
      <c r="W1253" s="42" t="s">
        <v>14135</v>
      </c>
      <c r="X1253" s="42">
        <v>29</v>
      </c>
      <c r="Y1253" s="42">
        <v>3</v>
      </c>
      <c r="Z1253" s="42">
        <v>6</v>
      </c>
      <c r="AA1253" s="42">
        <v>2.5</v>
      </c>
      <c r="AB1253" s="42" t="s">
        <v>14136</v>
      </c>
      <c r="AC1253" s="42">
        <v>8</v>
      </c>
      <c r="AD1253" s="42" t="s">
        <v>14137</v>
      </c>
      <c r="AE1253" s="42">
        <v>15.5</v>
      </c>
      <c r="AF1253" s="42" t="s">
        <v>9555</v>
      </c>
      <c r="AG1253" s="42">
        <v>79</v>
      </c>
      <c r="AH1253" s="42" t="s">
        <v>76</v>
      </c>
      <c r="AI1253" s="42">
        <v>107.3</v>
      </c>
      <c r="AJ1253" s="42">
        <v>257.33999999999997</v>
      </c>
      <c r="AK1253" s="42" t="s">
        <v>76</v>
      </c>
      <c r="AL1253" s="42" t="s">
        <v>76</v>
      </c>
      <c r="AM1253" s="42" t="s">
        <v>76</v>
      </c>
      <c r="AN1253" s="42" t="s">
        <v>76</v>
      </c>
    </row>
    <row r="1254" spans="2:40" x14ac:dyDescent="0.25">
      <c r="B1254" s="42" t="s">
        <v>408</v>
      </c>
      <c r="C1254" s="15">
        <v>467770</v>
      </c>
      <c r="D1254" s="15" t="s">
        <v>11895</v>
      </c>
      <c r="E1254" s="15">
        <v>2021</v>
      </c>
      <c r="F1254" s="41">
        <v>44197</v>
      </c>
      <c r="G1254" s="42">
        <v>1016.3</v>
      </c>
      <c r="H1254" s="42">
        <v>1019.5</v>
      </c>
      <c r="I1254" s="42">
        <v>1022.6</v>
      </c>
      <c r="J1254" s="42" t="s">
        <v>14138</v>
      </c>
      <c r="K1254" s="42">
        <v>1006.5</v>
      </c>
      <c r="L1254" s="42" t="s">
        <v>14139</v>
      </c>
      <c r="M1254" s="42">
        <v>14.8</v>
      </c>
      <c r="N1254" s="42">
        <v>21.2</v>
      </c>
      <c r="O1254" s="42" t="s">
        <v>14140</v>
      </c>
      <c r="P1254" s="42">
        <v>7.3</v>
      </c>
      <c r="Q1254" s="42" t="s">
        <v>14141</v>
      </c>
      <c r="R1254" s="42">
        <v>10.6</v>
      </c>
      <c r="S1254" s="42">
        <v>5.8</v>
      </c>
      <c r="T1254" s="42">
        <v>30</v>
      </c>
      <c r="U1254" s="42">
        <v>29</v>
      </c>
      <c r="V1254" s="42">
        <v>40</v>
      </c>
      <c r="W1254" s="42" t="s">
        <v>14142</v>
      </c>
      <c r="X1254" s="42">
        <v>1.5</v>
      </c>
      <c r="Y1254" s="42">
        <v>0.8</v>
      </c>
      <c r="Z1254" s="42">
        <v>2</v>
      </c>
      <c r="AA1254" s="42">
        <v>0.5</v>
      </c>
      <c r="AB1254" s="42" t="s">
        <v>14143</v>
      </c>
      <c r="AC1254" s="42">
        <v>0.5</v>
      </c>
      <c r="AD1254" s="42" t="s">
        <v>14144</v>
      </c>
      <c r="AE1254" s="42">
        <v>1</v>
      </c>
      <c r="AF1254" s="42" t="s">
        <v>13574</v>
      </c>
      <c r="AG1254" s="42">
        <v>76</v>
      </c>
      <c r="AH1254" s="42" t="s">
        <v>76</v>
      </c>
      <c r="AI1254" s="42">
        <v>202.4</v>
      </c>
      <c r="AJ1254" s="42">
        <v>326.97000000000003</v>
      </c>
      <c r="AK1254" s="42" t="s">
        <v>76</v>
      </c>
      <c r="AL1254" s="42" t="s">
        <v>76</v>
      </c>
      <c r="AM1254" s="42" t="s">
        <v>76</v>
      </c>
      <c r="AN1254" s="42" t="s">
        <v>76</v>
      </c>
    </row>
    <row r="1255" spans="2:40" x14ac:dyDescent="0.25">
      <c r="B1255" s="42" t="s">
        <v>408</v>
      </c>
      <c r="C1255" s="15">
        <v>467770</v>
      </c>
      <c r="D1255" s="15" t="s">
        <v>11895</v>
      </c>
      <c r="E1255" s="15">
        <v>2021</v>
      </c>
      <c r="F1255" s="41">
        <v>44228</v>
      </c>
      <c r="G1255" s="42">
        <v>1014</v>
      </c>
      <c r="H1255" s="42">
        <v>1017.2</v>
      </c>
      <c r="I1255" s="42">
        <v>1022.1</v>
      </c>
      <c r="J1255" s="42" t="s">
        <v>14145</v>
      </c>
      <c r="K1255" s="42">
        <v>1005.8</v>
      </c>
      <c r="L1255" s="42" t="s">
        <v>14146</v>
      </c>
      <c r="M1255" s="42">
        <v>17.100000000000001</v>
      </c>
      <c r="N1255" s="42">
        <v>24.4</v>
      </c>
      <c r="O1255" s="42" t="s">
        <v>14147</v>
      </c>
      <c r="P1255" s="42">
        <v>11.7</v>
      </c>
      <c r="Q1255" s="42" t="s">
        <v>14148</v>
      </c>
      <c r="R1255" s="42">
        <v>13.1</v>
      </c>
      <c r="S1255" s="42">
        <v>4.5</v>
      </c>
      <c r="T1255" s="42">
        <v>30</v>
      </c>
      <c r="U1255" s="42">
        <v>24.8</v>
      </c>
      <c r="V1255" s="42">
        <v>30</v>
      </c>
      <c r="W1255" s="42" t="s">
        <v>14149</v>
      </c>
      <c r="X1255" s="42">
        <v>44.5</v>
      </c>
      <c r="Y1255" s="42">
        <v>10.9</v>
      </c>
      <c r="Z1255" s="42">
        <v>3</v>
      </c>
      <c r="AA1255" s="42">
        <v>2</v>
      </c>
      <c r="AB1255" s="42" t="s">
        <v>14150</v>
      </c>
      <c r="AC1255" s="42">
        <v>7</v>
      </c>
      <c r="AD1255" s="42" t="s">
        <v>14151</v>
      </c>
      <c r="AE1255" s="42">
        <v>32.5</v>
      </c>
      <c r="AF1255" s="42" t="s">
        <v>1464</v>
      </c>
      <c r="AG1255" s="42">
        <v>78</v>
      </c>
      <c r="AH1255" s="42" t="s">
        <v>76</v>
      </c>
      <c r="AI1255" s="42">
        <v>183</v>
      </c>
      <c r="AJ1255" s="42">
        <v>362.59</v>
      </c>
      <c r="AK1255" s="42" t="s">
        <v>76</v>
      </c>
      <c r="AL1255" s="42" t="s">
        <v>76</v>
      </c>
      <c r="AM1255" s="42" t="s">
        <v>76</v>
      </c>
      <c r="AN1255" s="42" t="s">
        <v>76</v>
      </c>
    </row>
    <row r="1256" spans="2:40" x14ac:dyDescent="0.25">
      <c r="B1256" s="42" t="s">
        <v>408</v>
      </c>
      <c r="C1256" s="15">
        <v>467770</v>
      </c>
      <c r="D1256" s="15" t="s">
        <v>11895</v>
      </c>
      <c r="E1256" s="15">
        <v>2021</v>
      </c>
      <c r="F1256" s="41">
        <v>44256</v>
      </c>
      <c r="G1256" s="42">
        <v>1012.9</v>
      </c>
      <c r="H1256" s="42">
        <v>1016.1</v>
      </c>
      <c r="I1256" s="42">
        <v>1020.3</v>
      </c>
      <c r="J1256" s="42" t="s">
        <v>11259</v>
      </c>
      <c r="K1256" s="42">
        <v>1002.5</v>
      </c>
      <c r="L1256" s="42" t="s">
        <v>14152</v>
      </c>
      <c r="M1256" s="42">
        <v>19.3</v>
      </c>
      <c r="N1256" s="42">
        <v>28.5</v>
      </c>
      <c r="O1256" s="42" t="s">
        <v>14153</v>
      </c>
      <c r="P1256" s="42">
        <v>11.5</v>
      </c>
      <c r="Q1256" s="42" t="s">
        <v>14154</v>
      </c>
      <c r="R1256" s="42">
        <v>15.8</v>
      </c>
      <c r="S1256" s="42">
        <v>4.5</v>
      </c>
      <c r="T1256" s="42">
        <v>30</v>
      </c>
      <c r="U1256" s="42">
        <v>25.2</v>
      </c>
      <c r="V1256" s="42">
        <v>40</v>
      </c>
      <c r="W1256" s="42" t="s">
        <v>14155</v>
      </c>
      <c r="X1256" s="42">
        <v>25.5</v>
      </c>
      <c r="Y1256" s="42">
        <v>5.6</v>
      </c>
      <c r="Z1256" s="42">
        <v>3</v>
      </c>
      <c r="AA1256" s="42">
        <v>5</v>
      </c>
      <c r="AB1256" s="42" t="s">
        <v>14156</v>
      </c>
      <c r="AC1256" s="42">
        <v>6.5</v>
      </c>
      <c r="AD1256" s="42" t="s">
        <v>14157</v>
      </c>
      <c r="AE1256" s="42">
        <v>17</v>
      </c>
      <c r="AF1256" s="42" t="s">
        <v>6495</v>
      </c>
      <c r="AG1256" s="42">
        <v>80</v>
      </c>
      <c r="AH1256" s="42" t="s">
        <v>76</v>
      </c>
      <c r="AI1256" s="42">
        <v>179</v>
      </c>
      <c r="AJ1256" s="42">
        <v>411.74</v>
      </c>
      <c r="AK1256" s="42" t="s">
        <v>76</v>
      </c>
      <c r="AL1256" s="42" t="s">
        <v>76</v>
      </c>
      <c r="AM1256" s="42" t="s">
        <v>76</v>
      </c>
      <c r="AN1256" s="42" t="s">
        <v>76</v>
      </c>
    </row>
    <row r="1257" spans="2:40" x14ac:dyDescent="0.25">
      <c r="B1257" s="42" t="s">
        <v>408</v>
      </c>
      <c r="C1257" s="15">
        <v>467770</v>
      </c>
      <c r="D1257" s="15" t="s">
        <v>11895</v>
      </c>
      <c r="E1257" s="15">
        <v>2021</v>
      </c>
      <c r="F1257" s="41">
        <v>44287</v>
      </c>
      <c r="G1257" s="42">
        <v>1010.6</v>
      </c>
      <c r="H1257" s="42">
        <v>1013.7</v>
      </c>
      <c r="I1257" s="42">
        <v>1017.6</v>
      </c>
      <c r="J1257" s="42" t="s">
        <v>14158</v>
      </c>
      <c r="K1257" s="42">
        <v>1002.4</v>
      </c>
      <c r="L1257" s="42" t="s">
        <v>14159</v>
      </c>
      <c r="M1257" s="42">
        <v>22.4</v>
      </c>
      <c r="N1257" s="42">
        <v>28.8</v>
      </c>
      <c r="O1257" s="42" t="s">
        <v>14160</v>
      </c>
      <c r="P1257" s="42">
        <v>16.600000000000001</v>
      </c>
      <c r="Q1257" s="42" t="s">
        <v>14161</v>
      </c>
      <c r="R1257" s="42">
        <v>17.600000000000001</v>
      </c>
      <c r="S1257" s="42">
        <v>4.5</v>
      </c>
      <c r="T1257" s="42">
        <v>30</v>
      </c>
      <c r="U1257" s="42">
        <v>21.6</v>
      </c>
      <c r="V1257" s="42">
        <v>30</v>
      </c>
      <c r="W1257" s="42" t="s">
        <v>14162</v>
      </c>
      <c r="X1257" s="42">
        <v>20</v>
      </c>
      <c r="Y1257" s="42">
        <v>2.6</v>
      </c>
      <c r="Z1257" s="42">
        <v>2</v>
      </c>
      <c r="AA1257" s="42">
        <v>6</v>
      </c>
      <c r="AB1257" s="42" t="s">
        <v>14163</v>
      </c>
      <c r="AC1257" s="42">
        <v>14</v>
      </c>
      <c r="AD1257" s="42" t="s">
        <v>14164</v>
      </c>
      <c r="AE1257" s="42">
        <v>17.5</v>
      </c>
      <c r="AF1257" s="42" t="s">
        <v>6502</v>
      </c>
      <c r="AG1257" s="42">
        <v>75</v>
      </c>
      <c r="AH1257" s="42" t="s">
        <v>76</v>
      </c>
      <c r="AI1257" s="42">
        <v>174.9</v>
      </c>
      <c r="AJ1257" s="42">
        <v>450.05</v>
      </c>
      <c r="AK1257" s="42" t="s">
        <v>76</v>
      </c>
      <c r="AL1257" s="42" t="s">
        <v>76</v>
      </c>
      <c r="AM1257" s="42" t="s">
        <v>76</v>
      </c>
      <c r="AN1257" s="42" t="s">
        <v>76</v>
      </c>
    </row>
    <row r="1258" spans="2:40" x14ac:dyDescent="0.25">
      <c r="B1258" s="42" t="s">
        <v>408</v>
      </c>
      <c r="C1258" s="15">
        <v>467770</v>
      </c>
      <c r="D1258" s="15" t="s">
        <v>11895</v>
      </c>
      <c r="E1258" s="15">
        <v>2021</v>
      </c>
      <c r="F1258" s="41">
        <v>44317</v>
      </c>
      <c r="G1258" s="42">
        <v>1007.3</v>
      </c>
      <c r="H1258" s="42">
        <v>1010.4</v>
      </c>
      <c r="I1258" s="42">
        <v>1013.7</v>
      </c>
      <c r="J1258" s="42" t="s">
        <v>14165</v>
      </c>
      <c r="K1258" s="42">
        <v>1001</v>
      </c>
      <c r="L1258" s="42" t="s">
        <v>14166</v>
      </c>
      <c r="M1258" s="42">
        <v>27.9</v>
      </c>
      <c r="N1258" s="42">
        <v>34</v>
      </c>
      <c r="O1258" s="42" t="s">
        <v>10716</v>
      </c>
      <c r="P1258" s="42">
        <v>19.7</v>
      </c>
      <c r="Q1258" s="42" t="s">
        <v>14167</v>
      </c>
      <c r="R1258" s="42">
        <v>23.2</v>
      </c>
      <c r="S1258" s="42">
        <v>3.6</v>
      </c>
      <c r="T1258" s="42">
        <v>280</v>
      </c>
      <c r="U1258" s="42">
        <v>16.399999999999999</v>
      </c>
      <c r="V1258" s="42">
        <v>30</v>
      </c>
      <c r="W1258" s="42" t="s">
        <v>14168</v>
      </c>
      <c r="X1258" s="42">
        <v>162</v>
      </c>
      <c r="Y1258" s="42">
        <v>11.5</v>
      </c>
      <c r="Z1258" s="42">
        <v>5</v>
      </c>
      <c r="AA1258" s="42">
        <v>11.5</v>
      </c>
      <c r="AB1258" s="42" t="s">
        <v>11279</v>
      </c>
      <c r="AC1258" s="42">
        <v>29.5</v>
      </c>
      <c r="AD1258" s="42" t="s">
        <v>14169</v>
      </c>
      <c r="AE1258" s="42">
        <v>108.5</v>
      </c>
      <c r="AF1258" s="42" t="s">
        <v>2318</v>
      </c>
      <c r="AG1258" s="42">
        <v>76</v>
      </c>
      <c r="AH1258" s="42" t="s">
        <v>76</v>
      </c>
      <c r="AI1258" s="42">
        <v>256.10000000000002</v>
      </c>
      <c r="AJ1258" s="42">
        <v>577.38</v>
      </c>
      <c r="AK1258" s="42" t="s">
        <v>76</v>
      </c>
      <c r="AL1258" s="42" t="s">
        <v>76</v>
      </c>
      <c r="AM1258" s="42" t="s">
        <v>76</v>
      </c>
      <c r="AN1258" s="42" t="s">
        <v>76</v>
      </c>
    </row>
    <row r="1259" spans="2:40" x14ac:dyDescent="0.25">
      <c r="B1259" s="42" t="s">
        <v>408</v>
      </c>
      <c r="C1259" s="15">
        <v>467770</v>
      </c>
      <c r="D1259" s="15" t="s">
        <v>11895</v>
      </c>
      <c r="E1259" s="15">
        <v>2021</v>
      </c>
      <c r="F1259" s="41">
        <v>44348</v>
      </c>
      <c r="G1259" s="42">
        <v>1004.2</v>
      </c>
      <c r="H1259" s="42">
        <v>1007.2</v>
      </c>
      <c r="I1259" s="42">
        <v>1009.7</v>
      </c>
      <c r="J1259" s="42" t="s">
        <v>14170</v>
      </c>
      <c r="K1259" s="42">
        <v>998.7</v>
      </c>
      <c r="L1259" s="42" t="s">
        <v>14171</v>
      </c>
      <c r="M1259" s="42">
        <v>28.2</v>
      </c>
      <c r="N1259" s="42">
        <v>33.299999999999997</v>
      </c>
      <c r="O1259" s="42" t="s">
        <v>14172</v>
      </c>
      <c r="P1259" s="42">
        <v>23.6</v>
      </c>
      <c r="Q1259" s="42" t="s">
        <v>14173</v>
      </c>
      <c r="R1259" s="42">
        <v>24</v>
      </c>
      <c r="S1259" s="42">
        <v>3.6</v>
      </c>
      <c r="T1259" s="42">
        <v>190</v>
      </c>
      <c r="U1259" s="42">
        <v>18.899999999999999</v>
      </c>
      <c r="V1259" s="42">
        <v>320</v>
      </c>
      <c r="W1259" s="42" t="s">
        <v>14174</v>
      </c>
      <c r="X1259" s="42">
        <v>343.5</v>
      </c>
      <c r="Y1259" s="42">
        <v>33.9</v>
      </c>
      <c r="Z1259" s="42">
        <v>16</v>
      </c>
      <c r="AA1259" s="42">
        <v>20</v>
      </c>
      <c r="AB1259" s="42" t="s">
        <v>14175</v>
      </c>
      <c r="AC1259" s="42">
        <v>60</v>
      </c>
      <c r="AD1259" s="42" t="s">
        <v>14176</v>
      </c>
      <c r="AE1259" s="42">
        <v>74</v>
      </c>
      <c r="AF1259" s="42" t="s">
        <v>14177</v>
      </c>
      <c r="AG1259" s="42">
        <v>78</v>
      </c>
      <c r="AH1259" s="42" t="s">
        <v>76</v>
      </c>
      <c r="AI1259" s="42">
        <v>168.6</v>
      </c>
      <c r="AJ1259" s="42">
        <v>462.84</v>
      </c>
      <c r="AK1259" s="42" t="s">
        <v>76</v>
      </c>
      <c r="AL1259" s="42" t="s">
        <v>76</v>
      </c>
      <c r="AM1259" s="42" t="s">
        <v>76</v>
      </c>
      <c r="AN1259" s="42" t="s">
        <v>76</v>
      </c>
    </row>
    <row r="1260" spans="2:40" x14ac:dyDescent="0.25">
      <c r="B1260" s="42" t="s">
        <v>408</v>
      </c>
      <c r="C1260" s="15">
        <v>467770</v>
      </c>
      <c r="D1260" s="15" t="s">
        <v>11895</v>
      </c>
      <c r="E1260" s="15">
        <v>2021</v>
      </c>
      <c r="F1260" s="41">
        <v>44378</v>
      </c>
      <c r="G1260" s="42">
        <v>1002.2</v>
      </c>
      <c r="H1260" s="42">
        <v>1005.3</v>
      </c>
      <c r="I1260" s="42">
        <v>1010.9</v>
      </c>
      <c r="J1260" s="42" t="s">
        <v>14178</v>
      </c>
      <c r="K1260" s="42">
        <v>989.7</v>
      </c>
      <c r="L1260" s="42" t="s">
        <v>14179</v>
      </c>
      <c r="M1260" s="42">
        <v>29.4</v>
      </c>
      <c r="N1260" s="42">
        <v>34.1</v>
      </c>
      <c r="O1260" s="42" t="s">
        <v>1770</v>
      </c>
      <c r="P1260" s="42">
        <v>24</v>
      </c>
      <c r="Q1260" s="42" t="s">
        <v>14180</v>
      </c>
      <c r="R1260" s="42">
        <v>24.8</v>
      </c>
      <c r="S1260" s="42">
        <v>3.9</v>
      </c>
      <c r="T1260" s="42">
        <v>200</v>
      </c>
      <c r="U1260" s="42">
        <v>21.9</v>
      </c>
      <c r="V1260" s="42">
        <v>40</v>
      </c>
      <c r="W1260" s="42" t="s">
        <v>14181</v>
      </c>
      <c r="X1260" s="42">
        <v>102</v>
      </c>
      <c r="Y1260" s="42">
        <v>8.9</v>
      </c>
      <c r="Z1260" s="42">
        <v>9</v>
      </c>
      <c r="AA1260" s="42">
        <v>13.5</v>
      </c>
      <c r="AB1260" s="42" t="s">
        <v>14182</v>
      </c>
      <c r="AC1260" s="42">
        <v>38.5</v>
      </c>
      <c r="AD1260" s="42" t="s">
        <v>14183</v>
      </c>
      <c r="AE1260" s="42">
        <v>46</v>
      </c>
      <c r="AF1260" s="42" t="s">
        <v>6525</v>
      </c>
      <c r="AG1260" s="42">
        <v>77</v>
      </c>
      <c r="AH1260" s="42" t="s">
        <v>76</v>
      </c>
      <c r="AI1260" s="42">
        <v>252.1</v>
      </c>
      <c r="AJ1260" s="42">
        <v>620.98</v>
      </c>
      <c r="AK1260" s="42" t="s">
        <v>76</v>
      </c>
      <c r="AL1260" s="42" t="s">
        <v>76</v>
      </c>
      <c r="AM1260" s="42" t="s">
        <v>76</v>
      </c>
      <c r="AN1260" s="42" t="s">
        <v>76</v>
      </c>
    </row>
    <row r="1261" spans="2:40" x14ac:dyDescent="0.25">
      <c r="B1261" s="42" t="s">
        <v>408</v>
      </c>
      <c r="C1261" s="15">
        <v>467770</v>
      </c>
      <c r="D1261" s="15" t="s">
        <v>11895</v>
      </c>
      <c r="E1261" s="15">
        <v>2021</v>
      </c>
      <c r="F1261" s="41">
        <v>44409</v>
      </c>
      <c r="G1261" s="42">
        <v>1004.4</v>
      </c>
      <c r="H1261" s="42">
        <v>1007.4</v>
      </c>
      <c r="I1261" s="42">
        <v>1011.2</v>
      </c>
      <c r="J1261" s="42" t="s">
        <v>14184</v>
      </c>
      <c r="K1261" s="42">
        <v>991.7</v>
      </c>
      <c r="L1261" s="42" t="s">
        <v>14185</v>
      </c>
      <c r="M1261" s="42">
        <v>28.3</v>
      </c>
      <c r="N1261" s="42">
        <v>33.200000000000003</v>
      </c>
      <c r="O1261" s="42" t="s">
        <v>14186</v>
      </c>
      <c r="P1261" s="42">
        <v>23.9</v>
      </c>
      <c r="Q1261" s="42" t="s">
        <v>14187</v>
      </c>
      <c r="R1261" s="42">
        <v>24.1</v>
      </c>
      <c r="S1261" s="42">
        <v>3.2</v>
      </c>
      <c r="T1261" s="42">
        <v>170</v>
      </c>
      <c r="U1261" s="42">
        <v>19.600000000000001</v>
      </c>
      <c r="V1261" s="42">
        <v>230</v>
      </c>
      <c r="W1261" s="42" t="s">
        <v>14188</v>
      </c>
      <c r="X1261" s="42">
        <v>565.5</v>
      </c>
      <c r="Y1261" s="42">
        <v>57.4</v>
      </c>
      <c r="Z1261" s="42">
        <v>12</v>
      </c>
      <c r="AA1261" s="42">
        <v>13</v>
      </c>
      <c r="AB1261" s="42" t="s">
        <v>14189</v>
      </c>
      <c r="AC1261" s="42">
        <v>38</v>
      </c>
      <c r="AD1261" s="42" t="s">
        <v>14190</v>
      </c>
      <c r="AE1261" s="42">
        <v>176.5</v>
      </c>
      <c r="AF1261" s="42" t="s">
        <v>6533</v>
      </c>
      <c r="AG1261" s="42">
        <v>79</v>
      </c>
      <c r="AH1261" s="42" t="s">
        <v>76</v>
      </c>
      <c r="AI1261" s="42">
        <v>219</v>
      </c>
      <c r="AJ1261" s="42">
        <v>507.87</v>
      </c>
      <c r="AK1261" s="42" t="s">
        <v>76</v>
      </c>
      <c r="AL1261" s="42" t="s">
        <v>76</v>
      </c>
      <c r="AM1261" s="42" t="s">
        <v>76</v>
      </c>
      <c r="AN1261" s="42" t="s">
        <v>76</v>
      </c>
    </row>
    <row r="1262" spans="2:40" x14ac:dyDescent="0.25">
      <c r="B1262" s="42" t="s">
        <v>408</v>
      </c>
      <c r="C1262" s="15">
        <v>467770</v>
      </c>
      <c r="D1262" s="15" t="s">
        <v>11895</v>
      </c>
      <c r="E1262" s="15">
        <v>2021</v>
      </c>
      <c r="F1262" s="41">
        <v>44440</v>
      </c>
      <c r="G1262" s="42">
        <v>1006.5</v>
      </c>
      <c r="H1262" s="42">
        <v>1009.6</v>
      </c>
      <c r="I1262" s="42">
        <v>1012.5</v>
      </c>
      <c r="J1262" s="42" t="s">
        <v>14191</v>
      </c>
      <c r="K1262" s="42">
        <v>991.1</v>
      </c>
      <c r="L1262" s="42" t="s">
        <v>14192</v>
      </c>
      <c r="M1262" s="42">
        <v>29.2</v>
      </c>
      <c r="N1262" s="42">
        <v>33.6</v>
      </c>
      <c r="O1262" s="42" t="s">
        <v>14193</v>
      </c>
      <c r="P1262" s="42">
        <v>25.4</v>
      </c>
      <c r="Q1262" s="42" t="s">
        <v>14194</v>
      </c>
      <c r="R1262" s="42">
        <v>24</v>
      </c>
      <c r="S1262" s="42">
        <v>2.8</v>
      </c>
      <c r="T1262" s="42">
        <v>350</v>
      </c>
      <c r="U1262" s="42">
        <v>16.600000000000001</v>
      </c>
      <c r="V1262" s="42">
        <v>30</v>
      </c>
      <c r="W1262" s="42" t="s">
        <v>14195</v>
      </c>
      <c r="X1262" s="42">
        <v>50</v>
      </c>
      <c r="Y1262" s="42">
        <v>7</v>
      </c>
      <c r="Z1262" s="42">
        <v>10</v>
      </c>
      <c r="AA1262" s="42">
        <v>4.5</v>
      </c>
      <c r="AB1262" s="42" t="s">
        <v>14196</v>
      </c>
      <c r="AC1262" s="42">
        <v>9.5</v>
      </c>
      <c r="AD1262" s="42" t="s">
        <v>14197</v>
      </c>
      <c r="AE1262" s="42">
        <v>15.5</v>
      </c>
      <c r="AF1262" s="42" t="s">
        <v>14198</v>
      </c>
      <c r="AG1262" s="42">
        <v>74</v>
      </c>
      <c r="AH1262" s="42" t="s">
        <v>76</v>
      </c>
      <c r="AI1262" s="42">
        <v>271.3</v>
      </c>
      <c r="AJ1262" s="42">
        <v>569.71</v>
      </c>
      <c r="AK1262" s="42" t="s">
        <v>76</v>
      </c>
      <c r="AL1262" s="42" t="s">
        <v>76</v>
      </c>
      <c r="AM1262" s="42" t="s">
        <v>76</v>
      </c>
      <c r="AN1262" s="42" t="s">
        <v>76</v>
      </c>
    </row>
    <row r="1263" spans="2:40" x14ac:dyDescent="0.25">
      <c r="B1263" s="42" t="s">
        <v>408</v>
      </c>
      <c r="C1263" s="15">
        <v>467770</v>
      </c>
      <c r="D1263" s="15" t="s">
        <v>11895</v>
      </c>
      <c r="E1263" s="15">
        <v>2021</v>
      </c>
      <c r="F1263" s="41">
        <v>44470</v>
      </c>
      <c r="G1263" s="42">
        <v>1009.5</v>
      </c>
      <c r="H1263" s="42">
        <v>1014</v>
      </c>
      <c r="I1263" s="42">
        <v>1017.3</v>
      </c>
      <c r="J1263" s="42" t="s">
        <v>14199</v>
      </c>
      <c r="K1263" s="42">
        <v>991.6</v>
      </c>
      <c r="L1263" s="42" t="s">
        <v>14200</v>
      </c>
      <c r="M1263" s="42">
        <v>25.8</v>
      </c>
      <c r="N1263" s="42">
        <v>33</v>
      </c>
      <c r="O1263" s="42" t="s">
        <v>14201</v>
      </c>
      <c r="P1263" s="42">
        <v>20.100000000000001</v>
      </c>
      <c r="Q1263" s="42" t="s">
        <v>14202</v>
      </c>
      <c r="R1263" s="42">
        <v>19.899999999999999</v>
      </c>
      <c r="S1263" s="42">
        <v>4.3</v>
      </c>
      <c r="T1263" s="42">
        <v>40</v>
      </c>
      <c r="U1263" s="42">
        <v>28.4</v>
      </c>
      <c r="V1263" s="42">
        <v>50</v>
      </c>
      <c r="W1263" s="42" t="s">
        <v>14203</v>
      </c>
      <c r="X1263" s="42">
        <v>7</v>
      </c>
      <c r="Y1263" s="42">
        <v>2.8</v>
      </c>
      <c r="Z1263" s="42">
        <v>5</v>
      </c>
      <c r="AA1263" s="42">
        <v>1</v>
      </c>
      <c r="AB1263" s="42" t="s">
        <v>14204</v>
      </c>
      <c r="AC1263" s="42">
        <v>2</v>
      </c>
      <c r="AD1263" s="42" t="s">
        <v>14205</v>
      </c>
      <c r="AE1263" s="42">
        <v>2.5</v>
      </c>
      <c r="AF1263" s="42" t="s">
        <v>5294</v>
      </c>
      <c r="AG1263" s="42">
        <v>70</v>
      </c>
      <c r="AH1263" s="42" t="s">
        <v>76</v>
      </c>
      <c r="AI1263" s="42">
        <v>223.6</v>
      </c>
      <c r="AJ1263" s="42">
        <v>450.57</v>
      </c>
      <c r="AK1263" s="42" t="s">
        <v>76</v>
      </c>
      <c r="AL1263" s="42" t="s">
        <v>76</v>
      </c>
      <c r="AM1263" s="42" t="s">
        <v>76</v>
      </c>
      <c r="AN1263" s="42" t="s">
        <v>76</v>
      </c>
    </row>
    <row r="1264" spans="2:40" x14ac:dyDescent="0.25">
      <c r="B1264" s="42" t="s">
        <v>408</v>
      </c>
      <c r="C1264" s="15">
        <v>467770</v>
      </c>
      <c r="D1264" s="15" t="s">
        <v>11895</v>
      </c>
      <c r="E1264" s="15">
        <v>2021</v>
      </c>
      <c r="F1264" s="41">
        <v>44501</v>
      </c>
      <c r="G1264" s="42">
        <v>1013</v>
      </c>
      <c r="H1264" s="42">
        <v>1016.1</v>
      </c>
      <c r="I1264" s="42">
        <v>1018.3</v>
      </c>
      <c r="J1264" s="42" t="s">
        <v>14206</v>
      </c>
      <c r="K1264" s="42">
        <v>1006</v>
      </c>
      <c r="L1264" s="42" t="s">
        <v>14207</v>
      </c>
      <c r="M1264" s="42">
        <v>21.5</v>
      </c>
      <c r="N1264" s="42">
        <v>28.4</v>
      </c>
      <c r="O1264" s="42" t="s">
        <v>14208</v>
      </c>
      <c r="P1264" s="42">
        <v>14.6</v>
      </c>
      <c r="Q1264" s="42" t="s">
        <v>14209</v>
      </c>
      <c r="R1264" s="42">
        <v>16.100000000000001</v>
      </c>
      <c r="S1264" s="42">
        <v>4.7</v>
      </c>
      <c r="T1264" s="42">
        <v>40</v>
      </c>
      <c r="U1264" s="42">
        <v>26.8</v>
      </c>
      <c r="V1264" s="42">
        <v>50</v>
      </c>
      <c r="W1264" s="42" t="s">
        <v>14210</v>
      </c>
      <c r="X1264" s="42">
        <v>0.5</v>
      </c>
      <c r="Y1264" s="42">
        <v>0.5</v>
      </c>
      <c r="Z1264" s="42">
        <v>1</v>
      </c>
      <c r="AA1264" s="42">
        <v>0.5</v>
      </c>
      <c r="AB1264" s="42" t="s">
        <v>14211</v>
      </c>
      <c r="AC1264" s="42">
        <v>0.5</v>
      </c>
      <c r="AD1264" s="42" t="s">
        <v>14212</v>
      </c>
      <c r="AE1264" s="42">
        <v>0.5</v>
      </c>
      <c r="AF1264" s="42" t="s">
        <v>6554</v>
      </c>
      <c r="AG1264" s="42">
        <v>72</v>
      </c>
      <c r="AH1264" s="42" t="s">
        <v>76</v>
      </c>
      <c r="AI1264" s="42">
        <v>162.1</v>
      </c>
      <c r="AJ1264" s="42">
        <v>326.23</v>
      </c>
      <c r="AK1264" s="42" t="s">
        <v>76</v>
      </c>
      <c r="AL1264" s="42" t="s">
        <v>76</v>
      </c>
      <c r="AM1264" s="42" t="s">
        <v>76</v>
      </c>
      <c r="AN1264" s="42" t="s">
        <v>76</v>
      </c>
    </row>
    <row r="1265" spans="2:40" x14ac:dyDescent="0.25">
      <c r="B1265" s="42" t="s">
        <v>408</v>
      </c>
      <c r="C1265" s="15">
        <v>467770</v>
      </c>
      <c r="D1265" s="15" t="s">
        <v>11895</v>
      </c>
      <c r="E1265" s="15">
        <v>2021</v>
      </c>
      <c r="F1265" s="41">
        <v>44531</v>
      </c>
      <c r="G1265" s="43">
        <v>1016.1</v>
      </c>
      <c r="H1265" s="43">
        <v>1020</v>
      </c>
      <c r="I1265" s="43">
        <v>1023.4</v>
      </c>
      <c r="J1265" s="42" t="s">
        <v>18792</v>
      </c>
      <c r="K1265" s="43">
        <v>1007.4</v>
      </c>
      <c r="L1265" s="42" t="s">
        <v>14213</v>
      </c>
      <c r="M1265" s="43">
        <v>17.899999999999999</v>
      </c>
      <c r="N1265" s="43">
        <v>24.9</v>
      </c>
      <c r="O1265" s="42" t="s">
        <v>14214</v>
      </c>
      <c r="P1265" s="43">
        <v>12.8</v>
      </c>
      <c r="Q1265" s="42" t="s">
        <v>14215</v>
      </c>
      <c r="R1265" s="43">
        <v>13</v>
      </c>
      <c r="S1265" s="43">
        <v>5.8</v>
      </c>
      <c r="T1265" s="43">
        <v>360</v>
      </c>
      <c r="U1265" s="43">
        <v>25.3</v>
      </c>
      <c r="V1265" s="43">
        <v>30</v>
      </c>
      <c r="W1265" s="42" t="s">
        <v>14216</v>
      </c>
      <c r="X1265" s="43">
        <v>17</v>
      </c>
      <c r="Y1265" s="43">
        <v>0.1</v>
      </c>
      <c r="Z1265" s="43">
        <v>2</v>
      </c>
      <c r="AA1265" s="43">
        <v>1</v>
      </c>
      <c r="AB1265" s="42" t="s">
        <v>14217</v>
      </c>
      <c r="AC1265" s="43">
        <v>2.5</v>
      </c>
      <c r="AD1265" s="42" t="s">
        <v>14218</v>
      </c>
      <c r="AE1265" s="43">
        <v>16.5</v>
      </c>
      <c r="AF1265" s="42" t="s">
        <v>6560</v>
      </c>
      <c r="AG1265" s="43">
        <v>74</v>
      </c>
      <c r="AH1265" s="42" t="s">
        <v>76</v>
      </c>
      <c r="AI1265" s="43">
        <v>116</v>
      </c>
      <c r="AJ1265" s="43">
        <v>337.02</v>
      </c>
      <c r="AK1265" s="42" t="s">
        <v>76</v>
      </c>
      <c r="AL1265" s="42" t="s">
        <v>76</v>
      </c>
      <c r="AM1265" s="42" t="s">
        <v>76</v>
      </c>
      <c r="AN1265" s="42" t="s">
        <v>76</v>
      </c>
    </row>
    <row r="1266" spans="2:40" x14ac:dyDescent="0.25">
      <c r="B1266" s="42" t="s">
        <v>408</v>
      </c>
      <c r="C1266" s="15">
        <v>466990</v>
      </c>
      <c r="D1266" s="15" t="s">
        <v>1814</v>
      </c>
      <c r="E1266" s="15">
        <v>2015</v>
      </c>
      <c r="F1266" s="41">
        <v>42005</v>
      </c>
      <c r="G1266" s="42">
        <v>1019.7</v>
      </c>
      <c r="H1266" s="42">
        <v>1022</v>
      </c>
      <c r="I1266" s="42">
        <v>1027</v>
      </c>
      <c r="J1266" s="42" t="s">
        <v>2968</v>
      </c>
      <c r="K1266" s="42">
        <v>1010.9</v>
      </c>
      <c r="L1266" s="42" t="s">
        <v>2969</v>
      </c>
      <c r="M1266" s="42">
        <v>17.8</v>
      </c>
      <c r="N1266" s="42">
        <v>25.8</v>
      </c>
      <c r="O1266" s="42" t="s">
        <v>2970</v>
      </c>
      <c r="P1266" s="42">
        <v>12.9</v>
      </c>
      <c r="Q1266" s="42" t="s">
        <v>2971</v>
      </c>
      <c r="R1266" s="42">
        <v>12.6</v>
      </c>
      <c r="S1266" s="42">
        <v>3.5</v>
      </c>
      <c r="T1266" s="42">
        <v>40</v>
      </c>
      <c r="U1266" s="42">
        <v>16.8</v>
      </c>
      <c r="V1266" s="42">
        <v>60</v>
      </c>
      <c r="W1266" s="42" t="s">
        <v>2972</v>
      </c>
      <c r="X1266" s="42">
        <v>24.5</v>
      </c>
      <c r="Y1266" s="42">
        <v>36.700000000000003</v>
      </c>
      <c r="Z1266" s="42">
        <v>7</v>
      </c>
      <c r="AA1266" s="42">
        <v>1.5</v>
      </c>
      <c r="AB1266" s="42" t="s">
        <v>2973</v>
      </c>
      <c r="AC1266" s="42">
        <v>3</v>
      </c>
      <c r="AD1266" s="42" t="s">
        <v>2974</v>
      </c>
      <c r="AE1266" s="42">
        <v>9.5</v>
      </c>
      <c r="AF1266" s="42" t="s">
        <v>2975</v>
      </c>
      <c r="AG1266" s="42">
        <v>72</v>
      </c>
      <c r="AH1266" s="42">
        <v>62.2</v>
      </c>
      <c r="AI1266" s="42">
        <v>56</v>
      </c>
      <c r="AJ1266" s="42">
        <v>198.28</v>
      </c>
      <c r="AK1266" s="42">
        <v>4</v>
      </c>
      <c r="AL1266" s="42">
        <v>6</v>
      </c>
      <c r="AM1266" s="42" t="s">
        <v>2976</v>
      </c>
      <c r="AN1266" s="42">
        <v>8.9</v>
      </c>
    </row>
    <row r="1267" spans="2:40" x14ac:dyDescent="0.25">
      <c r="B1267" s="42" t="s">
        <v>408</v>
      </c>
      <c r="C1267" s="15">
        <v>466990</v>
      </c>
      <c r="D1267" s="15" t="s">
        <v>1814</v>
      </c>
      <c r="E1267" s="15">
        <v>2015</v>
      </c>
      <c r="F1267" s="41">
        <v>42036</v>
      </c>
      <c r="G1267" s="42">
        <v>1017.7</v>
      </c>
      <c r="H1267" s="42">
        <v>1020</v>
      </c>
      <c r="I1267" s="42">
        <v>1027</v>
      </c>
      <c r="J1267" s="42" t="s">
        <v>2977</v>
      </c>
      <c r="K1267" s="42">
        <v>1009.3</v>
      </c>
      <c r="L1267" s="42" t="s">
        <v>2978</v>
      </c>
      <c r="M1267" s="42">
        <v>18.5</v>
      </c>
      <c r="N1267" s="42">
        <v>27.1</v>
      </c>
      <c r="O1267" s="42" t="s">
        <v>2979</v>
      </c>
      <c r="P1267" s="42">
        <v>11.5</v>
      </c>
      <c r="Q1267" s="42" t="s">
        <v>2980</v>
      </c>
      <c r="R1267" s="42">
        <v>14.7</v>
      </c>
      <c r="S1267" s="42">
        <v>3</v>
      </c>
      <c r="T1267" s="42">
        <v>40</v>
      </c>
      <c r="U1267" s="42">
        <v>18.3</v>
      </c>
      <c r="V1267" s="42">
        <v>40</v>
      </c>
      <c r="W1267" s="42" t="s">
        <v>2981</v>
      </c>
      <c r="X1267" s="42">
        <v>13.1</v>
      </c>
      <c r="Y1267" s="42">
        <v>38.4</v>
      </c>
      <c r="Z1267" s="42">
        <v>12</v>
      </c>
      <c r="AA1267" s="42">
        <v>1</v>
      </c>
      <c r="AB1267" s="42" t="s">
        <v>2982</v>
      </c>
      <c r="AC1267" s="42">
        <v>1</v>
      </c>
      <c r="AD1267" s="42" t="s">
        <v>2983</v>
      </c>
      <c r="AE1267" s="42">
        <v>3.5</v>
      </c>
      <c r="AF1267" s="42" t="s">
        <v>2984</v>
      </c>
      <c r="AG1267" s="42">
        <v>79</v>
      </c>
      <c r="AH1267" s="42">
        <v>50.6</v>
      </c>
      <c r="AI1267" s="42">
        <v>69.2</v>
      </c>
      <c r="AJ1267" s="42">
        <v>220.22</v>
      </c>
      <c r="AK1267" s="42" t="s">
        <v>76</v>
      </c>
      <c r="AL1267" s="42" t="s">
        <v>76</v>
      </c>
      <c r="AM1267" s="42" t="s">
        <v>76</v>
      </c>
      <c r="AN1267" s="42">
        <v>8.9</v>
      </c>
    </row>
    <row r="1268" spans="2:40" x14ac:dyDescent="0.25">
      <c r="B1268" s="42" t="s">
        <v>408</v>
      </c>
      <c r="C1268" s="15">
        <v>466990</v>
      </c>
      <c r="D1268" s="15" t="s">
        <v>1814</v>
      </c>
      <c r="E1268" s="15">
        <v>2015</v>
      </c>
      <c r="F1268" s="41">
        <v>42064</v>
      </c>
      <c r="G1268" s="42">
        <v>1016.4</v>
      </c>
      <c r="H1268" s="42">
        <v>1018.6</v>
      </c>
      <c r="I1268" s="42">
        <v>1026.3</v>
      </c>
      <c r="J1268" s="42" t="s">
        <v>2985</v>
      </c>
      <c r="K1268" s="42">
        <v>1007.9</v>
      </c>
      <c r="L1268" s="42" t="s">
        <v>2986</v>
      </c>
      <c r="M1268" s="42">
        <v>20.399999999999999</v>
      </c>
      <c r="N1268" s="42">
        <v>28.2</v>
      </c>
      <c r="O1268" s="42" t="s">
        <v>2987</v>
      </c>
      <c r="P1268" s="42">
        <v>14.2</v>
      </c>
      <c r="Q1268" s="42" t="s">
        <v>2988</v>
      </c>
      <c r="R1268" s="42">
        <v>16.899999999999999</v>
      </c>
      <c r="S1268" s="42">
        <v>2.9</v>
      </c>
      <c r="T1268" s="42">
        <v>30</v>
      </c>
      <c r="U1268" s="42">
        <v>18.100000000000001</v>
      </c>
      <c r="V1268" s="42">
        <v>50</v>
      </c>
      <c r="W1268" s="42" t="s">
        <v>2989</v>
      </c>
      <c r="X1268" s="42">
        <v>88</v>
      </c>
      <c r="Y1268" s="42">
        <v>141.6</v>
      </c>
      <c r="Z1268" s="42">
        <v>13</v>
      </c>
      <c r="AA1268" s="42">
        <v>2.5</v>
      </c>
      <c r="AB1268" s="42" t="s">
        <v>2990</v>
      </c>
      <c r="AC1268" s="42">
        <v>5.5</v>
      </c>
      <c r="AD1268" s="42" t="s">
        <v>2991</v>
      </c>
      <c r="AE1268" s="42">
        <v>18.5</v>
      </c>
      <c r="AF1268" s="42" t="s">
        <v>2992</v>
      </c>
      <c r="AG1268" s="42">
        <v>81</v>
      </c>
      <c r="AH1268" s="42">
        <v>70</v>
      </c>
      <c r="AI1268" s="42">
        <v>95.6</v>
      </c>
      <c r="AJ1268" s="42">
        <v>275.62</v>
      </c>
      <c r="AK1268" s="42" t="s">
        <v>76</v>
      </c>
      <c r="AL1268" s="42" t="s">
        <v>76</v>
      </c>
      <c r="AM1268" s="42" t="s">
        <v>76</v>
      </c>
      <c r="AN1268" s="42">
        <v>8.1999999999999993</v>
      </c>
    </row>
    <row r="1269" spans="2:40" x14ac:dyDescent="0.25">
      <c r="B1269" s="42" t="s">
        <v>408</v>
      </c>
      <c r="C1269" s="15">
        <v>466990</v>
      </c>
      <c r="D1269" s="15" t="s">
        <v>1814</v>
      </c>
      <c r="E1269" s="15">
        <v>2015</v>
      </c>
      <c r="F1269" s="41">
        <v>42095</v>
      </c>
      <c r="G1269" s="42">
        <v>1012.4</v>
      </c>
      <c r="H1269" s="42">
        <v>1014.6</v>
      </c>
      <c r="I1269" s="42">
        <v>1019.8</v>
      </c>
      <c r="J1269" s="42" t="s">
        <v>2993</v>
      </c>
      <c r="K1269" s="42">
        <v>1000.9</v>
      </c>
      <c r="L1269" s="42" t="s">
        <v>2994</v>
      </c>
      <c r="M1269" s="42">
        <v>22.9</v>
      </c>
      <c r="N1269" s="42">
        <v>30.2</v>
      </c>
      <c r="O1269" s="42" t="s">
        <v>2995</v>
      </c>
      <c r="P1269" s="42">
        <v>16.3</v>
      </c>
      <c r="Q1269" s="42" t="s">
        <v>2996</v>
      </c>
      <c r="R1269" s="42">
        <v>19.600000000000001</v>
      </c>
      <c r="S1269" s="42">
        <v>3.2</v>
      </c>
      <c r="T1269" s="42">
        <v>20</v>
      </c>
      <c r="U1269" s="42">
        <v>17</v>
      </c>
      <c r="V1269" s="42">
        <v>170</v>
      </c>
      <c r="W1269" s="42" t="s">
        <v>2997</v>
      </c>
      <c r="X1269" s="42">
        <v>57</v>
      </c>
      <c r="Y1269" s="42">
        <v>102.6</v>
      </c>
      <c r="Z1269" s="42">
        <v>16</v>
      </c>
      <c r="AA1269" s="42">
        <v>3.5</v>
      </c>
      <c r="AB1269" s="42" t="s">
        <v>2998</v>
      </c>
      <c r="AC1269" s="42">
        <v>7</v>
      </c>
      <c r="AD1269" s="42" t="s">
        <v>2999</v>
      </c>
      <c r="AE1269" s="42">
        <v>12.5</v>
      </c>
      <c r="AF1269" s="42" t="s">
        <v>2362</v>
      </c>
      <c r="AG1269" s="42">
        <v>82</v>
      </c>
      <c r="AH1269" s="42">
        <v>85.5</v>
      </c>
      <c r="AI1269" s="42">
        <v>110</v>
      </c>
      <c r="AJ1269" s="42">
        <v>348.89</v>
      </c>
      <c r="AK1269" s="42" t="s">
        <v>76</v>
      </c>
      <c r="AL1269" s="42" t="s">
        <v>76</v>
      </c>
      <c r="AM1269" s="42" t="s">
        <v>76</v>
      </c>
      <c r="AN1269" s="42">
        <v>7.9</v>
      </c>
    </row>
    <row r="1270" spans="2:40" x14ac:dyDescent="0.25">
      <c r="B1270" s="42" t="s">
        <v>408</v>
      </c>
      <c r="C1270" s="15">
        <v>466990</v>
      </c>
      <c r="D1270" s="15" t="s">
        <v>1814</v>
      </c>
      <c r="E1270" s="15">
        <v>2015</v>
      </c>
      <c r="F1270" s="41">
        <v>42125</v>
      </c>
      <c r="G1270" s="42">
        <v>1007.5</v>
      </c>
      <c r="H1270" s="42">
        <v>1009.7</v>
      </c>
      <c r="I1270" s="42">
        <v>1013.9</v>
      </c>
      <c r="J1270" s="42" t="s">
        <v>3000</v>
      </c>
      <c r="K1270" s="42">
        <v>1000.8</v>
      </c>
      <c r="L1270" s="42" t="s">
        <v>3001</v>
      </c>
      <c r="M1270" s="42">
        <v>25.6</v>
      </c>
      <c r="N1270" s="42">
        <v>32.299999999999997</v>
      </c>
      <c r="O1270" s="42" t="s">
        <v>3002</v>
      </c>
      <c r="P1270" s="42">
        <v>19.899999999999999</v>
      </c>
      <c r="Q1270" s="42" t="s">
        <v>3003</v>
      </c>
      <c r="R1270" s="42">
        <v>22.8</v>
      </c>
      <c r="S1270" s="42">
        <v>2.4</v>
      </c>
      <c r="T1270" s="42">
        <v>240</v>
      </c>
      <c r="U1270" s="42">
        <v>13.2</v>
      </c>
      <c r="V1270" s="42">
        <v>30</v>
      </c>
      <c r="W1270" s="42" t="s">
        <v>3004</v>
      </c>
      <c r="X1270" s="42">
        <v>173</v>
      </c>
      <c r="Y1270" s="42">
        <v>132.30000000000001</v>
      </c>
      <c r="Z1270" s="42">
        <v>19</v>
      </c>
      <c r="AA1270" s="42">
        <v>12</v>
      </c>
      <c r="AB1270" s="42" t="s">
        <v>3005</v>
      </c>
      <c r="AC1270" s="42">
        <v>26</v>
      </c>
      <c r="AD1270" s="42" t="s">
        <v>3006</v>
      </c>
      <c r="AE1270" s="42">
        <v>31</v>
      </c>
      <c r="AF1270" s="42" t="s">
        <v>2370</v>
      </c>
      <c r="AG1270" s="42">
        <v>85</v>
      </c>
      <c r="AH1270" s="42">
        <v>112.7</v>
      </c>
      <c r="AI1270" s="42">
        <v>142.80000000000001</v>
      </c>
      <c r="AJ1270" s="42">
        <v>446.73</v>
      </c>
      <c r="AK1270" s="42" t="s">
        <v>76</v>
      </c>
      <c r="AL1270" s="42" t="s">
        <v>76</v>
      </c>
      <c r="AM1270" s="42" t="s">
        <v>76</v>
      </c>
      <c r="AN1270" s="42">
        <v>7.3</v>
      </c>
    </row>
    <row r="1271" spans="2:40" x14ac:dyDescent="0.25">
      <c r="B1271" s="42" t="s">
        <v>408</v>
      </c>
      <c r="C1271" s="15">
        <v>466990</v>
      </c>
      <c r="D1271" s="15" t="s">
        <v>1814</v>
      </c>
      <c r="E1271" s="15">
        <v>2015</v>
      </c>
      <c r="F1271" s="41">
        <v>42156</v>
      </c>
      <c r="G1271" s="42">
        <v>1005.8</v>
      </c>
      <c r="H1271" s="42">
        <v>1008</v>
      </c>
      <c r="I1271" s="42">
        <v>1009.9</v>
      </c>
      <c r="J1271" s="42" t="s">
        <v>3007</v>
      </c>
      <c r="K1271" s="42">
        <v>1000</v>
      </c>
      <c r="L1271" s="42" t="s">
        <v>3008</v>
      </c>
      <c r="M1271" s="42">
        <v>28.9</v>
      </c>
      <c r="N1271" s="42">
        <v>33.700000000000003</v>
      </c>
      <c r="O1271" s="42" t="s">
        <v>3009</v>
      </c>
      <c r="P1271" s="42">
        <v>24.4</v>
      </c>
      <c r="Q1271" s="42" t="s">
        <v>3010</v>
      </c>
      <c r="R1271" s="42">
        <v>25.1</v>
      </c>
      <c r="S1271" s="42">
        <v>2.8</v>
      </c>
      <c r="T1271" s="42">
        <v>160</v>
      </c>
      <c r="U1271" s="42">
        <v>15.5</v>
      </c>
      <c r="V1271" s="42">
        <v>80</v>
      </c>
      <c r="W1271" s="42" t="s">
        <v>3011</v>
      </c>
      <c r="X1271" s="42">
        <v>115</v>
      </c>
      <c r="Y1271" s="42">
        <v>9.8000000000000007</v>
      </c>
      <c r="Z1271" s="42">
        <v>3</v>
      </c>
      <c r="AA1271" s="42">
        <v>20.5</v>
      </c>
      <c r="AB1271" s="42" t="s">
        <v>3012</v>
      </c>
      <c r="AC1271" s="42">
        <v>42.5</v>
      </c>
      <c r="AD1271" s="42" t="s">
        <v>3013</v>
      </c>
      <c r="AE1271" s="42">
        <v>58</v>
      </c>
      <c r="AF1271" s="42" t="s">
        <v>3014</v>
      </c>
      <c r="AG1271" s="42">
        <v>80</v>
      </c>
      <c r="AH1271" s="42">
        <v>145.69999999999999</v>
      </c>
      <c r="AI1271" s="42">
        <v>277.10000000000002</v>
      </c>
      <c r="AJ1271" s="42">
        <v>624.99</v>
      </c>
      <c r="AK1271" s="42" t="s">
        <v>76</v>
      </c>
      <c r="AL1271" s="42" t="s">
        <v>76</v>
      </c>
      <c r="AM1271" s="42" t="s">
        <v>76</v>
      </c>
      <c r="AN1271" s="42">
        <v>4.8</v>
      </c>
    </row>
    <row r="1272" spans="2:40" x14ac:dyDescent="0.25">
      <c r="B1272" s="42" t="s">
        <v>408</v>
      </c>
      <c r="C1272" s="15">
        <v>466990</v>
      </c>
      <c r="D1272" s="15" t="s">
        <v>1814</v>
      </c>
      <c r="E1272" s="15">
        <v>2015</v>
      </c>
      <c r="F1272" s="41">
        <v>42186</v>
      </c>
      <c r="G1272" s="42">
        <v>1002.7</v>
      </c>
      <c r="H1272" s="42">
        <v>1004.9</v>
      </c>
      <c r="I1272" s="42">
        <v>1011.4</v>
      </c>
      <c r="J1272" s="42" t="s">
        <v>3015</v>
      </c>
      <c r="K1272" s="42">
        <v>986.9</v>
      </c>
      <c r="L1272" s="42" t="s">
        <v>3016</v>
      </c>
      <c r="M1272" s="42">
        <v>29.1</v>
      </c>
      <c r="N1272" s="42">
        <v>33.799999999999997</v>
      </c>
      <c r="O1272" s="42" t="s">
        <v>3017</v>
      </c>
      <c r="P1272" s="42">
        <v>24.6</v>
      </c>
      <c r="Q1272" s="42" t="s">
        <v>3018</v>
      </c>
      <c r="R1272" s="42">
        <v>24.4</v>
      </c>
      <c r="S1272" s="42">
        <v>2.7</v>
      </c>
      <c r="T1272" s="42">
        <v>240</v>
      </c>
      <c r="U1272" s="42">
        <v>19.600000000000001</v>
      </c>
      <c r="V1272" s="42">
        <v>180</v>
      </c>
      <c r="W1272" s="42" t="s">
        <v>3019</v>
      </c>
      <c r="X1272" s="42">
        <v>11</v>
      </c>
      <c r="Y1272" s="42">
        <v>13.6</v>
      </c>
      <c r="Z1272" s="42">
        <v>5</v>
      </c>
      <c r="AA1272" s="42">
        <v>1</v>
      </c>
      <c r="AB1272" s="42" t="s">
        <v>3020</v>
      </c>
      <c r="AC1272" s="42">
        <v>2.5</v>
      </c>
      <c r="AD1272" s="42" t="s">
        <v>3021</v>
      </c>
      <c r="AE1272" s="42">
        <v>4.5</v>
      </c>
      <c r="AF1272" s="42" t="s">
        <v>3022</v>
      </c>
      <c r="AG1272" s="42">
        <v>76</v>
      </c>
      <c r="AH1272" s="42">
        <v>166.2</v>
      </c>
      <c r="AI1272" s="42">
        <v>264.2</v>
      </c>
      <c r="AJ1272" s="42">
        <v>606.75</v>
      </c>
      <c r="AK1272" s="42" t="s">
        <v>76</v>
      </c>
      <c r="AL1272" s="42" t="s">
        <v>76</v>
      </c>
      <c r="AM1272" s="42" t="s">
        <v>76</v>
      </c>
      <c r="AN1272" s="42">
        <v>5.0999999999999996</v>
      </c>
    </row>
    <row r="1273" spans="2:40" x14ac:dyDescent="0.25">
      <c r="B1273" s="42" t="s">
        <v>408</v>
      </c>
      <c r="C1273" s="15">
        <v>466990</v>
      </c>
      <c r="D1273" s="15" t="s">
        <v>1814</v>
      </c>
      <c r="E1273" s="15">
        <v>2015</v>
      </c>
      <c r="F1273" s="41">
        <v>42217</v>
      </c>
      <c r="G1273" s="42">
        <v>1003.3</v>
      </c>
      <c r="H1273" s="42">
        <v>1005.5</v>
      </c>
      <c r="I1273" s="42">
        <v>1011.4</v>
      </c>
      <c r="J1273" s="42" t="s">
        <v>3023</v>
      </c>
      <c r="K1273" s="42">
        <v>951.3</v>
      </c>
      <c r="L1273" s="42" t="s">
        <v>3024</v>
      </c>
      <c r="M1273" s="42">
        <v>28</v>
      </c>
      <c r="N1273" s="42">
        <v>34.6</v>
      </c>
      <c r="O1273" s="42" t="s">
        <v>3025</v>
      </c>
      <c r="P1273" s="42">
        <v>23.5</v>
      </c>
      <c r="Q1273" s="42" t="s">
        <v>3026</v>
      </c>
      <c r="R1273" s="42">
        <v>24.8</v>
      </c>
      <c r="S1273" s="42">
        <v>3.1</v>
      </c>
      <c r="T1273" s="42">
        <v>240</v>
      </c>
      <c r="U1273" s="42">
        <v>43.5</v>
      </c>
      <c r="V1273" s="42">
        <v>130</v>
      </c>
      <c r="W1273" s="42" t="s">
        <v>1881</v>
      </c>
      <c r="X1273" s="42">
        <v>544.5</v>
      </c>
      <c r="Y1273" s="42">
        <v>124.9</v>
      </c>
      <c r="Z1273" s="42">
        <v>19</v>
      </c>
      <c r="AA1273" s="42">
        <v>15</v>
      </c>
      <c r="AB1273" s="42" t="s">
        <v>3027</v>
      </c>
      <c r="AC1273" s="42">
        <v>55.5</v>
      </c>
      <c r="AD1273" s="42" t="s">
        <v>3028</v>
      </c>
      <c r="AE1273" s="42">
        <v>183</v>
      </c>
      <c r="AF1273" s="42" t="s">
        <v>3029</v>
      </c>
      <c r="AG1273" s="42">
        <v>84</v>
      </c>
      <c r="AH1273" s="42">
        <v>126.7</v>
      </c>
      <c r="AI1273" s="42">
        <v>164.6</v>
      </c>
      <c r="AJ1273" s="42">
        <v>444.97</v>
      </c>
      <c r="AK1273" s="42" t="s">
        <v>76</v>
      </c>
      <c r="AL1273" s="42" t="s">
        <v>76</v>
      </c>
      <c r="AM1273" s="42" t="s">
        <v>76</v>
      </c>
      <c r="AN1273" s="42">
        <v>6.8</v>
      </c>
    </row>
    <row r="1274" spans="2:40" x14ac:dyDescent="0.25">
      <c r="B1274" s="42" t="s">
        <v>408</v>
      </c>
      <c r="C1274" s="15">
        <v>466990</v>
      </c>
      <c r="D1274" s="15" t="s">
        <v>1814</v>
      </c>
      <c r="E1274" s="15">
        <v>2015</v>
      </c>
      <c r="F1274" s="41">
        <v>42248</v>
      </c>
      <c r="G1274" s="42">
        <v>1007.9</v>
      </c>
      <c r="H1274" s="42">
        <v>1010.1</v>
      </c>
      <c r="I1274" s="42">
        <v>1015.1</v>
      </c>
      <c r="J1274" s="42" t="s">
        <v>3030</v>
      </c>
      <c r="K1274" s="42">
        <v>959.3</v>
      </c>
      <c r="L1274" s="42" t="s">
        <v>3031</v>
      </c>
      <c r="M1274" s="42">
        <v>26.9</v>
      </c>
      <c r="N1274" s="42">
        <v>32.200000000000003</v>
      </c>
      <c r="O1274" s="42" t="s">
        <v>3032</v>
      </c>
      <c r="P1274" s="42">
        <v>22</v>
      </c>
      <c r="Q1274" s="42" t="s">
        <v>3033</v>
      </c>
      <c r="R1274" s="42">
        <v>22.9</v>
      </c>
      <c r="S1274" s="42">
        <v>3</v>
      </c>
      <c r="T1274" s="42">
        <v>240</v>
      </c>
      <c r="U1274" s="42">
        <v>38.799999999999997</v>
      </c>
      <c r="V1274" s="42">
        <v>170</v>
      </c>
      <c r="W1274" s="42" t="s">
        <v>3034</v>
      </c>
      <c r="X1274" s="42">
        <v>259</v>
      </c>
      <c r="Y1274" s="42">
        <v>53.7</v>
      </c>
      <c r="Z1274" s="42">
        <v>10</v>
      </c>
      <c r="AA1274" s="42">
        <v>11</v>
      </c>
      <c r="AB1274" s="42" t="s">
        <v>3035</v>
      </c>
      <c r="AC1274" s="42">
        <v>36</v>
      </c>
      <c r="AD1274" s="42" t="s">
        <v>3036</v>
      </c>
      <c r="AE1274" s="42">
        <v>147</v>
      </c>
      <c r="AF1274" s="42" t="s">
        <v>1892</v>
      </c>
      <c r="AG1274" s="42">
        <v>80</v>
      </c>
      <c r="AH1274" s="42">
        <v>115.3</v>
      </c>
      <c r="AI1274" s="42">
        <v>169</v>
      </c>
      <c r="AJ1274" s="42">
        <v>424.84</v>
      </c>
      <c r="AK1274" s="42" t="s">
        <v>76</v>
      </c>
      <c r="AL1274" s="42" t="s">
        <v>76</v>
      </c>
      <c r="AM1274" s="42" t="s">
        <v>76</v>
      </c>
      <c r="AN1274" s="42">
        <v>7</v>
      </c>
    </row>
    <row r="1275" spans="2:40" x14ac:dyDescent="0.25">
      <c r="B1275" s="42" t="s">
        <v>408</v>
      </c>
      <c r="C1275" s="15">
        <v>466990</v>
      </c>
      <c r="D1275" s="15" t="s">
        <v>1814</v>
      </c>
      <c r="E1275" s="15">
        <v>2015</v>
      </c>
      <c r="F1275" s="41">
        <v>42278</v>
      </c>
      <c r="G1275" s="42">
        <v>1013</v>
      </c>
      <c r="H1275" s="42">
        <v>1015.2</v>
      </c>
      <c r="I1275" s="42">
        <v>1021.4</v>
      </c>
      <c r="J1275" s="42" t="s">
        <v>3037</v>
      </c>
      <c r="K1275" s="42">
        <v>1005</v>
      </c>
      <c r="L1275" s="42" t="s">
        <v>3038</v>
      </c>
      <c r="M1275" s="42">
        <v>25.2</v>
      </c>
      <c r="N1275" s="42">
        <v>31.6</v>
      </c>
      <c r="O1275" s="42" t="s">
        <v>3039</v>
      </c>
      <c r="P1275" s="42">
        <v>18.8</v>
      </c>
      <c r="Q1275" s="42" t="s">
        <v>3040</v>
      </c>
      <c r="R1275" s="42">
        <v>21.1</v>
      </c>
      <c r="S1275" s="42">
        <v>3.1</v>
      </c>
      <c r="T1275" s="42">
        <v>240</v>
      </c>
      <c r="U1275" s="42">
        <v>15.2</v>
      </c>
      <c r="V1275" s="42">
        <v>40</v>
      </c>
      <c r="W1275" s="42" t="s">
        <v>3041</v>
      </c>
      <c r="X1275" s="42">
        <v>96.5</v>
      </c>
      <c r="Y1275" s="42">
        <v>79.5</v>
      </c>
      <c r="Z1275" s="42">
        <v>14</v>
      </c>
      <c r="AA1275" s="42">
        <v>6.5</v>
      </c>
      <c r="AB1275" s="42" t="s">
        <v>3042</v>
      </c>
      <c r="AC1275" s="42">
        <v>10.5</v>
      </c>
      <c r="AD1275" s="42" t="s">
        <v>3043</v>
      </c>
      <c r="AE1275" s="42">
        <v>20</v>
      </c>
      <c r="AF1275" s="42" t="s">
        <v>3044</v>
      </c>
      <c r="AG1275" s="42">
        <v>79</v>
      </c>
      <c r="AH1275" s="42">
        <v>99.8</v>
      </c>
      <c r="AI1275" s="42">
        <v>128.1</v>
      </c>
      <c r="AJ1275" s="42">
        <v>342.35</v>
      </c>
      <c r="AK1275" s="42" t="s">
        <v>76</v>
      </c>
      <c r="AL1275" s="42" t="s">
        <v>76</v>
      </c>
      <c r="AM1275" s="42" t="s">
        <v>76</v>
      </c>
      <c r="AN1275" s="42">
        <v>7.3</v>
      </c>
    </row>
    <row r="1276" spans="2:40" x14ac:dyDescent="0.25">
      <c r="B1276" s="42" t="s">
        <v>408</v>
      </c>
      <c r="C1276" s="15">
        <v>466990</v>
      </c>
      <c r="D1276" s="15" t="s">
        <v>1814</v>
      </c>
      <c r="E1276" s="15">
        <v>2015</v>
      </c>
      <c r="F1276" s="41">
        <v>42309</v>
      </c>
      <c r="G1276" s="42">
        <v>1016.2</v>
      </c>
      <c r="H1276" s="42">
        <v>1018.4</v>
      </c>
      <c r="I1276" s="42">
        <v>1024.9000000000001</v>
      </c>
      <c r="J1276" s="42" t="s">
        <v>3045</v>
      </c>
      <c r="K1276" s="42">
        <v>1010.9</v>
      </c>
      <c r="L1276" s="42" t="s">
        <v>3046</v>
      </c>
      <c r="M1276" s="42">
        <v>23.6</v>
      </c>
      <c r="N1276" s="42">
        <v>29.8</v>
      </c>
      <c r="O1276" s="42" t="s">
        <v>3047</v>
      </c>
      <c r="P1276" s="42">
        <v>14.6</v>
      </c>
      <c r="Q1276" s="42" t="s">
        <v>3048</v>
      </c>
      <c r="R1276" s="42">
        <v>20.3</v>
      </c>
      <c r="S1276" s="42">
        <v>3</v>
      </c>
      <c r="T1276" s="42">
        <v>240</v>
      </c>
      <c r="U1276" s="42">
        <v>18.3</v>
      </c>
      <c r="V1276" s="42">
        <v>50</v>
      </c>
      <c r="W1276" s="42" t="s">
        <v>3049</v>
      </c>
      <c r="X1276" s="42">
        <v>300</v>
      </c>
      <c r="Y1276" s="42">
        <v>121.8</v>
      </c>
      <c r="Z1276" s="42">
        <v>19</v>
      </c>
      <c r="AA1276" s="42">
        <v>9</v>
      </c>
      <c r="AB1276" s="42" t="s">
        <v>3050</v>
      </c>
      <c r="AC1276" s="42">
        <v>24</v>
      </c>
      <c r="AD1276" s="42" t="s">
        <v>3051</v>
      </c>
      <c r="AE1276" s="42">
        <v>66.5</v>
      </c>
      <c r="AF1276" s="42" t="s">
        <v>3052</v>
      </c>
      <c r="AG1276" s="42">
        <v>83</v>
      </c>
      <c r="AH1276" s="42">
        <v>74.599999999999994</v>
      </c>
      <c r="AI1276" s="42">
        <v>130.80000000000001</v>
      </c>
      <c r="AJ1276" s="42">
        <v>288.5</v>
      </c>
      <c r="AK1276" s="42" t="s">
        <v>76</v>
      </c>
      <c r="AL1276" s="42" t="s">
        <v>76</v>
      </c>
      <c r="AM1276" s="42" t="s">
        <v>76</v>
      </c>
      <c r="AN1276" s="42">
        <v>7.1</v>
      </c>
    </row>
    <row r="1277" spans="2:40" x14ac:dyDescent="0.25">
      <c r="B1277" s="42" t="s">
        <v>408</v>
      </c>
      <c r="C1277" s="15">
        <v>466990</v>
      </c>
      <c r="D1277" s="15" t="s">
        <v>1814</v>
      </c>
      <c r="E1277" s="15">
        <v>2015</v>
      </c>
      <c r="F1277" s="41">
        <v>42339</v>
      </c>
      <c r="G1277" s="42">
        <v>1018.6</v>
      </c>
      <c r="H1277" s="42">
        <v>1020.8</v>
      </c>
      <c r="I1277" s="42">
        <v>1027.3</v>
      </c>
      <c r="J1277" s="42" t="s">
        <v>3053</v>
      </c>
      <c r="K1277" s="42">
        <v>1007.2</v>
      </c>
      <c r="L1277" s="42" t="s">
        <v>3054</v>
      </c>
      <c r="M1277" s="42">
        <v>20.399999999999999</v>
      </c>
      <c r="N1277" s="42">
        <v>27.1</v>
      </c>
      <c r="O1277" s="42" t="s">
        <v>3055</v>
      </c>
      <c r="P1277" s="42">
        <v>13.5</v>
      </c>
      <c r="Q1277" s="42" t="s">
        <v>3056</v>
      </c>
      <c r="R1277" s="42">
        <v>16.5</v>
      </c>
      <c r="S1277" s="42">
        <v>3.3</v>
      </c>
      <c r="T1277" s="42">
        <v>40</v>
      </c>
      <c r="U1277" s="42">
        <v>18</v>
      </c>
      <c r="V1277" s="42">
        <v>60</v>
      </c>
      <c r="W1277" s="42" t="s">
        <v>3057</v>
      </c>
      <c r="X1277" s="42">
        <v>103</v>
      </c>
      <c r="Y1277" s="42">
        <v>67</v>
      </c>
      <c r="Z1277" s="42">
        <v>12</v>
      </c>
      <c r="AA1277" s="42">
        <v>4</v>
      </c>
      <c r="AB1277" s="42" t="s">
        <v>3058</v>
      </c>
      <c r="AC1277" s="42">
        <v>16</v>
      </c>
      <c r="AD1277" s="42" t="s">
        <v>3059</v>
      </c>
      <c r="AE1277" s="42">
        <v>36.5</v>
      </c>
      <c r="AF1277" s="42" t="s">
        <v>3060</v>
      </c>
      <c r="AG1277" s="42">
        <v>79</v>
      </c>
      <c r="AH1277" s="42">
        <v>63.9</v>
      </c>
      <c r="AI1277" s="42">
        <v>58.9</v>
      </c>
      <c r="AJ1277" s="42">
        <v>187.02</v>
      </c>
      <c r="AK1277" s="42" t="s">
        <v>76</v>
      </c>
      <c r="AL1277" s="42" t="s">
        <v>76</v>
      </c>
      <c r="AM1277" s="42" t="s">
        <v>76</v>
      </c>
      <c r="AN1277" s="42">
        <v>8.6</v>
      </c>
    </row>
    <row r="1278" spans="2:40" x14ac:dyDescent="0.25">
      <c r="B1278" s="42" t="s">
        <v>408</v>
      </c>
      <c r="C1278" s="15">
        <v>466990</v>
      </c>
      <c r="D1278" s="15" t="s">
        <v>1814</v>
      </c>
      <c r="E1278" s="15">
        <v>2016</v>
      </c>
      <c r="F1278" s="41">
        <v>42370</v>
      </c>
      <c r="G1278" s="42">
        <v>1018.2</v>
      </c>
      <c r="H1278" s="42">
        <v>1020.5</v>
      </c>
      <c r="I1278" s="42">
        <v>1032</v>
      </c>
      <c r="J1278" s="42" t="s">
        <v>3061</v>
      </c>
      <c r="K1278" s="42">
        <v>1002.3</v>
      </c>
      <c r="L1278" s="42" t="s">
        <v>3062</v>
      </c>
      <c r="M1278" s="42">
        <v>18.2</v>
      </c>
      <c r="N1278" s="42">
        <v>26.3</v>
      </c>
      <c r="O1278" s="42" t="s">
        <v>3063</v>
      </c>
      <c r="P1278" s="42">
        <v>7.9</v>
      </c>
      <c r="Q1278" s="42" t="s">
        <v>3064</v>
      </c>
      <c r="R1278" s="42">
        <v>15.3</v>
      </c>
      <c r="S1278" s="42">
        <v>2.9</v>
      </c>
      <c r="T1278" s="42">
        <v>40</v>
      </c>
      <c r="U1278" s="42">
        <v>18.8</v>
      </c>
      <c r="V1278" s="42">
        <v>40</v>
      </c>
      <c r="W1278" s="42" t="s">
        <v>3065</v>
      </c>
      <c r="X1278" s="42">
        <v>159.5</v>
      </c>
      <c r="Y1278" s="42">
        <v>200.3</v>
      </c>
      <c r="Z1278" s="42">
        <v>25</v>
      </c>
      <c r="AA1278" s="42">
        <v>4.5</v>
      </c>
      <c r="AB1278" s="42" t="s">
        <v>3066</v>
      </c>
      <c r="AC1278" s="42">
        <v>18</v>
      </c>
      <c r="AD1278" s="42" t="s">
        <v>3067</v>
      </c>
      <c r="AE1278" s="42">
        <v>32.5</v>
      </c>
      <c r="AF1278" s="42" t="s">
        <v>3068</v>
      </c>
      <c r="AG1278" s="42">
        <v>84</v>
      </c>
      <c r="AH1278" s="42">
        <v>37.700000000000003</v>
      </c>
      <c r="AI1278" s="42">
        <v>32.1</v>
      </c>
      <c r="AJ1278" s="42">
        <v>149.21</v>
      </c>
      <c r="AK1278" s="42" t="s">
        <v>76</v>
      </c>
      <c r="AL1278" s="42" t="s">
        <v>76</v>
      </c>
      <c r="AM1278" s="42" t="s">
        <v>76</v>
      </c>
      <c r="AN1278" s="42">
        <v>9.3000000000000007</v>
      </c>
    </row>
    <row r="1279" spans="2:40" x14ac:dyDescent="0.25">
      <c r="B1279" s="42" t="s">
        <v>408</v>
      </c>
      <c r="C1279" s="15">
        <v>466990</v>
      </c>
      <c r="D1279" s="15" t="s">
        <v>1814</v>
      </c>
      <c r="E1279" s="15">
        <v>2016</v>
      </c>
      <c r="F1279" s="41">
        <v>42401</v>
      </c>
      <c r="G1279" s="42">
        <v>1019.8</v>
      </c>
      <c r="H1279" s="42">
        <v>1022.1</v>
      </c>
      <c r="I1279" s="42">
        <v>1030.4000000000001</v>
      </c>
      <c r="J1279" s="42" t="s">
        <v>3069</v>
      </c>
      <c r="K1279" s="42">
        <v>1008.4</v>
      </c>
      <c r="L1279" s="42" t="s">
        <v>3070</v>
      </c>
      <c r="M1279" s="42">
        <v>17.8</v>
      </c>
      <c r="N1279" s="42">
        <v>27.1</v>
      </c>
      <c r="O1279" s="42" t="s">
        <v>3071</v>
      </c>
      <c r="P1279" s="42">
        <v>11.6</v>
      </c>
      <c r="Q1279" s="42" t="s">
        <v>3072</v>
      </c>
      <c r="R1279" s="42">
        <v>13.3</v>
      </c>
      <c r="S1279" s="42">
        <v>3.6</v>
      </c>
      <c r="T1279" s="42">
        <v>40</v>
      </c>
      <c r="U1279" s="42">
        <v>21</v>
      </c>
      <c r="V1279" s="42">
        <v>30</v>
      </c>
      <c r="W1279" s="42" t="s">
        <v>3073</v>
      </c>
      <c r="X1279" s="42">
        <v>25</v>
      </c>
      <c r="Y1279" s="42">
        <v>61.4</v>
      </c>
      <c r="Z1279" s="42">
        <v>10</v>
      </c>
      <c r="AA1279" s="42">
        <v>1</v>
      </c>
      <c r="AB1279" s="42" t="s">
        <v>3074</v>
      </c>
      <c r="AC1279" s="42">
        <v>3</v>
      </c>
      <c r="AD1279" s="42" t="s">
        <v>3075</v>
      </c>
      <c r="AE1279" s="42">
        <v>9.5</v>
      </c>
      <c r="AF1279" s="42" t="s">
        <v>3076</v>
      </c>
      <c r="AG1279" s="42">
        <v>76</v>
      </c>
      <c r="AH1279" s="42">
        <v>56.1</v>
      </c>
      <c r="AI1279" s="42">
        <v>48.9</v>
      </c>
      <c r="AJ1279" s="42">
        <v>231.97</v>
      </c>
      <c r="AK1279" s="42" t="s">
        <v>76</v>
      </c>
      <c r="AL1279" s="42" t="s">
        <v>76</v>
      </c>
      <c r="AM1279" s="42" t="s">
        <v>76</v>
      </c>
      <c r="AN1279" s="42">
        <v>8.6</v>
      </c>
    </row>
    <row r="1280" spans="2:40" x14ac:dyDescent="0.25">
      <c r="B1280" s="42" t="s">
        <v>408</v>
      </c>
      <c r="C1280" s="15">
        <v>466990</v>
      </c>
      <c r="D1280" s="15" t="s">
        <v>1814</v>
      </c>
      <c r="E1280" s="15">
        <v>2016</v>
      </c>
      <c r="F1280" s="41">
        <v>42430</v>
      </c>
      <c r="G1280" s="42">
        <v>1016.2</v>
      </c>
      <c r="H1280" s="42">
        <v>1018.5</v>
      </c>
      <c r="I1280" s="42">
        <v>1027.0999999999999</v>
      </c>
      <c r="J1280" s="42" t="s">
        <v>1935</v>
      </c>
      <c r="K1280" s="42">
        <v>1006.9</v>
      </c>
      <c r="L1280" s="42" t="s">
        <v>3077</v>
      </c>
      <c r="M1280" s="42">
        <v>19</v>
      </c>
      <c r="N1280" s="42">
        <v>26.8</v>
      </c>
      <c r="O1280" s="42" t="s">
        <v>3078</v>
      </c>
      <c r="P1280" s="42">
        <v>12.7</v>
      </c>
      <c r="Q1280" s="42" t="s">
        <v>3079</v>
      </c>
      <c r="R1280" s="42">
        <v>15.4</v>
      </c>
      <c r="S1280" s="42">
        <v>2.9</v>
      </c>
      <c r="T1280" s="42">
        <v>40</v>
      </c>
      <c r="U1280" s="42">
        <v>16.899999999999999</v>
      </c>
      <c r="V1280" s="42">
        <v>60</v>
      </c>
      <c r="W1280" s="42" t="s">
        <v>3080</v>
      </c>
      <c r="X1280" s="42">
        <v>126.5</v>
      </c>
      <c r="Y1280" s="42">
        <v>119.2</v>
      </c>
      <c r="Z1280" s="42">
        <v>18</v>
      </c>
      <c r="AA1280" s="42">
        <v>2</v>
      </c>
      <c r="AB1280" s="42" t="s">
        <v>3081</v>
      </c>
      <c r="AC1280" s="42">
        <v>5.5</v>
      </c>
      <c r="AD1280" s="42" t="s">
        <v>3082</v>
      </c>
      <c r="AE1280" s="42">
        <v>38.5</v>
      </c>
      <c r="AF1280" s="42" t="s">
        <v>1942</v>
      </c>
      <c r="AG1280" s="42">
        <v>80</v>
      </c>
      <c r="AH1280" s="42">
        <v>57.5</v>
      </c>
      <c r="AI1280" s="42">
        <v>74.5</v>
      </c>
      <c r="AJ1280" s="42">
        <v>265.3</v>
      </c>
      <c r="AK1280" s="42" t="s">
        <v>76</v>
      </c>
      <c r="AL1280" s="42" t="s">
        <v>76</v>
      </c>
      <c r="AM1280" s="42" t="s">
        <v>76</v>
      </c>
      <c r="AN1280" s="42">
        <v>8.6999999999999993</v>
      </c>
    </row>
    <row r="1281" spans="2:40" x14ac:dyDescent="0.25">
      <c r="B1281" s="42" t="s">
        <v>408</v>
      </c>
      <c r="C1281" s="15">
        <v>466990</v>
      </c>
      <c r="D1281" s="15" t="s">
        <v>1814</v>
      </c>
      <c r="E1281" s="15">
        <v>2016</v>
      </c>
      <c r="F1281" s="41">
        <v>42461</v>
      </c>
      <c r="G1281" s="42">
        <v>1010.2</v>
      </c>
      <c r="H1281" s="42">
        <v>1012.4</v>
      </c>
      <c r="I1281" s="42">
        <v>1019.7</v>
      </c>
      <c r="J1281" s="42" t="s">
        <v>3083</v>
      </c>
      <c r="K1281" s="42">
        <v>1000.8</v>
      </c>
      <c r="L1281" s="42" t="s">
        <v>3084</v>
      </c>
      <c r="M1281" s="42">
        <v>24.4</v>
      </c>
      <c r="N1281" s="42">
        <v>30.5</v>
      </c>
      <c r="O1281" s="42" t="s">
        <v>3085</v>
      </c>
      <c r="P1281" s="42">
        <v>19</v>
      </c>
      <c r="Q1281" s="42" t="s">
        <v>3086</v>
      </c>
      <c r="R1281" s="42">
        <v>21.2</v>
      </c>
      <c r="S1281" s="42">
        <v>2.7</v>
      </c>
      <c r="T1281" s="42">
        <v>30</v>
      </c>
      <c r="U1281" s="42">
        <v>16</v>
      </c>
      <c r="V1281" s="42">
        <v>190</v>
      </c>
      <c r="W1281" s="42" t="s">
        <v>3087</v>
      </c>
      <c r="X1281" s="42">
        <v>64</v>
      </c>
      <c r="Y1281" s="42">
        <v>71.5</v>
      </c>
      <c r="Z1281" s="42">
        <v>11</v>
      </c>
      <c r="AA1281" s="42">
        <v>3.5</v>
      </c>
      <c r="AB1281" s="42" t="s">
        <v>3088</v>
      </c>
      <c r="AC1281" s="42">
        <v>5.5</v>
      </c>
      <c r="AD1281" s="42" t="s">
        <v>3089</v>
      </c>
      <c r="AE1281" s="42">
        <v>24</v>
      </c>
      <c r="AF1281" s="42" t="s">
        <v>3090</v>
      </c>
      <c r="AG1281" s="42">
        <v>83</v>
      </c>
      <c r="AH1281" s="42">
        <v>81.8</v>
      </c>
      <c r="AI1281" s="42">
        <v>114.7</v>
      </c>
      <c r="AJ1281" s="42">
        <v>370.56</v>
      </c>
      <c r="AK1281" s="42" t="s">
        <v>76</v>
      </c>
      <c r="AL1281" s="42" t="s">
        <v>76</v>
      </c>
      <c r="AM1281" s="42" t="s">
        <v>76</v>
      </c>
      <c r="AN1281" s="42">
        <v>8</v>
      </c>
    </row>
    <row r="1282" spans="2:40" x14ac:dyDescent="0.25">
      <c r="B1282" s="42" t="s">
        <v>408</v>
      </c>
      <c r="C1282" s="15">
        <v>466990</v>
      </c>
      <c r="D1282" s="15" t="s">
        <v>1814</v>
      </c>
      <c r="E1282" s="15">
        <v>2016</v>
      </c>
      <c r="F1282" s="41">
        <v>42491</v>
      </c>
      <c r="G1282" s="42">
        <v>1008.5</v>
      </c>
      <c r="H1282" s="42">
        <v>1010.7</v>
      </c>
      <c r="I1282" s="42">
        <v>1014.6</v>
      </c>
      <c r="J1282" s="42" t="s">
        <v>3091</v>
      </c>
      <c r="K1282" s="42">
        <v>1001.8</v>
      </c>
      <c r="L1282" s="42" t="s">
        <v>3092</v>
      </c>
      <c r="M1282" s="42">
        <v>26.5</v>
      </c>
      <c r="N1282" s="42">
        <v>32.5</v>
      </c>
      <c r="O1282" s="42" t="s">
        <v>3093</v>
      </c>
      <c r="P1282" s="42">
        <v>20.6</v>
      </c>
      <c r="Q1282" s="42" t="s">
        <v>3094</v>
      </c>
      <c r="R1282" s="42">
        <v>23.2</v>
      </c>
      <c r="S1282" s="42">
        <v>2.7</v>
      </c>
      <c r="T1282" s="42">
        <v>240</v>
      </c>
      <c r="U1282" s="42">
        <v>17.8</v>
      </c>
      <c r="V1282" s="42">
        <v>50</v>
      </c>
      <c r="W1282" s="42" t="s">
        <v>3095</v>
      </c>
      <c r="X1282" s="42">
        <v>174</v>
      </c>
      <c r="Y1282" s="42">
        <v>76.3</v>
      </c>
      <c r="Z1282" s="42">
        <v>16</v>
      </c>
      <c r="AA1282" s="42">
        <v>7.5</v>
      </c>
      <c r="AB1282" s="42" t="s">
        <v>3096</v>
      </c>
      <c r="AC1282" s="42">
        <v>21</v>
      </c>
      <c r="AD1282" s="42" t="s">
        <v>3097</v>
      </c>
      <c r="AE1282" s="42">
        <v>55</v>
      </c>
      <c r="AF1282" s="42" t="s">
        <v>3098</v>
      </c>
      <c r="AG1282" s="42">
        <v>82</v>
      </c>
      <c r="AH1282" s="42">
        <v>116.4</v>
      </c>
      <c r="AI1282" s="42">
        <v>150.1</v>
      </c>
      <c r="AJ1282" s="42">
        <v>472.21</v>
      </c>
      <c r="AK1282" s="42" t="s">
        <v>76</v>
      </c>
      <c r="AL1282" s="42" t="s">
        <v>76</v>
      </c>
      <c r="AM1282" s="42" t="s">
        <v>76</v>
      </c>
      <c r="AN1282" s="42">
        <v>7.3</v>
      </c>
    </row>
    <row r="1283" spans="2:40" x14ac:dyDescent="0.25">
      <c r="B1283" s="42" t="s">
        <v>408</v>
      </c>
      <c r="C1283" s="15">
        <v>466990</v>
      </c>
      <c r="D1283" s="15" t="s">
        <v>1814</v>
      </c>
      <c r="E1283" s="15">
        <v>2016</v>
      </c>
      <c r="F1283" s="41">
        <v>42522</v>
      </c>
      <c r="G1283" s="42">
        <v>1006.3</v>
      </c>
      <c r="H1283" s="42">
        <v>1008.5</v>
      </c>
      <c r="I1283" s="42">
        <v>1013</v>
      </c>
      <c r="J1283" s="42" t="s">
        <v>3099</v>
      </c>
      <c r="K1283" s="42">
        <v>1000.1</v>
      </c>
      <c r="L1283" s="42" t="s">
        <v>3100</v>
      </c>
      <c r="M1283" s="42">
        <v>28.3</v>
      </c>
      <c r="N1283" s="42">
        <v>33.4</v>
      </c>
      <c r="O1283" s="42" t="s">
        <v>3101</v>
      </c>
      <c r="P1283" s="42">
        <v>24.1</v>
      </c>
      <c r="Q1283" s="42" t="s">
        <v>3102</v>
      </c>
      <c r="R1283" s="42">
        <v>25</v>
      </c>
      <c r="S1283" s="42">
        <v>2.8</v>
      </c>
      <c r="T1283" s="42">
        <v>230</v>
      </c>
      <c r="U1283" s="42">
        <v>13.6</v>
      </c>
      <c r="V1283" s="42">
        <v>170</v>
      </c>
      <c r="W1283" s="42" t="s">
        <v>3103</v>
      </c>
      <c r="X1283" s="42">
        <v>169</v>
      </c>
      <c r="Y1283" s="42">
        <v>59</v>
      </c>
      <c r="Z1283" s="42">
        <v>15</v>
      </c>
      <c r="AA1283" s="42">
        <v>16.5</v>
      </c>
      <c r="AB1283" s="42" t="s">
        <v>3104</v>
      </c>
      <c r="AC1283" s="42">
        <v>37</v>
      </c>
      <c r="AD1283" s="42" t="s">
        <v>3105</v>
      </c>
      <c r="AE1283" s="42">
        <v>39</v>
      </c>
      <c r="AF1283" s="42" t="s">
        <v>3106</v>
      </c>
      <c r="AG1283" s="42">
        <v>83</v>
      </c>
      <c r="AH1283" s="42">
        <v>126</v>
      </c>
      <c r="AI1283" s="42">
        <v>233.3</v>
      </c>
      <c r="AJ1283" s="42">
        <v>541.54</v>
      </c>
      <c r="AK1283" s="42" t="s">
        <v>76</v>
      </c>
      <c r="AL1283" s="42" t="s">
        <v>76</v>
      </c>
      <c r="AM1283" s="42" t="s">
        <v>76</v>
      </c>
      <c r="AN1283" s="42">
        <v>5.3</v>
      </c>
    </row>
    <row r="1284" spans="2:40" x14ac:dyDescent="0.25">
      <c r="B1284" s="42" t="s">
        <v>408</v>
      </c>
      <c r="C1284" s="15">
        <v>466990</v>
      </c>
      <c r="D1284" s="15" t="s">
        <v>1814</v>
      </c>
      <c r="E1284" s="15">
        <v>2016</v>
      </c>
      <c r="F1284" s="41">
        <v>42552</v>
      </c>
      <c r="G1284" s="42">
        <v>1005.4</v>
      </c>
      <c r="H1284" s="42">
        <v>1007.6</v>
      </c>
      <c r="I1284" s="42">
        <v>1010.2</v>
      </c>
      <c r="J1284" s="42" t="s">
        <v>3107</v>
      </c>
      <c r="K1284" s="42">
        <v>994</v>
      </c>
      <c r="L1284" s="42" t="s">
        <v>3108</v>
      </c>
      <c r="M1284" s="42">
        <v>29.2</v>
      </c>
      <c r="N1284" s="42">
        <v>34.1</v>
      </c>
      <c r="O1284" s="42" t="s">
        <v>3109</v>
      </c>
      <c r="P1284" s="42">
        <v>25</v>
      </c>
      <c r="Q1284" s="42" t="s">
        <v>3110</v>
      </c>
      <c r="R1284" s="42">
        <v>25.6</v>
      </c>
      <c r="S1284" s="42">
        <v>2.9</v>
      </c>
      <c r="T1284" s="42">
        <v>230</v>
      </c>
      <c r="U1284" s="42">
        <v>17.899999999999999</v>
      </c>
      <c r="V1284" s="42">
        <v>190</v>
      </c>
      <c r="W1284" s="42" t="s">
        <v>3111</v>
      </c>
      <c r="X1284" s="42">
        <v>337</v>
      </c>
      <c r="Y1284" s="42">
        <v>44.5</v>
      </c>
      <c r="Z1284" s="42">
        <v>10</v>
      </c>
      <c r="AA1284" s="42">
        <v>17</v>
      </c>
      <c r="AB1284" s="42" t="s">
        <v>3112</v>
      </c>
      <c r="AC1284" s="42">
        <v>60.5</v>
      </c>
      <c r="AD1284" s="42" t="s">
        <v>3113</v>
      </c>
      <c r="AE1284" s="42">
        <v>200</v>
      </c>
      <c r="AF1284" s="42" t="s">
        <v>1974</v>
      </c>
      <c r="AG1284" s="42">
        <v>81</v>
      </c>
      <c r="AH1284" s="42">
        <v>155.19999999999999</v>
      </c>
      <c r="AI1284" s="42">
        <v>294.8</v>
      </c>
      <c r="AJ1284" s="42">
        <v>660.07</v>
      </c>
      <c r="AK1284" s="42" t="s">
        <v>76</v>
      </c>
      <c r="AL1284" s="42" t="s">
        <v>76</v>
      </c>
      <c r="AM1284" s="42" t="s">
        <v>76</v>
      </c>
      <c r="AN1284" s="42">
        <v>4</v>
      </c>
    </row>
    <row r="1285" spans="2:40" x14ac:dyDescent="0.25">
      <c r="B1285" s="42" t="s">
        <v>408</v>
      </c>
      <c r="C1285" s="15">
        <v>466990</v>
      </c>
      <c r="D1285" s="15" t="s">
        <v>1814</v>
      </c>
      <c r="E1285" s="15">
        <v>2016</v>
      </c>
      <c r="F1285" s="41">
        <v>42583</v>
      </c>
      <c r="G1285" s="42">
        <v>1002.2</v>
      </c>
      <c r="H1285" s="42">
        <v>1004.4</v>
      </c>
      <c r="I1285" s="42">
        <v>1008.5</v>
      </c>
      <c r="J1285" s="42" t="s">
        <v>3114</v>
      </c>
      <c r="K1285" s="42">
        <v>996.7</v>
      </c>
      <c r="L1285" s="42" t="s">
        <v>3115</v>
      </c>
      <c r="M1285" s="42">
        <v>28.5</v>
      </c>
      <c r="N1285" s="42">
        <v>34.1</v>
      </c>
      <c r="O1285" s="42" t="s">
        <v>3116</v>
      </c>
      <c r="P1285" s="42">
        <v>24</v>
      </c>
      <c r="Q1285" s="42" t="s">
        <v>3117</v>
      </c>
      <c r="R1285" s="42">
        <v>24.9</v>
      </c>
      <c r="S1285" s="42">
        <v>2.7</v>
      </c>
      <c r="T1285" s="42">
        <v>240</v>
      </c>
      <c r="U1285" s="42">
        <v>22.8</v>
      </c>
      <c r="V1285" s="42">
        <v>300</v>
      </c>
      <c r="W1285" s="42" t="s">
        <v>3118</v>
      </c>
      <c r="X1285" s="42">
        <v>284.5</v>
      </c>
      <c r="Y1285" s="42">
        <v>42.2</v>
      </c>
      <c r="Z1285" s="42">
        <v>12</v>
      </c>
      <c r="AA1285" s="42">
        <v>21.5</v>
      </c>
      <c r="AB1285" s="42" t="s">
        <v>3119</v>
      </c>
      <c r="AC1285" s="42">
        <v>69.5</v>
      </c>
      <c r="AD1285" s="42" t="s">
        <v>3120</v>
      </c>
      <c r="AE1285" s="42">
        <v>92.5</v>
      </c>
      <c r="AF1285" s="42" t="s">
        <v>3121</v>
      </c>
      <c r="AG1285" s="42">
        <v>81</v>
      </c>
      <c r="AH1285" s="42">
        <v>133.69999999999999</v>
      </c>
      <c r="AI1285" s="42">
        <v>220</v>
      </c>
      <c r="AJ1285" s="42">
        <v>552.66999999999996</v>
      </c>
      <c r="AK1285" s="42" t="s">
        <v>76</v>
      </c>
      <c r="AL1285" s="42" t="s">
        <v>76</v>
      </c>
      <c r="AM1285" s="42" t="s">
        <v>76</v>
      </c>
      <c r="AN1285" s="42">
        <v>5.6</v>
      </c>
    </row>
    <row r="1286" spans="2:40" x14ac:dyDescent="0.25">
      <c r="B1286" s="42" t="s">
        <v>408</v>
      </c>
      <c r="C1286" s="15">
        <v>466990</v>
      </c>
      <c r="D1286" s="15" t="s">
        <v>1814</v>
      </c>
      <c r="E1286" s="15">
        <v>2016</v>
      </c>
      <c r="F1286" s="41">
        <v>42614</v>
      </c>
      <c r="G1286" s="42">
        <v>1004.8</v>
      </c>
      <c r="H1286" s="42">
        <v>1007</v>
      </c>
      <c r="I1286" s="42">
        <v>1014.6</v>
      </c>
      <c r="J1286" s="42" t="s">
        <v>3122</v>
      </c>
      <c r="K1286" s="42">
        <v>950.7</v>
      </c>
      <c r="L1286" s="42" t="s">
        <v>3123</v>
      </c>
      <c r="M1286" s="42">
        <v>27.3</v>
      </c>
      <c r="N1286" s="42">
        <v>33.5</v>
      </c>
      <c r="O1286" s="42" t="s">
        <v>3124</v>
      </c>
      <c r="P1286" s="42">
        <v>23</v>
      </c>
      <c r="Q1286" s="42" t="s">
        <v>3125</v>
      </c>
      <c r="R1286" s="42">
        <v>23.7</v>
      </c>
      <c r="S1286" s="42">
        <v>3.5</v>
      </c>
      <c r="T1286" s="42">
        <v>30</v>
      </c>
      <c r="U1286" s="42">
        <v>44.2</v>
      </c>
      <c r="V1286" s="42">
        <v>10</v>
      </c>
      <c r="W1286" s="42" t="s">
        <v>3126</v>
      </c>
      <c r="X1286" s="42">
        <v>861.5</v>
      </c>
      <c r="Y1286" s="42">
        <v>131.5</v>
      </c>
      <c r="Z1286" s="42">
        <v>16</v>
      </c>
      <c r="AA1286" s="42">
        <v>20</v>
      </c>
      <c r="AB1286" s="42" t="s">
        <v>3127</v>
      </c>
      <c r="AC1286" s="42">
        <v>75.5</v>
      </c>
      <c r="AD1286" s="42" t="s">
        <v>3128</v>
      </c>
      <c r="AE1286" s="42">
        <v>187.5</v>
      </c>
      <c r="AF1286" s="42" t="s">
        <v>1989</v>
      </c>
      <c r="AG1286" s="42">
        <v>81</v>
      </c>
      <c r="AH1286" s="42">
        <v>85.5</v>
      </c>
      <c r="AI1286" s="42">
        <v>125.7</v>
      </c>
      <c r="AJ1286" s="42">
        <v>395.59</v>
      </c>
      <c r="AK1286" s="42" t="s">
        <v>76</v>
      </c>
      <c r="AL1286" s="42" t="s">
        <v>76</v>
      </c>
      <c r="AM1286" s="42" t="s">
        <v>76</v>
      </c>
      <c r="AN1286" s="42">
        <v>7.9</v>
      </c>
    </row>
    <row r="1287" spans="2:40" x14ac:dyDescent="0.25">
      <c r="B1287" s="42" t="s">
        <v>408</v>
      </c>
      <c r="C1287" s="15">
        <v>466990</v>
      </c>
      <c r="D1287" s="15" t="s">
        <v>1814</v>
      </c>
      <c r="E1287" s="15">
        <v>2016</v>
      </c>
      <c r="F1287" s="41">
        <v>42644</v>
      </c>
      <c r="G1287" s="42">
        <v>1010.3</v>
      </c>
      <c r="H1287" s="42">
        <v>1012.5</v>
      </c>
      <c r="I1287" s="42">
        <v>1022.3</v>
      </c>
      <c r="J1287" s="42" t="s">
        <v>3129</v>
      </c>
      <c r="K1287" s="42">
        <v>1002.6</v>
      </c>
      <c r="L1287" s="42" t="s">
        <v>3130</v>
      </c>
      <c r="M1287" s="42">
        <v>26.6</v>
      </c>
      <c r="N1287" s="42">
        <v>32.1</v>
      </c>
      <c r="O1287" s="42" t="s">
        <v>3131</v>
      </c>
      <c r="P1287" s="42">
        <v>22.7</v>
      </c>
      <c r="Q1287" s="42" t="s">
        <v>3132</v>
      </c>
      <c r="R1287" s="42">
        <v>22.9</v>
      </c>
      <c r="S1287" s="42">
        <v>2.8</v>
      </c>
      <c r="T1287" s="42">
        <v>30</v>
      </c>
      <c r="U1287" s="42">
        <v>16.399999999999999</v>
      </c>
      <c r="V1287" s="42">
        <v>20</v>
      </c>
      <c r="W1287" s="42" t="s">
        <v>3133</v>
      </c>
      <c r="X1287" s="42">
        <v>680.2</v>
      </c>
      <c r="Y1287" s="42">
        <v>120.1</v>
      </c>
      <c r="Z1287" s="42">
        <v>20</v>
      </c>
      <c r="AA1287" s="42">
        <v>24</v>
      </c>
      <c r="AB1287" s="42" t="s">
        <v>3134</v>
      </c>
      <c r="AC1287" s="42">
        <v>74.5</v>
      </c>
      <c r="AD1287" s="42" t="s">
        <v>3135</v>
      </c>
      <c r="AE1287" s="42">
        <v>268.5</v>
      </c>
      <c r="AF1287" s="42" t="s">
        <v>3136</v>
      </c>
      <c r="AG1287" s="42">
        <v>81</v>
      </c>
      <c r="AH1287" s="42">
        <v>78.5</v>
      </c>
      <c r="AI1287" s="42">
        <v>142.80000000000001</v>
      </c>
      <c r="AJ1287" s="42">
        <v>505.64</v>
      </c>
      <c r="AK1287" s="42" t="s">
        <v>76</v>
      </c>
      <c r="AL1287" s="42" t="s">
        <v>76</v>
      </c>
      <c r="AM1287" s="42" t="s">
        <v>76</v>
      </c>
      <c r="AN1287" s="42">
        <v>7.2</v>
      </c>
    </row>
    <row r="1288" spans="2:40" x14ac:dyDescent="0.25">
      <c r="B1288" s="42" t="s">
        <v>408</v>
      </c>
      <c r="C1288" s="15">
        <v>466990</v>
      </c>
      <c r="D1288" s="15" t="s">
        <v>1814</v>
      </c>
      <c r="E1288" s="15">
        <v>2016</v>
      </c>
      <c r="F1288" s="41">
        <v>42675</v>
      </c>
      <c r="G1288" s="42">
        <v>1015.6</v>
      </c>
      <c r="H1288" s="42">
        <v>1017.9</v>
      </c>
      <c r="I1288" s="42">
        <v>1023.9</v>
      </c>
      <c r="J1288" s="42" t="s">
        <v>3137</v>
      </c>
      <c r="K1288" s="42">
        <v>1009</v>
      </c>
      <c r="L1288" s="42" t="s">
        <v>3138</v>
      </c>
      <c r="M1288" s="42">
        <v>23.2</v>
      </c>
      <c r="N1288" s="42">
        <v>29.5</v>
      </c>
      <c r="O1288" s="42" t="s">
        <v>3139</v>
      </c>
      <c r="P1288" s="42">
        <v>19.2</v>
      </c>
      <c r="Q1288" s="42" t="s">
        <v>3140</v>
      </c>
      <c r="R1288" s="42">
        <v>18.399999999999999</v>
      </c>
      <c r="S1288" s="42">
        <v>3.4</v>
      </c>
      <c r="T1288" s="42">
        <v>40</v>
      </c>
      <c r="U1288" s="42">
        <v>19.899999999999999</v>
      </c>
      <c r="V1288" s="42">
        <v>40</v>
      </c>
      <c r="W1288" s="42" t="s">
        <v>3141</v>
      </c>
      <c r="X1288" s="42">
        <v>185</v>
      </c>
      <c r="Y1288" s="42">
        <v>89.7</v>
      </c>
      <c r="Z1288" s="42">
        <v>13</v>
      </c>
      <c r="AA1288" s="42">
        <v>6</v>
      </c>
      <c r="AB1288" s="42" t="s">
        <v>3142</v>
      </c>
      <c r="AC1288" s="42">
        <v>15</v>
      </c>
      <c r="AD1288" s="42" t="s">
        <v>3143</v>
      </c>
      <c r="AE1288" s="42">
        <v>54</v>
      </c>
      <c r="AF1288" s="42" t="s">
        <v>3144</v>
      </c>
      <c r="AG1288" s="42">
        <v>75</v>
      </c>
      <c r="AH1288" s="42">
        <v>64.099999999999994</v>
      </c>
      <c r="AI1288" s="42">
        <v>92.7</v>
      </c>
      <c r="AJ1288" s="42">
        <v>364.74</v>
      </c>
      <c r="AK1288" s="42" t="s">
        <v>76</v>
      </c>
      <c r="AL1288" s="42" t="s">
        <v>76</v>
      </c>
      <c r="AM1288" s="42" t="s">
        <v>76</v>
      </c>
      <c r="AN1288" s="42">
        <v>7.7</v>
      </c>
    </row>
    <row r="1289" spans="2:40" x14ac:dyDescent="0.25">
      <c r="B1289" s="42" t="s">
        <v>408</v>
      </c>
      <c r="C1289" s="15">
        <v>466990</v>
      </c>
      <c r="D1289" s="15" t="s">
        <v>1814</v>
      </c>
      <c r="E1289" s="15">
        <v>2016</v>
      </c>
      <c r="F1289" s="41">
        <v>42705</v>
      </c>
      <c r="G1289" s="42">
        <v>1018</v>
      </c>
      <c r="H1289" s="42">
        <v>1020.2</v>
      </c>
      <c r="I1289" s="42">
        <v>1025.7</v>
      </c>
      <c r="J1289" s="42" t="s">
        <v>3145</v>
      </c>
      <c r="K1289" s="42">
        <v>1010.3</v>
      </c>
      <c r="L1289" s="42" t="s">
        <v>3146</v>
      </c>
      <c r="M1289" s="42">
        <v>21</v>
      </c>
      <c r="N1289" s="42">
        <v>27.7</v>
      </c>
      <c r="O1289" s="42" t="s">
        <v>3147</v>
      </c>
      <c r="P1289" s="42">
        <v>14.4</v>
      </c>
      <c r="Q1289" s="42" t="s">
        <v>3148</v>
      </c>
      <c r="R1289" s="42">
        <v>15.6</v>
      </c>
      <c r="S1289" s="42">
        <v>3.2</v>
      </c>
      <c r="T1289" s="42">
        <v>40</v>
      </c>
      <c r="U1289" s="42">
        <v>22.1</v>
      </c>
      <c r="V1289" s="42">
        <v>30</v>
      </c>
      <c r="W1289" s="42" t="s">
        <v>3149</v>
      </c>
      <c r="X1289" s="42">
        <v>43</v>
      </c>
      <c r="Y1289" s="42">
        <v>33.299999999999997</v>
      </c>
      <c r="Z1289" s="42">
        <v>8</v>
      </c>
      <c r="AA1289" s="42">
        <v>5.5</v>
      </c>
      <c r="AB1289" s="42" t="s">
        <v>3150</v>
      </c>
      <c r="AC1289" s="42">
        <v>8.5</v>
      </c>
      <c r="AD1289" s="42" t="s">
        <v>3151</v>
      </c>
      <c r="AE1289" s="42">
        <v>21</v>
      </c>
      <c r="AF1289" s="42" t="s">
        <v>2513</v>
      </c>
      <c r="AG1289" s="42">
        <v>72</v>
      </c>
      <c r="AH1289" s="42">
        <v>60.4</v>
      </c>
      <c r="AI1289" s="42">
        <v>88.4</v>
      </c>
      <c r="AJ1289" s="42">
        <v>293.45</v>
      </c>
      <c r="AK1289" s="42" t="s">
        <v>76</v>
      </c>
      <c r="AL1289" s="42" t="s">
        <v>76</v>
      </c>
      <c r="AM1289" s="42" t="s">
        <v>76</v>
      </c>
      <c r="AN1289" s="42">
        <v>8.1999999999999993</v>
      </c>
    </row>
    <row r="1290" spans="2:40" x14ac:dyDescent="0.25">
      <c r="B1290" s="42" t="s">
        <v>408</v>
      </c>
      <c r="C1290" s="15">
        <v>466990</v>
      </c>
      <c r="D1290" s="15" t="s">
        <v>1814</v>
      </c>
      <c r="E1290" s="15">
        <v>2017</v>
      </c>
      <c r="F1290" s="41">
        <v>42736</v>
      </c>
      <c r="G1290" s="42">
        <v>1018.4</v>
      </c>
      <c r="H1290" s="42">
        <v>1020.7</v>
      </c>
      <c r="I1290" s="42">
        <v>1027.5999999999999</v>
      </c>
      <c r="J1290" s="42" t="s">
        <v>3152</v>
      </c>
      <c r="K1290" s="42">
        <v>1008</v>
      </c>
      <c r="L1290" s="42" t="s">
        <v>3153</v>
      </c>
      <c r="M1290" s="42">
        <v>19.600000000000001</v>
      </c>
      <c r="N1290" s="42">
        <v>26.9</v>
      </c>
      <c r="O1290" s="42" t="s">
        <v>3154</v>
      </c>
      <c r="P1290" s="42">
        <v>13.3</v>
      </c>
      <c r="Q1290" s="42" t="s">
        <v>3155</v>
      </c>
      <c r="R1290" s="42">
        <v>14.9</v>
      </c>
      <c r="S1290" s="42">
        <v>2.9</v>
      </c>
      <c r="T1290" s="42">
        <v>240</v>
      </c>
      <c r="U1290" s="42">
        <v>18.399999999999999</v>
      </c>
      <c r="V1290" s="42">
        <v>50</v>
      </c>
      <c r="W1290" s="42" t="s">
        <v>3156</v>
      </c>
      <c r="X1290" s="42">
        <v>19</v>
      </c>
      <c r="Y1290" s="42">
        <v>50.3</v>
      </c>
      <c r="Z1290" s="42">
        <v>11</v>
      </c>
      <c r="AA1290" s="42">
        <v>1</v>
      </c>
      <c r="AB1290" s="42" t="s">
        <v>3157</v>
      </c>
      <c r="AC1290" s="42">
        <v>2</v>
      </c>
      <c r="AD1290" s="42" t="s">
        <v>3158</v>
      </c>
      <c r="AE1290" s="42">
        <v>3.5</v>
      </c>
      <c r="AF1290" s="42" t="s">
        <v>3159</v>
      </c>
      <c r="AG1290" s="42">
        <v>75</v>
      </c>
      <c r="AH1290" s="42">
        <v>55.3</v>
      </c>
      <c r="AI1290" s="42">
        <v>70.099999999999994</v>
      </c>
      <c r="AJ1290" s="42">
        <v>284.37</v>
      </c>
      <c r="AK1290" s="42" t="s">
        <v>76</v>
      </c>
      <c r="AL1290" s="42" t="s">
        <v>76</v>
      </c>
      <c r="AM1290" s="42" t="s">
        <v>76</v>
      </c>
      <c r="AN1290" s="42">
        <v>8.6</v>
      </c>
    </row>
    <row r="1291" spans="2:40" x14ac:dyDescent="0.25">
      <c r="B1291" s="42" t="s">
        <v>408</v>
      </c>
      <c r="C1291" s="15">
        <v>466990</v>
      </c>
      <c r="D1291" s="15" t="s">
        <v>1814</v>
      </c>
      <c r="E1291" s="15">
        <v>2017</v>
      </c>
      <c r="F1291" s="41">
        <v>42767</v>
      </c>
      <c r="G1291" s="42">
        <v>1018.8</v>
      </c>
      <c r="H1291" s="42">
        <v>1021.1</v>
      </c>
      <c r="I1291" s="42">
        <v>1029.8</v>
      </c>
      <c r="J1291" s="42" t="s">
        <v>3160</v>
      </c>
      <c r="K1291" s="42">
        <v>1010</v>
      </c>
      <c r="L1291" s="42" t="s">
        <v>3161</v>
      </c>
      <c r="M1291" s="42">
        <v>18.600000000000001</v>
      </c>
      <c r="N1291" s="42">
        <v>26.7</v>
      </c>
      <c r="O1291" s="42" t="s">
        <v>3162</v>
      </c>
      <c r="P1291" s="42">
        <v>11.2</v>
      </c>
      <c r="Q1291" s="42" t="s">
        <v>3163</v>
      </c>
      <c r="R1291" s="42">
        <v>13.3</v>
      </c>
      <c r="S1291" s="42">
        <v>3.4</v>
      </c>
      <c r="T1291" s="42">
        <v>40</v>
      </c>
      <c r="U1291" s="42">
        <v>17.100000000000001</v>
      </c>
      <c r="V1291" s="42">
        <v>60</v>
      </c>
      <c r="W1291" s="42" t="s">
        <v>3164</v>
      </c>
      <c r="X1291" s="42">
        <v>51.5</v>
      </c>
      <c r="Y1291" s="42">
        <v>78.3</v>
      </c>
      <c r="Z1291" s="42">
        <v>14</v>
      </c>
      <c r="AA1291" s="42">
        <v>4.5</v>
      </c>
      <c r="AB1291" s="42" t="s">
        <v>3165</v>
      </c>
      <c r="AC1291" s="42">
        <v>11.5</v>
      </c>
      <c r="AD1291" s="42" t="s">
        <v>3166</v>
      </c>
      <c r="AE1291" s="42">
        <v>21</v>
      </c>
      <c r="AF1291" s="42" t="s">
        <v>3167</v>
      </c>
      <c r="AG1291" s="42">
        <v>72</v>
      </c>
      <c r="AH1291" s="42">
        <v>52.4</v>
      </c>
      <c r="AI1291" s="42">
        <v>51.6</v>
      </c>
      <c r="AJ1291" s="42">
        <v>240.94</v>
      </c>
      <c r="AK1291" s="42" t="s">
        <v>76</v>
      </c>
      <c r="AL1291" s="42" t="s">
        <v>76</v>
      </c>
      <c r="AM1291" s="42" t="s">
        <v>76</v>
      </c>
      <c r="AN1291" s="42">
        <v>9</v>
      </c>
    </row>
    <row r="1292" spans="2:40" x14ac:dyDescent="0.25">
      <c r="B1292" s="42" t="s">
        <v>408</v>
      </c>
      <c r="C1292" s="15">
        <v>466990</v>
      </c>
      <c r="D1292" s="15" t="s">
        <v>1814</v>
      </c>
      <c r="E1292" s="15">
        <v>2017</v>
      </c>
      <c r="F1292" s="41">
        <v>42795</v>
      </c>
      <c r="G1292" s="42">
        <v>1015</v>
      </c>
      <c r="H1292" s="42">
        <v>1017.3</v>
      </c>
      <c r="I1292" s="42">
        <v>1024.2</v>
      </c>
      <c r="J1292" s="42" t="s">
        <v>3168</v>
      </c>
      <c r="K1292" s="42">
        <v>1006.2</v>
      </c>
      <c r="L1292" s="42" t="s">
        <v>3169</v>
      </c>
      <c r="M1292" s="42">
        <v>19.600000000000001</v>
      </c>
      <c r="N1292" s="42">
        <v>27.7</v>
      </c>
      <c r="O1292" s="42" t="s">
        <v>3170</v>
      </c>
      <c r="P1292" s="42">
        <v>14.1</v>
      </c>
      <c r="Q1292" s="42" t="s">
        <v>3171</v>
      </c>
      <c r="R1292" s="42">
        <v>15.8</v>
      </c>
      <c r="S1292" s="42">
        <v>2.7</v>
      </c>
      <c r="T1292" s="42">
        <v>240</v>
      </c>
      <c r="U1292" s="42">
        <v>18.899999999999999</v>
      </c>
      <c r="V1292" s="42">
        <v>40</v>
      </c>
      <c r="W1292" s="42" t="s">
        <v>3172</v>
      </c>
      <c r="X1292" s="42">
        <v>76</v>
      </c>
      <c r="Y1292" s="42">
        <v>140.30000000000001</v>
      </c>
      <c r="Z1292" s="42">
        <v>17</v>
      </c>
      <c r="AA1292" s="42">
        <v>1.5</v>
      </c>
      <c r="AB1292" s="42" t="s">
        <v>3173</v>
      </c>
      <c r="AC1292" s="42">
        <v>2.5</v>
      </c>
      <c r="AD1292" s="42" t="s">
        <v>3174</v>
      </c>
      <c r="AE1292" s="42">
        <v>17</v>
      </c>
      <c r="AF1292" s="42" t="s">
        <v>3175</v>
      </c>
      <c r="AG1292" s="42">
        <v>79</v>
      </c>
      <c r="AH1292" s="42">
        <v>47.3</v>
      </c>
      <c r="AI1292" s="42">
        <v>47.7</v>
      </c>
      <c r="AJ1292" s="42">
        <v>246.49</v>
      </c>
      <c r="AK1292" s="42" t="s">
        <v>76</v>
      </c>
      <c r="AL1292" s="42" t="s">
        <v>76</v>
      </c>
      <c r="AM1292" s="42" t="s">
        <v>76</v>
      </c>
      <c r="AN1292" s="42">
        <v>9.5</v>
      </c>
    </row>
    <row r="1293" spans="2:40" x14ac:dyDescent="0.25">
      <c r="B1293" s="42" t="s">
        <v>408</v>
      </c>
      <c r="C1293" s="15">
        <v>466990</v>
      </c>
      <c r="D1293" s="15" t="s">
        <v>1814</v>
      </c>
      <c r="E1293" s="15">
        <v>2017</v>
      </c>
      <c r="F1293" s="41">
        <v>42826</v>
      </c>
      <c r="G1293" s="42">
        <v>1011.7</v>
      </c>
      <c r="H1293" s="42">
        <v>1013.9</v>
      </c>
      <c r="I1293" s="42">
        <v>1023.2</v>
      </c>
      <c r="J1293" s="42" t="s">
        <v>3176</v>
      </c>
      <c r="K1293" s="42">
        <v>1001.5</v>
      </c>
      <c r="L1293" s="42" t="s">
        <v>3177</v>
      </c>
      <c r="M1293" s="42">
        <v>22.6</v>
      </c>
      <c r="N1293" s="42">
        <v>30.2</v>
      </c>
      <c r="O1293" s="42" t="s">
        <v>3178</v>
      </c>
      <c r="P1293" s="42">
        <v>13.6</v>
      </c>
      <c r="Q1293" s="42" t="s">
        <v>3179</v>
      </c>
      <c r="R1293" s="42">
        <v>18.100000000000001</v>
      </c>
      <c r="S1293" s="42">
        <v>2.7</v>
      </c>
      <c r="T1293" s="42">
        <v>240</v>
      </c>
      <c r="U1293" s="42">
        <v>18.899999999999999</v>
      </c>
      <c r="V1293" s="42">
        <v>40</v>
      </c>
      <c r="W1293" s="42" t="s">
        <v>3180</v>
      </c>
      <c r="X1293" s="42">
        <v>106.2</v>
      </c>
      <c r="Y1293" s="42">
        <v>88.8</v>
      </c>
      <c r="Z1293" s="42">
        <v>16</v>
      </c>
      <c r="AA1293" s="42">
        <v>7.5</v>
      </c>
      <c r="AB1293" s="42" t="s">
        <v>3181</v>
      </c>
      <c r="AC1293" s="42">
        <v>12</v>
      </c>
      <c r="AD1293" s="42" t="s">
        <v>3182</v>
      </c>
      <c r="AE1293" s="42">
        <v>24.5</v>
      </c>
      <c r="AF1293" s="42" t="s">
        <v>3183</v>
      </c>
      <c r="AG1293" s="42">
        <v>77</v>
      </c>
      <c r="AH1293" s="42">
        <v>73.3</v>
      </c>
      <c r="AI1293" s="42">
        <v>103.8</v>
      </c>
      <c r="AJ1293" s="42">
        <v>439.71</v>
      </c>
      <c r="AK1293" s="42" t="s">
        <v>76</v>
      </c>
      <c r="AL1293" s="42" t="s">
        <v>76</v>
      </c>
      <c r="AM1293" s="42" t="s">
        <v>76</v>
      </c>
      <c r="AN1293" s="42">
        <v>8.3000000000000007</v>
      </c>
    </row>
    <row r="1294" spans="2:40" x14ac:dyDescent="0.25">
      <c r="B1294" s="42" t="s">
        <v>408</v>
      </c>
      <c r="C1294" s="15">
        <v>466990</v>
      </c>
      <c r="D1294" s="15" t="s">
        <v>1814</v>
      </c>
      <c r="E1294" s="15">
        <v>2017</v>
      </c>
      <c r="F1294" s="41">
        <v>42856</v>
      </c>
      <c r="G1294" s="42">
        <v>1009</v>
      </c>
      <c r="H1294" s="42">
        <v>1011.2</v>
      </c>
      <c r="I1294" s="42">
        <v>1015.1</v>
      </c>
      <c r="J1294" s="42" t="s">
        <v>3184</v>
      </c>
      <c r="K1294" s="42">
        <v>1001.6</v>
      </c>
      <c r="L1294" s="42" t="s">
        <v>3185</v>
      </c>
      <c r="M1294" s="42">
        <v>25.2</v>
      </c>
      <c r="N1294" s="42">
        <v>31.6</v>
      </c>
      <c r="O1294" s="42" t="s">
        <v>3186</v>
      </c>
      <c r="P1294" s="42">
        <v>20.6</v>
      </c>
      <c r="Q1294" s="42" t="s">
        <v>3187</v>
      </c>
      <c r="R1294" s="42">
        <v>21.4</v>
      </c>
      <c r="S1294" s="42">
        <v>2.5</v>
      </c>
      <c r="T1294" s="42">
        <v>240</v>
      </c>
      <c r="U1294" s="42">
        <v>14.8</v>
      </c>
      <c r="V1294" s="42">
        <v>30</v>
      </c>
      <c r="W1294" s="42" t="s">
        <v>3188</v>
      </c>
      <c r="X1294" s="42">
        <v>144.5</v>
      </c>
      <c r="Y1294" s="42">
        <v>114</v>
      </c>
      <c r="Z1294" s="42">
        <v>20</v>
      </c>
      <c r="AA1294" s="42">
        <v>2.5</v>
      </c>
      <c r="AB1294" s="42" t="s">
        <v>3189</v>
      </c>
      <c r="AC1294" s="42">
        <v>6.5</v>
      </c>
      <c r="AD1294" s="42" t="s">
        <v>3190</v>
      </c>
      <c r="AE1294" s="42">
        <v>20.5</v>
      </c>
      <c r="AF1294" s="42" t="s">
        <v>2053</v>
      </c>
      <c r="AG1294" s="42">
        <v>80</v>
      </c>
      <c r="AH1294" s="42">
        <v>80.2</v>
      </c>
      <c r="AI1294" s="42">
        <v>108.6</v>
      </c>
      <c r="AJ1294" s="42">
        <v>487.78</v>
      </c>
      <c r="AK1294" s="42" t="s">
        <v>76</v>
      </c>
      <c r="AL1294" s="42" t="s">
        <v>76</v>
      </c>
      <c r="AM1294" s="42" t="s">
        <v>76</v>
      </c>
      <c r="AN1294" s="42">
        <v>8.1999999999999993</v>
      </c>
    </row>
    <row r="1295" spans="2:40" x14ac:dyDescent="0.25">
      <c r="B1295" s="42" t="s">
        <v>408</v>
      </c>
      <c r="C1295" s="15">
        <v>466990</v>
      </c>
      <c r="D1295" s="15" t="s">
        <v>1814</v>
      </c>
      <c r="E1295" s="15">
        <v>2017</v>
      </c>
      <c r="F1295" s="41">
        <v>42887</v>
      </c>
      <c r="G1295" s="42">
        <v>1005.5</v>
      </c>
      <c r="H1295" s="42">
        <v>1007.7</v>
      </c>
      <c r="I1295" s="42">
        <v>1010.6</v>
      </c>
      <c r="J1295" s="42" t="s">
        <v>3191</v>
      </c>
      <c r="K1295" s="42">
        <v>996.8</v>
      </c>
      <c r="L1295" s="42" t="s">
        <v>3192</v>
      </c>
      <c r="M1295" s="42">
        <v>27.6</v>
      </c>
      <c r="N1295" s="42">
        <v>34.200000000000003</v>
      </c>
      <c r="O1295" s="42" t="s">
        <v>3193</v>
      </c>
      <c r="P1295" s="42">
        <v>23.1</v>
      </c>
      <c r="Q1295" s="42" t="s">
        <v>3194</v>
      </c>
      <c r="R1295" s="42">
        <v>23.7</v>
      </c>
      <c r="S1295" s="42">
        <v>2.4</v>
      </c>
      <c r="T1295" s="42">
        <v>80</v>
      </c>
      <c r="U1295" s="42">
        <v>13.7</v>
      </c>
      <c r="V1295" s="42">
        <v>40</v>
      </c>
      <c r="W1295" s="42" t="s">
        <v>3195</v>
      </c>
      <c r="X1295" s="42">
        <v>211</v>
      </c>
      <c r="Y1295" s="42">
        <v>114.1</v>
      </c>
      <c r="Z1295" s="42">
        <v>14</v>
      </c>
      <c r="AA1295" s="42">
        <v>9.5</v>
      </c>
      <c r="AB1295" s="42" t="s">
        <v>3196</v>
      </c>
      <c r="AC1295" s="42">
        <v>14</v>
      </c>
      <c r="AD1295" s="42" t="s">
        <v>3197</v>
      </c>
      <c r="AE1295" s="42">
        <v>62</v>
      </c>
      <c r="AF1295" s="42" t="s">
        <v>2061</v>
      </c>
      <c r="AG1295" s="42">
        <v>80</v>
      </c>
      <c r="AH1295" s="42">
        <v>111.2</v>
      </c>
      <c r="AI1295" s="42">
        <v>174.9</v>
      </c>
      <c r="AJ1295" s="42">
        <v>616.66</v>
      </c>
      <c r="AK1295" s="42" t="s">
        <v>76</v>
      </c>
      <c r="AL1295" s="42" t="s">
        <v>76</v>
      </c>
      <c r="AM1295" s="42" t="s">
        <v>76</v>
      </c>
      <c r="AN1295" s="42">
        <v>7.1</v>
      </c>
    </row>
    <row r="1296" spans="2:40" x14ac:dyDescent="0.25">
      <c r="B1296" s="42" t="s">
        <v>408</v>
      </c>
      <c r="C1296" s="15">
        <v>466990</v>
      </c>
      <c r="D1296" s="15" t="s">
        <v>1814</v>
      </c>
      <c r="E1296" s="15">
        <v>2017</v>
      </c>
      <c r="F1296" s="41">
        <v>42917</v>
      </c>
      <c r="G1296" s="42">
        <v>1006.5</v>
      </c>
      <c r="H1296" s="42">
        <v>1008.7</v>
      </c>
      <c r="I1296" s="42">
        <v>1014</v>
      </c>
      <c r="J1296" s="42" t="s">
        <v>3198</v>
      </c>
      <c r="K1296" s="42">
        <v>974.3</v>
      </c>
      <c r="L1296" s="42" t="s">
        <v>3199</v>
      </c>
      <c r="M1296" s="42">
        <v>29.1</v>
      </c>
      <c r="N1296" s="42">
        <v>34.5</v>
      </c>
      <c r="O1296" s="42" t="s">
        <v>3200</v>
      </c>
      <c r="P1296" s="42">
        <v>24.4</v>
      </c>
      <c r="Q1296" s="42" t="s">
        <v>3201</v>
      </c>
      <c r="R1296" s="42">
        <v>23.8</v>
      </c>
      <c r="S1296" s="42">
        <v>3.5</v>
      </c>
      <c r="T1296" s="42">
        <v>170</v>
      </c>
      <c r="U1296" s="42">
        <v>35.200000000000003</v>
      </c>
      <c r="V1296" s="42">
        <v>220</v>
      </c>
      <c r="W1296" s="42" t="s">
        <v>3202</v>
      </c>
      <c r="X1296" s="42">
        <v>153.5</v>
      </c>
      <c r="Y1296" s="42">
        <v>49.8</v>
      </c>
      <c r="Z1296" s="42">
        <v>9</v>
      </c>
      <c r="AA1296" s="42">
        <v>7</v>
      </c>
      <c r="AB1296" s="42" t="s">
        <v>3203</v>
      </c>
      <c r="AC1296" s="42">
        <v>25</v>
      </c>
      <c r="AD1296" s="42" t="s">
        <v>3204</v>
      </c>
      <c r="AE1296" s="42">
        <v>71</v>
      </c>
      <c r="AF1296" s="42" t="s">
        <v>2069</v>
      </c>
      <c r="AG1296" s="42">
        <v>74</v>
      </c>
      <c r="AH1296" s="42">
        <v>181.9</v>
      </c>
      <c r="AI1296" s="42">
        <v>273.8</v>
      </c>
      <c r="AJ1296" s="42">
        <v>720.5</v>
      </c>
      <c r="AK1296" s="42" t="s">
        <v>76</v>
      </c>
      <c r="AL1296" s="42" t="s">
        <v>76</v>
      </c>
      <c r="AM1296" s="42" t="s">
        <v>76</v>
      </c>
      <c r="AN1296" s="42">
        <v>5</v>
      </c>
    </row>
    <row r="1297" spans="2:40" x14ac:dyDescent="0.25">
      <c r="B1297" s="42" t="s">
        <v>408</v>
      </c>
      <c r="C1297" s="15">
        <v>466990</v>
      </c>
      <c r="D1297" s="15" t="s">
        <v>1814</v>
      </c>
      <c r="E1297" s="15">
        <v>2017</v>
      </c>
      <c r="F1297" s="41">
        <v>42948</v>
      </c>
      <c r="G1297" s="42">
        <v>1005.2</v>
      </c>
      <c r="H1297" s="42">
        <v>1007.4</v>
      </c>
      <c r="I1297" s="42">
        <v>1011.3</v>
      </c>
      <c r="J1297" s="42" t="s">
        <v>3205</v>
      </c>
      <c r="K1297" s="42">
        <v>998.5</v>
      </c>
      <c r="L1297" s="42" t="s">
        <v>3206</v>
      </c>
      <c r="M1297" s="42">
        <v>29.4</v>
      </c>
      <c r="N1297" s="42">
        <v>34.299999999999997</v>
      </c>
      <c r="O1297" s="42" t="s">
        <v>3207</v>
      </c>
      <c r="P1297" s="42">
        <v>24.5</v>
      </c>
      <c r="Q1297" s="42" t="s">
        <v>3208</v>
      </c>
      <c r="R1297" s="42">
        <v>24.1</v>
      </c>
      <c r="S1297" s="42">
        <v>2.2000000000000002</v>
      </c>
      <c r="T1297" s="42">
        <v>240</v>
      </c>
      <c r="U1297" s="42">
        <v>15.3</v>
      </c>
      <c r="V1297" s="42">
        <v>40</v>
      </c>
      <c r="W1297" s="42" t="s">
        <v>3209</v>
      </c>
      <c r="X1297" s="42">
        <v>138</v>
      </c>
      <c r="Y1297" s="42">
        <v>20.9</v>
      </c>
      <c r="Z1297" s="42">
        <v>4</v>
      </c>
      <c r="AA1297" s="42">
        <v>19.5</v>
      </c>
      <c r="AB1297" s="42" t="s">
        <v>3210</v>
      </c>
      <c r="AC1297" s="42">
        <v>33.5</v>
      </c>
      <c r="AD1297" s="42" t="s">
        <v>3211</v>
      </c>
      <c r="AE1297" s="42">
        <v>117</v>
      </c>
      <c r="AF1297" s="42" t="s">
        <v>3212</v>
      </c>
      <c r="AG1297" s="42">
        <v>74</v>
      </c>
      <c r="AH1297" s="42">
        <v>180.8</v>
      </c>
      <c r="AI1297" s="42">
        <v>289.60000000000002</v>
      </c>
      <c r="AJ1297" s="42">
        <v>603.17999999999995</v>
      </c>
      <c r="AK1297" s="42" t="s">
        <v>76</v>
      </c>
      <c r="AL1297" s="42" t="s">
        <v>76</v>
      </c>
      <c r="AM1297" s="42" t="s">
        <v>76</v>
      </c>
      <c r="AN1297" s="42">
        <v>3.6</v>
      </c>
    </row>
    <row r="1298" spans="2:40" x14ac:dyDescent="0.25">
      <c r="B1298" s="42" t="s">
        <v>408</v>
      </c>
      <c r="C1298" s="15">
        <v>466990</v>
      </c>
      <c r="D1298" s="15" t="s">
        <v>1814</v>
      </c>
      <c r="E1298" s="15">
        <v>2017</v>
      </c>
      <c r="F1298" s="41">
        <v>42979</v>
      </c>
      <c r="G1298" s="42">
        <v>1007.7</v>
      </c>
      <c r="H1298" s="42">
        <v>1009.9</v>
      </c>
      <c r="I1298" s="42">
        <v>1015.6</v>
      </c>
      <c r="J1298" s="42" t="s">
        <v>3213</v>
      </c>
      <c r="K1298" s="42">
        <v>1001.7</v>
      </c>
      <c r="L1298" s="42" t="s">
        <v>3214</v>
      </c>
      <c r="M1298" s="42">
        <v>28.6</v>
      </c>
      <c r="N1298" s="42">
        <v>33.4</v>
      </c>
      <c r="O1298" s="42" t="s">
        <v>3215</v>
      </c>
      <c r="P1298" s="42">
        <v>23.8</v>
      </c>
      <c r="Q1298" s="42" t="s">
        <v>3216</v>
      </c>
      <c r="R1298" s="42">
        <v>24.1</v>
      </c>
      <c r="S1298" s="42">
        <v>2.4</v>
      </c>
      <c r="T1298" s="42">
        <v>240</v>
      </c>
      <c r="U1298" s="42">
        <v>13.2</v>
      </c>
      <c r="V1298" s="42">
        <v>160</v>
      </c>
      <c r="W1298" s="42" t="s">
        <v>3217</v>
      </c>
      <c r="X1298" s="42">
        <v>126</v>
      </c>
      <c r="Y1298" s="42">
        <v>28.9</v>
      </c>
      <c r="Z1298" s="42">
        <v>5</v>
      </c>
      <c r="AA1298" s="42">
        <v>11.5</v>
      </c>
      <c r="AB1298" s="42" t="s">
        <v>3218</v>
      </c>
      <c r="AC1298" s="42">
        <v>27</v>
      </c>
      <c r="AD1298" s="42" t="s">
        <v>3219</v>
      </c>
      <c r="AE1298" s="42">
        <v>60</v>
      </c>
      <c r="AF1298" s="42" t="s">
        <v>3220</v>
      </c>
      <c r="AG1298" s="42">
        <v>77</v>
      </c>
      <c r="AH1298" s="42">
        <v>143.69999999999999</v>
      </c>
      <c r="AI1298" s="42">
        <v>228.4</v>
      </c>
      <c r="AJ1298" s="42">
        <v>590.64</v>
      </c>
      <c r="AK1298" s="42" t="s">
        <v>76</v>
      </c>
      <c r="AL1298" s="42" t="s">
        <v>76</v>
      </c>
      <c r="AM1298" s="42" t="s">
        <v>76</v>
      </c>
      <c r="AN1298" s="42">
        <v>5.0999999999999996</v>
      </c>
    </row>
    <row r="1299" spans="2:40" x14ac:dyDescent="0.25">
      <c r="B1299" s="42" t="s">
        <v>408</v>
      </c>
      <c r="C1299" s="15">
        <v>466990</v>
      </c>
      <c r="D1299" s="15" t="s">
        <v>1814</v>
      </c>
      <c r="E1299" s="15">
        <v>2017</v>
      </c>
      <c r="F1299" s="41">
        <v>43009</v>
      </c>
      <c r="G1299" s="42">
        <v>1010.9</v>
      </c>
      <c r="H1299" s="42">
        <v>1013.1</v>
      </c>
      <c r="I1299" s="42">
        <v>1021.2</v>
      </c>
      <c r="J1299" s="42" t="s">
        <v>3221</v>
      </c>
      <c r="K1299" s="42">
        <v>1001.9</v>
      </c>
      <c r="L1299" s="42" t="s">
        <v>3222</v>
      </c>
      <c r="M1299" s="42">
        <v>25.9</v>
      </c>
      <c r="N1299" s="42">
        <v>32.6</v>
      </c>
      <c r="O1299" s="42" t="s">
        <v>3223</v>
      </c>
      <c r="P1299" s="42">
        <v>19.600000000000001</v>
      </c>
      <c r="Q1299" s="42" t="s">
        <v>3224</v>
      </c>
      <c r="R1299" s="42">
        <v>20.9</v>
      </c>
      <c r="S1299" s="42">
        <v>3.6</v>
      </c>
      <c r="T1299" s="42">
        <v>40</v>
      </c>
      <c r="U1299" s="42">
        <v>20</v>
      </c>
      <c r="V1299" s="42">
        <v>40</v>
      </c>
      <c r="W1299" s="42" t="s">
        <v>3225</v>
      </c>
      <c r="X1299" s="42">
        <v>753</v>
      </c>
      <c r="Y1299" s="42">
        <v>120.2</v>
      </c>
      <c r="Z1299" s="42">
        <v>13</v>
      </c>
      <c r="AA1299" s="42">
        <v>14</v>
      </c>
      <c r="AB1299" s="42" t="s">
        <v>3226</v>
      </c>
      <c r="AC1299" s="42">
        <v>50</v>
      </c>
      <c r="AD1299" s="42" t="s">
        <v>3227</v>
      </c>
      <c r="AE1299" s="42">
        <v>220</v>
      </c>
      <c r="AF1299" s="42" t="s">
        <v>3228</v>
      </c>
      <c r="AG1299" s="42">
        <v>75</v>
      </c>
      <c r="AH1299" s="42">
        <v>101.9</v>
      </c>
      <c r="AI1299" s="42">
        <v>138.5</v>
      </c>
      <c r="AJ1299" s="42">
        <v>399.27</v>
      </c>
      <c r="AK1299" s="42" t="s">
        <v>76</v>
      </c>
      <c r="AL1299" s="42" t="s">
        <v>76</v>
      </c>
      <c r="AM1299" s="42" t="s">
        <v>76</v>
      </c>
      <c r="AN1299" s="42">
        <v>7.6</v>
      </c>
    </row>
    <row r="1300" spans="2:40" x14ac:dyDescent="0.25">
      <c r="B1300" s="42" t="s">
        <v>408</v>
      </c>
      <c r="C1300" s="15">
        <v>466990</v>
      </c>
      <c r="D1300" s="15" t="s">
        <v>1814</v>
      </c>
      <c r="E1300" s="15">
        <v>2017</v>
      </c>
      <c r="F1300" s="41">
        <v>43040</v>
      </c>
      <c r="G1300" s="42">
        <v>1014.7</v>
      </c>
      <c r="H1300" s="42">
        <v>1016.9</v>
      </c>
      <c r="I1300" s="42">
        <v>1022.7</v>
      </c>
      <c r="J1300" s="42" t="s">
        <v>3229</v>
      </c>
      <c r="K1300" s="42">
        <v>1006.1</v>
      </c>
      <c r="L1300" s="42" t="s">
        <v>3230</v>
      </c>
      <c r="M1300" s="42">
        <v>23.4</v>
      </c>
      <c r="N1300" s="42">
        <v>30</v>
      </c>
      <c r="O1300" s="42" t="s">
        <v>3231</v>
      </c>
      <c r="P1300" s="42">
        <v>17.899999999999999</v>
      </c>
      <c r="Q1300" s="42" t="s">
        <v>3232</v>
      </c>
      <c r="R1300" s="42">
        <v>19.399999999999999</v>
      </c>
      <c r="S1300" s="42">
        <v>2.4</v>
      </c>
      <c r="T1300" s="42">
        <v>30</v>
      </c>
      <c r="U1300" s="42">
        <v>19.100000000000001</v>
      </c>
      <c r="V1300" s="42">
        <v>30</v>
      </c>
      <c r="W1300" s="42" t="s">
        <v>3233</v>
      </c>
      <c r="X1300" s="42">
        <v>99</v>
      </c>
      <c r="Y1300" s="42">
        <v>98.3</v>
      </c>
      <c r="Z1300" s="42">
        <v>18</v>
      </c>
      <c r="AA1300" s="42">
        <v>2.5</v>
      </c>
      <c r="AB1300" s="42" t="s">
        <v>3234</v>
      </c>
      <c r="AC1300" s="42">
        <v>8</v>
      </c>
      <c r="AD1300" s="42" t="s">
        <v>3235</v>
      </c>
      <c r="AE1300" s="42">
        <v>23</v>
      </c>
      <c r="AF1300" s="42" t="s">
        <v>2101</v>
      </c>
      <c r="AG1300" s="42">
        <v>78</v>
      </c>
      <c r="AH1300" s="42">
        <v>72</v>
      </c>
      <c r="AI1300" s="42">
        <v>82.1</v>
      </c>
      <c r="AJ1300" s="42">
        <v>296.23</v>
      </c>
      <c r="AK1300" s="42" t="s">
        <v>76</v>
      </c>
      <c r="AL1300" s="42" t="s">
        <v>76</v>
      </c>
      <c r="AM1300" s="42" t="s">
        <v>76</v>
      </c>
      <c r="AN1300" s="42">
        <v>8.4</v>
      </c>
    </row>
    <row r="1301" spans="2:40" x14ac:dyDescent="0.25">
      <c r="B1301" s="42" t="s">
        <v>408</v>
      </c>
      <c r="C1301" s="15">
        <v>466990</v>
      </c>
      <c r="D1301" s="15" t="s">
        <v>1814</v>
      </c>
      <c r="E1301" s="15">
        <v>2017</v>
      </c>
      <c r="F1301" s="41">
        <v>43070</v>
      </c>
      <c r="G1301" s="42">
        <v>1018.6</v>
      </c>
      <c r="H1301" s="42">
        <v>1020.9</v>
      </c>
      <c r="I1301" s="42">
        <v>1027.5999999999999</v>
      </c>
      <c r="J1301" s="42" t="s">
        <v>3236</v>
      </c>
      <c r="K1301" s="42">
        <v>1012.1</v>
      </c>
      <c r="L1301" s="42" t="s">
        <v>3237</v>
      </c>
      <c r="M1301" s="42">
        <v>19.399999999999999</v>
      </c>
      <c r="N1301" s="42">
        <v>26.4</v>
      </c>
      <c r="O1301" s="42" t="s">
        <v>3238</v>
      </c>
      <c r="P1301" s="42">
        <v>14.5</v>
      </c>
      <c r="Q1301" s="42" t="s">
        <v>3239</v>
      </c>
      <c r="R1301" s="42">
        <v>14.1</v>
      </c>
      <c r="S1301" s="42">
        <v>3.9</v>
      </c>
      <c r="T1301" s="42">
        <v>40</v>
      </c>
      <c r="U1301" s="42">
        <v>22.6</v>
      </c>
      <c r="V1301" s="42">
        <v>40</v>
      </c>
      <c r="W1301" s="42" t="s">
        <v>3240</v>
      </c>
      <c r="X1301" s="42">
        <v>70.5</v>
      </c>
      <c r="Y1301" s="42">
        <v>57.6</v>
      </c>
      <c r="Z1301" s="42">
        <v>15</v>
      </c>
      <c r="AA1301" s="42">
        <v>4.5</v>
      </c>
      <c r="AB1301" s="42" t="s">
        <v>3241</v>
      </c>
      <c r="AC1301" s="42">
        <v>13.5</v>
      </c>
      <c r="AD1301" s="42" t="s">
        <v>3242</v>
      </c>
      <c r="AE1301" s="42">
        <v>19</v>
      </c>
      <c r="AF1301" s="42" t="s">
        <v>3243</v>
      </c>
      <c r="AG1301" s="42">
        <v>73</v>
      </c>
      <c r="AH1301" s="42">
        <v>71.5</v>
      </c>
      <c r="AI1301" s="42">
        <v>43</v>
      </c>
      <c r="AJ1301" s="42">
        <v>246.97</v>
      </c>
      <c r="AK1301" s="42">
        <v>4</v>
      </c>
      <c r="AL1301" s="42">
        <v>6</v>
      </c>
      <c r="AM1301" s="42" t="s">
        <v>3244</v>
      </c>
      <c r="AN1301" s="42">
        <v>9.3000000000000007</v>
      </c>
    </row>
    <row r="1302" spans="2:40" x14ac:dyDescent="0.25">
      <c r="B1302" s="42" t="s">
        <v>408</v>
      </c>
      <c r="C1302" s="15">
        <v>466990</v>
      </c>
      <c r="D1302" s="15" t="s">
        <v>1814</v>
      </c>
      <c r="E1302" s="15">
        <v>2018</v>
      </c>
      <c r="F1302" s="41">
        <v>43101</v>
      </c>
      <c r="G1302" s="42">
        <v>1016.8</v>
      </c>
      <c r="H1302" s="42">
        <v>1019.1</v>
      </c>
      <c r="I1302" s="42">
        <v>1028</v>
      </c>
      <c r="J1302" s="42" t="s">
        <v>3245</v>
      </c>
      <c r="K1302" s="42">
        <v>1009</v>
      </c>
      <c r="L1302" s="42" t="s">
        <v>3246</v>
      </c>
      <c r="M1302" s="42">
        <v>18.2</v>
      </c>
      <c r="N1302" s="42">
        <v>24.9</v>
      </c>
      <c r="O1302" s="42" t="s">
        <v>3247</v>
      </c>
      <c r="P1302" s="42">
        <v>10.4</v>
      </c>
      <c r="Q1302" s="42" t="s">
        <v>3248</v>
      </c>
      <c r="R1302" s="42">
        <v>13.8</v>
      </c>
      <c r="S1302" s="42">
        <v>3</v>
      </c>
      <c r="T1302" s="42">
        <v>30</v>
      </c>
      <c r="U1302" s="42">
        <v>17.600000000000001</v>
      </c>
      <c r="V1302" s="42">
        <v>40</v>
      </c>
      <c r="W1302" s="42" t="s">
        <v>3249</v>
      </c>
      <c r="X1302" s="42">
        <v>96</v>
      </c>
      <c r="Y1302" s="42">
        <v>105.5</v>
      </c>
      <c r="Z1302" s="42">
        <v>16</v>
      </c>
      <c r="AA1302" s="42">
        <v>2.5</v>
      </c>
      <c r="AB1302" s="42" t="s">
        <v>3250</v>
      </c>
      <c r="AC1302" s="42">
        <v>5.5</v>
      </c>
      <c r="AD1302" s="42" t="s">
        <v>3251</v>
      </c>
      <c r="AE1302" s="42">
        <v>27</v>
      </c>
      <c r="AF1302" s="42" t="s">
        <v>3252</v>
      </c>
      <c r="AG1302" s="42">
        <v>76</v>
      </c>
      <c r="AH1302" s="42">
        <v>47.2</v>
      </c>
      <c r="AI1302" s="42">
        <v>53</v>
      </c>
      <c r="AJ1302" s="42">
        <v>279.72000000000003</v>
      </c>
      <c r="AK1302" s="42">
        <v>4</v>
      </c>
      <c r="AL1302" s="42">
        <v>6</v>
      </c>
      <c r="AM1302" s="42" t="s">
        <v>3253</v>
      </c>
      <c r="AN1302" s="42">
        <v>8.8000000000000007</v>
      </c>
    </row>
    <row r="1303" spans="2:40" x14ac:dyDescent="0.25">
      <c r="B1303" s="42" t="s">
        <v>408</v>
      </c>
      <c r="C1303" s="15">
        <v>466990</v>
      </c>
      <c r="D1303" s="15" t="s">
        <v>1814</v>
      </c>
      <c r="E1303" s="15">
        <v>2018</v>
      </c>
      <c r="F1303" s="41">
        <v>43132</v>
      </c>
      <c r="G1303" s="42">
        <v>1017.6</v>
      </c>
      <c r="H1303" s="42">
        <v>1019.9</v>
      </c>
      <c r="I1303" s="42">
        <v>1026.9000000000001</v>
      </c>
      <c r="J1303" s="42" t="s">
        <v>3254</v>
      </c>
      <c r="K1303" s="42">
        <v>1007.9</v>
      </c>
      <c r="L1303" s="42" t="s">
        <v>3255</v>
      </c>
      <c r="M1303" s="42">
        <v>17.600000000000001</v>
      </c>
      <c r="N1303" s="42">
        <v>26.6</v>
      </c>
      <c r="O1303" s="42" t="s">
        <v>3256</v>
      </c>
      <c r="P1303" s="42">
        <v>10.6</v>
      </c>
      <c r="Q1303" s="42" t="s">
        <v>3257</v>
      </c>
      <c r="R1303" s="42">
        <v>13.4</v>
      </c>
      <c r="S1303" s="42">
        <v>3</v>
      </c>
      <c r="T1303" s="42">
        <v>50</v>
      </c>
      <c r="U1303" s="42">
        <v>17.5</v>
      </c>
      <c r="V1303" s="42">
        <v>50</v>
      </c>
      <c r="W1303" s="42" t="s">
        <v>3258</v>
      </c>
      <c r="X1303" s="42">
        <v>61</v>
      </c>
      <c r="Y1303" s="42">
        <v>87.3</v>
      </c>
      <c r="Z1303" s="42">
        <v>14</v>
      </c>
      <c r="AA1303" s="42">
        <v>3.5</v>
      </c>
      <c r="AB1303" s="42" t="s">
        <v>3259</v>
      </c>
      <c r="AC1303" s="42">
        <v>9.5</v>
      </c>
      <c r="AD1303" s="42" t="s">
        <v>3260</v>
      </c>
      <c r="AE1303" s="42">
        <v>17</v>
      </c>
      <c r="AF1303" s="42" t="s">
        <v>2127</v>
      </c>
      <c r="AG1303" s="42">
        <v>77</v>
      </c>
      <c r="AH1303" s="42">
        <v>56.2</v>
      </c>
      <c r="AI1303" s="42">
        <v>64</v>
      </c>
      <c r="AJ1303" s="42">
        <v>147.22999999999999</v>
      </c>
      <c r="AK1303" s="42">
        <v>4</v>
      </c>
      <c r="AL1303" s="42">
        <v>8</v>
      </c>
      <c r="AM1303" s="42" t="s">
        <v>2128</v>
      </c>
      <c r="AN1303" s="42">
        <v>8.6</v>
      </c>
    </row>
    <row r="1304" spans="2:40" x14ac:dyDescent="0.25">
      <c r="B1304" s="42" t="s">
        <v>408</v>
      </c>
      <c r="C1304" s="15">
        <v>466990</v>
      </c>
      <c r="D1304" s="15" t="s">
        <v>1814</v>
      </c>
      <c r="E1304" s="15">
        <v>2018</v>
      </c>
      <c r="F1304" s="41">
        <v>43160</v>
      </c>
      <c r="G1304" s="42">
        <v>1014.5</v>
      </c>
      <c r="H1304" s="42">
        <v>1016.7</v>
      </c>
      <c r="I1304" s="42">
        <v>1022.8</v>
      </c>
      <c r="J1304" s="42" t="s">
        <v>3261</v>
      </c>
      <c r="K1304" s="42">
        <v>1004.3</v>
      </c>
      <c r="L1304" s="42" t="s">
        <v>3262</v>
      </c>
      <c r="M1304" s="42">
        <v>21</v>
      </c>
      <c r="N1304" s="42">
        <v>29</v>
      </c>
      <c r="O1304" s="42" t="s">
        <v>3263</v>
      </c>
      <c r="P1304" s="42">
        <v>11.8</v>
      </c>
      <c r="Q1304" s="42" t="s">
        <v>3264</v>
      </c>
      <c r="R1304" s="42">
        <v>16.3</v>
      </c>
      <c r="S1304" s="42">
        <v>2.9</v>
      </c>
      <c r="T1304" s="42">
        <v>50</v>
      </c>
      <c r="U1304" s="42">
        <v>19</v>
      </c>
      <c r="V1304" s="42">
        <v>50</v>
      </c>
      <c r="W1304" s="42" t="s">
        <v>3265</v>
      </c>
      <c r="X1304" s="42">
        <v>67.5</v>
      </c>
      <c r="Y1304" s="42">
        <v>47.5</v>
      </c>
      <c r="Z1304" s="42">
        <v>13</v>
      </c>
      <c r="AA1304" s="42">
        <v>6.5</v>
      </c>
      <c r="AB1304" s="42" t="s">
        <v>3266</v>
      </c>
      <c r="AC1304" s="42">
        <v>13.5</v>
      </c>
      <c r="AD1304" s="42" t="s">
        <v>3267</v>
      </c>
      <c r="AE1304" s="42">
        <v>19.5</v>
      </c>
      <c r="AF1304" s="42" t="s">
        <v>3268</v>
      </c>
      <c r="AG1304" s="42">
        <v>75</v>
      </c>
      <c r="AH1304" s="42">
        <v>89.8</v>
      </c>
      <c r="AI1304" s="42">
        <v>110.6</v>
      </c>
      <c r="AJ1304" s="42">
        <v>437.56</v>
      </c>
      <c r="AK1304" s="42" t="s">
        <v>76</v>
      </c>
      <c r="AL1304" s="42" t="s">
        <v>76</v>
      </c>
      <c r="AM1304" s="42" t="s">
        <v>76</v>
      </c>
      <c r="AN1304" s="42">
        <v>8</v>
      </c>
    </row>
    <row r="1305" spans="2:40" x14ac:dyDescent="0.25">
      <c r="B1305" s="42" t="s">
        <v>408</v>
      </c>
      <c r="C1305" s="15">
        <v>466990</v>
      </c>
      <c r="D1305" s="15" t="s">
        <v>1814</v>
      </c>
      <c r="E1305" s="15">
        <v>2018</v>
      </c>
      <c r="F1305" s="41">
        <v>43191</v>
      </c>
      <c r="G1305" s="42">
        <v>1012.8</v>
      </c>
      <c r="H1305" s="42">
        <v>1015</v>
      </c>
      <c r="I1305" s="42">
        <v>1022.9</v>
      </c>
      <c r="J1305" s="42" t="s">
        <v>3269</v>
      </c>
      <c r="K1305" s="42">
        <v>1004.9</v>
      </c>
      <c r="L1305" s="42" t="s">
        <v>3270</v>
      </c>
      <c r="M1305" s="42">
        <v>22.8</v>
      </c>
      <c r="N1305" s="42">
        <v>30</v>
      </c>
      <c r="O1305" s="42" t="s">
        <v>3271</v>
      </c>
      <c r="P1305" s="42">
        <v>15</v>
      </c>
      <c r="Q1305" s="42" t="s">
        <v>3272</v>
      </c>
      <c r="R1305" s="42">
        <v>17.7</v>
      </c>
      <c r="S1305" s="42">
        <v>3</v>
      </c>
      <c r="T1305" s="42">
        <v>250</v>
      </c>
      <c r="U1305" s="42">
        <v>20.5</v>
      </c>
      <c r="V1305" s="42">
        <v>70</v>
      </c>
      <c r="W1305" s="42" t="s">
        <v>3273</v>
      </c>
      <c r="X1305" s="42">
        <v>31</v>
      </c>
      <c r="Y1305" s="42">
        <v>50.8</v>
      </c>
      <c r="Z1305" s="42">
        <v>11</v>
      </c>
      <c r="AA1305" s="42">
        <v>4.5</v>
      </c>
      <c r="AB1305" s="42" t="s">
        <v>3274</v>
      </c>
      <c r="AC1305" s="42">
        <v>9.5</v>
      </c>
      <c r="AD1305" s="42" t="s">
        <v>3275</v>
      </c>
      <c r="AE1305" s="42">
        <v>11</v>
      </c>
      <c r="AF1305" s="42" t="s">
        <v>3276</v>
      </c>
      <c r="AG1305" s="42">
        <v>74</v>
      </c>
      <c r="AH1305" s="42">
        <v>110.5</v>
      </c>
      <c r="AI1305" s="42">
        <v>117.2</v>
      </c>
      <c r="AJ1305" s="42">
        <v>433.01</v>
      </c>
      <c r="AK1305" s="42" t="s">
        <v>76</v>
      </c>
      <c r="AL1305" s="42" t="s">
        <v>76</v>
      </c>
      <c r="AM1305" s="42" t="s">
        <v>76</v>
      </c>
      <c r="AN1305" s="42">
        <v>7.8</v>
      </c>
    </row>
    <row r="1306" spans="2:40" x14ac:dyDescent="0.25">
      <c r="B1306" s="42" t="s">
        <v>408</v>
      </c>
      <c r="C1306" s="15">
        <v>466990</v>
      </c>
      <c r="D1306" s="15" t="s">
        <v>1814</v>
      </c>
      <c r="E1306" s="15">
        <v>2018</v>
      </c>
      <c r="F1306" s="41">
        <v>43221</v>
      </c>
      <c r="G1306" s="42">
        <v>1009.1</v>
      </c>
      <c r="H1306" s="42">
        <v>1011.3</v>
      </c>
      <c r="I1306" s="42">
        <v>1018.2</v>
      </c>
      <c r="J1306" s="42" t="s">
        <v>3277</v>
      </c>
      <c r="K1306" s="42">
        <v>1002.7</v>
      </c>
      <c r="L1306" s="42" t="s">
        <v>3278</v>
      </c>
      <c r="M1306" s="42">
        <v>27</v>
      </c>
      <c r="N1306" s="42">
        <v>34.299999999999997</v>
      </c>
      <c r="O1306" s="42" t="s">
        <v>3279</v>
      </c>
      <c r="P1306" s="42">
        <v>19.899999999999999</v>
      </c>
      <c r="Q1306" s="42" t="s">
        <v>3280</v>
      </c>
      <c r="R1306" s="42">
        <v>22.2</v>
      </c>
      <c r="S1306" s="42">
        <v>2.8</v>
      </c>
      <c r="T1306" s="42">
        <v>170</v>
      </c>
      <c r="U1306" s="42">
        <v>15</v>
      </c>
      <c r="V1306" s="42">
        <v>30</v>
      </c>
      <c r="W1306" s="42" t="s">
        <v>3281</v>
      </c>
      <c r="X1306" s="42">
        <v>25.7</v>
      </c>
      <c r="Y1306" s="42">
        <v>30.6</v>
      </c>
      <c r="Z1306" s="42">
        <v>10</v>
      </c>
      <c r="AA1306" s="42">
        <v>3.5</v>
      </c>
      <c r="AB1306" s="42" t="s">
        <v>3282</v>
      </c>
      <c r="AC1306" s="42">
        <v>6.5</v>
      </c>
      <c r="AD1306" s="42" t="s">
        <v>3282</v>
      </c>
      <c r="AE1306" s="42">
        <v>7.5</v>
      </c>
      <c r="AF1306" s="42" t="s">
        <v>2151</v>
      </c>
      <c r="AG1306" s="42">
        <v>75</v>
      </c>
      <c r="AH1306" s="42">
        <v>162.69999999999999</v>
      </c>
      <c r="AI1306" s="42">
        <v>221.1</v>
      </c>
      <c r="AJ1306" s="42">
        <v>642.80999999999995</v>
      </c>
      <c r="AK1306" s="42" t="s">
        <v>76</v>
      </c>
      <c r="AL1306" s="42" t="s">
        <v>76</v>
      </c>
      <c r="AM1306" s="42" t="s">
        <v>76</v>
      </c>
      <c r="AN1306" s="42">
        <v>5.5</v>
      </c>
    </row>
    <row r="1307" spans="2:40" x14ac:dyDescent="0.25">
      <c r="B1307" s="42" t="s">
        <v>408</v>
      </c>
      <c r="C1307" s="15">
        <v>466990</v>
      </c>
      <c r="D1307" s="15" t="s">
        <v>1814</v>
      </c>
      <c r="E1307" s="15">
        <v>2018</v>
      </c>
      <c r="F1307" s="41">
        <v>43252</v>
      </c>
      <c r="G1307" s="42">
        <v>1004</v>
      </c>
      <c r="H1307" s="42">
        <v>1006.2</v>
      </c>
      <c r="I1307" s="42">
        <v>1011.6</v>
      </c>
      <c r="J1307" s="42" t="s">
        <v>3283</v>
      </c>
      <c r="K1307" s="42">
        <v>993.9</v>
      </c>
      <c r="L1307" s="42" t="s">
        <v>3284</v>
      </c>
      <c r="M1307" s="42">
        <v>27.8</v>
      </c>
      <c r="N1307" s="42">
        <v>34.1</v>
      </c>
      <c r="O1307" s="42" t="s">
        <v>3285</v>
      </c>
      <c r="P1307" s="42">
        <v>23.2</v>
      </c>
      <c r="Q1307" s="42" t="s">
        <v>3286</v>
      </c>
      <c r="R1307" s="42">
        <v>23.6</v>
      </c>
      <c r="S1307" s="42">
        <v>2.5</v>
      </c>
      <c r="T1307" s="42">
        <v>260</v>
      </c>
      <c r="U1307" s="42">
        <v>17.600000000000001</v>
      </c>
      <c r="V1307" s="42">
        <v>200</v>
      </c>
      <c r="W1307" s="42" t="s">
        <v>3287</v>
      </c>
      <c r="X1307" s="42">
        <v>122.5</v>
      </c>
      <c r="Y1307" s="42">
        <v>65.400000000000006</v>
      </c>
      <c r="Z1307" s="42">
        <v>16</v>
      </c>
      <c r="AA1307" s="42">
        <v>9.5</v>
      </c>
      <c r="AB1307" s="42" t="s">
        <v>3288</v>
      </c>
      <c r="AC1307" s="42">
        <v>28</v>
      </c>
      <c r="AD1307" s="42" t="s">
        <v>3289</v>
      </c>
      <c r="AE1307" s="42">
        <v>41</v>
      </c>
      <c r="AF1307" s="42" t="s">
        <v>3290</v>
      </c>
      <c r="AG1307" s="42">
        <v>78</v>
      </c>
      <c r="AH1307" s="42">
        <v>123.5</v>
      </c>
      <c r="AI1307" s="42">
        <v>161.1</v>
      </c>
      <c r="AJ1307" s="42">
        <v>529.12</v>
      </c>
      <c r="AK1307" s="42" t="s">
        <v>76</v>
      </c>
      <c r="AL1307" s="42" t="s">
        <v>76</v>
      </c>
      <c r="AM1307" s="42" t="s">
        <v>76</v>
      </c>
      <c r="AN1307" s="42">
        <v>7</v>
      </c>
    </row>
    <row r="1308" spans="2:40" x14ac:dyDescent="0.25">
      <c r="B1308" s="42" t="s">
        <v>408</v>
      </c>
      <c r="C1308" s="15">
        <v>466990</v>
      </c>
      <c r="D1308" s="15" t="s">
        <v>1814</v>
      </c>
      <c r="E1308" s="15">
        <v>2018</v>
      </c>
      <c r="F1308" s="41">
        <v>43282</v>
      </c>
      <c r="G1308" s="42">
        <v>1002.9</v>
      </c>
      <c r="H1308" s="42">
        <v>1005</v>
      </c>
      <c r="I1308" s="42">
        <v>1008.3</v>
      </c>
      <c r="J1308" s="42" t="s">
        <v>3291</v>
      </c>
      <c r="K1308" s="42">
        <v>990</v>
      </c>
      <c r="L1308" s="42" t="s">
        <v>3292</v>
      </c>
      <c r="M1308" s="42">
        <v>28.8</v>
      </c>
      <c r="N1308" s="42">
        <v>36.299999999999997</v>
      </c>
      <c r="O1308" s="42" t="s">
        <v>3293</v>
      </c>
      <c r="P1308" s="42">
        <v>24.7</v>
      </c>
      <c r="Q1308" s="42" t="s">
        <v>3294</v>
      </c>
      <c r="R1308" s="42">
        <v>23.4</v>
      </c>
      <c r="S1308" s="42">
        <v>2.5</v>
      </c>
      <c r="T1308" s="42">
        <v>270</v>
      </c>
      <c r="U1308" s="42">
        <v>16.100000000000001</v>
      </c>
      <c r="V1308" s="42">
        <v>170</v>
      </c>
      <c r="W1308" s="42" t="s">
        <v>3295</v>
      </c>
      <c r="X1308" s="42">
        <v>36.5</v>
      </c>
      <c r="Y1308" s="42">
        <v>26</v>
      </c>
      <c r="Z1308" s="42">
        <v>9</v>
      </c>
      <c r="AA1308" s="42">
        <v>5</v>
      </c>
      <c r="AB1308" s="42" t="s">
        <v>3296</v>
      </c>
      <c r="AC1308" s="42">
        <v>7.5</v>
      </c>
      <c r="AD1308" s="42" t="s">
        <v>3297</v>
      </c>
      <c r="AE1308" s="42">
        <v>13</v>
      </c>
      <c r="AF1308" s="42" t="s">
        <v>3298</v>
      </c>
      <c r="AG1308" s="42">
        <v>73</v>
      </c>
      <c r="AH1308" s="42">
        <v>165.4</v>
      </c>
      <c r="AI1308" s="42">
        <v>225.3</v>
      </c>
      <c r="AJ1308" s="42">
        <v>605.73</v>
      </c>
      <c r="AK1308" s="42" t="s">
        <v>76</v>
      </c>
      <c r="AL1308" s="42" t="s">
        <v>76</v>
      </c>
      <c r="AM1308" s="42" t="s">
        <v>76</v>
      </c>
      <c r="AN1308" s="42">
        <v>5.5</v>
      </c>
    </row>
    <row r="1309" spans="2:40" x14ac:dyDescent="0.25">
      <c r="B1309" s="42" t="s">
        <v>408</v>
      </c>
      <c r="C1309" s="15">
        <v>466990</v>
      </c>
      <c r="D1309" s="15" t="s">
        <v>1814</v>
      </c>
      <c r="E1309" s="15">
        <v>2018</v>
      </c>
      <c r="F1309" s="41">
        <v>43313</v>
      </c>
      <c r="G1309" s="42">
        <v>1001</v>
      </c>
      <c r="H1309" s="42">
        <v>1003.2</v>
      </c>
      <c r="I1309" s="42">
        <v>1011.6</v>
      </c>
      <c r="J1309" s="42" t="s">
        <v>3299</v>
      </c>
      <c r="K1309" s="42">
        <v>991.8</v>
      </c>
      <c r="L1309" s="42" t="s">
        <v>3300</v>
      </c>
      <c r="M1309" s="42">
        <v>28.5</v>
      </c>
      <c r="N1309" s="42">
        <v>35.1</v>
      </c>
      <c r="O1309" s="42" t="s">
        <v>3301</v>
      </c>
      <c r="P1309" s="42">
        <v>24.1</v>
      </c>
      <c r="Q1309" s="42" t="s">
        <v>3302</v>
      </c>
      <c r="R1309" s="42">
        <v>24.2</v>
      </c>
      <c r="S1309" s="42">
        <v>2.5</v>
      </c>
      <c r="T1309" s="42">
        <v>270</v>
      </c>
      <c r="U1309" s="42">
        <v>17.3</v>
      </c>
      <c r="V1309" s="42">
        <v>200</v>
      </c>
      <c r="W1309" s="42" t="s">
        <v>3303</v>
      </c>
      <c r="X1309" s="42">
        <v>317</v>
      </c>
      <c r="Y1309" s="42">
        <v>77.2</v>
      </c>
      <c r="Z1309" s="42">
        <v>16</v>
      </c>
      <c r="AA1309" s="42">
        <v>16.5</v>
      </c>
      <c r="AB1309" s="42" t="s">
        <v>3304</v>
      </c>
      <c r="AC1309" s="42">
        <v>41.5</v>
      </c>
      <c r="AD1309" s="42" t="s">
        <v>3305</v>
      </c>
      <c r="AE1309" s="42">
        <v>76</v>
      </c>
      <c r="AF1309" s="42" t="s">
        <v>3306</v>
      </c>
      <c r="AG1309" s="42">
        <v>79</v>
      </c>
      <c r="AH1309" s="42">
        <v>132.69999999999999</v>
      </c>
      <c r="AI1309" s="42">
        <v>189.7</v>
      </c>
      <c r="AJ1309" s="42">
        <v>532.38</v>
      </c>
      <c r="AK1309" s="42" t="s">
        <v>76</v>
      </c>
      <c r="AL1309" s="42" t="s">
        <v>76</v>
      </c>
      <c r="AM1309" s="42" t="s">
        <v>76</v>
      </c>
      <c r="AN1309" s="42">
        <v>6.4</v>
      </c>
    </row>
    <row r="1310" spans="2:40" x14ac:dyDescent="0.25">
      <c r="B1310" s="42" t="s">
        <v>408</v>
      </c>
      <c r="C1310" s="15">
        <v>466990</v>
      </c>
      <c r="D1310" s="15" t="s">
        <v>1814</v>
      </c>
      <c r="E1310" s="15">
        <v>2018</v>
      </c>
      <c r="F1310" s="41">
        <v>43344</v>
      </c>
      <c r="G1310" s="42">
        <v>1007.1</v>
      </c>
      <c r="H1310" s="42">
        <v>1009.3</v>
      </c>
      <c r="I1310" s="42">
        <v>1014.6</v>
      </c>
      <c r="J1310" s="42" t="s">
        <v>3307</v>
      </c>
      <c r="K1310" s="42">
        <v>998.9</v>
      </c>
      <c r="L1310" s="42" t="s">
        <v>3308</v>
      </c>
      <c r="M1310" s="42">
        <v>27.7</v>
      </c>
      <c r="N1310" s="42">
        <v>33.299999999999997</v>
      </c>
      <c r="O1310" s="42" t="s">
        <v>3309</v>
      </c>
      <c r="P1310" s="42">
        <v>21.3</v>
      </c>
      <c r="Q1310" s="42" t="s">
        <v>3310</v>
      </c>
      <c r="R1310" s="42">
        <v>23.7</v>
      </c>
      <c r="S1310" s="42">
        <v>2.9</v>
      </c>
      <c r="T1310" s="42">
        <v>270</v>
      </c>
      <c r="U1310" s="42">
        <v>20.2</v>
      </c>
      <c r="V1310" s="42">
        <v>50</v>
      </c>
      <c r="W1310" s="42" t="s">
        <v>3311</v>
      </c>
      <c r="X1310" s="42">
        <v>199</v>
      </c>
      <c r="Y1310" s="42">
        <v>57.2</v>
      </c>
      <c r="Z1310" s="42">
        <v>11</v>
      </c>
      <c r="AA1310" s="42">
        <v>15</v>
      </c>
      <c r="AB1310" s="42" t="s">
        <v>3312</v>
      </c>
      <c r="AC1310" s="42">
        <v>24.5</v>
      </c>
      <c r="AD1310" s="42" t="s">
        <v>3313</v>
      </c>
      <c r="AE1310" s="42">
        <v>80.5</v>
      </c>
      <c r="AF1310" s="42" t="s">
        <v>3314</v>
      </c>
      <c r="AG1310" s="42">
        <v>80</v>
      </c>
      <c r="AH1310" s="42">
        <v>139.69999999999999</v>
      </c>
      <c r="AI1310" s="42">
        <v>228.6</v>
      </c>
      <c r="AJ1310" s="42">
        <v>565.04</v>
      </c>
      <c r="AK1310" s="42" t="s">
        <v>76</v>
      </c>
      <c r="AL1310" s="42" t="s">
        <v>76</v>
      </c>
      <c r="AM1310" s="42" t="s">
        <v>76</v>
      </c>
      <c r="AN1310" s="42">
        <v>5.0999999999999996</v>
      </c>
    </row>
    <row r="1311" spans="2:40" x14ac:dyDescent="0.25">
      <c r="B1311" s="42" t="s">
        <v>408</v>
      </c>
      <c r="C1311" s="15">
        <v>466990</v>
      </c>
      <c r="D1311" s="15" t="s">
        <v>1814</v>
      </c>
      <c r="E1311" s="15">
        <v>2018</v>
      </c>
      <c r="F1311" s="41">
        <v>43374</v>
      </c>
      <c r="G1311" s="42">
        <v>1013.3</v>
      </c>
      <c r="H1311" s="42">
        <v>1015.5</v>
      </c>
      <c r="I1311" s="42">
        <v>1019.7</v>
      </c>
      <c r="J1311" s="42" t="s">
        <v>3315</v>
      </c>
      <c r="K1311" s="42">
        <v>1003.1</v>
      </c>
      <c r="L1311" s="42" t="s">
        <v>3316</v>
      </c>
      <c r="M1311" s="42">
        <v>24.2</v>
      </c>
      <c r="N1311" s="42">
        <v>30.8</v>
      </c>
      <c r="O1311" s="42" t="s">
        <v>3317</v>
      </c>
      <c r="P1311" s="42">
        <v>15.8</v>
      </c>
      <c r="Q1311" s="42" t="s">
        <v>3318</v>
      </c>
      <c r="R1311" s="42">
        <v>19</v>
      </c>
      <c r="S1311" s="42">
        <v>3.1</v>
      </c>
      <c r="T1311" s="42">
        <v>70</v>
      </c>
      <c r="U1311" s="42">
        <v>17.3</v>
      </c>
      <c r="V1311" s="42">
        <v>80</v>
      </c>
      <c r="W1311" s="42" t="s">
        <v>3319</v>
      </c>
      <c r="X1311" s="42">
        <v>133.5</v>
      </c>
      <c r="Y1311" s="42">
        <v>102.8</v>
      </c>
      <c r="Z1311" s="42">
        <v>13</v>
      </c>
      <c r="AA1311" s="42">
        <v>7</v>
      </c>
      <c r="AB1311" s="42" t="s">
        <v>3320</v>
      </c>
      <c r="AC1311" s="42">
        <v>13</v>
      </c>
      <c r="AD1311" s="42" t="s">
        <v>3320</v>
      </c>
      <c r="AE1311" s="42">
        <v>25.5</v>
      </c>
      <c r="AF1311" s="42" t="s">
        <v>3321</v>
      </c>
      <c r="AG1311" s="42">
        <v>73</v>
      </c>
      <c r="AH1311" s="42">
        <v>98.6</v>
      </c>
      <c r="AI1311" s="42">
        <v>117.8</v>
      </c>
      <c r="AJ1311" s="42">
        <v>357.64</v>
      </c>
      <c r="AK1311" s="42" t="s">
        <v>76</v>
      </c>
      <c r="AL1311" s="42" t="s">
        <v>76</v>
      </c>
      <c r="AM1311" s="42" t="s">
        <v>76</v>
      </c>
      <c r="AN1311" s="42">
        <v>7.5</v>
      </c>
    </row>
    <row r="1312" spans="2:40" x14ac:dyDescent="0.25">
      <c r="B1312" s="42" t="s">
        <v>408</v>
      </c>
      <c r="C1312" s="15">
        <v>466990</v>
      </c>
      <c r="D1312" s="15" t="s">
        <v>1814</v>
      </c>
      <c r="E1312" s="15">
        <v>2018</v>
      </c>
      <c r="F1312" s="41">
        <v>43405</v>
      </c>
      <c r="G1312" s="42">
        <v>1015.9</v>
      </c>
      <c r="H1312" s="42">
        <v>1018.1</v>
      </c>
      <c r="I1312" s="42">
        <v>1022.3</v>
      </c>
      <c r="J1312" s="42" t="s">
        <v>3322</v>
      </c>
      <c r="K1312" s="42">
        <v>1009.4</v>
      </c>
      <c r="L1312" s="42" t="s">
        <v>3323</v>
      </c>
      <c r="M1312" s="42">
        <v>22.8</v>
      </c>
      <c r="N1312" s="42">
        <v>29.1</v>
      </c>
      <c r="O1312" s="42" t="s">
        <v>3324</v>
      </c>
      <c r="P1312" s="42">
        <v>17.899999999999999</v>
      </c>
      <c r="Q1312" s="42" t="s">
        <v>3325</v>
      </c>
      <c r="R1312" s="42">
        <v>18.600000000000001</v>
      </c>
      <c r="S1312" s="42">
        <v>2.6</v>
      </c>
      <c r="T1312" s="42">
        <v>270</v>
      </c>
      <c r="U1312" s="42">
        <v>16.399999999999999</v>
      </c>
      <c r="V1312" s="42">
        <v>60</v>
      </c>
      <c r="W1312" s="42" t="s">
        <v>3326</v>
      </c>
      <c r="X1312" s="42">
        <v>249.5</v>
      </c>
      <c r="Y1312" s="42">
        <v>76.8</v>
      </c>
      <c r="Z1312" s="42">
        <v>16</v>
      </c>
      <c r="AA1312" s="42">
        <v>17</v>
      </c>
      <c r="AB1312" s="42" t="s">
        <v>3327</v>
      </c>
      <c r="AC1312" s="42">
        <v>54.5</v>
      </c>
      <c r="AD1312" s="42" t="s">
        <v>3328</v>
      </c>
      <c r="AE1312" s="42">
        <v>85.5</v>
      </c>
      <c r="AF1312" s="42" t="s">
        <v>3329</v>
      </c>
      <c r="AG1312" s="42">
        <v>78</v>
      </c>
      <c r="AH1312" s="42">
        <v>59.9</v>
      </c>
      <c r="AI1312" s="42">
        <v>91.8</v>
      </c>
      <c r="AJ1312" s="42">
        <v>255.14</v>
      </c>
      <c r="AK1312" s="42" t="s">
        <v>76</v>
      </c>
      <c r="AL1312" s="42" t="s">
        <v>76</v>
      </c>
      <c r="AM1312" s="42" t="s">
        <v>76</v>
      </c>
      <c r="AN1312" s="42">
        <v>7.7</v>
      </c>
    </row>
    <row r="1313" spans="2:40" x14ac:dyDescent="0.25">
      <c r="B1313" s="42" t="s">
        <v>408</v>
      </c>
      <c r="C1313" s="15">
        <v>466990</v>
      </c>
      <c r="D1313" s="15" t="s">
        <v>1814</v>
      </c>
      <c r="E1313" s="15">
        <v>2018</v>
      </c>
      <c r="F1313" s="41">
        <v>43435</v>
      </c>
      <c r="G1313" s="42">
        <v>1018.1</v>
      </c>
      <c r="H1313" s="42">
        <v>1020.4</v>
      </c>
      <c r="I1313" s="42">
        <v>1027.5</v>
      </c>
      <c r="J1313" s="42" t="s">
        <v>3330</v>
      </c>
      <c r="K1313" s="42">
        <v>1007.5</v>
      </c>
      <c r="L1313" s="42" t="s">
        <v>3331</v>
      </c>
      <c r="M1313" s="42">
        <v>21</v>
      </c>
      <c r="N1313" s="42">
        <v>29.2</v>
      </c>
      <c r="O1313" s="42" t="s">
        <v>3332</v>
      </c>
      <c r="P1313" s="42">
        <v>13.3</v>
      </c>
      <c r="Q1313" s="42" t="s">
        <v>3333</v>
      </c>
      <c r="R1313" s="42">
        <v>16.3</v>
      </c>
      <c r="S1313" s="42">
        <v>3.6</v>
      </c>
      <c r="T1313" s="42">
        <v>70</v>
      </c>
      <c r="U1313" s="42">
        <v>18.100000000000001</v>
      </c>
      <c r="V1313" s="42">
        <v>50</v>
      </c>
      <c r="W1313" s="42" t="s">
        <v>3334</v>
      </c>
      <c r="X1313" s="42">
        <v>49</v>
      </c>
      <c r="Y1313" s="42">
        <v>60.3</v>
      </c>
      <c r="Z1313" s="42">
        <v>13</v>
      </c>
      <c r="AA1313" s="42">
        <v>4.5</v>
      </c>
      <c r="AB1313" s="42" t="s">
        <v>3335</v>
      </c>
      <c r="AC1313" s="42">
        <v>10</v>
      </c>
      <c r="AD1313" s="42" t="s">
        <v>3336</v>
      </c>
      <c r="AE1313" s="42">
        <v>15</v>
      </c>
      <c r="AF1313" s="42" t="s">
        <v>3337</v>
      </c>
      <c r="AG1313" s="42">
        <v>75</v>
      </c>
      <c r="AH1313" s="42">
        <v>68.2</v>
      </c>
      <c r="AI1313" s="42">
        <v>107</v>
      </c>
      <c r="AJ1313" s="42">
        <v>301.87</v>
      </c>
      <c r="AK1313" s="42" t="s">
        <v>76</v>
      </c>
      <c r="AL1313" s="42" t="s">
        <v>76</v>
      </c>
      <c r="AM1313" s="42" t="s">
        <v>76</v>
      </c>
      <c r="AN1313" s="42">
        <v>7.5</v>
      </c>
    </row>
    <row r="1314" spans="2:40" x14ac:dyDescent="0.25">
      <c r="B1314" s="42" t="s">
        <v>408</v>
      </c>
      <c r="C1314" s="15">
        <v>466990</v>
      </c>
      <c r="D1314" s="15" t="s">
        <v>1814</v>
      </c>
      <c r="E1314" s="15">
        <v>2019</v>
      </c>
      <c r="F1314" s="41">
        <v>43466</v>
      </c>
      <c r="G1314" s="42">
        <v>1019.4</v>
      </c>
      <c r="H1314" s="42">
        <v>1021.7</v>
      </c>
      <c r="I1314" s="42">
        <v>1027.2</v>
      </c>
      <c r="J1314" s="42" t="s">
        <v>3338</v>
      </c>
      <c r="K1314" s="42">
        <v>1013.1</v>
      </c>
      <c r="L1314" s="42" t="s">
        <v>2700</v>
      </c>
      <c r="M1314" s="42">
        <v>20</v>
      </c>
      <c r="N1314" s="42">
        <v>26.8</v>
      </c>
      <c r="O1314" s="42" t="s">
        <v>3339</v>
      </c>
      <c r="P1314" s="42">
        <v>14.6</v>
      </c>
      <c r="Q1314" s="42" t="s">
        <v>3340</v>
      </c>
      <c r="R1314" s="42">
        <v>15.7</v>
      </c>
      <c r="S1314" s="42">
        <v>3.2</v>
      </c>
      <c r="T1314" s="42">
        <v>60</v>
      </c>
      <c r="U1314" s="42">
        <v>17.600000000000001</v>
      </c>
      <c r="V1314" s="42">
        <v>80</v>
      </c>
      <c r="W1314" s="42" t="s">
        <v>3341</v>
      </c>
      <c r="X1314" s="42">
        <v>71</v>
      </c>
      <c r="Y1314" s="42">
        <v>100.9</v>
      </c>
      <c r="Z1314" s="42">
        <v>18</v>
      </c>
      <c r="AA1314" s="42">
        <v>3.5</v>
      </c>
      <c r="AB1314" s="42" t="s">
        <v>3342</v>
      </c>
      <c r="AC1314" s="42">
        <v>7</v>
      </c>
      <c r="AD1314" s="42" t="s">
        <v>3343</v>
      </c>
      <c r="AE1314" s="42">
        <v>14.5</v>
      </c>
      <c r="AF1314" s="42" t="s">
        <v>3344</v>
      </c>
      <c r="AG1314" s="42">
        <v>77</v>
      </c>
      <c r="AH1314" s="42">
        <v>61</v>
      </c>
      <c r="AI1314" s="42">
        <v>57.9</v>
      </c>
      <c r="AJ1314" s="42">
        <v>274.43</v>
      </c>
      <c r="AK1314" s="42" t="s">
        <v>76</v>
      </c>
      <c r="AL1314" s="42" t="s">
        <v>76</v>
      </c>
      <c r="AM1314" s="42" t="s">
        <v>76</v>
      </c>
      <c r="AN1314" s="42">
        <v>8.6999999999999993</v>
      </c>
    </row>
    <row r="1315" spans="2:40" x14ac:dyDescent="0.25">
      <c r="B1315" s="42" t="s">
        <v>408</v>
      </c>
      <c r="C1315" s="15">
        <v>466990</v>
      </c>
      <c r="D1315" s="15" t="s">
        <v>1814</v>
      </c>
      <c r="E1315" s="15">
        <v>2019</v>
      </c>
      <c r="F1315" s="41">
        <v>43497</v>
      </c>
      <c r="G1315" s="42">
        <v>1016.7</v>
      </c>
      <c r="H1315" s="42">
        <v>1018.9</v>
      </c>
      <c r="I1315" s="42">
        <v>1025.3</v>
      </c>
      <c r="J1315" s="42" t="s">
        <v>3345</v>
      </c>
      <c r="K1315" s="42">
        <v>1010.9</v>
      </c>
      <c r="L1315" s="42" t="s">
        <v>3346</v>
      </c>
      <c r="M1315" s="42">
        <v>21</v>
      </c>
      <c r="N1315" s="42">
        <v>27.9</v>
      </c>
      <c r="O1315" s="42" t="s">
        <v>3347</v>
      </c>
      <c r="P1315" s="42">
        <v>16</v>
      </c>
      <c r="Q1315" s="42" t="s">
        <v>3348</v>
      </c>
      <c r="R1315" s="42">
        <v>17.399999999999999</v>
      </c>
      <c r="S1315" s="42">
        <v>2.8</v>
      </c>
      <c r="T1315" s="42">
        <v>70</v>
      </c>
      <c r="U1315" s="42">
        <v>13.9</v>
      </c>
      <c r="V1315" s="42">
        <v>60</v>
      </c>
      <c r="W1315" s="42" t="s">
        <v>3349</v>
      </c>
      <c r="X1315" s="42">
        <v>52.5</v>
      </c>
      <c r="Y1315" s="42">
        <v>84.1</v>
      </c>
      <c r="Z1315" s="42">
        <v>16</v>
      </c>
      <c r="AA1315" s="42">
        <v>4.5</v>
      </c>
      <c r="AB1315" s="42" t="s">
        <v>3350</v>
      </c>
      <c r="AC1315" s="42">
        <v>9</v>
      </c>
      <c r="AD1315" s="42" t="s">
        <v>3351</v>
      </c>
      <c r="AE1315" s="42">
        <v>18</v>
      </c>
      <c r="AF1315" s="42" t="s">
        <v>3352</v>
      </c>
      <c r="AG1315" s="42">
        <v>80</v>
      </c>
      <c r="AH1315" s="42">
        <v>58.8</v>
      </c>
      <c r="AI1315" s="42">
        <v>76.599999999999994</v>
      </c>
      <c r="AJ1315" s="42">
        <v>314.06</v>
      </c>
      <c r="AK1315" s="42" t="s">
        <v>76</v>
      </c>
      <c r="AL1315" s="42" t="s">
        <v>76</v>
      </c>
      <c r="AM1315" s="42" t="s">
        <v>76</v>
      </c>
      <c r="AN1315" s="42">
        <v>8.3000000000000007</v>
      </c>
    </row>
    <row r="1316" spans="2:40" x14ac:dyDescent="0.25">
      <c r="B1316" s="42" t="s">
        <v>408</v>
      </c>
      <c r="C1316" s="15">
        <v>466990</v>
      </c>
      <c r="D1316" s="15" t="s">
        <v>1814</v>
      </c>
      <c r="E1316" s="15">
        <v>2019</v>
      </c>
      <c r="F1316" s="41">
        <v>43525</v>
      </c>
      <c r="G1316" s="42">
        <v>1013.9</v>
      </c>
      <c r="H1316" s="42">
        <v>1016.2</v>
      </c>
      <c r="I1316" s="42">
        <v>1021.9</v>
      </c>
      <c r="J1316" s="42" t="s">
        <v>3353</v>
      </c>
      <c r="K1316" s="42">
        <v>1004.8</v>
      </c>
      <c r="L1316" s="42" t="s">
        <v>3354</v>
      </c>
      <c r="M1316" s="42">
        <v>20.9</v>
      </c>
      <c r="N1316" s="42">
        <v>29</v>
      </c>
      <c r="O1316" s="42" t="s">
        <v>3355</v>
      </c>
      <c r="P1316" s="42">
        <v>14.3</v>
      </c>
      <c r="Q1316" s="42" t="s">
        <v>3356</v>
      </c>
      <c r="R1316" s="42">
        <v>16.3</v>
      </c>
      <c r="S1316" s="42">
        <v>2.9</v>
      </c>
      <c r="T1316" s="42">
        <v>260</v>
      </c>
      <c r="U1316" s="42">
        <v>15.2</v>
      </c>
      <c r="V1316" s="42">
        <v>70</v>
      </c>
      <c r="W1316" s="42" t="s">
        <v>3357</v>
      </c>
      <c r="X1316" s="42">
        <v>92.5</v>
      </c>
      <c r="Y1316" s="42">
        <v>154.19999999999999</v>
      </c>
      <c r="Z1316" s="42">
        <v>19</v>
      </c>
      <c r="AA1316" s="42">
        <v>1.5</v>
      </c>
      <c r="AB1316" s="42" t="s">
        <v>3358</v>
      </c>
      <c r="AC1316" s="42">
        <v>4</v>
      </c>
      <c r="AD1316" s="42" t="s">
        <v>3359</v>
      </c>
      <c r="AE1316" s="42">
        <v>26</v>
      </c>
      <c r="AF1316" s="42" t="s">
        <v>2231</v>
      </c>
      <c r="AG1316" s="42">
        <v>75</v>
      </c>
      <c r="AH1316" s="42">
        <v>64.7</v>
      </c>
      <c r="AI1316" s="42">
        <v>85.4</v>
      </c>
      <c r="AJ1316" s="42">
        <v>304.22000000000003</v>
      </c>
      <c r="AK1316" s="42" t="s">
        <v>76</v>
      </c>
      <c r="AL1316" s="42" t="s">
        <v>76</v>
      </c>
      <c r="AM1316" s="42" t="s">
        <v>76</v>
      </c>
      <c r="AN1316" s="42">
        <v>8.3000000000000007</v>
      </c>
    </row>
    <row r="1317" spans="2:40" x14ac:dyDescent="0.25">
      <c r="B1317" s="42" t="s">
        <v>408</v>
      </c>
      <c r="C1317" s="15">
        <v>466990</v>
      </c>
      <c r="D1317" s="15" t="s">
        <v>1814</v>
      </c>
      <c r="E1317" s="15">
        <v>2019</v>
      </c>
      <c r="F1317" s="41">
        <v>43556</v>
      </c>
      <c r="G1317" s="42">
        <v>1010.4</v>
      </c>
      <c r="H1317" s="42">
        <v>1012.6</v>
      </c>
      <c r="I1317" s="42">
        <v>1021.6</v>
      </c>
      <c r="J1317" s="42" t="s">
        <v>3360</v>
      </c>
      <c r="K1317" s="42">
        <v>1001.6</v>
      </c>
      <c r="L1317" s="42" t="s">
        <v>3361</v>
      </c>
      <c r="M1317" s="42">
        <v>24.5</v>
      </c>
      <c r="N1317" s="42">
        <v>32.200000000000003</v>
      </c>
      <c r="O1317" s="42" t="s">
        <v>3362</v>
      </c>
      <c r="P1317" s="42">
        <v>17.7</v>
      </c>
      <c r="Q1317" s="42" t="s">
        <v>3363</v>
      </c>
      <c r="R1317" s="42">
        <v>20</v>
      </c>
      <c r="S1317" s="42">
        <v>2.7</v>
      </c>
      <c r="T1317" s="42">
        <v>50</v>
      </c>
      <c r="U1317" s="42">
        <v>14.7</v>
      </c>
      <c r="V1317" s="42">
        <v>200</v>
      </c>
      <c r="W1317" s="42" t="s">
        <v>3364</v>
      </c>
      <c r="X1317" s="42">
        <v>73.5</v>
      </c>
      <c r="Y1317" s="42">
        <v>63.5</v>
      </c>
      <c r="Z1317" s="42">
        <v>14</v>
      </c>
      <c r="AA1317" s="42">
        <v>5</v>
      </c>
      <c r="AB1317" s="42" t="s">
        <v>3365</v>
      </c>
      <c r="AC1317" s="42">
        <v>8.5</v>
      </c>
      <c r="AD1317" s="42" t="s">
        <v>3366</v>
      </c>
      <c r="AE1317" s="42">
        <v>42</v>
      </c>
      <c r="AF1317" s="42" t="s">
        <v>2238</v>
      </c>
      <c r="AG1317" s="42">
        <v>76</v>
      </c>
      <c r="AH1317" s="42">
        <v>105.3</v>
      </c>
      <c r="AI1317" s="42">
        <v>155.6</v>
      </c>
      <c r="AJ1317" s="42">
        <v>509.33</v>
      </c>
      <c r="AK1317" s="42" t="s">
        <v>76</v>
      </c>
      <c r="AL1317" s="42" t="s">
        <v>76</v>
      </c>
      <c r="AM1317" s="42" t="s">
        <v>76</v>
      </c>
      <c r="AN1317" s="42">
        <v>7.1</v>
      </c>
    </row>
    <row r="1318" spans="2:40" x14ac:dyDescent="0.25">
      <c r="B1318" s="42" t="s">
        <v>408</v>
      </c>
      <c r="C1318" s="15">
        <v>466990</v>
      </c>
      <c r="D1318" s="15" t="s">
        <v>1814</v>
      </c>
      <c r="E1318" s="15">
        <v>2019</v>
      </c>
      <c r="F1318" s="41">
        <v>43586</v>
      </c>
      <c r="G1318" s="42">
        <v>1008.5</v>
      </c>
      <c r="H1318" s="42">
        <v>1010.7</v>
      </c>
      <c r="I1318" s="42">
        <v>1015.6</v>
      </c>
      <c r="J1318" s="42" t="s">
        <v>3367</v>
      </c>
      <c r="K1318" s="42">
        <v>1000.9</v>
      </c>
      <c r="L1318" s="42" t="s">
        <v>3368</v>
      </c>
      <c r="M1318" s="42">
        <v>24.4</v>
      </c>
      <c r="N1318" s="42">
        <v>32.5</v>
      </c>
      <c r="O1318" s="42" t="s">
        <v>3369</v>
      </c>
      <c r="P1318" s="42">
        <v>18.8</v>
      </c>
      <c r="Q1318" s="42" t="s">
        <v>3370</v>
      </c>
      <c r="R1318" s="42">
        <v>20.6</v>
      </c>
      <c r="S1318" s="42">
        <v>2.5</v>
      </c>
      <c r="T1318" s="42">
        <v>270</v>
      </c>
      <c r="U1318" s="42">
        <v>15.3</v>
      </c>
      <c r="V1318" s="42">
        <v>100</v>
      </c>
      <c r="W1318" s="42" t="s">
        <v>3371</v>
      </c>
      <c r="X1318" s="42">
        <v>218</v>
      </c>
      <c r="Y1318" s="42">
        <v>134.4</v>
      </c>
      <c r="Z1318" s="42">
        <v>21</v>
      </c>
      <c r="AA1318" s="42">
        <v>5.5</v>
      </c>
      <c r="AB1318" s="42" t="s">
        <v>3372</v>
      </c>
      <c r="AC1318" s="42">
        <v>14.5</v>
      </c>
      <c r="AD1318" s="42" t="s">
        <v>3373</v>
      </c>
      <c r="AE1318" s="42">
        <v>38.5</v>
      </c>
      <c r="AF1318" s="42" t="s">
        <v>3374</v>
      </c>
      <c r="AG1318" s="42">
        <v>80</v>
      </c>
      <c r="AH1318" s="42">
        <v>82.6</v>
      </c>
      <c r="AI1318" s="42">
        <v>82.4</v>
      </c>
      <c r="AJ1318" s="42">
        <v>469.81</v>
      </c>
      <c r="AK1318" s="42" t="s">
        <v>76</v>
      </c>
      <c r="AL1318" s="42" t="s">
        <v>76</v>
      </c>
      <c r="AM1318" s="42" t="s">
        <v>76</v>
      </c>
      <c r="AN1318" s="42">
        <v>8.5</v>
      </c>
    </row>
    <row r="1319" spans="2:40" x14ac:dyDescent="0.25">
      <c r="B1319" s="42" t="s">
        <v>408</v>
      </c>
      <c r="C1319" s="15">
        <v>466990</v>
      </c>
      <c r="D1319" s="15" t="s">
        <v>1814</v>
      </c>
      <c r="E1319" s="15">
        <v>2019</v>
      </c>
      <c r="F1319" s="41">
        <v>43617</v>
      </c>
      <c r="G1319" s="42">
        <v>1004.3</v>
      </c>
      <c r="H1319" s="42">
        <v>1006.4</v>
      </c>
      <c r="I1319" s="42">
        <v>1010.5</v>
      </c>
      <c r="J1319" s="42" t="s">
        <v>3375</v>
      </c>
      <c r="K1319" s="42">
        <v>996.2</v>
      </c>
      <c r="L1319" s="42" t="s">
        <v>3376</v>
      </c>
      <c r="M1319" s="42">
        <v>27.7</v>
      </c>
      <c r="N1319" s="42">
        <v>33.299999999999997</v>
      </c>
      <c r="O1319" s="42" t="s">
        <v>3377</v>
      </c>
      <c r="P1319" s="42">
        <v>21.5</v>
      </c>
      <c r="Q1319" s="42" t="s">
        <v>3378</v>
      </c>
      <c r="R1319" s="42">
        <v>24.1</v>
      </c>
      <c r="S1319" s="42">
        <v>2.2000000000000002</v>
      </c>
      <c r="T1319" s="42">
        <v>240</v>
      </c>
      <c r="U1319" s="42">
        <v>11.9</v>
      </c>
      <c r="V1319" s="42">
        <v>170</v>
      </c>
      <c r="W1319" s="42" t="s">
        <v>3379</v>
      </c>
      <c r="X1319" s="42">
        <v>164.5</v>
      </c>
      <c r="Y1319" s="42">
        <v>85.7</v>
      </c>
      <c r="Z1319" s="42">
        <v>14</v>
      </c>
      <c r="AA1319" s="42">
        <v>8.5</v>
      </c>
      <c r="AB1319" s="42" t="s">
        <v>3380</v>
      </c>
      <c r="AC1319" s="42">
        <v>18.5</v>
      </c>
      <c r="AD1319" s="42" t="s">
        <v>3381</v>
      </c>
      <c r="AE1319" s="42">
        <v>51.5</v>
      </c>
      <c r="AF1319" s="42" t="s">
        <v>3382</v>
      </c>
      <c r="AG1319" s="42">
        <v>81</v>
      </c>
      <c r="AH1319" s="42">
        <v>126</v>
      </c>
      <c r="AI1319" s="42">
        <v>148.80000000000001</v>
      </c>
      <c r="AJ1319" s="42">
        <v>466.38</v>
      </c>
      <c r="AK1319" s="42" t="s">
        <v>76</v>
      </c>
      <c r="AL1319" s="42" t="s">
        <v>76</v>
      </c>
      <c r="AM1319" s="42" t="s">
        <v>76</v>
      </c>
      <c r="AN1319" s="42">
        <v>7.1</v>
      </c>
    </row>
    <row r="1320" spans="2:40" x14ac:dyDescent="0.25">
      <c r="B1320" s="42" t="s">
        <v>408</v>
      </c>
      <c r="C1320" s="15">
        <v>466990</v>
      </c>
      <c r="D1320" s="15" t="s">
        <v>1814</v>
      </c>
      <c r="E1320" s="15">
        <v>2019</v>
      </c>
      <c r="F1320" s="41">
        <v>43647</v>
      </c>
      <c r="G1320" s="42">
        <v>1003.5</v>
      </c>
      <c r="H1320" s="42">
        <v>1005.6</v>
      </c>
      <c r="I1320" s="42">
        <v>1009.2</v>
      </c>
      <c r="J1320" s="42" t="s">
        <v>3383</v>
      </c>
      <c r="K1320" s="42">
        <v>991.6</v>
      </c>
      <c r="L1320" s="42" t="s">
        <v>3384</v>
      </c>
      <c r="M1320" s="42">
        <v>29.3</v>
      </c>
      <c r="N1320" s="42">
        <v>34.700000000000003</v>
      </c>
      <c r="O1320" s="42" t="s">
        <v>3385</v>
      </c>
      <c r="P1320" s="42">
        <v>24.4</v>
      </c>
      <c r="Q1320" s="42" t="s">
        <v>3386</v>
      </c>
      <c r="R1320" s="42">
        <v>24.7</v>
      </c>
      <c r="S1320" s="42">
        <v>2.7</v>
      </c>
      <c r="T1320" s="42">
        <v>240</v>
      </c>
      <c r="U1320" s="42">
        <v>17.600000000000001</v>
      </c>
      <c r="V1320" s="42">
        <v>180</v>
      </c>
      <c r="W1320" s="42" t="s">
        <v>3387</v>
      </c>
      <c r="X1320" s="42">
        <v>66.5</v>
      </c>
      <c r="Y1320" s="42">
        <v>29</v>
      </c>
      <c r="Z1320" s="42">
        <v>12</v>
      </c>
      <c r="AA1320" s="42">
        <v>8.5</v>
      </c>
      <c r="AB1320" s="42" t="s">
        <v>3388</v>
      </c>
      <c r="AC1320" s="42">
        <v>9.5</v>
      </c>
      <c r="AD1320" s="42" t="s">
        <v>3389</v>
      </c>
      <c r="AE1320" s="42">
        <v>12</v>
      </c>
      <c r="AF1320" s="42" t="s">
        <v>3390</v>
      </c>
      <c r="AG1320" s="42">
        <v>77</v>
      </c>
      <c r="AH1320" s="42">
        <v>171.6</v>
      </c>
      <c r="AI1320" s="42">
        <v>236.3</v>
      </c>
      <c r="AJ1320" s="42">
        <v>478.16</v>
      </c>
      <c r="AK1320" s="42" t="s">
        <v>76</v>
      </c>
      <c r="AL1320" s="42" t="s">
        <v>76</v>
      </c>
      <c r="AM1320" s="42" t="s">
        <v>76</v>
      </c>
      <c r="AN1320" s="42">
        <v>5.7</v>
      </c>
    </row>
    <row r="1321" spans="2:40" x14ac:dyDescent="0.25">
      <c r="B1321" s="42" t="s">
        <v>408</v>
      </c>
      <c r="C1321" s="15">
        <v>466990</v>
      </c>
      <c r="D1321" s="15" t="s">
        <v>1814</v>
      </c>
      <c r="E1321" s="15">
        <v>2019</v>
      </c>
      <c r="F1321" s="41">
        <v>43678</v>
      </c>
      <c r="G1321" s="42">
        <v>1001.6</v>
      </c>
      <c r="H1321" s="42">
        <v>1003.8</v>
      </c>
      <c r="I1321" s="42">
        <v>1011.1</v>
      </c>
      <c r="J1321" s="42" t="s">
        <v>3391</v>
      </c>
      <c r="K1321" s="42">
        <v>983.9</v>
      </c>
      <c r="L1321" s="42" t="s">
        <v>3392</v>
      </c>
      <c r="M1321" s="42">
        <v>28.9</v>
      </c>
      <c r="N1321" s="42">
        <v>35.6</v>
      </c>
      <c r="O1321" s="42" t="s">
        <v>3393</v>
      </c>
      <c r="P1321" s="42">
        <v>24.1</v>
      </c>
      <c r="Q1321" s="42" t="s">
        <v>3394</v>
      </c>
      <c r="R1321" s="42">
        <v>24.6</v>
      </c>
      <c r="S1321" s="42">
        <v>2.6</v>
      </c>
      <c r="T1321" s="42">
        <v>240</v>
      </c>
      <c r="U1321" s="42">
        <v>19.7</v>
      </c>
      <c r="V1321" s="42">
        <v>180</v>
      </c>
      <c r="W1321" s="42" t="s">
        <v>3395</v>
      </c>
      <c r="X1321" s="42">
        <v>289</v>
      </c>
      <c r="Y1321" s="42">
        <v>70.5</v>
      </c>
      <c r="Z1321" s="42">
        <v>13</v>
      </c>
      <c r="AA1321" s="42">
        <v>12.5</v>
      </c>
      <c r="AB1321" s="42" t="s">
        <v>3396</v>
      </c>
      <c r="AC1321" s="42">
        <v>30</v>
      </c>
      <c r="AD1321" s="42" t="s">
        <v>3397</v>
      </c>
      <c r="AE1321" s="42">
        <v>152</v>
      </c>
      <c r="AF1321" s="42" t="s">
        <v>2758</v>
      </c>
      <c r="AG1321" s="42">
        <v>78</v>
      </c>
      <c r="AH1321" s="42">
        <v>164.5</v>
      </c>
      <c r="AI1321" s="42">
        <v>218.8</v>
      </c>
      <c r="AJ1321" s="42">
        <v>425.52</v>
      </c>
      <c r="AK1321" s="42" t="s">
        <v>76</v>
      </c>
      <c r="AL1321" s="42" t="s">
        <v>76</v>
      </c>
      <c r="AM1321" s="42" t="s">
        <v>76</v>
      </c>
      <c r="AN1321" s="42">
        <v>5.7</v>
      </c>
    </row>
    <row r="1322" spans="2:40" x14ac:dyDescent="0.25">
      <c r="B1322" s="42" t="s">
        <v>408</v>
      </c>
      <c r="C1322" s="15">
        <v>466990</v>
      </c>
      <c r="D1322" s="15" t="s">
        <v>1814</v>
      </c>
      <c r="E1322" s="15">
        <v>2019</v>
      </c>
      <c r="F1322" s="41">
        <v>43709</v>
      </c>
      <c r="G1322" s="42">
        <v>1007</v>
      </c>
      <c r="H1322" s="42">
        <v>1009.2</v>
      </c>
      <c r="I1322" s="42">
        <v>1017.6</v>
      </c>
      <c r="J1322" s="42" t="s">
        <v>3398</v>
      </c>
      <c r="K1322" s="42">
        <v>992.7</v>
      </c>
      <c r="L1322" s="42" t="s">
        <v>3399</v>
      </c>
      <c r="M1322" s="42">
        <v>27.4</v>
      </c>
      <c r="N1322" s="42">
        <v>34.200000000000003</v>
      </c>
      <c r="O1322" s="42" t="s">
        <v>3400</v>
      </c>
      <c r="P1322" s="42">
        <v>21.7</v>
      </c>
      <c r="Q1322" s="42" t="s">
        <v>3401</v>
      </c>
      <c r="R1322" s="42">
        <v>22.4</v>
      </c>
      <c r="S1322" s="42">
        <v>3</v>
      </c>
      <c r="T1322" s="42">
        <v>230</v>
      </c>
      <c r="U1322" s="42">
        <v>26.3</v>
      </c>
      <c r="V1322" s="42">
        <v>20</v>
      </c>
      <c r="W1322" s="42" t="s">
        <v>3402</v>
      </c>
      <c r="X1322" s="42">
        <v>228</v>
      </c>
      <c r="Y1322" s="42">
        <v>69.2</v>
      </c>
      <c r="Z1322" s="42">
        <v>13</v>
      </c>
      <c r="AA1322" s="42">
        <v>10.5</v>
      </c>
      <c r="AB1322" s="42" t="s">
        <v>3403</v>
      </c>
      <c r="AC1322" s="42">
        <v>31</v>
      </c>
      <c r="AD1322" s="42" t="s">
        <v>3404</v>
      </c>
      <c r="AE1322" s="42">
        <v>61.5</v>
      </c>
      <c r="AF1322" s="42" t="s">
        <v>3405</v>
      </c>
      <c r="AG1322" s="42">
        <v>75</v>
      </c>
      <c r="AH1322" s="42">
        <v>129.9</v>
      </c>
      <c r="AI1322" s="42">
        <v>180.3</v>
      </c>
      <c r="AJ1322" s="42">
        <v>357.64</v>
      </c>
      <c r="AK1322" s="42" t="s">
        <v>76</v>
      </c>
      <c r="AL1322" s="42" t="s">
        <v>76</v>
      </c>
      <c r="AM1322" s="42" t="s">
        <v>76</v>
      </c>
      <c r="AN1322" s="42">
        <v>5.9</v>
      </c>
    </row>
    <row r="1323" spans="2:40" x14ac:dyDescent="0.25">
      <c r="B1323" s="42" t="s">
        <v>408</v>
      </c>
      <c r="C1323" s="15">
        <v>466990</v>
      </c>
      <c r="D1323" s="15" t="s">
        <v>1814</v>
      </c>
      <c r="E1323" s="15">
        <v>2019</v>
      </c>
      <c r="F1323" s="41">
        <v>43739</v>
      </c>
      <c r="G1323" s="42">
        <v>1013</v>
      </c>
      <c r="H1323" s="42">
        <v>1015.2</v>
      </c>
      <c r="I1323" s="42">
        <v>1019.6</v>
      </c>
      <c r="J1323" s="42" t="s">
        <v>3406</v>
      </c>
      <c r="K1323" s="42">
        <v>994.8</v>
      </c>
      <c r="L1323" s="42" t="s">
        <v>3407</v>
      </c>
      <c r="M1323" s="42">
        <v>25.3</v>
      </c>
      <c r="N1323" s="42">
        <v>31.6</v>
      </c>
      <c r="O1323" s="42" t="s">
        <v>3408</v>
      </c>
      <c r="P1323" s="42">
        <v>20.7</v>
      </c>
      <c r="Q1323" s="42" t="s">
        <v>3409</v>
      </c>
      <c r="R1323" s="42">
        <v>20</v>
      </c>
      <c r="S1323" s="42">
        <v>2.9</v>
      </c>
      <c r="T1323" s="42">
        <v>40</v>
      </c>
      <c r="U1323" s="42">
        <v>18.8</v>
      </c>
      <c r="V1323" s="42">
        <v>70</v>
      </c>
      <c r="W1323" s="42" t="s">
        <v>3410</v>
      </c>
      <c r="X1323" s="42">
        <v>157</v>
      </c>
      <c r="Y1323" s="42">
        <v>32.5</v>
      </c>
      <c r="Z1323" s="42">
        <v>7</v>
      </c>
      <c r="AA1323" s="42">
        <v>11.5</v>
      </c>
      <c r="AB1323" s="42" t="s">
        <v>3411</v>
      </c>
      <c r="AC1323" s="42">
        <v>38.5</v>
      </c>
      <c r="AD1323" s="42" t="s">
        <v>3412</v>
      </c>
      <c r="AE1323" s="42">
        <v>134.5</v>
      </c>
      <c r="AF1323" s="42" t="s">
        <v>2286</v>
      </c>
      <c r="AG1323" s="42">
        <v>73</v>
      </c>
      <c r="AH1323" s="42">
        <v>116.6</v>
      </c>
      <c r="AI1323" s="42">
        <v>130.19999999999999</v>
      </c>
      <c r="AJ1323" s="42">
        <v>258.33999999999997</v>
      </c>
      <c r="AK1323" s="42" t="s">
        <v>76</v>
      </c>
      <c r="AL1323" s="42" t="s">
        <v>76</v>
      </c>
      <c r="AM1323" s="42" t="s">
        <v>76</v>
      </c>
      <c r="AN1323" s="42">
        <v>7.2</v>
      </c>
    </row>
    <row r="1324" spans="2:40" x14ac:dyDescent="0.25">
      <c r="B1324" s="42" t="s">
        <v>408</v>
      </c>
      <c r="C1324" s="15">
        <v>466990</v>
      </c>
      <c r="D1324" s="15" t="s">
        <v>1814</v>
      </c>
      <c r="E1324" s="15">
        <v>2019</v>
      </c>
      <c r="F1324" s="41">
        <v>43770</v>
      </c>
      <c r="G1324" s="42">
        <v>1015.1</v>
      </c>
      <c r="H1324" s="42">
        <v>1017.3</v>
      </c>
      <c r="I1324" s="42">
        <v>1022.6</v>
      </c>
      <c r="J1324" s="42" t="s">
        <v>3413</v>
      </c>
      <c r="K1324" s="42">
        <v>1008.1</v>
      </c>
      <c r="L1324" s="42" t="s">
        <v>3414</v>
      </c>
      <c r="M1324" s="42">
        <v>22.9</v>
      </c>
      <c r="N1324" s="42">
        <v>29.5</v>
      </c>
      <c r="O1324" s="42" t="s">
        <v>3415</v>
      </c>
      <c r="P1324" s="42">
        <v>17.2</v>
      </c>
      <c r="Q1324" s="42" t="s">
        <v>3416</v>
      </c>
      <c r="R1324" s="42">
        <v>17.2</v>
      </c>
      <c r="S1324" s="42">
        <v>3.7</v>
      </c>
      <c r="T1324" s="42">
        <v>30</v>
      </c>
      <c r="U1324" s="42">
        <v>20.100000000000001</v>
      </c>
      <c r="V1324" s="42">
        <v>40</v>
      </c>
      <c r="W1324" s="42" t="s">
        <v>3417</v>
      </c>
      <c r="X1324" s="42">
        <v>109.5</v>
      </c>
      <c r="Y1324" s="42">
        <v>36.299999999999997</v>
      </c>
      <c r="Z1324" s="42">
        <v>9</v>
      </c>
      <c r="AA1324" s="42">
        <v>25</v>
      </c>
      <c r="AB1324" s="42" t="s">
        <v>3418</v>
      </c>
      <c r="AC1324" s="42">
        <v>52</v>
      </c>
      <c r="AD1324" s="42" t="s">
        <v>3419</v>
      </c>
      <c r="AE1324" s="42">
        <v>82.5</v>
      </c>
      <c r="AF1324" s="42" t="s">
        <v>3420</v>
      </c>
      <c r="AG1324" s="42">
        <v>71</v>
      </c>
      <c r="AH1324" s="42">
        <v>92.3</v>
      </c>
      <c r="AI1324" s="42">
        <v>95.5</v>
      </c>
      <c r="AJ1324" s="42">
        <v>167.76</v>
      </c>
      <c r="AK1324" s="42" t="s">
        <v>76</v>
      </c>
      <c r="AL1324" s="42" t="s">
        <v>76</v>
      </c>
      <c r="AM1324" s="42" t="s">
        <v>76</v>
      </c>
      <c r="AN1324" s="42">
        <v>7.6</v>
      </c>
    </row>
    <row r="1325" spans="2:40" x14ac:dyDescent="0.25">
      <c r="B1325" s="42" t="s">
        <v>408</v>
      </c>
      <c r="C1325" s="15">
        <v>466990</v>
      </c>
      <c r="D1325" s="15" t="s">
        <v>1814</v>
      </c>
      <c r="E1325" s="15">
        <v>2019</v>
      </c>
      <c r="F1325" s="41">
        <v>43800</v>
      </c>
      <c r="G1325" s="42">
        <v>1018</v>
      </c>
      <c r="H1325" s="42">
        <v>1020.3</v>
      </c>
      <c r="I1325" s="42">
        <v>1027</v>
      </c>
      <c r="J1325" s="42" t="s">
        <v>3421</v>
      </c>
      <c r="K1325" s="42">
        <v>1010</v>
      </c>
      <c r="L1325" s="42" t="s">
        <v>3422</v>
      </c>
      <c r="M1325" s="42">
        <v>20.2</v>
      </c>
      <c r="N1325" s="42">
        <v>27.1</v>
      </c>
      <c r="O1325" s="42" t="s">
        <v>3423</v>
      </c>
      <c r="P1325" s="42">
        <v>13.6</v>
      </c>
      <c r="Q1325" s="42" t="s">
        <v>3424</v>
      </c>
      <c r="R1325" s="42">
        <v>15.4</v>
      </c>
      <c r="S1325" s="42">
        <v>3.2</v>
      </c>
      <c r="T1325" s="42">
        <v>40</v>
      </c>
      <c r="U1325" s="42">
        <v>19.399999999999999</v>
      </c>
      <c r="V1325" s="42">
        <v>30</v>
      </c>
      <c r="W1325" s="42" t="s">
        <v>3425</v>
      </c>
      <c r="X1325" s="42">
        <v>133</v>
      </c>
      <c r="Y1325" s="42">
        <v>136.5</v>
      </c>
      <c r="Z1325" s="42">
        <v>16</v>
      </c>
      <c r="AA1325" s="42">
        <v>9</v>
      </c>
      <c r="AB1325" s="42" t="s">
        <v>3426</v>
      </c>
      <c r="AC1325" s="42">
        <v>13</v>
      </c>
      <c r="AD1325" s="42" t="s">
        <v>3427</v>
      </c>
      <c r="AE1325" s="42">
        <v>37</v>
      </c>
      <c r="AF1325" s="42" t="s">
        <v>3428</v>
      </c>
      <c r="AG1325" s="42">
        <v>75</v>
      </c>
      <c r="AH1325" s="42">
        <v>76.099999999999994</v>
      </c>
      <c r="AI1325" s="42">
        <v>93.5</v>
      </c>
      <c r="AJ1325" s="42">
        <v>183.4</v>
      </c>
      <c r="AK1325" s="42" t="s">
        <v>76</v>
      </c>
      <c r="AL1325" s="42" t="s">
        <v>76</v>
      </c>
      <c r="AM1325" s="42" t="s">
        <v>76</v>
      </c>
      <c r="AN1325" s="42">
        <v>8.1</v>
      </c>
    </row>
    <row r="1326" spans="2:40" x14ac:dyDescent="0.25">
      <c r="B1326" s="42" t="s">
        <v>408</v>
      </c>
      <c r="C1326" s="15">
        <v>466990</v>
      </c>
      <c r="D1326" s="15" t="s">
        <v>1814</v>
      </c>
      <c r="E1326" s="15">
        <v>2020</v>
      </c>
      <c r="F1326" s="41">
        <v>43831</v>
      </c>
      <c r="G1326" s="42">
        <v>1017.2</v>
      </c>
      <c r="H1326" s="42">
        <v>1019.5</v>
      </c>
      <c r="I1326" s="42">
        <v>1027.8</v>
      </c>
      <c r="J1326" s="42" t="s">
        <v>75</v>
      </c>
      <c r="K1326" s="42">
        <v>1005.4</v>
      </c>
      <c r="L1326" s="42" t="s">
        <v>83</v>
      </c>
      <c r="M1326" s="42">
        <v>19.5</v>
      </c>
      <c r="N1326" s="42">
        <v>27.2</v>
      </c>
      <c r="O1326" s="42" t="s">
        <v>82</v>
      </c>
      <c r="P1326" s="42">
        <v>11.6</v>
      </c>
      <c r="Q1326" s="42" t="s">
        <v>84</v>
      </c>
      <c r="R1326" s="42">
        <v>15.2</v>
      </c>
      <c r="S1326" s="42">
        <v>2.6</v>
      </c>
      <c r="T1326" s="42">
        <v>240</v>
      </c>
      <c r="U1326" s="42">
        <v>14.4</v>
      </c>
      <c r="V1326" s="42">
        <v>50</v>
      </c>
      <c r="W1326" s="42" t="s">
        <v>77</v>
      </c>
      <c r="X1326" s="42">
        <v>50.7</v>
      </c>
      <c r="Y1326" s="42">
        <v>67.2</v>
      </c>
      <c r="Z1326" s="42">
        <v>15</v>
      </c>
      <c r="AA1326" s="42">
        <v>6</v>
      </c>
      <c r="AB1326" s="42" t="s">
        <v>78</v>
      </c>
      <c r="AC1326" s="42">
        <v>11</v>
      </c>
      <c r="AD1326" s="42" t="s">
        <v>79</v>
      </c>
      <c r="AE1326" s="42">
        <v>16</v>
      </c>
      <c r="AF1326" s="42" t="s">
        <v>3429</v>
      </c>
      <c r="AG1326" s="42">
        <v>77</v>
      </c>
      <c r="AH1326" s="42">
        <v>52.9</v>
      </c>
      <c r="AI1326" s="42">
        <v>90.5</v>
      </c>
      <c r="AJ1326" s="42">
        <v>179.7</v>
      </c>
      <c r="AK1326" s="42" t="s">
        <v>76</v>
      </c>
      <c r="AL1326" s="42" t="s">
        <v>76</v>
      </c>
      <c r="AM1326" s="42" t="s">
        <v>76</v>
      </c>
      <c r="AN1326" s="42">
        <v>8.1999999999999993</v>
      </c>
    </row>
    <row r="1327" spans="2:40" x14ac:dyDescent="0.25">
      <c r="B1327" s="42" t="s">
        <v>408</v>
      </c>
      <c r="C1327" s="15">
        <v>466990</v>
      </c>
      <c r="D1327" s="15" t="s">
        <v>1814</v>
      </c>
      <c r="E1327" s="15">
        <v>2020</v>
      </c>
      <c r="F1327" s="41">
        <v>43862</v>
      </c>
      <c r="G1327" s="42">
        <v>1019.5</v>
      </c>
      <c r="H1327" s="42">
        <v>1021.8</v>
      </c>
      <c r="I1327" s="42">
        <v>1028.4000000000001</v>
      </c>
      <c r="J1327" s="42" t="s">
        <v>89</v>
      </c>
      <c r="K1327" s="42">
        <v>1010.7</v>
      </c>
      <c r="L1327" s="42" t="s">
        <v>94</v>
      </c>
      <c r="M1327" s="42">
        <v>19.600000000000001</v>
      </c>
      <c r="N1327" s="42">
        <v>27.8</v>
      </c>
      <c r="O1327" s="42" t="s">
        <v>91</v>
      </c>
      <c r="P1327" s="42">
        <v>12.1</v>
      </c>
      <c r="Q1327" s="42" t="s">
        <v>86</v>
      </c>
      <c r="R1327" s="42">
        <v>14.8</v>
      </c>
      <c r="S1327" s="42">
        <v>2.8</v>
      </c>
      <c r="T1327" s="42">
        <v>240</v>
      </c>
      <c r="U1327" s="42">
        <v>18.7</v>
      </c>
      <c r="V1327" s="42">
        <v>40</v>
      </c>
      <c r="W1327" s="42" t="s">
        <v>87</v>
      </c>
      <c r="X1327" s="42">
        <v>18.600000000000001</v>
      </c>
      <c r="Y1327" s="42">
        <v>49.4</v>
      </c>
      <c r="Z1327" s="42">
        <v>9</v>
      </c>
      <c r="AA1327" s="42">
        <v>2</v>
      </c>
      <c r="AB1327" s="42" t="s">
        <v>92</v>
      </c>
      <c r="AC1327" s="42">
        <v>5</v>
      </c>
      <c r="AD1327" s="42" t="s">
        <v>93</v>
      </c>
      <c r="AE1327" s="42">
        <v>5</v>
      </c>
      <c r="AF1327" s="42" t="s">
        <v>3430</v>
      </c>
      <c r="AG1327" s="42">
        <v>74</v>
      </c>
      <c r="AH1327" s="42">
        <v>64.400000000000006</v>
      </c>
      <c r="AI1327" s="42">
        <v>83.7</v>
      </c>
      <c r="AJ1327" s="42">
        <v>225.75</v>
      </c>
      <c r="AK1327" s="42" t="s">
        <v>76</v>
      </c>
      <c r="AL1327" s="42" t="s">
        <v>76</v>
      </c>
      <c r="AM1327" s="42" t="s">
        <v>76</v>
      </c>
      <c r="AN1327" s="42">
        <v>8.1</v>
      </c>
    </row>
    <row r="1328" spans="2:40" x14ac:dyDescent="0.25">
      <c r="B1328" s="42" t="s">
        <v>408</v>
      </c>
      <c r="C1328" s="15">
        <v>466990</v>
      </c>
      <c r="D1328" s="15" t="s">
        <v>1814</v>
      </c>
      <c r="E1328" s="15">
        <v>2020</v>
      </c>
      <c r="F1328" s="41">
        <v>43891</v>
      </c>
      <c r="G1328" s="42">
        <v>1013.8</v>
      </c>
      <c r="H1328" s="42">
        <v>1016</v>
      </c>
      <c r="I1328" s="42">
        <v>1022.6</v>
      </c>
      <c r="J1328" s="42" t="s">
        <v>98</v>
      </c>
      <c r="K1328" s="42">
        <v>1000.6</v>
      </c>
      <c r="L1328" s="42" t="s">
        <v>95</v>
      </c>
      <c r="M1328" s="42">
        <v>21.4</v>
      </c>
      <c r="N1328" s="42">
        <v>29.5</v>
      </c>
      <c r="O1328" s="42" t="s">
        <v>99</v>
      </c>
      <c r="P1328" s="42">
        <v>15.1</v>
      </c>
      <c r="Q1328" s="42" t="s">
        <v>96</v>
      </c>
      <c r="R1328" s="42">
        <v>17.600000000000001</v>
      </c>
      <c r="S1328" s="42">
        <v>2.8</v>
      </c>
      <c r="T1328" s="42">
        <v>240</v>
      </c>
      <c r="U1328" s="42">
        <v>19.399999999999999</v>
      </c>
      <c r="V1328" s="42">
        <v>130</v>
      </c>
      <c r="W1328" s="42" t="s">
        <v>100</v>
      </c>
      <c r="X1328" s="42">
        <v>119.1</v>
      </c>
      <c r="Y1328" s="42">
        <v>80.3</v>
      </c>
      <c r="Z1328" s="42">
        <v>17</v>
      </c>
      <c r="AA1328" s="42">
        <v>15.5</v>
      </c>
      <c r="AB1328" s="42" t="s">
        <v>101</v>
      </c>
      <c r="AC1328" s="42">
        <v>43</v>
      </c>
      <c r="AD1328" s="42" t="s">
        <v>102</v>
      </c>
      <c r="AE1328" s="42">
        <v>67</v>
      </c>
      <c r="AF1328" s="42" t="s">
        <v>2809</v>
      </c>
      <c r="AG1328" s="42">
        <v>80</v>
      </c>
      <c r="AH1328" s="42">
        <v>74.8</v>
      </c>
      <c r="AI1328" s="42">
        <v>91.7</v>
      </c>
      <c r="AJ1328" s="42">
        <v>282.51</v>
      </c>
      <c r="AK1328" s="42" t="s">
        <v>76</v>
      </c>
      <c r="AL1328" s="42" t="s">
        <v>76</v>
      </c>
      <c r="AM1328" s="42" t="s">
        <v>76</v>
      </c>
      <c r="AN1328" s="42">
        <v>8.3000000000000007</v>
      </c>
    </row>
    <row r="1329" spans="2:40" x14ac:dyDescent="0.25">
      <c r="B1329" s="42" t="s">
        <v>408</v>
      </c>
      <c r="C1329" s="15">
        <v>466990</v>
      </c>
      <c r="D1329" s="15" t="s">
        <v>1814</v>
      </c>
      <c r="E1329" s="15">
        <v>2020</v>
      </c>
      <c r="F1329" s="41">
        <v>43922</v>
      </c>
      <c r="G1329" s="42">
        <v>1014.4</v>
      </c>
      <c r="H1329" s="42">
        <v>1016.7</v>
      </c>
      <c r="I1329" s="42">
        <v>1019.6</v>
      </c>
      <c r="J1329" s="42" t="s">
        <v>103</v>
      </c>
      <c r="K1329" s="42">
        <v>1006.2</v>
      </c>
      <c r="L1329" s="42" t="s">
        <v>108</v>
      </c>
      <c r="M1329" s="42">
        <v>21.5</v>
      </c>
      <c r="N1329" s="42">
        <v>30.1</v>
      </c>
      <c r="O1329" s="42" t="s">
        <v>107</v>
      </c>
      <c r="P1329" s="42">
        <v>15</v>
      </c>
      <c r="Q1329" s="42" t="s">
        <v>106</v>
      </c>
      <c r="R1329" s="42">
        <v>17.600000000000001</v>
      </c>
      <c r="S1329" s="42">
        <v>2.9</v>
      </c>
      <c r="T1329" s="42">
        <v>30</v>
      </c>
      <c r="U1329" s="42">
        <v>15.3</v>
      </c>
      <c r="V1329" s="42">
        <v>30</v>
      </c>
      <c r="W1329" s="42" t="s">
        <v>104</v>
      </c>
      <c r="X1329" s="42">
        <v>57</v>
      </c>
      <c r="Y1329" s="42">
        <v>92.2</v>
      </c>
      <c r="Z1329" s="42">
        <v>14</v>
      </c>
      <c r="AA1329" s="42">
        <v>3</v>
      </c>
      <c r="AB1329" s="42" t="s">
        <v>109</v>
      </c>
      <c r="AC1329" s="42">
        <v>4.5</v>
      </c>
      <c r="AD1329" s="42" t="s">
        <v>105</v>
      </c>
      <c r="AE1329" s="42">
        <v>8.5</v>
      </c>
      <c r="AF1329" s="42" t="s">
        <v>3431</v>
      </c>
      <c r="AG1329" s="42">
        <v>79</v>
      </c>
      <c r="AH1329" s="42">
        <v>73.400000000000006</v>
      </c>
      <c r="AI1329" s="42">
        <v>66.900000000000006</v>
      </c>
      <c r="AJ1329" s="42">
        <v>242.48</v>
      </c>
      <c r="AK1329" s="42" t="s">
        <v>76</v>
      </c>
      <c r="AL1329" s="42" t="s">
        <v>76</v>
      </c>
      <c r="AM1329" s="42" t="s">
        <v>76</v>
      </c>
      <c r="AN1329" s="42">
        <v>8.8000000000000007</v>
      </c>
    </row>
    <row r="1330" spans="2:40" x14ac:dyDescent="0.25">
      <c r="B1330" s="42" t="s">
        <v>408</v>
      </c>
      <c r="C1330" s="15">
        <v>466990</v>
      </c>
      <c r="D1330" s="15" t="s">
        <v>1814</v>
      </c>
      <c r="E1330" s="15">
        <v>2020</v>
      </c>
      <c r="F1330" s="41">
        <v>43952</v>
      </c>
      <c r="G1330" s="42">
        <v>1007.1</v>
      </c>
      <c r="H1330" s="42">
        <v>1009.3</v>
      </c>
      <c r="I1330" s="42">
        <v>1013.8</v>
      </c>
      <c r="J1330" s="42" t="s">
        <v>114</v>
      </c>
      <c r="K1330" s="42">
        <v>999.7</v>
      </c>
      <c r="L1330" s="42" t="s">
        <v>117</v>
      </c>
      <c r="M1330" s="42">
        <v>26.1</v>
      </c>
      <c r="N1330" s="42">
        <v>32.799999999999997</v>
      </c>
      <c r="O1330" s="42" t="s">
        <v>119</v>
      </c>
      <c r="P1330" s="42">
        <v>22</v>
      </c>
      <c r="Q1330" s="42" t="s">
        <v>110</v>
      </c>
      <c r="R1330" s="42">
        <v>22.8</v>
      </c>
      <c r="S1330" s="42">
        <v>2.2999999999999998</v>
      </c>
      <c r="T1330" s="42">
        <v>230</v>
      </c>
      <c r="U1330" s="42">
        <v>17.600000000000001</v>
      </c>
      <c r="V1330" s="42">
        <v>180</v>
      </c>
      <c r="W1330" s="42" t="s">
        <v>116</v>
      </c>
      <c r="X1330" s="42">
        <v>171.5</v>
      </c>
      <c r="Y1330" s="42">
        <v>150.5</v>
      </c>
      <c r="Z1330" s="42">
        <v>21</v>
      </c>
      <c r="AA1330" s="42">
        <v>5.5</v>
      </c>
      <c r="AB1330" s="42" t="s">
        <v>111</v>
      </c>
      <c r="AC1330" s="42">
        <v>11</v>
      </c>
      <c r="AD1330" s="42" t="s">
        <v>112</v>
      </c>
      <c r="AE1330" s="42">
        <v>31</v>
      </c>
      <c r="AF1330" s="42" t="s">
        <v>3432</v>
      </c>
      <c r="AG1330" s="42">
        <v>83</v>
      </c>
      <c r="AH1330" s="42">
        <v>97.6</v>
      </c>
      <c r="AI1330" s="42">
        <v>118.2</v>
      </c>
      <c r="AJ1330" s="42">
        <v>385.97</v>
      </c>
      <c r="AK1330" s="42" t="s">
        <v>76</v>
      </c>
      <c r="AL1330" s="42" t="s">
        <v>76</v>
      </c>
      <c r="AM1330" s="42" t="s">
        <v>76</v>
      </c>
      <c r="AN1330" s="42">
        <v>7.8</v>
      </c>
    </row>
    <row r="1331" spans="2:40" x14ac:dyDescent="0.25">
      <c r="B1331" s="42" t="s">
        <v>408</v>
      </c>
      <c r="C1331" s="15">
        <v>466990</v>
      </c>
      <c r="D1331" s="15" t="s">
        <v>1814</v>
      </c>
      <c r="E1331" s="15">
        <v>2020</v>
      </c>
      <c r="F1331" s="41">
        <v>43983</v>
      </c>
      <c r="G1331" s="42">
        <v>1006</v>
      </c>
      <c r="H1331" s="42">
        <v>1008.2</v>
      </c>
      <c r="I1331" s="42">
        <v>1012.2</v>
      </c>
      <c r="J1331" s="42" t="s">
        <v>124</v>
      </c>
      <c r="K1331" s="42">
        <v>1000.9</v>
      </c>
      <c r="L1331" s="42" t="s">
        <v>126</v>
      </c>
      <c r="M1331" s="42">
        <v>29.3</v>
      </c>
      <c r="N1331" s="42">
        <v>34.700000000000003</v>
      </c>
      <c r="O1331" s="42" t="s">
        <v>125</v>
      </c>
      <c r="P1331" s="42">
        <v>24.6</v>
      </c>
      <c r="Q1331" s="42" t="s">
        <v>120</v>
      </c>
      <c r="R1331" s="42">
        <v>24.4</v>
      </c>
      <c r="S1331" s="42">
        <v>2.7</v>
      </c>
      <c r="T1331" s="42">
        <v>240</v>
      </c>
      <c r="U1331" s="42">
        <v>14.6</v>
      </c>
      <c r="V1331" s="42">
        <v>170</v>
      </c>
      <c r="W1331" s="42" t="s">
        <v>123</v>
      </c>
      <c r="X1331" s="42">
        <v>53.5</v>
      </c>
      <c r="Y1331" s="42">
        <v>14</v>
      </c>
      <c r="Z1331" s="42">
        <v>6</v>
      </c>
      <c r="AA1331" s="42">
        <v>11</v>
      </c>
      <c r="AB1331" s="42" t="s">
        <v>121</v>
      </c>
      <c r="AC1331" s="42">
        <v>25.5</v>
      </c>
      <c r="AD1331" s="42" t="s">
        <v>122</v>
      </c>
      <c r="AE1331" s="42">
        <v>48.5</v>
      </c>
      <c r="AF1331" s="42" t="s">
        <v>2307</v>
      </c>
      <c r="AG1331" s="42">
        <v>75</v>
      </c>
      <c r="AH1331" s="42">
        <v>184.5</v>
      </c>
      <c r="AI1331" s="42">
        <v>254.7</v>
      </c>
      <c r="AJ1331" s="42">
        <v>643.04</v>
      </c>
      <c r="AK1331" s="42" t="s">
        <v>76</v>
      </c>
      <c r="AL1331" s="42" t="s">
        <v>76</v>
      </c>
      <c r="AM1331" s="42" t="s">
        <v>76</v>
      </c>
      <c r="AN1331" s="42">
        <v>5.2</v>
      </c>
    </row>
    <row r="1332" spans="2:40" x14ac:dyDescent="0.25">
      <c r="B1332" s="42" t="s">
        <v>408</v>
      </c>
      <c r="C1332" s="15">
        <v>466990</v>
      </c>
      <c r="D1332" s="15" t="s">
        <v>1814</v>
      </c>
      <c r="E1332" s="15">
        <v>2020</v>
      </c>
      <c r="F1332" s="41">
        <v>44013</v>
      </c>
      <c r="G1332" s="42">
        <v>1006</v>
      </c>
      <c r="H1332" s="42">
        <v>1008.2</v>
      </c>
      <c r="I1332" s="42">
        <v>1011.2</v>
      </c>
      <c r="J1332" s="42" t="s">
        <v>133</v>
      </c>
      <c r="K1332" s="42">
        <v>999.9</v>
      </c>
      <c r="L1332" s="42" t="s">
        <v>130</v>
      </c>
      <c r="M1332" s="42">
        <v>29.5</v>
      </c>
      <c r="N1332" s="42">
        <v>35.299999999999997</v>
      </c>
      <c r="O1332" s="42" t="s">
        <v>131</v>
      </c>
      <c r="P1332" s="42">
        <v>24.6</v>
      </c>
      <c r="Q1332" s="42" t="s">
        <v>132</v>
      </c>
      <c r="R1332" s="42">
        <v>24.7</v>
      </c>
      <c r="S1332" s="42">
        <v>2.9</v>
      </c>
      <c r="T1332" s="42">
        <v>230</v>
      </c>
      <c r="U1332" s="42">
        <v>13</v>
      </c>
      <c r="V1332" s="42">
        <v>160</v>
      </c>
      <c r="W1332" s="42" t="s">
        <v>129</v>
      </c>
      <c r="X1332" s="42">
        <v>105</v>
      </c>
      <c r="Y1332" s="42">
        <v>32.1</v>
      </c>
      <c r="Z1332" s="42">
        <v>10</v>
      </c>
      <c r="AA1332" s="42">
        <v>11</v>
      </c>
      <c r="AB1332" s="42" t="s">
        <v>127</v>
      </c>
      <c r="AC1332" s="42">
        <v>26</v>
      </c>
      <c r="AD1332" s="42" t="s">
        <v>128</v>
      </c>
      <c r="AE1332" s="42">
        <v>28.5</v>
      </c>
      <c r="AF1332" s="42" t="s">
        <v>3433</v>
      </c>
      <c r="AG1332" s="42">
        <v>76</v>
      </c>
      <c r="AH1332" s="42">
        <v>192.8</v>
      </c>
      <c r="AI1332" s="42">
        <v>273.5</v>
      </c>
      <c r="AJ1332" s="42">
        <v>675.77</v>
      </c>
      <c r="AK1332" s="42" t="s">
        <v>76</v>
      </c>
      <c r="AL1332" s="42" t="s">
        <v>76</v>
      </c>
      <c r="AM1332" s="42" t="s">
        <v>76</v>
      </c>
      <c r="AN1332" s="42">
        <v>4.9000000000000004</v>
      </c>
    </row>
    <row r="1333" spans="2:40" x14ac:dyDescent="0.25">
      <c r="B1333" s="42" t="s">
        <v>408</v>
      </c>
      <c r="C1333" s="15">
        <v>466990</v>
      </c>
      <c r="D1333" s="15" t="s">
        <v>1814</v>
      </c>
      <c r="E1333" s="15">
        <v>2020</v>
      </c>
      <c r="F1333" s="41">
        <v>44044</v>
      </c>
      <c r="G1333" s="42">
        <v>1005.2</v>
      </c>
      <c r="H1333" s="42">
        <v>1007.4</v>
      </c>
      <c r="I1333" s="42">
        <v>1013.7</v>
      </c>
      <c r="J1333" s="42" t="s">
        <v>138</v>
      </c>
      <c r="K1333" s="42">
        <v>997.8</v>
      </c>
      <c r="L1333" s="42" t="s">
        <v>142</v>
      </c>
      <c r="M1333" s="42">
        <v>29.1</v>
      </c>
      <c r="N1333" s="42">
        <v>34.1</v>
      </c>
      <c r="O1333" s="42" t="s">
        <v>139</v>
      </c>
      <c r="P1333" s="42">
        <v>24</v>
      </c>
      <c r="Q1333" s="42" t="s">
        <v>140</v>
      </c>
      <c r="R1333" s="42">
        <v>24.1</v>
      </c>
      <c r="S1333" s="42">
        <v>2.8</v>
      </c>
      <c r="T1333" s="42">
        <v>150</v>
      </c>
      <c r="U1333" s="42">
        <v>14.6</v>
      </c>
      <c r="V1333" s="42">
        <v>180</v>
      </c>
      <c r="W1333" s="42" t="s">
        <v>136</v>
      </c>
      <c r="X1333" s="42">
        <v>101.5</v>
      </c>
      <c r="Y1333" s="42">
        <v>30.2</v>
      </c>
      <c r="Z1333" s="42">
        <v>10</v>
      </c>
      <c r="AA1333" s="42">
        <v>11.5</v>
      </c>
      <c r="AB1333" s="42" t="s">
        <v>141</v>
      </c>
      <c r="AC1333" s="42">
        <v>19.5</v>
      </c>
      <c r="AD1333" s="42" t="s">
        <v>137</v>
      </c>
      <c r="AE1333" s="42">
        <v>68.5</v>
      </c>
      <c r="AF1333" s="42" t="s">
        <v>2848</v>
      </c>
      <c r="AG1333" s="42">
        <v>75</v>
      </c>
      <c r="AH1333" s="42">
        <v>169.4</v>
      </c>
      <c r="AI1333" s="42">
        <v>254.6</v>
      </c>
      <c r="AJ1333" s="42">
        <v>612.52</v>
      </c>
      <c r="AK1333" s="42" t="s">
        <v>76</v>
      </c>
      <c r="AL1333" s="42" t="s">
        <v>76</v>
      </c>
      <c r="AM1333" s="42" t="s">
        <v>76</v>
      </c>
      <c r="AN1333" s="42">
        <v>5.2</v>
      </c>
    </row>
    <row r="1334" spans="2:40" x14ac:dyDescent="0.25">
      <c r="B1334" s="42" t="s">
        <v>408</v>
      </c>
      <c r="C1334" s="15">
        <v>466990</v>
      </c>
      <c r="D1334" s="15" t="s">
        <v>1814</v>
      </c>
      <c r="E1334" s="15">
        <v>2020</v>
      </c>
      <c r="F1334" s="41">
        <v>44075</v>
      </c>
      <c r="G1334" s="42">
        <v>1007.6</v>
      </c>
      <c r="H1334" s="42">
        <v>1009.8</v>
      </c>
      <c r="I1334" s="42">
        <v>1012.5</v>
      </c>
      <c r="J1334" s="42" t="s">
        <v>151</v>
      </c>
      <c r="K1334" s="42">
        <v>997.9</v>
      </c>
      <c r="L1334" s="42" t="s">
        <v>143</v>
      </c>
      <c r="M1334" s="42">
        <v>27.4</v>
      </c>
      <c r="N1334" s="42">
        <v>34</v>
      </c>
      <c r="O1334" s="42" t="s">
        <v>145</v>
      </c>
      <c r="P1334" s="42">
        <v>22.4</v>
      </c>
      <c r="Q1334" s="42" t="s">
        <v>153</v>
      </c>
      <c r="R1334" s="42">
        <v>22.7</v>
      </c>
      <c r="S1334" s="42">
        <v>2.8</v>
      </c>
      <c r="T1334" s="42">
        <v>240</v>
      </c>
      <c r="U1334" s="42">
        <v>13</v>
      </c>
      <c r="V1334" s="42">
        <v>170</v>
      </c>
      <c r="W1334" s="42" t="s">
        <v>150</v>
      </c>
      <c r="X1334" s="42">
        <v>107</v>
      </c>
      <c r="Y1334" s="42">
        <v>41</v>
      </c>
      <c r="Z1334" s="42">
        <v>13</v>
      </c>
      <c r="AA1334" s="42">
        <v>15.5</v>
      </c>
      <c r="AB1334" s="42" t="s">
        <v>148</v>
      </c>
      <c r="AC1334" s="42">
        <v>39.5</v>
      </c>
      <c r="AD1334" s="42" t="s">
        <v>149</v>
      </c>
      <c r="AE1334" s="42">
        <v>41</v>
      </c>
      <c r="AF1334" s="42" t="s">
        <v>3434</v>
      </c>
      <c r="AG1334" s="42">
        <v>76</v>
      </c>
      <c r="AH1334" s="42">
        <v>126</v>
      </c>
      <c r="AI1334" s="42">
        <v>155.5</v>
      </c>
      <c r="AJ1334" s="42">
        <v>390.02</v>
      </c>
      <c r="AK1334" s="42" t="s">
        <v>76</v>
      </c>
      <c r="AL1334" s="42" t="s">
        <v>76</v>
      </c>
      <c r="AM1334" s="42" t="s">
        <v>76</v>
      </c>
      <c r="AN1334" s="42">
        <v>7.3</v>
      </c>
    </row>
    <row r="1335" spans="2:40" x14ac:dyDescent="0.25">
      <c r="B1335" s="42" t="s">
        <v>408</v>
      </c>
      <c r="C1335" s="15">
        <v>466990</v>
      </c>
      <c r="D1335" s="15" t="s">
        <v>1814</v>
      </c>
      <c r="E1335" s="15">
        <v>2020</v>
      </c>
      <c r="F1335" s="41">
        <v>44105</v>
      </c>
      <c r="G1335" s="42">
        <v>1012.2</v>
      </c>
      <c r="H1335" s="42">
        <v>1014.4</v>
      </c>
      <c r="I1335" s="42">
        <v>1019</v>
      </c>
      <c r="J1335" s="42" t="s">
        <v>161</v>
      </c>
      <c r="K1335" s="42">
        <v>1004</v>
      </c>
      <c r="L1335" s="42" t="s">
        <v>158</v>
      </c>
      <c r="M1335" s="42">
        <v>25.3</v>
      </c>
      <c r="N1335" s="42">
        <v>32</v>
      </c>
      <c r="O1335" s="42" t="s">
        <v>154</v>
      </c>
      <c r="P1335" s="42">
        <v>19.3</v>
      </c>
      <c r="Q1335" s="42" t="s">
        <v>162</v>
      </c>
      <c r="R1335" s="42">
        <v>20.3</v>
      </c>
      <c r="S1335" s="42">
        <v>3</v>
      </c>
      <c r="T1335" s="42">
        <v>20</v>
      </c>
      <c r="U1335" s="42">
        <v>16.3</v>
      </c>
      <c r="V1335" s="42">
        <v>40</v>
      </c>
      <c r="W1335" s="42" t="s">
        <v>160</v>
      </c>
      <c r="X1335" s="42">
        <v>259</v>
      </c>
      <c r="Y1335" s="42">
        <v>97.7</v>
      </c>
      <c r="Z1335" s="42">
        <v>15</v>
      </c>
      <c r="AA1335" s="42">
        <v>10.5</v>
      </c>
      <c r="AB1335" s="42" t="s">
        <v>155</v>
      </c>
      <c r="AC1335" s="42">
        <v>30</v>
      </c>
      <c r="AD1335" s="42" t="s">
        <v>156</v>
      </c>
      <c r="AE1335" s="42">
        <v>69.5</v>
      </c>
      <c r="AF1335" s="42" t="s">
        <v>3435</v>
      </c>
      <c r="AG1335" s="42">
        <v>74</v>
      </c>
      <c r="AH1335" s="42">
        <v>88.7</v>
      </c>
      <c r="AI1335" s="42">
        <v>77.900000000000006</v>
      </c>
      <c r="AJ1335" s="42">
        <v>245.93</v>
      </c>
      <c r="AK1335" s="42" t="s">
        <v>76</v>
      </c>
      <c r="AL1335" s="42" t="s">
        <v>76</v>
      </c>
      <c r="AM1335" s="42" t="s">
        <v>76</v>
      </c>
      <c r="AN1335" s="42">
        <v>8.4</v>
      </c>
    </row>
    <row r="1336" spans="2:40" x14ac:dyDescent="0.25">
      <c r="B1336" s="42" t="s">
        <v>408</v>
      </c>
      <c r="C1336" s="15">
        <v>466990</v>
      </c>
      <c r="D1336" s="15" t="s">
        <v>1814</v>
      </c>
      <c r="E1336" s="15">
        <v>2020</v>
      </c>
      <c r="F1336" s="41">
        <v>44136</v>
      </c>
      <c r="G1336" s="42">
        <v>1016.4</v>
      </c>
      <c r="H1336" s="42">
        <v>1018.6</v>
      </c>
      <c r="I1336" s="42">
        <v>1023.6</v>
      </c>
      <c r="J1336" s="42" t="s">
        <v>173</v>
      </c>
      <c r="K1336" s="42">
        <v>1008.2</v>
      </c>
      <c r="L1336" s="42" t="s">
        <v>170</v>
      </c>
      <c r="M1336" s="42">
        <v>23.5</v>
      </c>
      <c r="N1336" s="42">
        <v>29.4</v>
      </c>
      <c r="O1336" s="42" t="s">
        <v>166</v>
      </c>
      <c r="P1336" s="42">
        <v>18.899999999999999</v>
      </c>
      <c r="Q1336" s="42" t="s">
        <v>172</v>
      </c>
      <c r="R1336" s="42">
        <v>19.600000000000001</v>
      </c>
      <c r="S1336" s="42">
        <v>3.4</v>
      </c>
      <c r="T1336" s="42">
        <v>30</v>
      </c>
      <c r="U1336" s="42">
        <v>19.600000000000001</v>
      </c>
      <c r="V1336" s="42">
        <v>40</v>
      </c>
      <c r="W1336" s="42" t="s">
        <v>164</v>
      </c>
      <c r="X1336" s="42">
        <v>146</v>
      </c>
      <c r="Y1336" s="42">
        <v>119.1</v>
      </c>
      <c r="Z1336" s="42">
        <v>21</v>
      </c>
      <c r="AA1336" s="42">
        <v>5</v>
      </c>
      <c r="AB1336" s="42" t="s">
        <v>165</v>
      </c>
      <c r="AC1336" s="42">
        <v>8</v>
      </c>
      <c r="AD1336" s="42" t="s">
        <v>171</v>
      </c>
      <c r="AE1336" s="42">
        <v>25.5</v>
      </c>
      <c r="AF1336" s="42" t="s">
        <v>3436</v>
      </c>
      <c r="AG1336" s="42">
        <v>79</v>
      </c>
      <c r="AH1336" s="42">
        <v>69.8</v>
      </c>
      <c r="AI1336" s="42">
        <v>88.7</v>
      </c>
      <c r="AJ1336" s="42">
        <v>213.65</v>
      </c>
      <c r="AK1336" s="42" t="s">
        <v>76</v>
      </c>
      <c r="AL1336" s="42" t="s">
        <v>76</v>
      </c>
      <c r="AM1336" s="42" t="s">
        <v>76</v>
      </c>
      <c r="AN1336" s="42">
        <v>8.4</v>
      </c>
    </row>
    <row r="1337" spans="2:40" x14ac:dyDescent="0.25">
      <c r="B1337" s="42" t="s">
        <v>408</v>
      </c>
      <c r="C1337" s="15">
        <v>466990</v>
      </c>
      <c r="D1337" s="15" t="s">
        <v>1814</v>
      </c>
      <c r="E1337" s="15">
        <v>2020</v>
      </c>
      <c r="F1337" s="41">
        <v>44166</v>
      </c>
      <c r="G1337" s="42">
        <v>1017.1</v>
      </c>
      <c r="H1337" s="42">
        <v>1019.4</v>
      </c>
      <c r="I1337" s="42">
        <v>1026.8</v>
      </c>
      <c r="J1337" s="42" t="s">
        <v>182</v>
      </c>
      <c r="K1337" s="42">
        <v>1008.6</v>
      </c>
      <c r="L1337" s="42" t="s">
        <v>180</v>
      </c>
      <c r="M1337" s="42">
        <v>20.2</v>
      </c>
      <c r="N1337" s="42">
        <v>26.8</v>
      </c>
      <c r="O1337" s="42" t="s">
        <v>177</v>
      </c>
      <c r="P1337" s="42">
        <v>11.4</v>
      </c>
      <c r="Q1337" s="42" t="s">
        <v>183</v>
      </c>
      <c r="R1337" s="42">
        <v>16.8</v>
      </c>
      <c r="S1337" s="42">
        <v>3.7</v>
      </c>
      <c r="T1337" s="42">
        <v>40</v>
      </c>
      <c r="U1337" s="42">
        <v>22.2</v>
      </c>
      <c r="V1337" s="42">
        <v>30</v>
      </c>
      <c r="W1337" s="42" t="s">
        <v>181</v>
      </c>
      <c r="X1337" s="42">
        <v>84</v>
      </c>
      <c r="Y1337" s="42">
        <v>104.5</v>
      </c>
      <c r="Z1337" s="42">
        <v>18</v>
      </c>
      <c r="AA1337" s="42">
        <v>4.5</v>
      </c>
      <c r="AB1337" s="42" t="s">
        <v>179</v>
      </c>
      <c r="AC1337" s="42">
        <v>9.5</v>
      </c>
      <c r="AD1337" s="42" t="s">
        <v>174</v>
      </c>
      <c r="AE1337" s="42">
        <v>24</v>
      </c>
      <c r="AF1337" s="42" t="s">
        <v>2879</v>
      </c>
      <c r="AG1337" s="42">
        <v>81</v>
      </c>
      <c r="AH1337" s="42">
        <v>57.7</v>
      </c>
      <c r="AI1337" s="42">
        <v>31.1</v>
      </c>
      <c r="AJ1337" s="42">
        <v>123.24</v>
      </c>
      <c r="AK1337" s="42" t="s">
        <v>76</v>
      </c>
      <c r="AL1337" s="42" t="s">
        <v>76</v>
      </c>
      <c r="AM1337" s="42" t="s">
        <v>76</v>
      </c>
      <c r="AN1337" s="42">
        <v>9.3000000000000007</v>
      </c>
    </row>
    <row r="1338" spans="2:40" x14ac:dyDescent="0.25">
      <c r="B1338" s="42" t="s">
        <v>408</v>
      </c>
      <c r="C1338" s="15">
        <v>466990</v>
      </c>
      <c r="D1338" s="15" t="s">
        <v>1814</v>
      </c>
      <c r="E1338" s="15">
        <v>2021</v>
      </c>
      <c r="F1338" s="41">
        <v>44197</v>
      </c>
      <c r="G1338" s="42">
        <v>1018.3</v>
      </c>
      <c r="H1338" s="42">
        <v>1020.6</v>
      </c>
      <c r="I1338" s="42">
        <v>1024.7</v>
      </c>
      <c r="J1338" s="42" t="s">
        <v>185</v>
      </c>
      <c r="K1338" s="42">
        <v>1006.7</v>
      </c>
      <c r="L1338" s="42" t="s">
        <v>190</v>
      </c>
      <c r="M1338" s="42">
        <v>16.600000000000001</v>
      </c>
      <c r="N1338" s="42">
        <v>23.8</v>
      </c>
      <c r="O1338" s="42" t="s">
        <v>191</v>
      </c>
      <c r="P1338" s="42">
        <v>8.9</v>
      </c>
      <c r="Q1338" s="42" t="s">
        <v>186</v>
      </c>
      <c r="R1338" s="42">
        <v>12.8</v>
      </c>
      <c r="S1338" s="42">
        <v>3.6</v>
      </c>
      <c r="T1338" s="42">
        <v>40</v>
      </c>
      <c r="U1338" s="42">
        <v>21.6</v>
      </c>
      <c r="V1338" s="42">
        <v>120</v>
      </c>
      <c r="W1338" s="42" t="s">
        <v>187</v>
      </c>
      <c r="X1338" s="42">
        <v>54.5</v>
      </c>
      <c r="Y1338" s="42">
        <v>109.4</v>
      </c>
      <c r="Z1338" s="42">
        <v>14</v>
      </c>
      <c r="AA1338" s="42">
        <v>2.5</v>
      </c>
      <c r="AB1338" s="42" t="s">
        <v>188</v>
      </c>
      <c r="AC1338" s="42">
        <v>5</v>
      </c>
      <c r="AD1338" s="42" t="s">
        <v>189</v>
      </c>
      <c r="AE1338" s="42">
        <v>10.5</v>
      </c>
      <c r="AF1338" s="42" t="s">
        <v>3437</v>
      </c>
      <c r="AG1338" s="42">
        <v>79</v>
      </c>
      <c r="AH1338" s="42">
        <v>60</v>
      </c>
      <c r="AI1338" s="42">
        <v>70.8</v>
      </c>
      <c r="AJ1338" s="42">
        <v>251.77</v>
      </c>
      <c r="AK1338" s="42" t="s">
        <v>76</v>
      </c>
      <c r="AL1338" s="42" t="s">
        <v>76</v>
      </c>
      <c r="AM1338" s="42" t="s">
        <v>76</v>
      </c>
      <c r="AN1338" s="42">
        <v>8.1999999999999993</v>
      </c>
    </row>
    <row r="1339" spans="2:40" x14ac:dyDescent="0.25">
      <c r="B1339" s="42" t="s">
        <v>408</v>
      </c>
      <c r="C1339" s="15">
        <v>466990</v>
      </c>
      <c r="D1339" s="15" t="s">
        <v>1814</v>
      </c>
      <c r="E1339" s="15">
        <v>2021</v>
      </c>
      <c r="F1339" s="41">
        <v>44228</v>
      </c>
      <c r="G1339" s="42">
        <v>1015.6</v>
      </c>
      <c r="H1339" s="42">
        <v>1017.8</v>
      </c>
      <c r="I1339" s="42">
        <v>1025.8</v>
      </c>
      <c r="J1339" s="42" t="s">
        <v>196</v>
      </c>
      <c r="K1339" s="42">
        <v>1004.9</v>
      </c>
      <c r="L1339" s="42" t="s">
        <v>193</v>
      </c>
      <c r="M1339" s="42">
        <v>19.5</v>
      </c>
      <c r="N1339" s="42">
        <v>26.2</v>
      </c>
      <c r="O1339" s="42" t="s">
        <v>198</v>
      </c>
      <c r="P1339" s="42">
        <v>12.1</v>
      </c>
      <c r="Q1339" s="42" t="s">
        <v>197</v>
      </c>
      <c r="R1339" s="42">
        <v>15.4</v>
      </c>
      <c r="S1339" s="42">
        <v>3.3</v>
      </c>
      <c r="T1339" s="42">
        <v>240</v>
      </c>
      <c r="U1339" s="42">
        <v>19.2</v>
      </c>
      <c r="V1339" s="42">
        <v>40</v>
      </c>
      <c r="W1339" s="42" t="s">
        <v>195</v>
      </c>
      <c r="X1339" s="42">
        <v>35</v>
      </c>
      <c r="Y1339" s="42">
        <v>69.400000000000006</v>
      </c>
      <c r="Z1339" s="42">
        <v>10</v>
      </c>
      <c r="AA1339" s="42">
        <v>2</v>
      </c>
      <c r="AB1339" s="42" t="s">
        <v>192</v>
      </c>
      <c r="AC1339" s="42">
        <v>5</v>
      </c>
      <c r="AD1339" s="42" t="s">
        <v>194</v>
      </c>
      <c r="AE1339" s="42">
        <v>13</v>
      </c>
      <c r="AF1339" s="42" t="s">
        <v>1464</v>
      </c>
      <c r="AG1339" s="42">
        <v>78</v>
      </c>
      <c r="AH1339" s="42">
        <v>74.8</v>
      </c>
      <c r="AI1339" s="42">
        <v>114.5</v>
      </c>
      <c r="AJ1339" s="42">
        <v>352.03</v>
      </c>
      <c r="AK1339" s="42" t="s">
        <v>76</v>
      </c>
      <c r="AL1339" s="42" t="s">
        <v>76</v>
      </c>
      <c r="AM1339" s="42" t="s">
        <v>76</v>
      </c>
      <c r="AN1339" s="42">
        <v>6.9</v>
      </c>
    </row>
    <row r="1340" spans="2:40" x14ac:dyDescent="0.25">
      <c r="B1340" s="42" t="s">
        <v>408</v>
      </c>
      <c r="C1340" s="15">
        <v>466990</v>
      </c>
      <c r="D1340" s="15" t="s">
        <v>1814</v>
      </c>
      <c r="E1340" s="15">
        <v>2021</v>
      </c>
      <c r="F1340" s="41">
        <v>44256</v>
      </c>
      <c r="G1340" s="42">
        <v>1014.1</v>
      </c>
      <c r="H1340" s="42">
        <v>1016.4</v>
      </c>
      <c r="I1340" s="42">
        <v>1023.9</v>
      </c>
      <c r="J1340" s="42" t="s">
        <v>201</v>
      </c>
      <c r="K1340" s="42">
        <v>1003</v>
      </c>
      <c r="L1340" s="42" t="s">
        <v>205</v>
      </c>
      <c r="M1340" s="42">
        <v>21.5</v>
      </c>
      <c r="N1340" s="42">
        <v>28.7</v>
      </c>
      <c r="O1340" s="42" t="s">
        <v>204</v>
      </c>
      <c r="P1340" s="42">
        <v>14.4</v>
      </c>
      <c r="Q1340" s="42" t="s">
        <v>202</v>
      </c>
      <c r="R1340" s="42">
        <v>18.7</v>
      </c>
      <c r="S1340" s="42">
        <v>3.1</v>
      </c>
      <c r="T1340" s="42">
        <v>40</v>
      </c>
      <c r="U1340" s="42">
        <v>19.5</v>
      </c>
      <c r="V1340" s="42">
        <v>50</v>
      </c>
      <c r="W1340" s="42" t="s">
        <v>199</v>
      </c>
      <c r="X1340" s="42">
        <v>23.5</v>
      </c>
      <c r="Y1340" s="42">
        <v>53.9</v>
      </c>
      <c r="Z1340" s="42">
        <v>11</v>
      </c>
      <c r="AA1340" s="42">
        <v>2.5</v>
      </c>
      <c r="AB1340" s="42" t="s">
        <v>203</v>
      </c>
      <c r="AC1340" s="42">
        <v>4.5</v>
      </c>
      <c r="AD1340" s="42" t="s">
        <v>203</v>
      </c>
      <c r="AE1340" s="42">
        <v>5</v>
      </c>
      <c r="AF1340" s="42" t="s">
        <v>3438</v>
      </c>
      <c r="AG1340" s="42">
        <v>84</v>
      </c>
      <c r="AH1340" s="42">
        <v>84.3</v>
      </c>
      <c r="AI1340" s="42">
        <v>103.6</v>
      </c>
      <c r="AJ1340" s="42">
        <v>376.21</v>
      </c>
      <c r="AK1340" s="42" t="s">
        <v>76</v>
      </c>
      <c r="AL1340" s="42" t="s">
        <v>76</v>
      </c>
      <c r="AM1340" s="42" t="s">
        <v>76</v>
      </c>
      <c r="AN1340" s="42">
        <v>8.1</v>
      </c>
    </row>
    <row r="1341" spans="2:40" x14ac:dyDescent="0.25">
      <c r="B1341" s="42" t="s">
        <v>408</v>
      </c>
      <c r="C1341" s="15">
        <v>466990</v>
      </c>
      <c r="D1341" s="15" t="s">
        <v>1814</v>
      </c>
      <c r="E1341" s="15">
        <v>2021</v>
      </c>
      <c r="F1341" s="41">
        <v>44287</v>
      </c>
      <c r="G1341" s="42">
        <v>1012.4</v>
      </c>
      <c r="H1341" s="42">
        <v>1014.6</v>
      </c>
      <c r="I1341" s="42">
        <v>1019.3</v>
      </c>
      <c r="J1341" s="42" t="s">
        <v>210</v>
      </c>
      <c r="K1341" s="42">
        <v>1003.1</v>
      </c>
      <c r="L1341" s="42" t="s">
        <v>212</v>
      </c>
      <c r="M1341" s="42">
        <v>22.7</v>
      </c>
      <c r="N1341" s="42">
        <v>29.7</v>
      </c>
      <c r="O1341" s="42" t="s">
        <v>206</v>
      </c>
      <c r="P1341" s="42">
        <v>17.2</v>
      </c>
      <c r="Q1341" s="42" t="s">
        <v>209</v>
      </c>
      <c r="R1341" s="42">
        <v>19.3</v>
      </c>
      <c r="S1341" s="42">
        <v>3</v>
      </c>
      <c r="T1341" s="42">
        <v>40</v>
      </c>
      <c r="U1341" s="42">
        <v>15.4</v>
      </c>
      <c r="V1341" s="42">
        <v>30</v>
      </c>
      <c r="W1341" s="42" t="s">
        <v>207</v>
      </c>
      <c r="X1341" s="42">
        <v>99.5</v>
      </c>
      <c r="Y1341" s="42">
        <v>75.599999999999994</v>
      </c>
      <c r="Z1341" s="42">
        <v>11</v>
      </c>
      <c r="AA1341" s="42">
        <v>5.5</v>
      </c>
      <c r="AB1341" s="42" t="s">
        <v>211</v>
      </c>
      <c r="AC1341" s="42">
        <v>14</v>
      </c>
      <c r="AD1341" s="42" t="s">
        <v>211</v>
      </c>
      <c r="AE1341" s="42">
        <v>20.5</v>
      </c>
      <c r="AF1341" s="42" t="s">
        <v>3439</v>
      </c>
      <c r="AG1341" s="42">
        <v>82</v>
      </c>
      <c r="AH1341" s="42">
        <v>77.2</v>
      </c>
      <c r="AI1341" s="42">
        <v>82.7</v>
      </c>
      <c r="AJ1341" s="42">
        <v>397.6</v>
      </c>
      <c r="AK1341" s="42" t="s">
        <v>76</v>
      </c>
      <c r="AL1341" s="42" t="s">
        <v>76</v>
      </c>
      <c r="AM1341" s="42" t="s">
        <v>76</v>
      </c>
      <c r="AN1341" s="42">
        <v>8.4</v>
      </c>
    </row>
    <row r="1342" spans="2:40" x14ac:dyDescent="0.25">
      <c r="B1342" s="42" t="s">
        <v>408</v>
      </c>
      <c r="C1342" s="15">
        <v>466990</v>
      </c>
      <c r="D1342" s="15" t="s">
        <v>1814</v>
      </c>
      <c r="E1342" s="15">
        <v>2021</v>
      </c>
      <c r="F1342" s="41">
        <v>44317</v>
      </c>
      <c r="G1342" s="42">
        <v>1008.1</v>
      </c>
      <c r="H1342" s="42">
        <v>1010.3</v>
      </c>
      <c r="I1342" s="42">
        <v>1015.8</v>
      </c>
      <c r="J1342" s="42" t="s">
        <v>214</v>
      </c>
      <c r="K1342" s="42">
        <v>1001</v>
      </c>
      <c r="L1342" s="42" t="s">
        <v>220</v>
      </c>
      <c r="M1342" s="42">
        <v>26.9</v>
      </c>
      <c r="N1342" s="42">
        <v>32.4</v>
      </c>
      <c r="O1342" s="42" t="s">
        <v>219</v>
      </c>
      <c r="P1342" s="42">
        <v>19.3</v>
      </c>
      <c r="Q1342" s="42" t="s">
        <v>213</v>
      </c>
      <c r="R1342" s="42">
        <v>23.9</v>
      </c>
      <c r="S1342" s="42">
        <v>3</v>
      </c>
      <c r="T1342" s="42">
        <v>180</v>
      </c>
      <c r="U1342" s="42">
        <v>17.100000000000001</v>
      </c>
      <c r="V1342" s="42">
        <v>30</v>
      </c>
      <c r="W1342" s="42" t="s">
        <v>215</v>
      </c>
      <c r="X1342" s="42">
        <v>127</v>
      </c>
      <c r="Y1342" s="42">
        <v>41.6</v>
      </c>
      <c r="Z1342" s="42">
        <v>6</v>
      </c>
      <c r="AA1342" s="42">
        <v>8</v>
      </c>
      <c r="AB1342" s="42" t="s">
        <v>217</v>
      </c>
      <c r="AC1342" s="42">
        <v>42</v>
      </c>
      <c r="AD1342" s="42" t="s">
        <v>218</v>
      </c>
      <c r="AE1342" s="42">
        <v>81.5</v>
      </c>
      <c r="AF1342" s="42" t="s">
        <v>3440</v>
      </c>
      <c r="AG1342" s="42">
        <v>84</v>
      </c>
      <c r="AH1342" s="42">
        <v>152.30000000000001</v>
      </c>
      <c r="AI1342" s="42">
        <v>199.5</v>
      </c>
      <c r="AJ1342" s="42">
        <v>664.24</v>
      </c>
      <c r="AK1342" s="42" t="s">
        <v>76</v>
      </c>
      <c r="AL1342" s="42" t="s">
        <v>76</v>
      </c>
      <c r="AM1342" s="42" t="s">
        <v>76</v>
      </c>
      <c r="AN1342" s="42">
        <v>6.6</v>
      </c>
    </row>
    <row r="1343" spans="2:40" x14ac:dyDescent="0.25">
      <c r="B1343" s="42" t="s">
        <v>408</v>
      </c>
      <c r="C1343" s="15">
        <v>466990</v>
      </c>
      <c r="D1343" s="15" t="s">
        <v>1814</v>
      </c>
      <c r="E1343" s="15">
        <v>2021</v>
      </c>
      <c r="F1343" s="41">
        <v>44348</v>
      </c>
      <c r="G1343" s="42">
        <v>1004</v>
      </c>
      <c r="H1343" s="42">
        <v>1006.2</v>
      </c>
      <c r="I1343" s="42">
        <v>1010.4</v>
      </c>
      <c r="J1343" s="42" t="s">
        <v>223</v>
      </c>
      <c r="K1343" s="42">
        <v>997.7</v>
      </c>
      <c r="L1343" s="42" t="s">
        <v>226</v>
      </c>
      <c r="M1343" s="42">
        <v>28</v>
      </c>
      <c r="N1343" s="42">
        <v>33.700000000000003</v>
      </c>
      <c r="O1343" s="42" t="s">
        <v>224</v>
      </c>
      <c r="P1343" s="42">
        <v>23.8</v>
      </c>
      <c r="Q1343" s="42" t="s">
        <v>222</v>
      </c>
      <c r="R1343" s="42">
        <v>24.9</v>
      </c>
      <c r="S1343" s="42">
        <v>2.6</v>
      </c>
      <c r="T1343" s="42">
        <v>240</v>
      </c>
      <c r="U1343" s="42">
        <v>14.9</v>
      </c>
      <c r="V1343" s="42">
        <v>200</v>
      </c>
      <c r="W1343" s="42" t="s">
        <v>221</v>
      </c>
      <c r="X1343" s="42">
        <v>113</v>
      </c>
      <c r="Y1343" s="42">
        <v>64.7</v>
      </c>
      <c r="Z1343" s="42">
        <v>9</v>
      </c>
      <c r="AA1343" s="42">
        <v>8.5</v>
      </c>
      <c r="AB1343" s="42" t="s">
        <v>227</v>
      </c>
      <c r="AC1343" s="42">
        <v>25.5</v>
      </c>
      <c r="AD1343" s="42" t="s">
        <v>228</v>
      </c>
      <c r="AE1343" s="42">
        <v>45.5</v>
      </c>
      <c r="AF1343" s="42" t="s">
        <v>2319</v>
      </c>
      <c r="AG1343" s="42">
        <v>84</v>
      </c>
      <c r="AH1343" s="42">
        <v>141.19999999999999</v>
      </c>
      <c r="AI1343" s="42">
        <v>188.9</v>
      </c>
      <c r="AJ1343" s="42">
        <v>615.33000000000004</v>
      </c>
      <c r="AK1343" s="42" t="s">
        <v>76</v>
      </c>
      <c r="AL1343" s="42" t="s">
        <v>76</v>
      </c>
      <c r="AM1343" s="42" t="s">
        <v>76</v>
      </c>
      <c r="AN1343" s="42">
        <v>6.7</v>
      </c>
    </row>
    <row r="1344" spans="2:40" x14ac:dyDescent="0.25">
      <c r="B1344" s="42" t="s">
        <v>408</v>
      </c>
      <c r="C1344" s="15">
        <v>466990</v>
      </c>
      <c r="D1344" s="15" t="s">
        <v>1814</v>
      </c>
      <c r="E1344" s="15">
        <v>2021</v>
      </c>
      <c r="F1344" s="41">
        <v>44378</v>
      </c>
      <c r="G1344" s="42">
        <v>1002.7</v>
      </c>
      <c r="H1344" s="42">
        <v>1004.9</v>
      </c>
      <c r="I1344" s="42">
        <v>1011.9</v>
      </c>
      <c r="J1344" s="42" t="s">
        <v>231</v>
      </c>
      <c r="K1344" s="42">
        <v>986.1</v>
      </c>
      <c r="L1344" s="42" t="s">
        <v>234</v>
      </c>
      <c r="M1344" s="42">
        <v>29.2</v>
      </c>
      <c r="N1344" s="42">
        <v>35.4</v>
      </c>
      <c r="O1344" s="42" t="s">
        <v>232</v>
      </c>
      <c r="P1344" s="42">
        <v>24.7</v>
      </c>
      <c r="Q1344" s="42" t="s">
        <v>229</v>
      </c>
      <c r="R1344" s="42">
        <v>24.7</v>
      </c>
      <c r="S1344" s="42">
        <v>3</v>
      </c>
      <c r="T1344" s="42">
        <v>240</v>
      </c>
      <c r="U1344" s="42">
        <v>18.8</v>
      </c>
      <c r="V1344" s="42">
        <v>50</v>
      </c>
      <c r="W1344" s="42" t="s">
        <v>233</v>
      </c>
      <c r="X1344" s="42">
        <v>18.5</v>
      </c>
      <c r="Y1344" s="42">
        <v>19.100000000000001</v>
      </c>
      <c r="Z1344" s="42">
        <v>5</v>
      </c>
      <c r="AA1344" s="42">
        <v>2.5</v>
      </c>
      <c r="AB1344" s="42" t="s">
        <v>235</v>
      </c>
      <c r="AC1344" s="42">
        <v>3.5</v>
      </c>
      <c r="AD1344" s="42" t="s">
        <v>230</v>
      </c>
      <c r="AE1344" s="42">
        <v>7</v>
      </c>
      <c r="AF1344" s="42" t="s">
        <v>3441</v>
      </c>
      <c r="AG1344" s="42">
        <v>77</v>
      </c>
      <c r="AH1344" s="42">
        <v>194.5</v>
      </c>
      <c r="AI1344" s="42">
        <v>286.8</v>
      </c>
      <c r="AJ1344" s="42">
        <v>767.86</v>
      </c>
      <c r="AK1344" s="42" t="s">
        <v>76</v>
      </c>
      <c r="AL1344" s="42" t="s">
        <v>76</v>
      </c>
      <c r="AM1344" s="42" t="s">
        <v>76</v>
      </c>
      <c r="AN1344" s="42">
        <v>4.7</v>
      </c>
    </row>
    <row r="1345" spans="2:40" x14ac:dyDescent="0.25">
      <c r="B1345" s="42" t="s">
        <v>408</v>
      </c>
      <c r="C1345" s="15">
        <v>466990</v>
      </c>
      <c r="D1345" s="15" t="s">
        <v>1814</v>
      </c>
      <c r="E1345" s="15">
        <v>2021</v>
      </c>
      <c r="F1345" s="41">
        <v>44409</v>
      </c>
      <c r="G1345" s="42">
        <v>1005.3</v>
      </c>
      <c r="H1345" s="42">
        <v>1007.5</v>
      </c>
      <c r="I1345" s="42">
        <v>1012.4</v>
      </c>
      <c r="J1345" s="42" t="s">
        <v>1490</v>
      </c>
      <c r="K1345" s="42">
        <v>993.4</v>
      </c>
      <c r="L1345" s="42" t="s">
        <v>1489</v>
      </c>
      <c r="M1345" s="42">
        <v>28.2</v>
      </c>
      <c r="N1345" s="42">
        <v>33</v>
      </c>
      <c r="O1345" s="42" t="s">
        <v>1495</v>
      </c>
      <c r="P1345" s="42">
        <v>23.9</v>
      </c>
      <c r="Q1345" s="42" t="s">
        <v>1493</v>
      </c>
      <c r="R1345" s="42">
        <v>24.8</v>
      </c>
      <c r="S1345" s="42">
        <v>2.6</v>
      </c>
      <c r="T1345" s="42">
        <v>240</v>
      </c>
      <c r="U1345" s="42">
        <v>12.7</v>
      </c>
      <c r="V1345" s="42">
        <v>170</v>
      </c>
      <c r="W1345" s="42" t="s">
        <v>1494</v>
      </c>
      <c r="X1345" s="42">
        <v>72</v>
      </c>
      <c r="Y1345" s="42">
        <v>49.6</v>
      </c>
      <c r="Z1345" s="42">
        <v>9</v>
      </c>
      <c r="AA1345" s="42">
        <v>7</v>
      </c>
      <c r="AB1345" s="42" t="s">
        <v>1491</v>
      </c>
      <c r="AC1345" s="42">
        <v>15</v>
      </c>
      <c r="AD1345" s="42" t="s">
        <v>1492</v>
      </c>
      <c r="AE1345" s="42">
        <v>15.5</v>
      </c>
      <c r="AF1345" s="42" t="s">
        <v>3442</v>
      </c>
      <c r="AG1345" s="42">
        <v>82</v>
      </c>
      <c r="AH1345" s="42">
        <v>153.1</v>
      </c>
      <c r="AI1345" s="42">
        <v>205.5</v>
      </c>
      <c r="AJ1345" s="42">
        <v>636.15</v>
      </c>
      <c r="AK1345" s="42" t="s">
        <v>76</v>
      </c>
      <c r="AL1345" s="42" t="s">
        <v>76</v>
      </c>
      <c r="AM1345" s="42" t="s">
        <v>76</v>
      </c>
      <c r="AN1345" s="42">
        <v>6.1</v>
      </c>
    </row>
    <row r="1346" spans="2:40" x14ac:dyDescent="0.25">
      <c r="B1346" s="42" t="s">
        <v>408</v>
      </c>
      <c r="C1346" s="15">
        <v>466990</v>
      </c>
      <c r="D1346" s="15" t="s">
        <v>1814</v>
      </c>
      <c r="E1346" s="15">
        <v>2021</v>
      </c>
      <c r="F1346" s="41">
        <v>44440</v>
      </c>
      <c r="G1346" s="42">
        <v>1007.9</v>
      </c>
      <c r="H1346" s="42">
        <v>1010.1</v>
      </c>
      <c r="I1346" s="42">
        <v>1014.8</v>
      </c>
      <c r="J1346" s="42" t="s">
        <v>1504</v>
      </c>
      <c r="K1346" s="42">
        <v>987.9</v>
      </c>
      <c r="L1346" s="42" t="s">
        <v>1502</v>
      </c>
      <c r="M1346" s="42">
        <v>28</v>
      </c>
      <c r="N1346" s="42">
        <v>32.700000000000003</v>
      </c>
      <c r="O1346" s="42" t="s">
        <v>1499</v>
      </c>
      <c r="P1346" s="42">
        <v>22.9</v>
      </c>
      <c r="Q1346" s="42" t="s">
        <v>1505</v>
      </c>
      <c r="R1346" s="42">
        <v>24.1</v>
      </c>
      <c r="S1346" s="42">
        <v>2.7</v>
      </c>
      <c r="T1346" s="42">
        <v>240</v>
      </c>
      <c r="U1346" s="42">
        <v>20.8</v>
      </c>
      <c r="V1346" s="42">
        <v>350</v>
      </c>
      <c r="W1346" s="42" t="s">
        <v>1503</v>
      </c>
      <c r="X1346" s="42">
        <v>230</v>
      </c>
      <c r="Y1346" s="42">
        <v>45.9</v>
      </c>
      <c r="Z1346" s="42">
        <v>8</v>
      </c>
      <c r="AA1346" s="42">
        <v>10.5</v>
      </c>
      <c r="AB1346" s="42" t="s">
        <v>1500</v>
      </c>
      <c r="AC1346" s="42">
        <v>26</v>
      </c>
      <c r="AD1346" s="42" t="s">
        <v>1501</v>
      </c>
      <c r="AE1346" s="42">
        <v>91.5</v>
      </c>
      <c r="AF1346" s="42" t="s">
        <v>3443</v>
      </c>
      <c r="AG1346" s="42">
        <v>80</v>
      </c>
      <c r="AH1346" s="42">
        <v>148.30000000000001</v>
      </c>
      <c r="AI1346" s="42">
        <v>246.9</v>
      </c>
      <c r="AJ1346" s="42">
        <v>632.79999999999995</v>
      </c>
      <c r="AK1346" s="42" t="s">
        <v>76</v>
      </c>
      <c r="AL1346" s="42" t="s">
        <v>76</v>
      </c>
      <c r="AM1346" s="42" t="s">
        <v>76</v>
      </c>
      <c r="AN1346" s="42">
        <v>4.5</v>
      </c>
    </row>
    <row r="1347" spans="2:40" x14ac:dyDescent="0.25">
      <c r="B1347" s="42" t="s">
        <v>408</v>
      </c>
      <c r="C1347" s="15">
        <v>466990</v>
      </c>
      <c r="D1347" s="15" t="s">
        <v>1814</v>
      </c>
      <c r="E1347" s="15">
        <v>2021</v>
      </c>
      <c r="F1347" s="41">
        <v>44470</v>
      </c>
      <c r="G1347" s="42">
        <v>1012.5</v>
      </c>
      <c r="H1347" s="42">
        <v>1014.7</v>
      </c>
      <c r="I1347" s="42">
        <v>1020.1</v>
      </c>
      <c r="J1347" s="42" t="s">
        <v>1599</v>
      </c>
      <c r="K1347" s="42">
        <v>999.6</v>
      </c>
      <c r="L1347" s="42" t="s">
        <v>1594</v>
      </c>
      <c r="M1347" s="42">
        <v>25.2</v>
      </c>
      <c r="N1347" s="42">
        <v>32.200000000000003</v>
      </c>
      <c r="O1347" s="42" t="s">
        <v>1593</v>
      </c>
      <c r="P1347" s="42">
        <v>20.6</v>
      </c>
      <c r="Q1347" s="42" t="s">
        <v>1600</v>
      </c>
      <c r="R1347" s="42">
        <v>21.3</v>
      </c>
      <c r="S1347" s="42">
        <v>3.2</v>
      </c>
      <c r="T1347" s="42">
        <v>30</v>
      </c>
      <c r="U1347" s="42">
        <v>26.5</v>
      </c>
      <c r="V1347" s="42">
        <v>50</v>
      </c>
      <c r="W1347" s="42" t="s">
        <v>1595</v>
      </c>
      <c r="X1347" s="42">
        <v>628</v>
      </c>
      <c r="Y1347" s="42">
        <v>93.6</v>
      </c>
      <c r="Z1347" s="42">
        <v>19</v>
      </c>
      <c r="AA1347" s="42">
        <v>20</v>
      </c>
      <c r="AB1347" s="42" t="s">
        <v>1596</v>
      </c>
      <c r="AC1347" s="42">
        <v>54</v>
      </c>
      <c r="AD1347" s="42" t="s">
        <v>1597</v>
      </c>
      <c r="AE1347" s="42">
        <v>172.5</v>
      </c>
      <c r="AF1347" s="42" t="s">
        <v>3444</v>
      </c>
      <c r="AG1347" s="42">
        <v>80</v>
      </c>
      <c r="AH1347" s="42">
        <v>92.4</v>
      </c>
      <c r="AI1347" s="42">
        <v>117</v>
      </c>
      <c r="AJ1347" s="42">
        <v>405.46</v>
      </c>
      <c r="AK1347" s="42" t="s">
        <v>76</v>
      </c>
      <c r="AL1347" s="42" t="s">
        <v>76</v>
      </c>
      <c r="AM1347" s="42" t="s">
        <v>76</v>
      </c>
      <c r="AN1347" s="42">
        <v>7.7</v>
      </c>
    </row>
    <row r="1348" spans="2:40" x14ac:dyDescent="0.25">
      <c r="B1348" s="42" t="s">
        <v>408</v>
      </c>
      <c r="C1348" s="15">
        <v>466990</v>
      </c>
      <c r="D1348" s="15" t="s">
        <v>1814</v>
      </c>
      <c r="E1348" s="15">
        <v>2021</v>
      </c>
      <c r="F1348" s="41">
        <v>44501</v>
      </c>
      <c r="G1348" s="42">
        <v>1015</v>
      </c>
      <c r="H1348" s="42">
        <v>1017.2</v>
      </c>
      <c r="I1348" s="42">
        <v>1022</v>
      </c>
      <c r="J1348" s="42" t="s">
        <v>1589</v>
      </c>
      <c r="K1348" s="42">
        <v>1006.5</v>
      </c>
      <c r="L1348" s="42" t="s">
        <v>1584</v>
      </c>
      <c r="M1348" s="42">
        <v>21.6</v>
      </c>
      <c r="N1348" s="42">
        <v>29.2</v>
      </c>
      <c r="O1348" s="42" t="s">
        <v>1585</v>
      </c>
      <c r="P1348" s="42">
        <v>16.600000000000001</v>
      </c>
      <c r="Q1348" s="42" t="s">
        <v>1586</v>
      </c>
      <c r="R1348" s="42">
        <v>18.2</v>
      </c>
      <c r="S1348" s="42">
        <v>2.9</v>
      </c>
      <c r="T1348" s="42">
        <v>40</v>
      </c>
      <c r="U1348" s="42">
        <v>25.6</v>
      </c>
      <c r="V1348" s="42">
        <v>60</v>
      </c>
      <c r="W1348" s="42" t="s">
        <v>1591</v>
      </c>
      <c r="X1348" s="42">
        <v>108</v>
      </c>
      <c r="Y1348" s="42">
        <v>118.3</v>
      </c>
      <c r="Z1348" s="42">
        <v>14</v>
      </c>
      <c r="AA1348" s="42">
        <v>4.5</v>
      </c>
      <c r="AB1348" s="42" t="s">
        <v>1587</v>
      </c>
      <c r="AC1348" s="42">
        <v>10.5</v>
      </c>
      <c r="AD1348" s="42" t="s">
        <v>1588</v>
      </c>
      <c r="AE1348" s="42">
        <v>34</v>
      </c>
      <c r="AF1348" s="42" t="s">
        <v>3445</v>
      </c>
      <c r="AG1348" s="42">
        <v>81</v>
      </c>
      <c r="AH1348" s="42">
        <v>55.1</v>
      </c>
      <c r="AI1348" s="42">
        <v>49.2</v>
      </c>
      <c r="AJ1348" s="42">
        <v>247.34</v>
      </c>
      <c r="AK1348" s="42" t="s">
        <v>76</v>
      </c>
      <c r="AL1348" s="42" t="s">
        <v>76</v>
      </c>
      <c r="AM1348" s="42" t="s">
        <v>76</v>
      </c>
      <c r="AN1348" s="42">
        <v>9.1</v>
      </c>
    </row>
    <row r="1349" spans="2:40" x14ac:dyDescent="0.25">
      <c r="B1349" s="42" t="s">
        <v>408</v>
      </c>
      <c r="C1349" s="15">
        <v>466990</v>
      </c>
      <c r="D1349" s="15" t="s">
        <v>1814</v>
      </c>
      <c r="E1349" s="15">
        <v>2021</v>
      </c>
      <c r="F1349" s="41">
        <v>44531</v>
      </c>
      <c r="G1349" s="43">
        <v>1019.1</v>
      </c>
      <c r="H1349" s="43">
        <v>1021.3</v>
      </c>
      <c r="I1349" s="43">
        <v>1027.5</v>
      </c>
      <c r="J1349" s="42" t="s">
        <v>18793</v>
      </c>
      <c r="K1349" s="43">
        <v>1009</v>
      </c>
      <c r="L1349" s="42" t="s">
        <v>3446</v>
      </c>
      <c r="M1349" s="43">
        <v>19.5</v>
      </c>
      <c r="N1349" s="43">
        <v>26.1</v>
      </c>
      <c r="O1349" s="42" t="s">
        <v>3447</v>
      </c>
      <c r="P1349" s="43">
        <v>12.5</v>
      </c>
      <c r="Q1349" s="42" t="s">
        <v>3448</v>
      </c>
      <c r="R1349" s="43">
        <v>14.7</v>
      </c>
      <c r="S1349" s="43">
        <v>3.6</v>
      </c>
      <c r="T1349" s="43">
        <v>40</v>
      </c>
      <c r="U1349" s="43">
        <v>24.7</v>
      </c>
      <c r="V1349" s="43">
        <v>40</v>
      </c>
      <c r="W1349" s="42" t="s">
        <v>3449</v>
      </c>
      <c r="X1349" s="43">
        <v>40</v>
      </c>
      <c r="Y1349" s="43">
        <v>60.8</v>
      </c>
      <c r="Z1349" s="43">
        <v>11</v>
      </c>
      <c r="AA1349" s="43">
        <v>9.5</v>
      </c>
      <c r="AB1349" s="42" t="s">
        <v>3450</v>
      </c>
      <c r="AC1349" s="43">
        <v>15</v>
      </c>
      <c r="AD1349" s="42" t="s">
        <v>3451</v>
      </c>
      <c r="AE1349" s="43">
        <v>15.5</v>
      </c>
      <c r="AF1349" s="42" t="s">
        <v>3452</v>
      </c>
      <c r="AG1349" s="43">
        <v>75</v>
      </c>
      <c r="AH1349" s="43">
        <v>59.5</v>
      </c>
      <c r="AI1349" s="43">
        <v>75.099999999999994</v>
      </c>
      <c r="AJ1349" s="43">
        <v>276.33999999999997</v>
      </c>
      <c r="AK1349" s="42" t="s">
        <v>76</v>
      </c>
      <c r="AL1349" s="42" t="s">
        <v>76</v>
      </c>
      <c r="AM1349" s="42" t="s">
        <v>76</v>
      </c>
      <c r="AN1349" s="43">
        <v>8.4</v>
      </c>
    </row>
    <row r="1350" spans="2:40" x14ac:dyDescent="0.25">
      <c r="B1350" s="42" t="s">
        <v>408</v>
      </c>
      <c r="C1350" s="15">
        <v>467650</v>
      </c>
      <c r="D1350" s="15" t="s">
        <v>11901</v>
      </c>
      <c r="E1350" s="15">
        <v>2015</v>
      </c>
      <c r="F1350" s="41">
        <v>42005</v>
      </c>
      <c r="G1350" s="42">
        <v>906.1</v>
      </c>
      <c r="H1350" s="42">
        <v>1550.2</v>
      </c>
      <c r="I1350" s="42">
        <v>910.4</v>
      </c>
      <c r="J1350" s="42" t="s">
        <v>14219</v>
      </c>
      <c r="K1350" s="42">
        <v>901.4</v>
      </c>
      <c r="L1350" s="42" t="s">
        <v>5309</v>
      </c>
      <c r="M1350" s="42">
        <v>14.2</v>
      </c>
      <c r="N1350" s="42">
        <v>24.5</v>
      </c>
      <c r="O1350" s="42" t="s">
        <v>13081</v>
      </c>
      <c r="P1350" s="42">
        <v>8.5</v>
      </c>
      <c r="Q1350" s="42" t="s">
        <v>14220</v>
      </c>
      <c r="R1350" s="42">
        <v>9.6999999999999993</v>
      </c>
      <c r="S1350" s="42">
        <v>1.2</v>
      </c>
      <c r="T1350" s="42">
        <v>310</v>
      </c>
      <c r="U1350" s="42">
        <v>6.9</v>
      </c>
      <c r="V1350" s="42">
        <v>260</v>
      </c>
      <c r="W1350" s="42" t="s">
        <v>14221</v>
      </c>
      <c r="X1350" s="42">
        <v>15</v>
      </c>
      <c r="Y1350" s="42">
        <v>21.8</v>
      </c>
      <c r="Z1350" s="42">
        <v>6</v>
      </c>
      <c r="AA1350" s="42">
        <v>1</v>
      </c>
      <c r="AB1350" s="42" t="s">
        <v>14222</v>
      </c>
      <c r="AC1350" s="42">
        <v>2</v>
      </c>
      <c r="AD1350" s="42" t="s">
        <v>14223</v>
      </c>
      <c r="AE1350" s="42">
        <v>6.5</v>
      </c>
      <c r="AF1350" s="42" t="s">
        <v>2975</v>
      </c>
      <c r="AG1350" s="42">
        <v>76</v>
      </c>
      <c r="AH1350" s="42">
        <v>47.7</v>
      </c>
      <c r="AI1350" s="42">
        <v>174.8</v>
      </c>
      <c r="AJ1350" s="42">
        <v>362.24</v>
      </c>
      <c r="AK1350" s="42">
        <v>5</v>
      </c>
      <c r="AL1350" s="42">
        <v>6</v>
      </c>
      <c r="AM1350" s="42" t="s">
        <v>13085</v>
      </c>
      <c r="AN1350" s="42">
        <v>5.7</v>
      </c>
    </row>
    <row r="1351" spans="2:40" x14ac:dyDescent="0.25">
      <c r="B1351" s="42" t="s">
        <v>408</v>
      </c>
      <c r="C1351" s="15">
        <v>467650</v>
      </c>
      <c r="D1351" s="15" t="s">
        <v>11901</v>
      </c>
      <c r="E1351" s="15">
        <v>2015</v>
      </c>
      <c r="F1351" s="41">
        <v>42036</v>
      </c>
      <c r="G1351" s="42">
        <v>904.9</v>
      </c>
      <c r="H1351" s="42">
        <v>1539.5</v>
      </c>
      <c r="I1351" s="42">
        <v>911.3</v>
      </c>
      <c r="J1351" s="42" t="s">
        <v>14224</v>
      </c>
      <c r="K1351" s="42">
        <v>900.5</v>
      </c>
      <c r="L1351" s="42" t="s">
        <v>14225</v>
      </c>
      <c r="M1351" s="42">
        <v>14.7</v>
      </c>
      <c r="N1351" s="42">
        <v>26</v>
      </c>
      <c r="O1351" s="42" t="s">
        <v>14226</v>
      </c>
      <c r="P1351" s="42">
        <v>6.4</v>
      </c>
      <c r="Q1351" s="42" t="s">
        <v>14227</v>
      </c>
      <c r="R1351" s="42">
        <v>10.9</v>
      </c>
      <c r="S1351" s="42">
        <v>1.1000000000000001</v>
      </c>
      <c r="T1351" s="42">
        <v>100</v>
      </c>
      <c r="U1351" s="42">
        <v>9.3000000000000007</v>
      </c>
      <c r="V1351" s="42">
        <v>290</v>
      </c>
      <c r="W1351" s="42" t="s">
        <v>14228</v>
      </c>
      <c r="X1351" s="42">
        <v>10</v>
      </c>
      <c r="Y1351" s="42">
        <v>8.9</v>
      </c>
      <c r="Z1351" s="42">
        <v>3</v>
      </c>
      <c r="AA1351" s="42">
        <v>1.5</v>
      </c>
      <c r="AB1351" s="42" t="s">
        <v>14229</v>
      </c>
      <c r="AC1351" s="42">
        <v>3.5</v>
      </c>
      <c r="AD1351" s="42" t="s">
        <v>14230</v>
      </c>
      <c r="AE1351" s="42">
        <v>6</v>
      </c>
      <c r="AF1351" s="42" t="s">
        <v>12526</v>
      </c>
      <c r="AG1351" s="42">
        <v>79</v>
      </c>
      <c r="AH1351" s="42">
        <v>56.6</v>
      </c>
      <c r="AI1351" s="42">
        <v>145.1</v>
      </c>
      <c r="AJ1351" s="42">
        <v>353.58</v>
      </c>
      <c r="AK1351" s="42" t="s">
        <v>76</v>
      </c>
      <c r="AL1351" s="42" t="s">
        <v>76</v>
      </c>
      <c r="AM1351" s="42" t="s">
        <v>76</v>
      </c>
      <c r="AN1351" s="42">
        <v>6.1</v>
      </c>
    </row>
    <row r="1352" spans="2:40" x14ac:dyDescent="0.25">
      <c r="B1352" s="42" t="s">
        <v>408</v>
      </c>
      <c r="C1352" s="15">
        <v>467650</v>
      </c>
      <c r="D1352" s="15" t="s">
        <v>11901</v>
      </c>
      <c r="E1352" s="15">
        <v>2015</v>
      </c>
      <c r="F1352" s="41">
        <v>42064</v>
      </c>
      <c r="G1352" s="42">
        <v>904.9</v>
      </c>
      <c r="H1352" s="42">
        <v>1544.3</v>
      </c>
      <c r="I1352" s="42">
        <v>910.9</v>
      </c>
      <c r="J1352" s="42" t="s">
        <v>14231</v>
      </c>
      <c r="K1352" s="42">
        <v>898.9</v>
      </c>
      <c r="L1352" s="42" t="s">
        <v>14232</v>
      </c>
      <c r="M1352" s="42">
        <v>17.399999999999999</v>
      </c>
      <c r="N1352" s="42">
        <v>31.2</v>
      </c>
      <c r="O1352" s="42" t="s">
        <v>14233</v>
      </c>
      <c r="P1352" s="42">
        <v>10.199999999999999</v>
      </c>
      <c r="Q1352" s="42" t="s">
        <v>14234</v>
      </c>
      <c r="R1352" s="42">
        <v>14.3</v>
      </c>
      <c r="S1352" s="42">
        <v>0.6</v>
      </c>
      <c r="T1352" s="42">
        <v>100</v>
      </c>
      <c r="U1352" s="42">
        <v>7.7</v>
      </c>
      <c r="V1352" s="42">
        <v>210</v>
      </c>
      <c r="W1352" s="42" t="s">
        <v>14235</v>
      </c>
      <c r="X1352" s="42">
        <v>20</v>
      </c>
      <c r="Y1352" s="42">
        <v>36.4</v>
      </c>
      <c r="Z1352" s="42">
        <v>6</v>
      </c>
      <c r="AA1352" s="42">
        <v>3.5</v>
      </c>
      <c r="AB1352" s="42" t="s">
        <v>14236</v>
      </c>
      <c r="AC1352" s="42">
        <v>5</v>
      </c>
      <c r="AD1352" s="42" t="s">
        <v>14237</v>
      </c>
      <c r="AE1352" s="42">
        <v>8</v>
      </c>
      <c r="AF1352" s="42" t="s">
        <v>2992</v>
      </c>
      <c r="AG1352" s="42">
        <v>83</v>
      </c>
      <c r="AH1352" s="42">
        <v>62.2</v>
      </c>
      <c r="AI1352" s="42">
        <v>127.9</v>
      </c>
      <c r="AJ1352" s="42">
        <v>355.87</v>
      </c>
      <c r="AK1352" s="42" t="s">
        <v>76</v>
      </c>
      <c r="AL1352" s="42" t="s">
        <v>76</v>
      </c>
      <c r="AM1352" s="42" t="s">
        <v>76</v>
      </c>
      <c r="AN1352" s="42">
        <v>6.7</v>
      </c>
    </row>
    <row r="1353" spans="2:40" x14ac:dyDescent="0.25">
      <c r="B1353" s="42" t="s">
        <v>408</v>
      </c>
      <c r="C1353" s="15">
        <v>467650</v>
      </c>
      <c r="D1353" s="15" t="s">
        <v>11901</v>
      </c>
      <c r="E1353" s="15">
        <v>2015</v>
      </c>
      <c r="F1353" s="41">
        <v>42095</v>
      </c>
      <c r="G1353" s="42">
        <v>902.9</v>
      </c>
      <c r="H1353" s="42">
        <v>1530</v>
      </c>
      <c r="I1353" s="42">
        <v>907.3</v>
      </c>
      <c r="J1353" s="42" t="s">
        <v>14238</v>
      </c>
      <c r="K1353" s="42">
        <v>897.7</v>
      </c>
      <c r="L1353" s="42" t="s">
        <v>14239</v>
      </c>
      <c r="M1353" s="42">
        <v>19.8</v>
      </c>
      <c r="N1353" s="42">
        <v>32.5</v>
      </c>
      <c r="O1353" s="42" t="s">
        <v>14240</v>
      </c>
      <c r="P1353" s="42">
        <v>9</v>
      </c>
      <c r="Q1353" s="42" t="s">
        <v>14241</v>
      </c>
      <c r="R1353" s="42">
        <v>15.2</v>
      </c>
      <c r="S1353" s="42">
        <v>1.3</v>
      </c>
      <c r="T1353" s="42">
        <v>290</v>
      </c>
      <c r="U1353" s="42">
        <v>12.8</v>
      </c>
      <c r="V1353" s="42">
        <v>220</v>
      </c>
      <c r="W1353" s="42" t="s">
        <v>14242</v>
      </c>
      <c r="X1353" s="42">
        <v>108.5</v>
      </c>
      <c r="Y1353" s="42">
        <v>31.7</v>
      </c>
      <c r="Z1353" s="42">
        <v>5</v>
      </c>
      <c r="AA1353" s="42">
        <v>19.5</v>
      </c>
      <c r="AB1353" s="42" t="s">
        <v>14243</v>
      </c>
      <c r="AC1353" s="42">
        <v>49</v>
      </c>
      <c r="AD1353" s="42" t="s">
        <v>14244</v>
      </c>
      <c r="AE1353" s="42">
        <v>49.5</v>
      </c>
      <c r="AF1353" s="42" t="s">
        <v>4729</v>
      </c>
      <c r="AG1353" s="42">
        <v>77</v>
      </c>
      <c r="AH1353" s="42">
        <v>104.1</v>
      </c>
      <c r="AI1353" s="42">
        <v>184.2</v>
      </c>
      <c r="AJ1353" s="42">
        <v>499.64</v>
      </c>
      <c r="AK1353" s="42" t="s">
        <v>76</v>
      </c>
      <c r="AL1353" s="42" t="s">
        <v>76</v>
      </c>
      <c r="AM1353" s="42" t="s">
        <v>76</v>
      </c>
      <c r="AN1353" s="42">
        <v>6.2</v>
      </c>
    </row>
    <row r="1354" spans="2:40" x14ac:dyDescent="0.25">
      <c r="B1354" s="42" t="s">
        <v>408</v>
      </c>
      <c r="C1354" s="15">
        <v>467650</v>
      </c>
      <c r="D1354" s="15" t="s">
        <v>11901</v>
      </c>
      <c r="E1354" s="15">
        <v>2015</v>
      </c>
      <c r="F1354" s="41">
        <v>42125</v>
      </c>
      <c r="G1354" s="42">
        <v>900.3</v>
      </c>
      <c r="H1354" s="42">
        <v>1508.1</v>
      </c>
      <c r="I1354" s="42">
        <v>904.5</v>
      </c>
      <c r="J1354" s="42" t="s">
        <v>14245</v>
      </c>
      <c r="K1354" s="42">
        <v>895.9</v>
      </c>
      <c r="L1354" s="42" t="s">
        <v>14246</v>
      </c>
      <c r="M1354" s="42">
        <v>21.1</v>
      </c>
      <c r="N1354" s="42">
        <v>30.4</v>
      </c>
      <c r="O1354" s="42" t="s">
        <v>14247</v>
      </c>
      <c r="P1354" s="42">
        <v>17</v>
      </c>
      <c r="Q1354" s="42" t="s">
        <v>14248</v>
      </c>
      <c r="R1354" s="42">
        <v>19</v>
      </c>
      <c r="S1354" s="42">
        <v>1.5</v>
      </c>
      <c r="T1354" s="42">
        <v>290</v>
      </c>
      <c r="U1354" s="42">
        <v>14.4</v>
      </c>
      <c r="V1354" s="42">
        <v>270</v>
      </c>
      <c r="W1354" s="42" t="s">
        <v>14249</v>
      </c>
      <c r="X1354" s="42">
        <v>572.5</v>
      </c>
      <c r="Y1354" s="42">
        <v>161.30000000000001</v>
      </c>
      <c r="Z1354" s="42">
        <v>20</v>
      </c>
      <c r="AA1354" s="42">
        <v>14.5</v>
      </c>
      <c r="AB1354" s="42" t="s">
        <v>14250</v>
      </c>
      <c r="AC1354" s="42">
        <v>43.5</v>
      </c>
      <c r="AD1354" s="42" t="s">
        <v>14251</v>
      </c>
      <c r="AE1354" s="42">
        <v>137</v>
      </c>
      <c r="AF1354" s="42" t="s">
        <v>5977</v>
      </c>
      <c r="AG1354" s="42">
        <v>88</v>
      </c>
      <c r="AH1354" s="42">
        <v>68.400000000000006</v>
      </c>
      <c r="AI1354" s="42">
        <v>99.1</v>
      </c>
      <c r="AJ1354" s="42">
        <v>359.59</v>
      </c>
      <c r="AK1354" s="42" t="s">
        <v>76</v>
      </c>
      <c r="AL1354" s="42" t="s">
        <v>76</v>
      </c>
      <c r="AM1354" s="42" t="s">
        <v>76</v>
      </c>
      <c r="AN1354" s="42">
        <v>7.9</v>
      </c>
    </row>
    <row r="1355" spans="2:40" x14ac:dyDescent="0.25">
      <c r="B1355" s="42" t="s">
        <v>408</v>
      </c>
      <c r="C1355" s="15">
        <v>467650</v>
      </c>
      <c r="D1355" s="15" t="s">
        <v>11901</v>
      </c>
      <c r="E1355" s="15">
        <v>2015</v>
      </c>
      <c r="F1355" s="41">
        <v>42156</v>
      </c>
      <c r="G1355" s="42">
        <v>900.1</v>
      </c>
      <c r="H1355" s="42">
        <v>1509.1</v>
      </c>
      <c r="I1355" s="42">
        <v>903.1</v>
      </c>
      <c r="J1355" s="42" t="s">
        <v>14252</v>
      </c>
      <c r="K1355" s="42">
        <v>896.5</v>
      </c>
      <c r="L1355" s="42" t="s">
        <v>14253</v>
      </c>
      <c r="M1355" s="42">
        <v>23.3</v>
      </c>
      <c r="N1355" s="42">
        <v>31.1</v>
      </c>
      <c r="O1355" s="42" t="s">
        <v>14254</v>
      </c>
      <c r="P1355" s="42">
        <v>18.7</v>
      </c>
      <c r="Q1355" s="42" t="s">
        <v>14255</v>
      </c>
      <c r="R1355" s="42">
        <v>20.399999999999999</v>
      </c>
      <c r="S1355" s="42">
        <v>1.5</v>
      </c>
      <c r="T1355" s="42">
        <v>300</v>
      </c>
      <c r="U1355" s="42">
        <v>12.2</v>
      </c>
      <c r="V1355" s="42">
        <v>290</v>
      </c>
      <c r="W1355" s="42" t="s">
        <v>14256</v>
      </c>
      <c r="X1355" s="42">
        <v>114.5</v>
      </c>
      <c r="Y1355" s="42">
        <v>20.9</v>
      </c>
      <c r="Z1355" s="42">
        <v>17</v>
      </c>
      <c r="AA1355" s="42">
        <v>13.5</v>
      </c>
      <c r="AB1355" s="42" t="s">
        <v>14257</v>
      </c>
      <c r="AC1355" s="42">
        <v>26</v>
      </c>
      <c r="AD1355" s="42" t="s">
        <v>14257</v>
      </c>
      <c r="AE1355" s="42">
        <v>26</v>
      </c>
      <c r="AF1355" s="42" t="s">
        <v>3014</v>
      </c>
      <c r="AG1355" s="42">
        <v>84</v>
      </c>
      <c r="AH1355" s="42">
        <v>98.6</v>
      </c>
      <c r="AI1355" s="42">
        <v>167.5</v>
      </c>
      <c r="AJ1355" s="42">
        <v>528.01</v>
      </c>
      <c r="AK1355" s="42" t="s">
        <v>76</v>
      </c>
      <c r="AL1355" s="42" t="s">
        <v>76</v>
      </c>
      <c r="AM1355" s="42" t="s">
        <v>76</v>
      </c>
      <c r="AN1355" s="42">
        <v>6.7</v>
      </c>
    </row>
    <row r="1356" spans="2:40" x14ac:dyDescent="0.25">
      <c r="B1356" s="42" t="s">
        <v>408</v>
      </c>
      <c r="C1356" s="15">
        <v>467650</v>
      </c>
      <c r="D1356" s="15" t="s">
        <v>11901</v>
      </c>
      <c r="E1356" s="15">
        <v>2015</v>
      </c>
      <c r="F1356" s="41">
        <v>42186</v>
      </c>
      <c r="G1356" s="42">
        <v>896.9</v>
      </c>
      <c r="H1356" s="42">
        <v>1478.1</v>
      </c>
      <c r="I1356" s="42">
        <v>904.6</v>
      </c>
      <c r="J1356" s="42" t="s">
        <v>14258</v>
      </c>
      <c r="K1356" s="42">
        <v>887.3</v>
      </c>
      <c r="L1356" s="42" t="s">
        <v>14259</v>
      </c>
      <c r="M1356" s="42">
        <v>23</v>
      </c>
      <c r="N1356" s="42">
        <v>31.1</v>
      </c>
      <c r="O1356" s="42" t="s">
        <v>14260</v>
      </c>
      <c r="P1356" s="42">
        <v>18.3</v>
      </c>
      <c r="Q1356" s="42" t="s">
        <v>14261</v>
      </c>
      <c r="R1356" s="42">
        <v>20.2</v>
      </c>
      <c r="S1356" s="42">
        <v>1.5</v>
      </c>
      <c r="T1356" s="42">
        <v>290</v>
      </c>
      <c r="U1356" s="42">
        <v>14.9</v>
      </c>
      <c r="V1356" s="42">
        <v>280</v>
      </c>
      <c r="W1356" s="42" t="s">
        <v>14262</v>
      </c>
      <c r="X1356" s="42">
        <v>171</v>
      </c>
      <c r="Y1356" s="42">
        <v>53.7</v>
      </c>
      <c r="Z1356" s="42">
        <v>17</v>
      </c>
      <c r="AA1356" s="42">
        <v>16</v>
      </c>
      <c r="AB1356" s="42" t="s">
        <v>14263</v>
      </c>
      <c r="AC1356" s="42">
        <v>48.5</v>
      </c>
      <c r="AD1356" s="42" t="s">
        <v>14264</v>
      </c>
      <c r="AE1356" s="42">
        <v>51</v>
      </c>
      <c r="AF1356" s="42" t="s">
        <v>14265</v>
      </c>
      <c r="AG1356" s="42">
        <v>85</v>
      </c>
      <c r="AH1356" s="42">
        <v>79.3</v>
      </c>
      <c r="AI1356" s="42">
        <v>119.2</v>
      </c>
      <c r="AJ1356" s="42">
        <v>457.56</v>
      </c>
      <c r="AK1356" s="42" t="s">
        <v>76</v>
      </c>
      <c r="AL1356" s="42" t="s">
        <v>76</v>
      </c>
      <c r="AM1356" s="42" t="s">
        <v>76</v>
      </c>
      <c r="AN1356" s="42">
        <v>7.8</v>
      </c>
    </row>
    <row r="1357" spans="2:40" x14ac:dyDescent="0.25">
      <c r="B1357" s="42" t="s">
        <v>408</v>
      </c>
      <c r="C1357" s="15">
        <v>467650</v>
      </c>
      <c r="D1357" s="15" t="s">
        <v>11901</v>
      </c>
      <c r="E1357" s="15">
        <v>2015</v>
      </c>
      <c r="F1357" s="41">
        <v>42217</v>
      </c>
      <c r="G1357" s="42">
        <v>897</v>
      </c>
      <c r="H1357" s="42">
        <v>1478</v>
      </c>
      <c r="I1357" s="42">
        <v>903.8</v>
      </c>
      <c r="J1357" s="42" t="s">
        <v>14266</v>
      </c>
      <c r="K1357" s="42">
        <v>858.3</v>
      </c>
      <c r="L1357" s="42" t="s">
        <v>14267</v>
      </c>
      <c r="M1357" s="42">
        <v>22.3</v>
      </c>
      <c r="N1357" s="42">
        <v>33.1</v>
      </c>
      <c r="O1357" s="42" t="s">
        <v>14268</v>
      </c>
      <c r="P1357" s="42">
        <v>18.2</v>
      </c>
      <c r="Q1357" s="42" t="s">
        <v>14269</v>
      </c>
      <c r="R1357" s="42">
        <v>19.899999999999999</v>
      </c>
      <c r="S1357" s="42">
        <v>1.5</v>
      </c>
      <c r="T1357" s="42">
        <v>340</v>
      </c>
      <c r="U1357" s="42">
        <v>17.899999999999999</v>
      </c>
      <c r="V1357" s="42">
        <v>310</v>
      </c>
      <c r="W1357" s="42" t="s">
        <v>14270</v>
      </c>
      <c r="X1357" s="42">
        <v>621</v>
      </c>
      <c r="Y1357" s="42">
        <v>145.19999999999999</v>
      </c>
      <c r="Z1357" s="42">
        <v>21</v>
      </c>
      <c r="AA1357" s="42">
        <v>15.5</v>
      </c>
      <c r="AB1357" s="42" t="s">
        <v>14271</v>
      </c>
      <c r="AC1357" s="42">
        <v>55.5</v>
      </c>
      <c r="AD1357" s="42" t="s">
        <v>14272</v>
      </c>
      <c r="AE1357" s="42">
        <v>90.5</v>
      </c>
      <c r="AF1357" s="42" t="s">
        <v>1883</v>
      </c>
      <c r="AG1357" s="42">
        <v>87</v>
      </c>
      <c r="AH1357" s="42">
        <v>77.2</v>
      </c>
      <c r="AI1357" s="42">
        <v>100.6</v>
      </c>
      <c r="AJ1357" s="42">
        <v>228.15</v>
      </c>
      <c r="AK1357" s="42" t="s">
        <v>76</v>
      </c>
      <c r="AL1357" s="42" t="s">
        <v>76</v>
      </c>
      <c r="AM1357" s="42" t="s">
        <v>76</v>
      </c>
      <c r="AN1357" s="42">
        <v>8.1</v>
      </c>
    </row>
    <row r="1358" spans="2:40" x14ac:dyDescent="0.25">
      <c r="B1358" s="42" t="s">
        <v>408</v>
      </c>
      <c r="C1358" s="15">
        <v>467650</v>
      </c>
      <c r="D1358" s="15" t="s">
        <v>11901</v>
      </c>
      <c r="E1358" s="15">
        <v>2015</v>
      </c>
      <c r="F1358" s="41">
        <v>42248</v>
      </c>
      <c r="G1358" s="42">
        <v>900.2</v>
      </c>
      <c r="H1358" s="42">
        <v>1507.9</v>
      </c>
      <c r="I1358" s="42">
        <v>906.3</v>
      </c>
      <c r="J1358" s="42" t="s">
        <v>14273</v>
      </c>
      <c r="K1358" s="42">
        <v>872</v>
      </c>
      <c r="L1358" s="42" t="s">
        <v>14274</v>
      </c>
      <c r="M1358" s="42">
        <v>22</v>
      </c>
      <c r="N1358" s="42">
        <v>30.8</v>
      </c>
      <c r="O1358" s="42" t="s">
        <v>14275</v>
      </c>
      <c r="P1358" s="42">
        <v>17.899999999999999</v>
      </c>
      <c r="Q1358" s="42" t="s">
        <v>14276</v>
      </c>
      <c r="R1358" s="42">
        <v>19.7</v>
      </c>
      <c r="S1358" s="42">
        <v>1.3</v>
      </c>
      <c r="T1358" s="42">
        <v>330</v>
      </c>
      <c r="U1358" s="42">
        <v>30.4</v>
      </c>
      <c r="V1358" s="42">
        <v>310</v>
      </c>
      <c r="W1358" s="42" t="s">
        <v>14277</v>
      </c>
      <c r="X1358" s="42">
        <v>188.5</v>
      </c>
      <c r="Y1358" s="42">
        <v>44.8</v>
      </c>
      <c r="Z1358" s="42">
        <v>6</v>
      </c>
      <c r="AA1358" s="42">
        <v>9</v>
      </c>
      <c r="AB1358" s="42" t="s">
        <v>14278</v>
      </c>
      <c r="AC1358" s="42">
        <v>37</v>
      </c>
      <c r="AD1358" s="42" t="s">
        <v>14279</v>
      </c>
      <c r="AE1358" s="42">
        <v>129</v>
      </c>
      <c r="AF1358" s="42" t="s">
        <v>1892</v>
      </c>
      <c r="AG1358" s="42">
        <v>87</v>
      </c>
      <c r="AH1358" s="42">
        <v>66</v>
      </c>
      <c r="AI1358" s="42">
        <v>124.3</v>
      </c>
      <c r="AJ1358" s="42">
        <v>380.3</v>
      </c>
      <c r="AK1358" s="42" t="s">
        <v>76</v>
      </c>
      <c r="AL1358" s="42" t="s">
        <v>76</v>
      </c>
      <c r="AM1358" s="42" t="s">
        <v>76</v>
      </c>
      <c r="AN1358" s="42">
        <v>6.9</v>
      </c>
    </row>
    <row r="1359" spans="2:40" x14ac:dyDescent="0.25">
      <c r="B1359" s="42" t="s">
        <v>408</v>
      </c>
      <c r="C1359" s="15">
        <v>467650</v>
      </c>
      <c r="D1359" s="15" t="s">
        <v>11901</v>
      </c>
      <c r="E1359" s="15">
        <v>2015</v>
      </c>
      <c r="F1359" s="41">
        <v>42278</v>
      </c>
      <c r="G1359" s="42">
        <v>903</v>
      </c>
      <c r="H1359" s="42">
        <v>1533.4</v>
      </c>
      <c r="I1359" s="42">
        <v>909.8</v>
      </c>
      <c r="J1359" s="42" t="s">
        <v>14280</v>
      </c>
      <c r="K1359" s="42">
        <v>894</v>
      </c>
      <c r="L1359" s="42" t="s">
        <v>14281</v>
      </c>
      <c r="M1359" s="42">
        <v>21</v>
      </c>
      <c r="N1359" s="42">
        <v>29.3</v>
      </c>
      <c r="O1359" s="42" t="s">
        <v>14282</v>
      </c>
      <c r="P1359" s="42">
        <v>16.399999999999999</v>
      </c>
      <c r="Q1359" s="42" t="s">
        <v>14283</v>
      </c>
      <c r="R1359" s="42">
        <v>18.899999999999999</v>
      </c>
      <c r="S1359" s="42">
        <v>1.1000000000000001</v>
      </c>
      <c r="T1359" s="42">
        <v>300</v>
      </c>
      <c r="U1359" s="42">
        <v>7.7</v>
      </c>
      <c r="V1359" s="42">
        <v>280</v>
      </c>
      <c r="W1359" s="42" t="s">
        <v>14284</v>
      </c>
      <c r="X1359" s="42">
        <v>20</v>
      </c>
      <c r="Y1359" s="42">
        <v>33.200000000000003</v>
      </c>
      <c r="Z1359" s="42">
        <v>9</v>
      </c>
      <c r="AA1359" s="42">
        <v>5.5</v>
      </c>
      <c r="AB1359" s="42" t="s">
        <v>14285</v>
      </c>
      <c r="AC1359" s="42">
        <v>7.5</v>
      </c>
      <c r="AD1359" s="42" t="s">
        <v>14286</v>
      </c>
      <c r="AE1359" s="42">
        <v>8.5</v>
      </c>
      <c r="AF1359" s="42" t="s">
        <v>14287</v>
      </c>
      <c r="AG1359" s="42">
        <v>89</v>
      </c>
      <c r="AH1359" s="42">
        <v>57.7</v>
      </c>
      <c r="AI1359" s="42">
        <v>134.6</v>
      </c>
      <c r="AJ1359" s="42">
        <v>351.86</v>
      </c>
      <c r="AK1359" s="42" t="s">
        <v>76</v>
      </c>
      <c r="AL1359" s="42" t="s">
        <v>76</v>
      </c>
      <c r="AM1359" s="42" t="s">
        <v>76</v>
      </c>
      <c r="AN1359" s="42">
        <v>6.6</v>
      </c>
    </row>
    <row r="1360" spans="2:40" x14ac:dyDescent="0.25">
      <c r="B1360" s="42" t="s">
        <v>408</v>
      </c>
      <c r="C1360" s="15">
        <v>467650</v>
      </c>
      <c r="D1360" s="15" t="s">
        <v>11901</v>
      </c>
      <c r="E1360" s="15">
        <v>2015</v>
      </c>
      <c r="F1360" s="41">
        <v>42309</v>
      </c>
      <c r="G1360" s="42">
        <v>905.7</v>
      </c>
      <c r="H1360" s="42">
        <v>1556.3</v>
      </c>
      <c r="I1360" s="42">
        <v>910.2</v>
      </c>
      <c r="J1360" s="42" t="s">
        <v>14288</v>
      </c>
      <c r="K1360" s="42">
        <v>901.1</v>
      </c>
      <c r="L1360" s="42" t="s">
        <v>14289</v>
      </c>
      <c r="M1360" s="42">
        <v>19.8</v>
      </c>
      <c r="N1360" s="42">
        <v>29.2</v>
      </c>
      <c r="O1360" s="42" t="s">
        <v>14290</v>
      </c>
      <c r="P1360" s="42">
        <v>10.6</v>
      </c>
      <c r="Q1360" s="42" t="s">
        <v>14291</v>
      </c>
      <c r="R1360" s="42">
        <v>16.8</v>
      </c>
      <c r="S1360" s="42">
        <v>1.1000000000000001</v>
      </c>
      <c r="T1360" s="42">
        <v>320</v>
      </c>
      <c r="U1360" s="42">
        <v>7.8</v>
      </c>
      <c r="V1360" s="42">
        <v>280</v>
      </c>
      <c r="W1360" s="42" t="s">
        <v>14292</v>
      </c>
      <c r="X1360" s="42">
        <v>3.5</v>
      </c>
      <c r="Y1360" s="42">
        <v>8.4</v>
      </c>
      <c r="Z1360" s="42">
        <v>3</v>
      </c>
      <c r="AA1360" s="42">
        <v>0.5</v>
      </c>
      <c r="AB1360" s="42" t="s">
        <v>14293</v>
      </c>
      <c r="AC1360" s="42">
        <v>1</v>
      </c>
      <c r="AD1360" s="42" t="s">
        <v>14294</v>
      </c>
      <c r="AE1360" s="42">
        <v>1.5</v>
      </c>
      <c r="AF1360" s="42" t="s">
        <v>3052</v>
      </c>
      <c r="AG1360" s="42">
        <v>84</v>
      </c>
      <c r="AH1360" s="42">
        <v>54.8</v>
      </c>
      <c r="AI1360" s="42">
        <v>177.7</v>
      </c>
      <c r="AJ1360" s="42">
        <v>348.71</v>
      </c>
      <c r="AK1360" s="42" t="s">
        <v>76</v>
      </c>
      <c r="AL1360" s="42" t="s">
        <v>76</v>
      </c>
      <c r="AM1360" s="42" t="s">
        <v>76</v>
      </c>
      <c r="AN1360" s="42">
        <v>5.3</v>
      </c>
    </row>
    <row r="1361" spans="2:40" x14ac:dyDescent="0.25">
      <c r="B1361" s="42" t="s">
        <v>408</v>
      </c>
      <c r="C1361" s="15">
        <v>467650</v>
      </c>
      <c r="D1361" s="15" t="s">
        <v>11901</v>
      </c>
      <c r="E1361" s="15">
        <v>2015</v>
      </c>
      <c r="F1361" s="41">
        <v>42339</v>
      </c>
      <c r="G1361" s="42">
        <v>906.3</v>
      </c>
      <c r="H1361" s="42">
        <v>1556.2</v>
      </c>
      <c r="I1361" s="42">
        <v>912</v>
      </c>
      <c r="J1361" s="42" t="s">
        <v>14295</v>
      </c>
      <c r="K1361" s="42">
        <v>899.2</v>
      </c>
      <c r="L1361" s="42" t="s">
        <v>14296</v>
      </c>
      <c r="M1361" s="42">
        <v>16.5</v>
      </c>
      <c r="N1361" s="42">
        <v>25.9</v>
      </c>
      <c r="O1361" s="42" t="s">
        <v>13728</v>
      </c>
      <c r="P1361" s="42">
        <v>9.1999999999999993</v>
      </c>
      <c r="Q1361" s="42" t="s">
        <v>14297</v>
      </c>
      <c r="R1361" s="42">
        <v>13.3</v>
      </c>
      <c r="S1361" s="42">
        <v>1.1000000000000001</v>
      </c>
      <c r="T1361" s="42">
        <v>300</v>
      </c>
      <c r="U1361" s="42">
        <v>7.3</v>
      </c>
      <c r="V1361" s="42">
        <v>290</v>
      </c>
      <c r="W1361" s="42" t="s">
        <v>14298</v>
      </c>
      <c r="X1361" s="42">
        <v>33.5</v>
      </c>
      <c r="Y1361" s="42">
        <v>14.4</v>
      </c>
      <c r="Z1361" s="42">
        <v>4</v>
      </c>
      <c r="AA1361" s="42">
        <v>4</v>
      </c>
      <c r="AB1361" s="42" t="s">
        <v>14299</v>
      </c>
      <c r="AC1361" s="42">
        <v>11</v>
      </c>
      <c r="AD1361" s="42" t="s">
        <v>14300</v>
      </c>
      <c r="AE1361" s="42">
        <v>28</v>
      </c>
      <c r="AF1361" s="42" t="s">
        <v>4787</v>
      </c>
      <c r="AG1361" s="42">
        <v>82</v>
      </c>
      <c r="AH1361" s="42">
        <v>41.4</v>
      </c>
      <c r="AI1361" s="42">
        <v>136.1</v>
      </c>
      <c r="AJ1361" s="42">
        <v>222.22</v>
      </c>
      <c r="AK1361" s="42" t="s">
        <v>76</v>
      </c>
      <c r="AL1361" s="42" t="s">
        <v>76</v>
      </c>
      <c r="AM1361" s="42" t="s">
        <v>76</v>
      </c>
      <c r="AN1361" s="42">
        <v>6.1</v>
      </c>
    </row>
    <row r="1362" spans="2:40" x14ac:dyDescent="0.25">
      <c r="B1362" s="42" t="s">
        <v>408</v>
      </c>
      <c r="C1362" s="15">
        <v>467650</v>
      </c>
      <c r="D1362" s="15" t="s">
        <v>11901</v>
      </c>
      <c r="E1362" s="15">
        <v>2016</v>
      </c>
      <c r="F1362" s="41">
        <v>42370</v>
      </c>
      <c r="G1362" s="42">
        <v>905.8</v>
      </c>
      <c r="H1362" s="42">
        <v>1546.7</v>
      </c>
      <c r="I1362" s="42">
        <v>913.1</v>
      </c>
      <c r="J1362" s="42" t="s">
        <v>14301</v>
      </c>
      <c r="K1362" s="42">
        <v>896.7</v>
      </c>
      <c r="L1362" s="42" t="s">
        <v>14302</v>
      </c>
      <c r="M1362" s="42">
        <v>13.9</v>
      </c>
      <c r="N1362" s="42">
        <v>23.6</v>
      </c>
      <c r="O1362" s="42" t="s">
        <v>14303</v>
      </c>
      <c r="P1362" s="42">
        <v>0.7</v>
      </c>
      <c r="Q1362" s="42" t="s">
        <v>14304</v>
      </c>
      <c r="R1362" s="42">
        <v>11.4</v>
      </c>
      <c r="S1362" s="42">
        <v>1.3</v>
      </c>
      <c r="T1362" s="42">
        <v>320</v>
      </c>
      <c r="U1362" s="42">
        <v>12.5</v>
      </c>
      <c r="V1362" s="42">
        <v>180</v>
      </c>
      <c r="W1362" s="42" t="s">
        <v>14305</v>
      </c>
      <c r="X1362" s="42">
        <v>326.5</v>
      </c>
      <c r="Y1362" s="42">
        <v>164.2</v>
      </c>
      <c r="Z1362" s="42">
        <v>18</v>
      </c>
      <c r="AA1362" s="42">
        <v>5.5</v>
      </c>
      <c r="AB1362" s="42" t="s">
        <v>14306</v>
      </c>
      <c r="AC1362" s="42">
        <v>18.5</v>
      </c>
      <c r="AD1362" s="42" t="s">
        <v>14307</v>
      </c>
      <c r="AE1362" s="42">
        <v>55</v>
      </c>
      <c r="AF1362" s="42" t="s">
        <v>3068</v>
      </c>
      <c r="AG1362" s="42">
        <v>86</v>
      </c>
      <c r="AH1362" s="42">
        <v>30</v>
      </c>
      <c r="AI1362" s="42">
        <v>91.7</v>
      </c>
      <c r="AJ1362" s="42">
        <v>230.79</v>
      </c>
      <c r="AK1362" s="42" t="s">
        <v>76</v>
      </c>
      <c r="AL1362" s="42" t="s">
        <v>76</v>
      </c>
      <c r="AM1362" s="42" t="s">
        <v>76</v>
      </c>
      <c r="AN1362" s="42">
        <v>7.9</v>
      </c>
    </row>
    <row r="1363" spans="2:40" x14ac:dyDescent="0.25">
      <c r="B1363" s="42" t="s">
        <v>408</v>
      </c>
      <c r="C1363" s="15">
        <v>467650</v>
      </c>
      <c r="D1363" s="15" t="s">
        <v>11901</v>
      </c>
      <c r="E1363" s="15">
        <v>2016</v>
      </c>
      <c r="F1363" s="41">
        <v>42401</v>
      </c>
      <c r="G1363" s="42">
        <v>906.6</v>
      </c>
      <c r="H1363" s="42">
        <v>1553.5</v>
      </c>
      <c r="I1363" s="42">
        <v>912.8</v>
      </c>
      <c r="J1363" s="42" t="s">
        <v>14308</v>
      </c>
      <c r="K1363" s="42">
        <v>899.8</v>
      </c>
      <c r="L1363" s="42" t="s">
        <v>14309</v>
      </c>
      <c r="M1363" s="42">
        <v>13.8</v>
      </c>
      <c r="N1363" s="42">
        <v>25.6</v>
      </c>
      <c r="O1363" s="42" t="s">
        <v>14310</v>
      </c>
      <c r="P1363" s="42">
        <v>3.7</v>
      </c>
      <c r="Q1363" s="42" t="s">
        <v>14311</v>
      </c>
      <c r="R1363" s="42">
        <v>10.4</v>
      </c>
      <c r="S1363" s="42">
        <v>1.2</v>
      </c>
      <c r="T1363" s="42">
        <v>330</v>
      </c>
      <c r="U1363" s="42">
        <v>11.7</v>
      </c>
      <c r="V1363" s="42">
        <v>280</v>
      </c>
      <c r="W1363" s="42" t="s">
        <v>14312</v>
      </c>
      <c r="X1363" s="42">
        <v>42</v>
      </c>
      <c r="Y1363" s="42">
        <v>39.200000000000003</v>
      </c>
      <c r="Z1363" s="42">
        <v>16</v>
      </c>
      <c r="AA1363" s="42">
        <v>2.5</v>
      </c>
      <c r="AB1363" s="42" t="s">
        <v>14313</v>
      </c>
      <c r="AC1363" s="42">
        <v>6.5</v>
      </c>
      <c r="AD1363" s="42" t="s">
        <v>14314</v>
      </c>
      <c r="AE1363" s="42">
        <v>12.5</v>
      </c>
      <c r="AF1363" s="42" t="s">
        <v>14315</v>
      </c>
      <c r="AG1363" s="42">
        <v>82</v>
      </c>
      <c r="AH1363" s="42">
        <v>36.700000000000003</v>
      </c>
      <c r="AI1363" s="42">
        <v>96.9</v>
      </c>
      <c r="AJ1363" s="42">
        <v>284.60000000000002</v>
      </c>
      <c r="AK1363" s="42" t="s">
        <v>76</v>
      </c>
      <c r="AL1363" s="42" t="s">
        <v>76</v>
      </c>
      <c r="AM1363" s="42" t="s">
        <v>76</v>
      </c>
      <c r="AN1363" s="42">
        <v>7.3</v>
      </c>
    </row>
    <row r="1364" spans="2:40" x14ac:dyDescent="0.25">
      <c r="B1364" s="42" t="s">
        <v>408</v>
      </c>
      <c r="C1364" s="15">
        <v>467650</v>
      </c>
      <c r="D1364" s="15" t="s">
        <v>11901</v>
      </c>
      <c r="E1364" s="15">
        <v>2016</v>
      </c>
      <c r="F1364" s="41">
        <v>42430</v>
      </c>
      <c r="G1364" s="42">
        <v>904.3</v>
      </c>
      <c r="H1364" s="42">
        <v>1535.3</v>
      </c>
      <c r="I1364" s="42">
        <v>910.5</v>
      </c>
      <c r="J1364" s="42" t="s">
        <v>14316</v>
      </c>
      <c r="K1364" s="42">
        <v>899.4</v>
      </c>
      <c r="L1364" s="42" t="s">
        <v>14317</v>
      </c>
      <c r="M1364" s="42">
        <v>15.3</v>
      </c>
      <c r="N1364" s="42">
        <v>25.2</v>
      </c>
      <c r="O1364" s="42" t="s">
        <v>14318</v>
      </c>
      <c r="P1364" s="42">
        <v>6.3</v>
      </c>
      <c r="Q1364" s="42" t="s">
        <v>14319</v>
      </c>
      <c r="R1364" s="42">
        <v>12.1</v>
      </c>
      <c r="S1364" s="42">
        <v>1.4</v>
      </c>
      <c r="T1364" s="42">
        <v>300</v>
      </c>
      <c r="U1364" s="42">
        <v>13.4</v>
      </c>
      <c r="V1364" s="42">
        <v>260</v>
      </c>
      <c r="W1364" s="42" t="s">
        <v>14320</v>
      </c>
      <c r="X1364" s="42">
        <v>275</v>
      </c>
      <c r="Y1364" s="42">
        <v>164.7</v>
      </c>
      <c r="Z1364" s="42">
        <v>16</v>
      </c>
      <c r="AA1364" s="42">
        <v>9</v>
      </c>
      <c r="AB1364" s="42" t="s">
        <v>14321</v>
      </c>
      <c r="AC1364" s="42">
        <v>18</v>
      </c>
      <c r="AD1364" s="42" t="s">
        <v>14321</v>
      </c>
      <c r="AE1364" s="42">
        <v>57</v>
      </c>
      <c r="AF1364" s="42" t="s">
        <v>1942</v>
      </c>
      <c r="AG1364" s="42">
        <v>82</v>
      </c>
      <c r="AH1364" s="42">
        <v>45.8</v>
      </c>
      <c r="AI1364" s="42">
        <v>104.4</v>
      </c>
      <c r="AJ1364" s="42">
        <v>301.92</v>
      </c>
      <c r="AK1364" s="42" t="s">
        <v>76</v>
      </c>
      <c r="AL1364" s="42" t="s">
        <v>76</v>
      </c>
      <c r="AM1364" s="42" t="s">
        <v>76</v>
      </c>
      <c r="AN1364" s="42">
        <v>7</v>
      </c>
    </row>
    <row r="1365" spans="2:40" x14ac:dyDescent="0.25">
      <c r="B1365" s="42" t="s">
        <v>408</v>
      </c>
      <c r="C1365" s="15">
        <v>467650</v>
      </c>
      <c r="D1365" s="15" t="s">
        <v>11901</v>
      </c>
      <c r="E1365" s="15">
        <v>2016</v>
      </c>
      <c r="F1365" s="41">
        <v>42461</v>
      </c>
      <c r="G1365" s="42">
        <v>902.1</v>
      </c>
      <c r="H1365" s="42">
        <v>1523.3</v>
      </c>
      <c r="I1365" s="42">
        <v>907.5</v>
      </c>
      <c r="J1365" s="42" t="s">
        <v>14322</v>
      </c>
      <c r="K1365" s="42">
        <v>895.6</v>
      </c>
      <c r="L1365" s="42" t="s">
        <v>14323</v>
      </c>
      <c r="M1365" s="42">
        <v>20.3</v>
      </c>
      <c r="N1365" s="42">
        <v>29.5</v>
      </c>
      <c r="O1365" s="42" t="s">
        <v>14324</v>
      </c>
      <c r="P1365" s="42">
        <v>15.4</v>
      </c>
      <c r="Q1365" s="42" t="s">
        <v>14325</v>
      </c>
      <c r="R1365" s="42">
        <v>16.7</v>
      </c>
      <c r="S1365" s="42">
        <v>1.4</v>
      </c>
      <c r="T1365" s="42">
        <v>290</v>
      </c>
      <c r="U1365" s="42">
        <v>13.4</v>
      </c>
      <c r="V1365" s="42">
        <v>280</v>
      </c>
      <c r="W1365" s="42" t="s">
        <v>14326</v>
      </c>
      <c r="X1365" s="42">
        <v>239</v>
      </c>
      <c r="Y1365" s="42">
        <v>59.6</v>
      </c>
      <c r="Z1365" s="42">
        <v>13</v>
      </c>
      <c r="AA1365" s="42">
        <v>14</v>
      </c>
      <c r="AB1365" s="42" t="s">
        <v>14327</v>
      </c>
      <c r="AC1365" s="42">
        <v>23.5</v>
      </c>
      <c r="AD1365" s="42" t="s">
        <v>14327</v>
      </c>
      <c r="AE1365" s="42">
        <v>45.5</v>
      </c>
      <c r="AF1365" s="42" t="s">
        <v>2452</v>
      </c>
      <c r="AG1365" s="42">
        <v>80</v>
      </c>
      <c r="AH1365" s="42">
        <v>78</v>
      </c>
      <c r="AI1365" s="42">
        <v>144.19999999999999</v>
      </c>
      <c r="AJ1365" s="42">
        <v>421.87</v>
      </c>
      <c r="AK1365" s="42" t="s">
        <v>76</v>
      </c>
      <c r="AL1365" s="42" t="s">
        <v>76</v>
      </c>
      <c r="AM1365" s="42" t="s">
        <v>76</v>
      </c>
      <c r="AN1365" s="42">
        <v>7.1</v>
      </c>
    </row>
    <row r="1366" spans="2:40" x14ac:dyDescent="0.25">
      <c r="B1366" s="42" t="s">
        <v>408</v>
      </c>
      <c r="C1366" s="15">
        <v>467650</v>
      </c>
      <c r="D1366" s="15" t="s">
        <v>11901</v>
      </c>
      <c r="E1366" s="15">
        <v>2016</v>
      </c>
      <c r="F1366" s="41">
        <v>42491</v>
      </c>
      <c r="G1366" s="42">
        <v>901.1</v>
      </c>
      <c r="H1366" s="42">
        <v>1516.9</v>
      </c>
      <c r="I1366" s="42">
        <v>905.5</v>
      </c>
      <c r="J1366" s="42" t="s">
        <v>14328</v>
      </c>
      <c r="K1366" s="42">
        <v>896.7</v>
      </c>
      <c r="L1366" s="42" t="s">
        <v>6056</v>
      </c>
      <c r="M1366" s="42">
        <v>21.9</v>
      </c>
      <c r="N1366" s="42">
        <v>30.6</v>
      </c>
      <c r="O1366" s="42" t="s">
        <v>14329</v>
      </c>
      <c r="P1366" s="42">
        <v>16</v>
      </c>
      <c r="Q1366" s="42" t="s">
        <v>14330</v>
      </c>
      <c r="R1366" s="42">
        <v>18.7</v>
      </c>
      <c r="S1366" s="42">
        <v>1.3</v>
      </c>
      <c r="T1366" s="42">
        <v>330</v>
      </c>
      <c r="U1366" s="42">
        <v>13.4</v>
      </c>
      <c r="V1366" s="42">
        <v>270</v>
      </c>
      <c r="W1366" s="42" t="s">
        <v>14331</v>
      </c>
      <c r="X1366" s="42">
        <v>160</v>
      </c>
      <c r="Y1366" s="42">
        <v>73.8</v>
      </c>
      <c r="Z1366" s="42">
        <v>22</v>
      </c>
      <c r="AA1366" s="42">
        <v>21.5</v>
      </c>
      <c r="AB1366" s="42" t="s">
        <v>14332</v>
      </c>
      <c r="AC1366" s="42">
        <v>36.5</v>
      </c>
      <c r="AD1366" s="42" t="s">
        <v>14333</v>
      </c>
      <c r="AE1366" s="42">
        <v>37</v>
      </c>
      <c r="AF1366" s="42" t="s">
        <v>14334</v>
      </c>
      <c r="AG1366" s="42">
        <v>83</v>
      </c>
      <c r="AH1366" s="42">
        <v>74.8</v>
      </c>
      <c r="AI1366" s="42">
        <v>119.8</v>
      </c>
      <c r="AJ1366" s="42">
        <v>197.44</v>
      </c>
      <c r="AK1366" s="42" t="s">
        <v>76</v>
      </c>
      <c r="AL1366" s="42" t="s">
        <v>76</v>
      </c>
      <c r="AM1366" s="42" t="s">
        <v>76</v>
      </c>
      <c r="AN1366" s="42">
        <v>7.4</v>
      </c>
    </row>
    <row r="1367" spans="2:40" x14ac:dyDescent="0.25">
      <c r="B1367" s="42" t="s">
        <v>408</v>
      </c>
      <c r="C1367" s="15">
        <v>467650</v>
      </c>
      <c r="D1367" s="15" t="s">
        <v>11901</v>
      </c>
      <c r="E1367" s="15">
        <v>2016</v>
      </c>
      <c r="F1367" s="41">
        <v>42522</v>
      </c>
      <c r="G1367" s="42">
        <v>900.4</v>
      </c>
      <c r="H1367" s="42">
        <v>1511.9</v>
      </c>
      <c r="I1367" s="42">
        <v>906.7</v>
      </c>
      <c r="J1367" s="42" t="s">
        <v>14335</v>
      </c>
      <c r="K1367" s="42">
        <v>896.3</v>
      </c>
      <c r="L1367" s="42" t="s">
        <v>14336</v>
      </c>
      <c r="M1367" s="42">
        <v>22.8</v>
      </c>
      <c r="N1367" s="42">
        <v>31.4</v>
      </c>
      <c r="O1367" s="42" t="s">
        <v>14337</v>
      </c>
      <c r="P1367" s="42">
        <v>18.7</v>
      </c>
      <c r="Q1367" s="42" t="s">
        <v>14338</v>
      </c>
      <c r="R1367" s="42">
        <v>20</v>
      </c>
      <c r="S1367" s="42">
        <v>1.4</v>
      </c>
      <c r="T1367" s="42">
        <v>330</v>
      </c>
      <c r="U1367" s="42">
        <v>14.7</v>
      </c>
      <c r="V1367" s="42">
        <v>270</v>
      </c>
      <c r="W1367" s="42" t="s">
        <v>14339</v>
      </c>
      <c r="X1367" s="42">
        <v>443</v>
      </c>
      <c r="Y1367" s="42">
        <v>101.4</v>
      </c>
      <c r="Z1367" s="42">
        <v>23</v>
      </c>
      <c r="AA1367" s="42">
        <v>13</v>
      </c>
      <c r="AB1367" s="42" t="s">
        <v>14340</v>
      </c>
      <c r="AC1367" s="42">
        <v>39</v>
      </c>
      <c r="AD1367" s="42" t="s">
        <v>14341</v>
      </c>
      <c r="AE1367" s="42">
        <v>95.5</v>
      </c>
      <c r="AF1367" s="42" t="s">
        <v>13774</v>
      </c>
      <c r="AG1367" s="42">
        <v>84</v>
      </c>
      <c r="AH1367" s="42">
        <v>83.8</v>
      </c>
      <c r="AI1367" s="42">
        <v>126.9</v>
      </c>
      <c r="AJ1367" s="42" t="s">
        <v>1650</v>
      </c>
      <c r="AK1367" s="42" t="s">
        <v>76</v>
      </c>
      <c r="AL1367" s="42" t="s">
        <v>76</v>
      </c>
      <c r="AM1367" s="42" t="s">
        <v>76</v>
      </c>
      <c r="AN1367" s="42">
        <v>7</v>
      </c>
    </row>
    <row r="1368" spans="2:40" x14ac:dyDescent="0.25">
      <c r="B1368" s="42" t="s">
        <v>408</v>
      </c>
      <c r="C1368" s="15">
        <v>467650</v>
      </c>
      <c r="D1368" s="15" t="s">
        <v>11901</v>
      </c>
      <c r="E1368" s="15">
        <v>2016</v>
      </c>
      <c r="F1368" s="41">
        <v>42552</v>
      </c>
      <c r="G1368" s="42">
        <v>898.9</v>
      </c>
      <c r="H1368" s="42">
        <v>1498.3</v>
      </c>
      <c r="I1368" s="42">
        <v>904.2</v>
      </c>
      <c r="J1368" s="42" t="s">
        <v>14342</v>
      </c>
      <c r="K1368" s="42">
        <v>880</v>
      </c>
      <c r="L1368" s="42" t="s">
        <v>14343</v>
      </c>
      <c r="M1368" s="42">
        <v>23.4</v>
      </c>
      <c r="N1368" s="42">
        <v>31.8</v>
      </c>
      <c r="O1368" s="42" t="s">
        <v>14344</v>
      </c>
      <c r="P1368" s="42">
        <v>19</v>
      </c>
      <c r="Q1368" s="42" t="s">
        <v>14345</v>
      </c>
      <c r="R1368" s="42">
        <v>20.399999999999999</v>
      </c>
      <c r="S1368" s="42">
        <v>1.4</v>
      </c>
      <c r="T1368" s="42">
        <v>330</v>
      </c>
      <c r="U1368" s="42">
        <v>21.4</v>
      </c>
      <c r="V1368" s="42">
        <v>130</v>
      </c>
      <c r="W1368" s="42" t="s">
        <v>14346</v>
      </c>
      <c r="X1368" s="42">
        <v>205.5</v>
      </c>
      <c r="Y1368" s="42">
        <v>42.1</v>
      </c>
      <c r="Z1368" s="42">
        <v>15</v>
      </c>
      <c r="AA1368" s="42">
        <v>16</v>
      </c>
      <c r="AB1368" s="42" t="s">
        <v>14347</v>
      </c>
      <c r="AC1368" s="42">
        <v>52.5</v>
      </c>
      <c r="AD1368" s="42" t="s">
        <v>14348</v>
      </c>
      <c r="AE1368" s="42">
        <v>67.5</v>
      </c>
      <c r="AF1368" s="42" t="s">
        <v>13209</v>
      </c>
      <c r="AG1368" s="42">
        <v>84</v>
      </c>
      <c r="AH1368" s="42">
        <v>88.1</v>
      </c>
      <c r="AI1368" s="42">
        <v>166.7</v>
      </c>
      <c r="AJ1368" s="42" t="s">
        <v>1650</v>
      </c>
      <c r="AK1368" s="42" t="s">
        <v>76</v>
      </c>
      <c r="AL1368" s="42" t="s">
        <v>76</v>
      </c>
      <c r="AM1368" s="42" t="s">
        <v>76</v>
      </c>
      <c r="AN1368" s="42">
        <v>6.4</v>
      </c>
    </row>
    <row r="1369" spans="2:40" x14ac:dyDescent="0.25">
      <c r="B1369" s="42" t="s">
        <v>408</v>
      </c>
      <c r="C1369" s="15">
        <v>467650</v>
      </c>
      <c r="D1369" s="15" t="s">
        <v>11901</v>
      </c>
      <c r="E1369" s="15">
        <v>2016</v>
      </c>
      <c r="F1369" s="41">
        <v>42583</v>
      </c>
      <c r="G1369" s="42">
        <v>895.9</v>
      </c>
      <c r="H1369" s="42">
        <v>1468.6</v>
      </c>
      <c r="I1369" s="42">
        <v>902.4</v>
      </c>
      <c r="J1369" s="42" t="s">
        <v>14349</v>
      </c>
      <c r="K1369" s="42">
        <v>891.8</v>
      </c>
      <c r="L1369" s="42" t="s">
        <v>13211</v>
      </c>
      <c r="M1369" s="42">
        <v>23.1</v>
      </c>
      <c r="N1369" s="42">
        <v>30.8</v>
      </c>
      <c r="O1369" s="42" t="s">
        <v>14350</v>
      </c>
      <c r="P1369" s="42">
        <v>18.5</v>
      </c>
      <c r="Q1369" s="42" t="s">
        <v>14351</v>
      </c>
      <c r="R1369" s="42">
        <v>20.6</v>
      </c>
      <c r="S1369" s="42">
        <v>1.2</v>
      </c>
      <c r="T1369" s="42">
        <v>330</v>
      </c>
      <c r="U1369" s="42">
        <v>14.3</v>
      </c>
      <c r="V1369" s="42">
        <v>120</v>
      </c>
      <c r="W1369" s="42" t="s">
        <v>14352</v>
      </c>
      <c r="X1369" s="42">
        <v>179.3</v>
      </c>
      <c r="Y1369" s="42">
        <v>59.2</v>
      </c>
      <c r="Z1369" s="42">
        <v>16</v>
      </c>
      <c r="AA1369" s="42">
        <v>11</v>
      </c>
      <c r="AB1369" s="42" t="s">
        <v>14353</v>
      </c>
      <c r="AC1369" s="42">
        <v>26.5</v>
      </c>
      <c r="AD1369" s="42" t="s">
        <v>14354</v>
      </c>
      <c r="AE1369" s="42">
        <v>37.5</v>
      </c>
      <c r="AF1369" s="42" t="s">
        <v>14355</v>
      </c>
      <c r="AG1369" s="42">
        <v>86</v>
      </c>
      <c r="AH1369" s="42">
        <v>65.5</v>
      </c>
      <c r="AI1369" s="42">
        <v>125.1</v>
      </c>
      <c r="AJ1369" s="42" t="s">
        <v>1650</v>
      </c>
      <c r="AK1369" s="42" t="s">
        <v>76</v>
      </c>
      <c r="AL1369" s="42" t="s">
        <v>76</v>
      </c>
      <c r="AM1369" s="42" t="s">
        <v>76</v>
      </c>
      <c r="AN1369" s="42">
        <v>7.9</v>
      </c>
    </row>
    <row r="1370" spans="2:40" x14ac:dyDescent="0.25">
      <c r="B1370" s="42" t="s">
        <v>408</v>
      </c>
      <c r="C1370" s="15">
        <v>467650</v>
      </c>
      <c r="D1370" s="15" t="s">
        <v>11901</v>
      </c>
      <c r="E1370" s="15">
        <v>2016</v>
      </c>
      <c r="F1370" s="41">
        <v>42614</v>
      </c>
      <c r="G1370" s="42">
        <v>897.6</v>
      </c>
      <c r="H1370" s="42">
        <v>1483.5</v>
      </c>
      <c r="I1370" s="42">
        <v>904.8</v>
      </c>
      <c r="J1370" s="42" t="s">
        <v>13789</v>
      </c>
      <c r="K1370" s="42">
        <v>857.8</v>
      </c>
      <c r="L1370" s="42" t="s">
        <v>14356</v>
      </c>
      <c r="M1370" s="42">
        <v>22.1</v>
      </c>
      <c r="N1370" s="42">
        <v>31.6</v>
      </c>
      <c r="O1370" s="42" t="s">
        <v>14357</v>
      </c>
      <c r="P1370" s="42">
        <v>18.8</v>
      </c>
      <c r="Q1370" s="42" t="s">
        <v>14358</v>
      </c>
      <c r="R1370" s="42">
        <v>19.3</v>
      </c>
      <c r="S1370" s="42">
        <v>1.4</v>
      </c>
      <c r="T1370" s="42">
        <v>360</v>
      </c>
      <c r="U1370" s="42">
        <v>27.6</v>
      </c>
      <c r="V1370" s="42">
        <v>140</v>
      </c>
      <c r="W1370" s="42" t="s">
        <v>14359</v>
      </c>
      <c r="X1370" s="42">
        <v>258</v>
      </c>
      <c r="Y1370" s="42">
        <v>131.69999999999999</v>
      </c>
      <c r="Z1370" s="42">
        <v>16</v>
      </c>
      <c r="AA1370" s="42">
        <v>5</v>
      </c>
      <c r="AB1370" s="42" t="s">
        <v>14360</v>
      </c>
      <c r="AC1370" s="42">
        <v>9</v>
      </c>
      <c r="AD1370" s="42" t="s">
        <v>14361</v>
      </c>
      <c r="AE1370" s="42">
        <v>73</v>
      </c>
      <c r="AF1370" s="42" t="s">
        <v>1989</v>
      </c>
      <c r="AG1370" s="42">
        <v>84</v>
      </c>
      <c r="AH1370" s="42">
        <v>51.9</v>
      </c>
      <c r="AI1370" s="42">
        <v>92.9</v>
      </c>
      <c r="AJ1370" s="42">
        <v>283.07</v>
      </c>
      <c r="AK1370" s="42" t="s">
        <v>76</v>
      </c>
      <c r="AL1370" s="42" t="s">
        <v>76</v>
      </c>
      <c r="AM1370" s="42" t="s">
        <v>76</v>
      </c>
      <c r="AN1370" s="42">
        <v>8</v>
      </c>
    </row>
    <row r="1371" spans="2:40" x14ac:dyDescent="0.25">
      <c r="B1371" s="42" t="s">
        <v>408</v>
      </c>
      <c r="C1371" s="15">
        <v>467650</v>
      </c>
      <c r="D1371" s="15" t="s">
        <v>11901</v>
      </c>
      <c r="E1371" s="15">
        <v>2016</v>
      </c>
      <c r="F1371" s="41">
        <v>42644</v>
      </c>
      <c r="G1371" s="42">
        <v>901.5</v>
      </c>
      <c r="H1371" s="42">
        <v>1520.7</v>
      </c>
      <c r="I1371" s="42">
        <v>908.7</v>
      </c>
      <c r="J1371" s="42" t="s">
        <v>14362</v>
      </c>
      <c r="K1371" s="42">
        <v>894.4</v>
      </c>
      <c r="L1371" s="42" t="s">
        <v>14363</v>
      </c>
      <c r="M1371" s="42">
        <v>22.2</v>
      </c>
      <c r="N1371" s="42">
        <v>31.3</v>
      </c>
      <c r="O1371" s="42" t="s">
        <v>14364</v>
      </c>
      <c r="P1371" s="42">
        <v>18.100000000000001</v>
      </c>
      <c r="Q1371" s="42" t="s">
        <v>14365</v>
      </c>
      <c r="R1371" s="42">
        <v>18.600000000000001</v>
      </c>
      <c r="S1371" s="42">
        <v>1.2</v>
      </c>
      <c r="T1371" s="42">
        <v>300</v>
      </c>
      <c r="U1371" s="42">
        <v>23.3</v>
      </c>
      <c r="V1371" s="42">
        <v>140</v>
      </c>
      <c r="W1371" s="42" t="s">
        <v>14366</v>
      </c>
      <c r="X1371" s="42">
        <v>75.599999999999994</v>
      </c>
      <c r="Y1371" s="42">
        <v>44.3</v>
      </c>
      <c r="Z1371" s="42">
        <v>9</v>
      </c>
      <c r="AA1371" s="42">
        <v>6</v>
      </c>
      <c r="AB1371" s="42" t="s">
        <v>14367</v>
      </c>
      <c r="AC1371" s="42">
        <v>15.5</v>
      </c>
      <c r="AD1371" s="42" t="s">
        <v>14368</v>
      </c>
      <c r="AE1371" s="42">
        <v>22</v>
      </c>
      <c r="AF1371" s="42" t="s">
        <v>6097</v>
      </c>
      <c r="AG1371" s="42">
        <v>81</v>
      </c>
      <c r="AH1371" s="42">
        <v>60.6</v>
      </c>
      <c r="AI1371" s="42">
        <v>145.4</v>
      </c>
      <c r="AJ1371" s="42">
        <v>451.65</v>
      </c>
      <c r="AK1371" s="42" t="s">
        <v>76</v>
      </c>
      <c r="AL1371" s="42" t="s">
        <v>76</v>
      </c>
      <c r="AM1371" s="42" t="s">
        <v>76</v>
      </c>
      <c r="AN1371" s="42">
        <v>6.5</v>
      </c>
    </row>
    <row r="1372" spans="2:40" x14ac:dyDescent="0.25">
      <c r="B1372" s="42" t="s">
        <v>408</v>
      </c>
      <c r="C1372" s="15">
        <v>467650</v>
      </c>
      <c r="D1372" s="15" t="s">
        <v>11901</v>
      </c>
      <c r="E1372" s="15">
        <v>2016</v>
      </c>
      <c r="F1372" s="41">
        <v>42675</v>
      </c>
      <c r="G1372" s="42">
        <v>904.9</v>
      </c>
      <c r="H1372" s="42">
        <v>1547</v>
      </c>
      <c r="I1372" s="42">
        <v>909.6</v>
      </c>
      <c r="J1372" s="42" t="s">
        <v>10352</v>
      </c>
      <c r="K1372" s="42">
        <v>900.5</v>
      </c>
      <c r="L1372" s="42" t="s">
        <v>14369</v>
      </c>
      <c r="M1372" s="42">
        <v>18.899999999999999</v>
      </c>
      <c r="N1372" s="42">
        <v>28.5</v>
      </c>
      <c r="O1372" s="42" t="s">
        <v>14370</v>
      </c>
      <c r="P1372" s="42">
        <v>13.6</v>
      </c>
      <c r="Q1372" s="42" t="s">
        <v>14371</v>
      </c>
      <c r="R1372" s="42">
        <v>15.5</v>
      </c>
      <c r="S1372" s="42">
        <v>1.1000000000000001</v>
      </c>
      <c r="T1372" s="42">
        <v>330</v>
      </c>
      <c r="U1372" s="42">
        <v>11.2</v>
      </c>
      <c r="V1372" s="42">
        <v>170</v>
      </c>
      <c r="W1372" s="42" t="s">
        <v>14372</v>
      </c>
      <c r="X1372" s="42">
        <v>68</v>
      </c>
      <c r="Y1372" s="42">
        <v>53.5</v>
      </c>
      <c r="Z1372" s="42">
        <v>7</v>
      </c>
      <c r="AA1372" s="42">
        <v>3</v>
      </c>
      <c r="AB1372" s="42" t="s">
        <v>14373</v>
      </c>
      <c r="AC1372" s="42">
        <v>9.5</v>
      </c>
      <c r="AD1372" s="42" t="s">
        <v>14374</v>
      </c>
      <c r="AE1372" s="42">
        <v>34.5</v>
      </c>
      <c r="AF1372" s="42" t="s">
        <v>3628</v>
      </c>
      <c r="AG1372" s="42">
        <v>82</v>
      </c>
      <c r="AH1372" s="42">
        <v>44.3</v>
      </c>
      <c r="AI1372" s="42">
        <v>136.80000000000001</v>
      </c>
      <c r="AJ1372" s="42">
        <v>355.32</v>
      </c>
      <c r="AK1372" s="42" t="s">
        <v>76</v>
      </c>
      <c r="AL1372" s="42" t="s">
        <v>76</v>
      </c>
      <c r="AM1372" s="42" t="s">
        <v>76</v>
      </c>
      <c r="AN1372" s="42">
        <v>6.5</v>
      </c>
    </row>
    <row r="1373" spans="2:40" x14ac:dyDescent="0.25">
      <c r="B1373" s="42" t="s">
        <v>408</v>
      </c>
      <c r="C1373" s="15">
        <v>467650</v>
      </c>
      <c r="D1373" s="15" t="s">
        <v>11901</v>
      </c>
      <c r="E1373" s="15">
        <v>2016</v>
      </c>
      <c r="F1373" s="41">
        <v>42705</v>
      </c>
      <c r="G1373" s="42">
        <v>905.5</v>
      </c>
      <c r="H1373" s="42">
        <v>1550.3</v>
      </c>
      <c r="I1373" s="42">
        <v>910.1</v>
      </c>
      <c r="J1373" s="42" t="s">
        <v>14375</v>
      </c>
      <c r="K1373" s="42">
        <v>900</v>
      </c>
      <c r="L1373" s="42" t="s">
        <v>12099</v>
      </c>
      <c r="M1373" s="42">
        <v>17.100000000000001</v>
      </c>
      <c r="N1373" s="42">
        <v>27.2</v>
      </c>
      <c r="O1373" s="42" t="s">
        <v>14376</v>
      </c>
      <c r="P1373" s="42">
        <v>10.1</v>
      </c>
      <c r="Q1373" s="42" t="s">
        <v>14377</v>
      </c>
      <c r="R1373" s="42">
        <v>12.6</v>
      </c>
      <c r="S1373" s="42">
        <v>1.1000000000000001</v>
      </c>
      <c r="T1373" s="42">
        <v>190</v>
      </c>
      <c r="U1373" s="42">
        <v>7.3</v>
      </c>
      <c r="V1373" s="42">
        <v>330</v>
      </c>
      <c r="W1373" s="42" t="s">
        <v>14378</v>
      </c>
      <c r="X1373" s="42">
        <v>21.5</v>
      </c>
      <c r="Y1373" s="42">
        <v>15</v>
      </c>
      <c r="Z1373" s="42">
        <v>1</v>
      </c>
      <c r="AA1373" s="42">
        <v>1</v>
      </c>
      <c r="AB1373" s="42" t="s">
        <v>14379</v>
      </c>
      <c r="AC1373" s="42">
        <v>3.5</v>
      </c>
      <c r="AD1373" s="42" t="s">
        <v>14380</v>
      </c>
      <c r="AE1373" s="42">
        <v>21.5</v>
      </c>
      <c r="AF1373" s="42" t="s">
        <v>6112</v>
      </c>
      <c r="AG1373" s="42">
        <v>76</v>
      </c>
      <c r="AH1373" s="42">
        <v>43.1</v>
      </c>
      <c r="AI1373" s="42">
        <v>169.4</v>
      </c>
      <c r="AJ1373" s="42">
        <v>229.25</v>
      </c>
      <c r="AK1373" s="42" t="s">
        <v>76</v>
      </c>
      <c r="AL1373" s="42" t="s">
        <v>76</v>
      </c>
      <c r="AM1373" s="42" t="s">
        <v>76</v>
      </c>
      <c r="AN1373" s="42">
        <v>5.7</v>
      </c>
    </row>
    <row r="1374" spans="2:40" x14ac:dyDescent="0.25">
      <c r="B1374" s="42" t="s">
        <v>408</v>
      </c>
      <c r="C1374" s="15">
        <v>467650</v>
      </c>
      <c r="D1374" s="15" t="s">
        <v>11901</v>
      </c>
      <c r="E1374" s="15">
        <v>2017</v>
      </c>
      <c r="F1374" s="41">
        <v>42736</v>
      </c>
      <c r="G1374" s="42">
        <v>906</v>
      </c>
      <c r="H1374" s="42">
        <v>1552.1</v>
      </c>
      <c r="I1374" s="42">
        <v>911.7</v>
      </c>
      <c r="J1374" s="42" t="s">
        <v>14381</v>
      </c>
      <c r="K1374" s="42">
        <v>899.6</v>
      </c>
      <c r="L1374" s="42" t="s">
        <v>14382</v>
      </c>
      <c r="M1374" s="42">
        <v>15.9</v>
      </c>
      <c r="N1374" s="42">
        <v>25.1</v>
      </c>
      <c r="O1374" s="42" t="s">
        <v>14383</v>
      </c>
      <c r="P1374" s="42">
        <v>8.9</v>
      </c>
      <c r="Q1374" s="42" t="s">
        <v>14384</v>
      </c>
      <c r="R1374" s="42">
        <v>11.3</v>
      </c>
      <c r="S1374" s="42">
        <v>1.1000000000000001</v>
      </c>
      <c r="T1374" s="42">
        <v>290</v>
      </c>
      <c r="U1374" s="42">
        <v>7.8</v>
      </c>
      <c r="V1374" s="42">
        <v>280</v>
      </c>
      <c r="W1374" s="42" t="s">
        <v>14385</v>
      </c>
      <c r="X1374" s="42">
        <v>4</v>
      </c>
      <c r="Y1374" s="42">
        <v>13.8</v>
      </c>
      <c r="Z1374" s="42">
        <v>4</v>
      </c>
      <c r="AA1374" s="42">
        <v>0.5</v>
      </c>
      <c r="AB1374" s="42" t="s">
        <v>14386</v>
      </c>
      <c r="AC1374" s="42">
        <v>1</v>
      </c>
      <c r="AD1374" s="42" t="s">
        <v>14387</v>
      </c>
      <c r="AE1374" s="42">
        <v>1.5</v>
      </c>
      <c r="AF1374" s="42" t="s">
        <v>14388</v>
      </c>
      <c r="AG1374" s="42">
        <v>75</v>
      </c>
      <c r="AH1374" s="42">
        <v>47.9</v>
      </c>
      <c r="AI1374" s="42">
        <v>176.7</v>
      </c>
      <c r="AJ1374" s="42">
        <v>424.38</v>
      </c>
      <c r="AK1374" s="42" t="s">
        <v>76</v>
      </c>
      <c r="AL1374" s="42" t="s">
        <v>76</v>
      </c>
      <c r="AM1374" s="42" t="s">
        <v>76</v>
      </c>
      <c r="AN1374" s="42">
        <v>5.4</v>
      </c>
    </row>
    <row r="1375" spans="2:40" x14ac:dyDescent="0.25">
      <c r="B1375" s="42" t="s">
        <v>408</v>
      </c>
      <c r="C1375" s="15">
        <v>467650</v>
      </c>
      <c r="D1375" s="15" t="s">
        <v>11901</v>
      </c>
      <c r="E1375" s="15">
        <v>2017</v>
      </c>
      <c r="F1375" s="41">
        <v>42767</v>
      </c>
      <c r="G1375" s="42">
        <v>905.8</v>
      </c>
      <c r="H1375" s="42">
        <v>1547.9</v>
      </c>
      <c r="I1375" s="42">
        <v>914.2</v>
      </c>
      <c r="J1375" s="42" t="s">
        <v>3644</v>
      </c>
      <c r="K1375" s="42">
        <v>899.1</v>
      </c>
      <c r="L1375" s="42" t="s">
        <v>14389</v>
      </c>
      <c r="M1375" s="42">
        <v>14.6</v>
      </c>
      <c r="N1375" s="42">
        <v>27</v>
      </c>
      <c r="O1375" s="42" t="s">
        <v>14390</v>
      </c>
      <c r="P1375" s="42">
        <v>7.5</v>
      </c>
      <c r="Q1375" s="42" t="s">
        <v>14391</v>
      </c>
      <c r="R1375" s="42">
        <v>10.3</v>
      </c>
      <c r="S1375" s="42">
        <v>1.2</v>
      </c>
      <c r="T1375" s="42">
        <v>290</v>
      </c>
      <c r="U1375" s="42">
        <v>8.1</v>
      </c>
      <c r="V1375" s="42">
        <v>260</v>
      </c>
      <c r="W1375" s="42" t="s">
        <v>14392</v>
      </c>
      <c r="X1375" s="42">
        <v>14</v>
      </c>
      <c r="Y1375" s="42">
        <v>19.899999999999999</v>
      </c>
      <c r="Z1375" s="42">
        <v>5</v>
      </c>
      <c r="AA1375" s="42">
        <v>1</v>
      </c>
      <c r="AB1375" s="42" t="s">
        <v>14393</v>
      </c>
      <c r="AC1375" s="42">
        <v>3</v>
      </c>
      <c r="AD1375" s="42" t="s">
        <v>14394</v>
      </c>
      <c r="AE1375" s="42">
        <v>4.5</v>
      </c>
      <c r="AF1375" s="42" t="s">
        <v>6128</v>
      </c>
      <c r="AG1375" s="42">
        <v>77</v>
      </c>
      <c r="AH1375" s="42">
        <v>40.6</v>
      </c>
      <c r="AI1375" s="42">
        <v>114.6</v>
      </c>
      <c r="AJ1375" s="42">
        <v>259.75</v>
      </c>
      <c r="AK1375" s="42" t="s">
        <v>76</v>
      </c>
      <c r="AL1375" s="42" t="s">
        <v>76</v>
      </c>
      <c r="AM1375" s="42" t="s">
        <v>76</v>
      </c>
      <c r="AN1375" s="42">
        <v>6.5</v>
      </c>
    </row>
    <row r="1376" spans="2:40" x14ac:dyDescent="0.25">
      <c r="B1376" s="42" t="s">
        <v>408</v>
      </c>
      <c r="C1376" s="15">
        <v>467650</v>
      </c>
      <c r="D1376" s="15" t="s">
        <v>11901</v>
      </c>
      <c r="E1376" s="15">
        <v>2017</v>
      </c>
      <c r="F1376" s="41">
        <v>42795</v>
      </c>
      <c r="G1376" s="42">
        <v>903.7</v>
      </c>
      <c r="H1376" s="42">
        <v>1531.6</v>
      </c>
      <c r="I1376" s="42">
        <v>910.4</v>
      </c>
      <c r="J1376" s="42" t="s">
        <v>14395</v>
      </c>
      <c r="K1376" s="42">
        <v>899.1</v>
      </c>
      <c r="L1376" s="42" t="s">
        <v>14396</v>
      </c>
      <c r="M1376" s="42">
        <v>16.600000000000001</v>
      </c>
      <c r="N1376" s="42">
        <v>27.8</v>
      </c>
      <c r="O1376" s="42" t="s">
        <v>14397</v>
      </c>
      <c r="P1376" s="42">
        <v>9.3000000000000007</v>
      </c>
      <c r="Q1376" s="42" t="s">
        <v>14398</v>
      </c>
      <c r="R1376" s="42">
        <v>13.2</v>
      </c>
      <c r="S1376" s="42">
        <v>1.2</v>
      </c>
      <c r="T1376" s="42">
        <v>290</v>
      </c>
      <c r="U1376" s="42">
        <v>8.1</v>
      </c>
      <c r="V1376" s="42">
        <v>260</v>
      </c>
      <c r="W1376" s="42" t="s">
        <v>14399</v>
      </c>
      <c r="X1376" s="42">
        <v>57.5</v>
      </c>
      <c r="Y1376" s="42">
        <v>42.2</v>
      </c>
      <c r="Z1376" s="42">
        <v>10</v>
      </c>
      <c r="AA1376" s="42">
        <v>3</v>
      </c>
      <c r="AB1376" s="42" t="s">
        <v>14400</v>
      </c>
      <c r="AC1376" s="42">
        <v>9</v>
      </c>
      <c r="AD1376" s="42" t="s">
        <v>14401</v>
      </c>
      <c r="AE1376" s="42">
        <v>17.5</v>
      </c>
      <c r="AF1376" s="42" t="s">
        <v>3175</v>
      </c>
      <c r="AG1376" s="42">
        <v>81</v>
      </c>
      <c r="AH1376" s="42">
        <v>53.4</v>
      </c>
      <c r="AI1376" s="42">
        <v>113.5</v>
      </c>
      <c r="AJ1376" s="42">
        <v>370.82</v>
      </c>
      <c r="AK1376" s="42" t="s">
        <v>76</v>
      </c>
      <c r="AL1376" s="42" t="s">
        <v>76</v>
      </c>
      <c r="AM1376" s="42" t="s">
        <v>76</v>
      </c>
      <c r="AN1376" s="42">
        <v>7.2</v>
      </c>
    </row>
    <row r="1377" spans="2:40" x14ac:dyDescent="0.25">
      <c r="B1377" s="42" t="s">
        <v>408</v>
      </c>
      <c r="C1377" s="15">
        <v>467650</v>
      </c>
      <c r="D1377" s="15" t="s">
        <v>11901</v>
      </c>
      <c r="E1377" s="15">
        <v>2017</v>
      </c>
      <c r="F1377" s="41">
        <v>42826</v>
      </c>
      <c r="G1377" s="42">
        <v>902.2</v>
      </c>
      <c r="H1377" s="42">
        <v>1521.4</v>
      </c>
      <c r="I1377" s="42">
        <v>908.8</v>
      </c>
      <c r="J1377" s="42" t="s">
        <v>14402</v>
      </c>
      <c r="K1377" s="42">
        <v>897</v>
      </c>
      <c r="L1377" s="42" t="s">
        <v>14403</v>
      </c>
      <c r="M1377" s="42">
        <v>18.600000000000001</v>
      </c>
      <c r="N1377" s="42">
        <v>29.7</v>
      </c>
      <c r="O1377" s="42" t="s">
        <v>14404</v>
      </c>
      <c r="P1377" s="42">
        <v>8.5</v>
      </c>
      <c r="Q1377" s="42" t="s">
        <v>14405</v>
      </c>
      <c r="R1377" s="42">
        <v>15.3</v>
      </c>
      <c r="S1377" s="42">
        <v>1.2</v>
      </c>
      <c r="T1377" s="42">
        <v>290</v>
      </c>
      <c r="U1377" s="42">
        <v>15.1</v>
      </c>
      <c r="V1377" s="42">
        <v>300</v>
      </c>
      <c r="W1377" s="42" t="s">
        <v>14406</v>
      </c>
      <c r="X1377" s="42">
        <v>255.5</v>
      </c>
      <c r="Y1377" s="42">
        <v>99.2</v>
      </c>
      <c r="Z1377" s="42">
        <v>13</v>
      </c>
      <c r="AA1377" s="42">
        <v>12.5</v>
      </c>
      <c r="AB1377" s="42" t="s">
        <v>14407</v>
      </c>
      <c r="AC1377" s="42">
        <v>28</v>
      </c>
      <c r="AD1377" s="42" t="s">
        <v>14408</v>
      </c>
      <c r="AE1377" s="42">
        <v>75.5</v>
      </c>
      <c r="AF1377" s="42" t="s">
        <v>2544</v>
      </c>
      <c r="AG1377" s="42">
        <v>82</v>
      </c>
      <c r="AH1377" s="42">
        <v>57.5</v>
      </c>
      <c r="AI1377" s="42">
        <v>112.3</v>
      </c>
      <c r="AJ1377" s="42">
        <v>241.18</v>
      </c>
      <c r="AK1377" s="42" t="s">
        <v>76</v>
      </c>
      <c r="AL1377" s="42" t="s">
        <v>76</v>
      </c>
      <c r="AM1377" s="42" t="s">
        <v>76</v>
      </c>
      <c r="AN1377" s="42">
        <v>7.4</v>
      </c>
    </row>
    <row r="1378" spans="2:40" x14ac:dyDescent="0.25">
      <c r="B1378" s="42" t="s">
        <v>408</v>
      </c>
      <c r="C1378" s="15">
        <v>467650</v>
      </c>
      <c r="D1378" s="15" t="s">
        <v>11901</v>
      </c>
      <c r="E1378" s="15">
        <v>2017</v>
      </c>
      <c r="F1378" s="41">
        <v>42856</v>
      </c>
      <c r="G1378" s="42">
        <v>900.8</v>
      </c>
      <c r="H1378" s="42">
        <v>1513</v>
      </c>
      <c r="I1378" s="42">
        <v>906.7</v>
      </c>
      <c r="J1378" s="42" t="s">
        <v>14409</v>
      </c>
      <c r="K1378" s="42">
        <v>895.4</v>
      </c>
      <c r="L1378" s="42" t="s">
        <v>14410</v>
      </c>
      <c r="M1378" s="42">
        <v>21.1</v>
      </c>
      <c r="N1378" s="42">
        <v>29.5</v>
      </c>
      <c r="O1378" s="42" t="s">
        <v>14411</v>
      </c>
      <c r="P1378" s="42">
        <v>15.9</v>
      </c>
      <c r="Q1378" s="42" t="s">
        <v>12134</v>
      </c>
      <c r="R1378" s="42">
        <v>18.5</v>
      </c>
      <c r="S1378" s="42">
        <v>1.1000000000000001</v>
      </c>
      <c r="T1378" s="42">
        <v>330</v>
      </c>
      <c r="U1378" s="42">
        <v>11.4</v>
      </c>
      <c r="V1378" s="42">
        <v>150</v>
      </c>
      <c r="W1378" s="42" t="s">
        <v>14412</v>
      </c>
      <c r="X1378" s="42">
        <v>347.5</v>
      </c>
      <c r="Y1378" s="42">
        <v>99.2</v>
      </c>
      <c r="Z1378" s="42">
        <v>19</v>
      </c>
      <c r="AA1378" s="42">
        <v>20</v>
      </c>
      <c r="AB1378" s="42" t="s">
        <v>14413</v>
      </c>
      <c r="AC1378" s="42">
        <v>26.5</v>
      </c>
      <c r="AD1378" s="42" t="s">
        <v>14414</v>
      </c>
      <c r="AE1378" s="42">
        <v>81</v>
      </c>
      <c r="AF1378" s="42" t="s">
        <v>3675</v>
      </c>
      <c r="AG1378" s="42">
        <v>86</v>
      </c>
      <c r="AH1378" s="42">
        <v>55.6</v>
      </c>
      <c r="AI1378" s="42">
        <v>99.9</v>
      </c>
      <c r="AJ1378" s="42">
        <v>302.57</v>
      </c>
      <c r="AK1378" s="42" t="s">
        <v>76</v>
      </c>
      <c r="AL1378" s="42" t="s">
        <v>76</v>
      </c>
      <c r="AM1378" s="42" t="s">
        <v>76</v>
      </c>
      <c r="AN1378" s="42">
        <v>8</v>
      </c>
    </row>
    <row r="1379" spans="2:40" x14ac:dyDescent="0.25">
      <c r="B1379" s="42" t="s">
        <v>408</v>
      </c>
      <c r="C1379" s="15">
        <v>467650</v>
      </c>
      <c r="D1379" s="15" t="s">
        <v>11901</v>
      </c>
      <c r="E1379" s="15">
        <v>2017</v>
      </c>
      <c r="F1379" s="41">
        <v>42887</v>
      </c>
      <c r="G1379" s="42">
        <v>899.8</v>
      </c>
      <c r="H1379" s="42">
        <v>1505.1</v>
      </c>
      <c r="I1379" s="42">
        <v>903.4</v>
      </c>
      <c r="J1379" s="42" t="s">
        <v>9259</v>
      </c>
      <c r="K1379" s="42">
        <v>893.6</v>
      </c>
      <c r="L1379" s="42" t="s">
        <v>14415</v>
      </c>
      <c r="M1379" s="42">
        <v>22.3</v>
      </c>
      <c r="N1379" s="42">
        <v>31.9</v>
      </c>
      <c r="O1379" s="42" t="s">
        <v>14416</v>
      </c>
      <c r="P1379" s="42">
        <v>17.8</v>
      </c>
      <c r="Q1379" s="42" t="s">
        <v>14417</v>
      </c>
      <c r="R1379" s="42">
        <v>19.600000000000001</v>
      </c>
      <c r="S1379" s="42">
        <v>1.5</v>
      </c>
      <c r="T1379" s="42">
        <v>330</v>
      </c>
      <c r="U1379" s="42">
        <v>29.4</v>
      </c>
      <c r="V1379" s="42">
        <v>280</v>
      </c>
      <c r="W1379" s="42" t="s">
        <v>14418</v>
      </c>
      <c r="X1379" s="42">
        <v>1013</v>
      </c>
      <c r="Y1379" s="42">
        <v>181.1</v>
      </c>
      <c r="Z1379" s="42">
        <v>20</v>
      </c>
      <c r="AA1379" s="42">
        <v>26</v>
      </c>
      <c r="AB1379" s="42" t="s">
        <v>14419</v>
      </c>
      <c r="AC1379" s="42">
        <v>57</v>
      </c>
      <c r="AD1379" s="42" t="s">
        <v>14420</v>
      </c>
      <c r="AE1379" s="42">
        <v>291.5</v>
      </c>
      <c r="AF1379" s="42" t="s">
        <v>2061</v>
      </c>
      <c r="AG1379" s="42">
        <v>86</v>
      </c>
      <c r="AH1379" s="42">
        <v>62.7</v>
      </c>
      <c r="AI1379" s="42">
        <v>99.7</v>
      </c>
      <c r="AJ1379" s="42">
        <v>449.22</v>
      </c>
      <c r="AK1379" s="42" t="s">
        <v>76</v>
      </c>
      <c r="AL1379" s="42" t="s">
        <v>76</v>
      </c>
      <c r="AM1379" s="42" t="s">
        <v>76</v>
      </c>
      <c r="AN1379" s="42">
        <v>7.3</v>
      </c>
    </row>
    <row r="1380" spans="2:40" x14ac:dyDescent="0.25">
      <c r="B1380" s="42" t="s">
        <v>408</v>
      </c>
      <c r="C1380" s="15">
        <v>467650</v>
      </c>
      <c r="D1380" s="15" t="s">
        <v>11901</v>
      </c>
      <c r="E1380" s="15">
        <v>2017</v>
      </c>
      <c r="F1380" s="41">
        <v>42917</v>
      </c>
      <c r="G1380" s="42">
        <v>899.7</v>
      </c>
      <c r="H1380" s="42">
        <v>1504.7</v>
      </c>
      <c r="I1380" s="42">
        <v>905.3</v>
      </c>
      <c r="J1380" s="42" t="s">
        <v>14421</v>
      </c>
      <c r="K1380" s="42">
        <v>881.5</v>
      </c>
      <c r="L1380" s="42" t="s">
        <v>14422</v>
      </c>
      <c r="M1380" s="42">
        <v>22.9</v>
      </c>
      <c r="N1380" s="42">
        <v>32.1</v>
      </c>
      <c r="O1380" s="42" t="s">
        <v>14423</v>
      </c>
      <c r="P1380" s="42">
        <v>18.8</v>
      </c>
      <c r="Q1380" s="42" t="s">
        <v>14424</v>
      </c>
      <c r="R1380" s="42">
        <v>19.8</v>
      </c>
      <c r="S1380" s="42">
        <v>1.3</v>
      </c>
      <c r="T1380" s="42">
        <v>340</v>
      </c>
      <c r="U1380" s="42">
        <v>25.6</v>
      </c>
      <c r="V1380" s="42">
        <v>280</v>
      </c>
      <c r="W1380" s="42" t="s">
        <v>14425</v>
      </c>
      <c r="X1380" s="42">
        <v>424.5</v>
      </c>
      <c r="Y1380" s="42">
        <v>92.9</v>
      </c>
      <c r="Z1380" s="42">
        <v>22</v>
      </c>
      <c r="AA1380" s="42">
        <v>19</v>
      </c>
      <c r="AB1380" s="42" t="s">
        <v>14426</v>
      </c>
      <c r="AC1380" s="42">
        <v>37</v>
      </c>
      <c r="AD1380" s="42" t="s">
        <v>14427</v>
      </c>
      <c r="AE1380" s="42">
        <v>108</v>
      </c>
      <c r="AF1380" s="42" t="s">
        <v>2069</v>
      </c>
      <c r="AG1380" s="42">
        <v>83</v>
      </c>
      <c r="AH1380" s="42">
        <v>77.3</v>
      </c>
      <c r="AI1380" s="42">
        <v>129.30000000000001</v>
      </c>
      <c r="AJ1380" s="42">
        <v>517.41999999999996</v>
      </c>
      <c r="AK1380" s="42" t="s">
        <v>76</v>
      </c>
      <c r="AL1380" s="42" t="s">
        <v>76</v>
      </c>
      <c r="AM1380" s="42" t="s">
        <v>76</v>
      </c>
      <c r="AN1380" s="42">
        <v>7.2</v>
      </c>
    </row>
    <row r="1381" spans="2:40" x14ac:dyDescent="0.25">
      <c r="B1381" s="42" t="s">
        <v>408</v>
      </c>
      <c r="C1381" s="15">
        <v>467650</v>
      </c>
      <c r="D1381" s="15" t="s">
        <v>11901</v>
      </c>
      <c r="E1381" s="15">
        <v>2017</v>
      </c>
      <c r="F1381" s="41">
        <v>42948</v>
      </c>
      <c r="G1381" s="42">
        <v>899</v>
      </c>
      <c r="H1381" s="42">
        <v>1499.2</v>
      </c>
      <c r="I1381" s="42">
        <v>904.6</v>
      </c>
      <c r="J1381" s="42" t="s">
        <v>14428</v>
      </c>
      <c r="K1381" s="42">
        <v>887.8</v>
      </c>
      <c r="L1381" s="42" t="s">
        <v>13294</v>
      </c>
      <c r="M1381" s="42">
        <v>23.5</v>
      </c>
      <c r="N1381" s="42">
        <v>31.8</v>
      </c>
      <c r="O1381" s="42" t="s">
        <v>14429</v>
      </c>
      <c r="P1381" s="42">
        <v>18.8</v>
      </c>
      <c r="Q1381" s="42" t="s">
        <v>14430</v>
      </c>
      <c r="R1381" s="42">
        <v>20.399999999999999</v>
      </c>
      <c r="S1381" s="42">
        <v>1.2</v>
      </c>
      <c r="T1381" s="42">
        <v>330</v>
      </c>
      <c r="U1381" s="42">
        <v>10.6</v>
      </c>
      <c r="V1381" s="42">
        <v>270</v>
      </c>
      <c r="W1381" s="42" t="s">
        <v>14431</v>
      </c>
      <c r="X1381" s="42">
        <v>183.5</v>
      </c>
      <c r="Y1381" s="42">
        <v>39</v>
      </c>
      <c r="Z1381" s="42">
        <v>8</v>
      </c>
      <c r="AA1381" s="42">
        <v>15.5</v>
      </c>
      <c r="AB1381" s="42" t="s">
        <v>14432</v>
      </c>
      <c r="AC1381" s="42">
        <v>64.5</v>
      </c>
      <c r="AD1381" s="42" t="s">
        <v>14433</v>
      </c>
      <c r="AE1381" s="42">
        <v>111</v>
      </c>
      <c r="AF1381" s="42" t="s">
        <v>14434</v>
      </c>
      <c r="AG1381" s="42">
        <v>83</v>
      </c>
      <c r="AH1381" s="42">
        <v>74.7</v>
      </c>
      <c r="AI1381" s="42">
        <v>151.4</v>
      </c>
      <c r="AJ1381" s="42">
        <v>555.02</v>
      </c>
      <c r="AK1381" s="42" t="s">
        <v>76</v>
      </c>
      <c r="AL1381" s="42" t="s">
        <v>76</v>
      </c>
      <c r="AM1381" s="42" t="s">
        <v>76</v>
      </c>
      <c r="AN1381" s="42">
        <v>7.3</v>
      </c>
    </row>
    <row r="1382" spans="2:40" x14ac:dyDescent="0.25">
      <c r="B1382" s="42" t="s">
        <v>408</v>
      </c>
      <c r="C1382" s="15">
        <v>467650</v>
      </c>
      <c r="D1382" s="15" t="s">
        <v>11901</v>
      </c>
      <c r="E1382" s="15">
        <v>2017</v>
      </c>
      <c r="F1382" s="41">
        <v>42979</v>
      </c>
      <c r="G1382" s="42">
        <v>900.8</v>
      </c>
      <c r="H1382" s="42">
        <v>1516</v>
      </c>
      <c r="I1382" s="42">
        <v>905.7</v>
      </c>
      <c r="J1382" s="42" t="s">
        <v>14435</v>
      </c>
      <c r="K1382" s="42">
        <v>893.3</v>
      </c>
      <c r="L1382" s="42" t="s">
        <v>14436</v>
      </c>
      <c r="M1382" s="42">
        <v>23.4</v>
      </c>
      <c r="N1382" s="42">
        <v>31.5</v>
      </c>
      <c r="O1382" s="42" t="s">
        <v>14437</v>
      </c>
      <c r="P1382" s="42">
        <v>18.399999999999999</v>
      </c>
      <c r="Q1382" s="42" t="s">
        <v>3218</v>
      </c>
      <c r="R1382" s="42">
        <v>19.8</v>
      </c>
      <c r="S1382" s="42">
        <v>1</v>
      </c>
      <c r="T1382" s="42">
        <v>330</v>
      </c>
      <c r="U1382" s="42">
        <v>15</v>
      </c>
      <c r="V1382" s="42">
        <v>320</v>
      </c>
      <c r="W1382" s="42" t="s">
        <v>14438</v>
      </c>
      <c r="X1382" s="42">
        <v>118</v>
      </c>
      <c r="Y1382" s="42">
        <v>31.1</v>
      </c>
      <c r="Z1382" s="42">
        <v>10</v>
      </c>
      <c r="AA1382" s="42">
        <v>20</v>
      </c>
      <c r="AB1382" s="42" t="s">
        <v>14439</v>
      </c>
      <c r="AC1382" s="42">
        <v>51.5</v>
      </c>
      <c r="AD1382" s="42" t="s">
        <v>14440</v>
      </c>
      <c r="AE1382" s="42">
        <v>57</v>
      </c>
      <c r="AF1382" s="42" t="s">
        <v>2085</v>
      </c>
      <c r="AG1382" s="42">
        <v>81</v>
      </c>
      <c r="AH1382" s="42">
        <v>73.7</v>
      </c>
      <c r="AI1382" s="42">
        <v>149.19999999999999</v>
      </c>
      <c r="AJ1382" s="42">
        <v>500.68</v>
      </c>
      <c r="AK1382" s="42" t="s">
        <v>76</v>
      </c>
      <c r="AL1382" s="42" t="s">
        <v>76</v>
      </c>
      <c r="AM1382" s="42" t="s">
        <v>76</v>
      </c>
      <c r="AN1382" s="42">
        <v>6.7</v>
      </c>
    </row>
    <row r="1383" spans="2:40" x14ac:dyDescent="0.25">
      <c r="B1383" s="42" t="s">
        <v>408</v>
      </c>
      <c r="C1383" s="15">
        <v>467650</v>
      </c>
      <c r="D1383" s="15" t="s">
        <v>11901</v>
      </c>
      <c r="E1383" s="15">
        <v>2017</v>
      </c>
      <c r="F1383" s="41">
        <v>43009</v>
      </c>
      <c r="G1383" s="42">
        <v>901.4</v>
      </c>
      <c r="H1383" s="42">
        <v>1518.3</v>
      </c>
      <c r="I1383" s="42">
        <v>908.1</v>
      </c>
      <c r="J1383" s="42" t="s">
        <v>8095</v>
      </c>
      <c r="K1383" s="42">
        <v>891.4</v>
      </c>
      <c r="L1383" s="42" t="s">
        <v>14441</v>
      </c>
      <c r="M1383" s="42">
        <v>21.4</v>
      </c>
      <c r="N1383" s="42">
        <v>32.5</v>
      </c>
      <c r="O1383" s="42" t="s">
        <v>14442</v>
      </c>
      <c r="P1383" s="42">
        <v>13.7</v>
      </c>
      <c r="Q1383" s="42" t="s">
        <v>14443</v>
      </c>
      <c r="R1383" s="42">
        <v>17.2</v>
      </c>
      <c r="S1383" s="42">
        <v>1.1000000000000001</v>
      </c>
      <c r="T1383" s="42">
        <v>190</v>
      </c>
      <c r="U1383" s="42">
        <v>9.4</v>
      </c>
      <c r="V1383" s="42">
        <v>160</v>
      </c>
      <c r="W1383" s="42" t="s">
        <v>14444</v>
      </c>
      <c r="X1383" s="42">
        <v>85</v>
      </c>
      <c r="Y1383" s="42">
        <v>43.7</v>
      </c>
      <c r="Z1383" s="42">
        <v>5</v>
      </c>
      <c r="AA1383" s="42">
        <v>2.5</v>
      </c>
      <c r="AB1383" s="42" t="s">
        <v>14445</v>
      </c>
      <c r="AC1383" s="42">
        <v>6.5</v>
      </c>
      <c r="AD1383" s="42" t="s">
        <v>14446</v>
      </c>
      <c r="AE1383" s="42">
        <v>42.5</v>
      </c>
      <c r="AF1383" s="42" t="s">
        <v>3228</v>
      </c>
      <c r="AG1383" s="42">
        <v>78</v>
      </c>
      <c r="AH1383" s="42">
        <v>61.8</v>
      </c>
      <c r="AI1383" s="42">
        <v>148.69999999999999</v>
      </c>
      <c r="AJ1383" s="42">
        <v>434.71</v>
      </c>
      <c r="AK1383" s="42" t="s">
        <v>76</v>
      </c>
      <c r="AL1383" s="42" t="s">
        <v>76</v>
      </c>
      <c r="AM1383" s="42" t="s">
        <v>76</v>
      </c>
      <c r="AN1383" s="42">
        <v>6</v>
      </c>
    </row>
    <row r="1384" spans="2:40" x14ac:dyDescent="0.25">
      <c r="B1384" s="42" t="s">
        <v>408</v>
      </c>
      <c r="C1384" s="15">
        <v>467650</v>
      </c>
      <c r="D1384" s="15" t="s">
        <v>11901</v>
      </c>
      <c r="E1384" s="15">
        <v>2017</v>
      </c>
      <c r="F1384" s="41">
        <v>43040</v>
      </c>
      <c r="G1384" s="42">
        <v>904.1</v>
      </c>
      <c r="H1384" s="42">
        <v>1541.2</v>
      </c>
      <c r="I1384" s="42">
        <v>909.5</v>
      </c>
      <c r="J1384" s="42" t="s">
        <v>14447</v>
      </c>
      <c r="K1384" s="42">
        <v>899.2</v>
      </c>
      <c r="L1384" s="42" t="s">
        <v>14448</v>
      </c>
      <c r="M1384" s="42">
        <v>19.7</v>
      </c>
      <c r="N1384" s="42">
        <v>28</v>
      </c>
      <c r="O1384" s="42" t="s">
        <v>14449</v>
      </c>
      <c r="P1384" s="42">
        <v>13.2</v>
      </c>
      <c r="Q1384" s="42" t="s">
        <v>14450</v>
      </c>
      <c r="R1384" s="42">
        <v>16.100000000000001</v>
      </c>
      <c r="S1384" s="42">
        <v>1</v>
      </c>
      <c r="T1384" s="42">
        <v>180</v>
      </c>
      <c r="U1384" s="42">
        <v>6.3</v>
      </c>
      <c r="V1384" s="42">
        <v>180</v>
      </c>
      <c r="W1384" s="42" t="s">
        <v>14451</v>
      </c>
      <c r="X1384" s="42">
        <v>48</v>
      </c>
      <c r="Y1384" s="42">
        <v>40.799999999999997</v>
      </c>
      <c r="Z1384" s="42">
        <v>6</v>
      </c>
      <c r="AA1384" s="42">
        <v>4</v>
      </c>
      <c r="AB1384" s="42" t="s">
        <v>14452</v>
      </c>
      <c r="AC1384" s="42">
        <v>10</v>
      </c>
      <c r="AD1384" s="42" t="s">
        <v>14452</v>
      </c>
      <c r="AE1384" s="42">
        <v>29</v>
      </c>
      <c r="AF1384" s="42" t="s">
        <v>13320</v>
      </c>
      <c r="AG1384" s="42">
        <v>81</v>
      </c>
      <c r="AH1384" s="42">
        <v>46.6</v>
      </c>
      <c r="AI1384" s="42">
        <v>146.5</v>
      </c>
      <c r="AJ1384" s="42">
        <v>404.3</v>
      </c>
      <c r="AK1384" s="42" t="s">
        <v>76</v>
      </c>
      <c r="AL1384" s="42" t="s">
        <v>76</v>
      </c>
      <c r="AM1384" s="42" t="s">
        <v>76</v>
      </c>
      <c r="AN1384" s="42">
        <v>6.2</v>
      </c>
    </row>
    <row r="1385" spans="2:40" x14ac:dyDescent="0.25">
      <c r="B1385" s="42" t="s">
        <v>408</v>
      </c>
      <c r="C1385" s="15">
        <v>467650</v>
      </c>
      <c r="D1385" s="15" t="s">
        <v>11901</v>
      </c>
      <c r="E1385" s="15">
        <v>2017</v>
      </c>
      <c r="F1385" s="41">
        <v>43070</v>
      </c>
      <c r="G1385" s="42">
        <v>905.1</v>
      </c>
      <c r="H1385" s="42">
        <v>1542.6</v>
      </c>
      <c r="I1385" s="42">
        <v>911</v>
      </c>
      <c r="J1385" s="42" t="s">
        <v>9881</v>
      </c>
      <c r="K1385" s="42">
        <v>901.5</v>
      </c>
      <c r="L1385" s="42" t="s">
        <v>14453</v>
      </c>
      <c r="M1385" s="42">
        <v>15.2</v>
      </c>
      <c r="N1385" s="42">
        <v>26.4</v>
      </c>
      <c r="O1385" s="42" t="s">
        <v>14454</v>
      </c>
      <c r="P1385" s="42">
        <v>9.3000000000000007</v>
      </c>
      <c r="Q1385" s="42" t="s">
        <v>14455</v>
      </c>
      <c r="R1385" s="42">
        <v>11.3</v>
      </c>
      <c r="S1385" s="42">
        <v>1.1000000000000001</v>
      </c>
      <c r="T1385" s="42">
        <v>180</v>
      </c>
      <c r="U1385" s="42">
        <v>7.1</v>
      </c>
      <c r="V1385" s="42">
        <v>280</v>
      </c>
      <c r="W1385" s="42" t="s">
        <v>14456</v>
      </c>
      <c r="X1385" s="42">
        <v>17.5</v>
      </c>
      <c r="Y1385" s="42">
        <v>42.7</v>
      </c>
      <c r="Z1385" s="42">
        <v>8</v>
      </c>
      <c r="AA1385" s="42">
        <v>1</v>
      </c>
      <c r="AB1385" s="42" t="s">
        <v>14457</v>
      </c>
      <c r="AC1385" s="42">
        <v>2.5</v>
      </c>
      <c r="AD1385" s="42" t="s">
        <v>14458</v>
      </c>
      <c r="AE1385" s="42">
        <v>4</v>
      </c>
      <c r="AF1385" s="42" t="s">
        <v>13895</v>
      </c>
      <c r="AG1385" s="42">
        <v>79</v>
      </c>
      <c r="AH1385" s="42">
        <v>35.700000000000003</v>
      </c>
      <c r="AI1385" s="42">
        <v>139.1</v>
      </c>
      <c r="AJ1385" s="42">
        <v>367.2</v>
      </c>
      <c r="AK1385" s="42">
        <v>5</v>
      </c>
      <c r="AL1385" s="42">
        <v>7</v>
      </c>
      <c r="AM1385" s="42" t="s">
        <v>14459</v>
      </c>
      <c r="AN1385" s="42">
        <v>6.3</v>
      </c>
    </row>
    <row r="1386" spans="2:40" x14ac:dyDescent="0.25">
      <c r="B1386" s="42" t="s">
        <v>408</v>
      </c>
      <c r="C1386" s="15">
        <v>467650</v>
      </c>
      <c r="D1386" s="15" t="s">
        <v>11901</v>
      </c>
      <c r="E1386" s="15">
        <v>2018</v>
      </c>
      <c r="F1386" s="41">
        <v>43101</v>
      </c>
      <c r="G1386" s="42">
        <v>903.9</v>
      </c>
      <c r="H1386" s="42">
        <v>1530.6</v>
      </c>
      <c r="I1386" s="42">
        <v>910.4</v>
      </c>
      <c r="J1386" s="42" t="s">
        <v>14460</v>
      </c>
      <c r="K1386" s="42">
        <v>898.5</v>
      </c>
      <c r="L1386" s="42" t="s">
        <v>14461</v>
      </c>
      <c r="M1386" s="42">
        <v>14.8</v>
      </c>
      <c r="N1386" s="42">
        <v>25.5</v>
      </c>
      <c r="O1386" s="42" t="s">
        <v>14462</v>
      </c>
      <c r="P1386" s="42">
        <v>4.5</v>
      </c>
      <c r="Q1386" s="42" t="s">
        <v>14463</v>
      </c>
      <c r="R1386" s="42">
        <v>10.199999999999999</v>
      </c>
      <c r="S1386" s="42">
        <v>1.1000000000000001</v>
      </c>
      <c r="T1386" s="42">
        <v>330</v>
      </c>
      <c r="U1386" s="42">
        <v>13.4</v>
      </c>
      <c r="V1386" s="42">
        <v>320</v>
      </c>
      <c r="W1386" s="42" t="s">
        <v>14464</v>
      </c>
      <c r="X1386" s="42">
        <v>150</v>
      </c>
      <c r="Y1386" s="42">
        <v>104.8</v>
      </c>
      <c r="Z1386" s="42">
        <v>12</v>
      </c>
      <c r="AA1386" s="42">
        <v>8.5</v>
      </c>
      <c r="AB1386" s="42" t="s">
        <v>14465</v>
      </c>
      <c r="AC1386" s="42">
        <v>22</v>
      </c>
      <c r="AD1386" s="42" t="s">
        <v>14466</v>
      </c>
      <c r="AE1386" s="42">
        <v>53</v>
      </c>
      <c r="AF1386" s="42" t="s">
        <v>3734</v>
      </c>
      <c r="AG1386" s="42">
        <v>76</v>
      </c>
      <c r="AH1386" s="42">
        <v>35.4</v>
      </c>
      <c r="AI1386" s="42">
        <v>133.80000000000001</v>
      </c>
      <c r="AJ1386" s="42">
        <v>359.03</v>
      </c>
      <c r="AK1386" s="42">
        <v>5</v>
      </c>
      <c r="AL1386" s="42">
        <v>8</v>
      </c>
      <c r="AM1386" s="42" t="s">
        <v>6839</v>
      </c>
      <c r="AN1386" s="42">
        <v>6.5</v>
      </c>
    </row>
    <row r="1387" spans="2:40" x14ac:dyDescent="0.25">
      <c r="B1387" s="42" t="s">
        <v>408</v>
      </c>
      <c r="C1387" s="15">
        <v>467650</v>
      </c>
      <c r="D1387" s="15" t="s">
        <v>11901</v>
      </c>
      <c r="E1387" s="15">
        <v>2018</v>
      </c>
      <c r="F1387" s="41">
        <v>43132</v>
      </c>
      <c r="G1387" s="42">
        <v>904.7</v>
      </c>
      <c r="H1387" s="42">
        <v>1536.1</v>
      </c>
      <c r="I1387" s="42">
        <v>910.1</v>
      </c>
      <c r="J1387" s="42" t="s">
        <v>14467</v>
      </c>
      <c r="K1387" s="42">
        <v>900.1</v>
      </c>
      <c r="L1387" s="42" t="s">
        <v>14468</v>
      </c>
      <c r="M1387" s="42">
        <v>14</v>
      </c>
      <c r="N1387" s="42">
        <v>27.2</v>
      </c>
      <c r="O1387" s="42" t="s">
        <v>14469</v>
      </c>
      <c r="P1387" s="42">
        <v>3.4</v>
      </c>
      <c r="Q1387" s="42" t="s">
        <v>14470</v>
      </c>
      <c r="R1387" s="42">
        <v>10.5</v>
      </c>
      <c r="S1387" s="42">
        <v>1.1000000000000001</v>
      </c>
      <c r="T1387" s="42">
        <v>280</v>
      </c>
      <c r="U1387" s="42">
        <v>9.4</v>
      </c>
      <c r="V1387" s="42">
        <v>160</v>
      </c>
      <c r="W1387" s="42" t="s">
        <v>14471</v>
      </c>
      <c r="X1387" s="42">
        <v>72</v>
      </c>
      <c r="Y1387" s="42">
        <v>110.9</v>
      </c>
      <c r="Z1387" s="42">
        <v>11</v>
      </c>
      <c r="AA1387" s="42">
        <v>1.5</v>
      </c>
      <c r="AB1387" s="42" t="s">
        <v>14472</v>
      </c>
      <c r="AC1387" s="42">
        <v>5.5</v>
      </c>
      <c r="AD1387" s="42" t="s">
        <v>14473</v>
      </c>
      <c r="AE1387" s="42">
        <v>25</v>
      </c>
      <c r="AF1387" s="42" t="s">
        <v>2621</v>
      </c>
      <c r="AG1387" s="42">
        <v>81</v>
      </c>
      <c r="AH1387" s="42">
        <v>36.700000000000003</v>
      </c>
      <c r="AI1387" s="42">
        <v>99</v>
      </c>
      <c r="AJ1387" s="42">
        <v>327.02</v>
      </c>
      <c r="AK1387" s="42">
        <v>5</v>
      </c>
      <c r="AL1387" s="42">
        <v>10</v>
      </c>
      <c r="AM1387" s="42" t="s">
        <v>13342</v>
      </c>
      <c r="AN1387" s="42">
        <v>7.1</v>
      </c>
    </row>
    <row r="1388" spans="2:40" x14ac:dyDescent="0.25">
      <c r="B1388" s="42" t="s">
        <v>408</v>
      </c>
      <c r="C1388" s="15">
        <v>467650</v>
      </c>
      <c r="D1388" s="15" t="s">
        <v>11901</v>
      </c>
      <c r="E1388" s="15">
        <v>2018</v>
      </c>
      <c r="F1388" s="41">
        <v>43160</v>
      </c>
      <c r="G1388" s="42">
        <v>903.4</v>
      </c>
      <c r="H1388" s="42">
        <v>1529.5</v>
      </c>
      <c r="I1388" s="42">
        <v>908.4</v>
      </c>
      <c r="J1388" s="42" t="s">
        <v>14474</v>
      </c>
      <c r="K1388" s="42">
        <v>898.8</v>
      </c>
      <c r="L1388" s="42" t="s">
        <v>14475</v>
      </c>
      <c r="M1388" s="42">
        <v>16.8</v>
      </c>
      <c r="N1388" s="42">
        <v>28.2</v>
      </c>
      <c r="O1388" s="42" t="s">
        <v>14476</v>
      </c>
      <c r="P1388" s="42">
        <v>6.5</v>
      </c>
      <c r="Q1388" s="42" t="s">
        <v>14477</v>
      </c>
      <c r="R1388" s="42">
        <v>11.5</v>
      </c>
      <c r="S1388" s="42">
        <v>1.1000000000000001</v>
      </c>
      <c r="T1388" s="42">
        <v>330</v>
      </c>
      <c r="U1388" s="42">
        <v>13.4</v>
      </c>
      <c r="V1388" s="42">
        <v>330</v>
      </c>
      <c r="W1388" s="42" t="s">
        <v>14478</v>
      </c>
      <c r="X1388" s="42">
        <v>45</v>
      </c>
      <c r="Y1388" s="42">
        <v>31.8</v>
      </c>
      <c r="Z1388" s="42">
        <v>7</v>
      </c>
      <c r="AA1388" s="42">
        <v>7</v>
      </c>
      <c r="AB1388" s="42" t="s">
        <v>14479</v>
      </c>
      <c r="AC1388" s="42">
        <v>7</v>
      </c>
      <c r="AD1388" s="42" t="s">
        <v>14480</v>
      </c>
      <c r="AE1388" s="42">
        <v>13.5</v>
      </c>
      <c r="AF1388" s="42" t="s">
        <v>2135</v>
      </c>
      <c r="AG1388" s="42">
        <v>73</v>
      </c>
      <c r="AH1388" s="42">
        <v>70.2</v>
      </c>
      <c r="AI1388" s="42">
        <v>195.1</v>
      </c>
      <c r="AJ1388" s="42">
        <v>560.32000000000005</v>
      </c>
      <c r="AK1388" s="42" t="s">
        <v>76</v>
      </c>
      <c r="AL1388" s="42" t="s">
        <v>76</v>
      </c>
      <c r="AM1388" s="42" t="s">
        <v>76</v>
      </c>
      <c r="AN1388" s="42">
        <v>5.0999999999999996</v>
      </c>
    </row>
    <row r="1389" spans="2:40" x14ac:dyDescent="0.25">
      <c r="B1389" s="42" t="s">
        <v>408</v>
      </c>
      <c r="C1389" s="15">
        <v>467650</v>
      </c>
      <c r="D1389" s="15" t="s">
        <v>11901</v>
      </c>
      <c r="E1389" s="15">
        <v>2018</v>
      </c>
      <c r="F1389" s="41">
        <v>43191</v>
      </c>
      <c r="G1389" s="42">
        <v>902.8</v>
      </c>
      <c r="H1389" s="42">
        <v>1527.1</v>
      </c>
      <c r="I1389" s="42">
        <v>907.5</v>
      </c>
      <c r="J1389" s="42" t="s">
        <v>14481</v>
      </c>
      <c r="K1389" s="42">
        <v>898.1</v>
      </c>
      <c r="L1389" s="42" t="s">
        <v>14482</v>
      </c>
      <c r="M1389" s="42">
        <v>18.8</v>
      </c>
      <c r="N1389" s="42">
        <v>30</v>
      </c>
      <c r="O1389" s="42" t="s">
        <v>14483</v>
      </c>
      <c r="P1389" s="42">
        <v>9.6</v>
      </c>
      <c r="Q1389" s="42" t="s">
        <v>14484</v>
      </c>
      <c r="R1389" s="42">
        <v>14.9</v>
      </c>
      <c r="S1389" s="42">
        <v>1</v>
      </c>
      <c r="T1389" s="42">
        <v>290</v>
      </c>
      <c r="U1389" s="42">
        <v>10.9</v>
      </c>
      <c r="V1389" s="42">
        <v>200</v>
      </c>
      <c r="W1389" s="42" t="s">
        <v>14485</v>
      </c>
      <c r="X1389" s="42">
        <v>108</v>
      </c>
      <c r="Y1389" s="42">
        <v>33.6</v>
      </c>
      <c r="Z1389" s="42">
        <v>8</v>
      </c>
      <c r="AA1389" s="42">
        <v>11</v>
      </c>
      <c r="AB1389" s="42" t="s">
        <v>14486</v>
      </c>
      <c r="AC1389" s="42">
        <v>23.5</v>
      </c>
      <c r="AD1389" s="42" t="s">
        <v>14487</v>
      </c>
      <c r="AE1389" s="42">
        <v>42</v>
      </c>
      <c r="AF1389" s="42" t="s">
        <v>3276</v>
      </c>
      <c r="AG1389" s="42">
        <v>79</v>
      </c>
      <c r="AH1389" s="42">
        <v>57.9</v>
      </c>
      <c r="AI1389" s="42">
        <v>102</v>
      </c>
      <c r="AJ1389" s="42">
        <v>437.89</v>
      </c>
      <c r="AK1389" s="42" t="s">
        <v>76</v>
      </c>
      <c r="AL1389" s="42" t="s">
        <v>76</v>
      </c>
      <c r="AM1389" s="42" t="s">
        <v>76</v>
      </c>
      <c r="AN1389" s="42">
        <v>7.2</v>
      </c>
    </row>
    <row r="1390" spans="2:40" x14ac:dyDescent="0.25">
      <c r="B1390" s="42" t="s">
        <v>408</v>
      </c>
      <c r="C1390" s="15">
        <v>467650</v>
      </c>
      <c r="D1390" s="15" t="s">
        <v>11901</v>
      </c>
      <c r="E1390" s="15">
        <v>2018</v>
      </c>
      <c r="F1390" s="41">
        <v>43221</v>
      </c>
      <c r="G1390" s="42">
        <v>901.7</v>
      </c>
      <c r="H1390" s="42">
        <v>1522.9</v>
      </c>
      <c r="I1390" s="42">
        <v>907.1</v>
      </c>
      <c r="J1390" s="42" t="s">
        <v>14488</v>
      </c>
      <c r="K1390" s="42">
        <v>897.8</v>
      </c>
      <c r="L1390" s="42" t="s">
        <v>14489</v>
      </c>
      <c r="M1390" s="42">
        <v>22.3</v>
      </c>
      <c r="N1390" s="42">
        <v>32.700000000000003</v>
      </c>
      <c r="O1390" s="42" t="s">
        <v>14490</v>
      </c>
      <c r="P1390" s="42">
        <v>17.3</v>
      </c>
      <c r="Q1390" s="42" t="s">
        <v>14491</v>
      </c>
      <c r="R1390" s="42">
        <v>18.3</v>
      </c>
      <c r="S1390" s="42">
        <v>1.1000000000000001</v>
      </c>
      <c r="T1390" s="42">
        <v>290</v>
      </c>
      <c r="U1390" s="42">
        <v>11.8</v>
      </c>
      <c r="V1390" s="42">
        <v>320</v>
      </c>
      <c r="W1390" s="42" t="s">
        <v>14492</v>
      </c>
      <c r="X1390" s="42">
        <v>95</v>
      </c>
      <c r="Y1390" s="42">
        <v>29.6</v>
      </c>
      <c r="Z1390" s="42">
        <v>6</v>
      </c>
      <c r="AA1390" s="42">
        <v>11.5</v>
      </c>
      <c r="AB1390" s="42" t="s">
        <v>14493</v>
      </c>
      <c r="AC1390" s="42">
        <v>16.5</v>
      </c>
      <c r="AD1390" s="42" t="s">
        <v>14493</v>
      </c>
      <c r="AE1390" s="42">
        <v>36</v>
      </c>
      <c r="AF1390" s="42" t="s">
        <v>2151</v>
      </c>
      <c r="AG1390" s="42">
        <v>79</v>
      </c>
      <c r="AH1390" s="42">
        <v>93.1</v>
      </c>
      <c r="AI1390" s="42">
        <v>155.69999999999999</v>
      </c>
      <c r="AJ1390" s="42">
        <v>602.58000000000004</v>
      </c>
      <c r="AK1390" s="42" t="s">
        <v>76</v>
      </c>
      <c r="AL1390" s="42" t="s">
        <v>76</v>
      </c>
      <c r="AM1390" s="42" t="s">
        <v>76</v>
      </c>
      <c r="AN1390" s="42">
        <v>6.6</v>
      </c>
    </row>
    <row r="1391" spans="2:40" x14ac:dyDescent="0.25">
      <c r="B1391" s="42" t="s">
        <v>408</v>
      </c>
      <c r="C1391" s="15">
        <v>467650</v>
      </c>
      <c r="D1391" s="15" t="s">
        <v>11901</v>
      </c>
      <c r="E1391" s="15">
        <v>2018</v>
      </c>
      <c r="F1391" s="41">
        <v>43252</v>
      </c>
      <c r="G1391" s="42">
        <v>897.4</v>
      </c>
      <c r="H1391" s="42">
        <v>1481.8</v>
      </c>
      <c r="I1391" s="42">
        <v>903.4</v>
      </c>
      <c r="J1391" s="42" t="s">
        <v>14494</v>
      </c>
      <c r="K1391" s="42">
        <v>887.5</v>
      </c>
      <c r="L1391" s="42" t="s">
        <v>14495</v>
      </c>
      <c r="M1391" s="42">
        <v>22.6</v>
      </c>
      <c r="N1391" s="42">
        <v>31.9</v>
      </c>
      <c r="O1391" s="42" t="s">
        <v>14496</v>
      </c>
      <c r="P1391" s="42">
        <v>18.7</v>
      </c>
      <c r="Q1391" s="42" t="s">
        <v>14497</v>
      </c>
      <c r="R1391" s="42">
        <v>18.8</v>
      </c>
      <c r="S1391" s="42">
        <v>1.1000000000000001</v>
      </c>
      <c r="T1391" s="42">
        <v>320</v>
      </c>
      <c r="U1391" s="42">
        <v>11.5</v>
      </c>
      <c r="V1391" s="42">
        <v>210</v>
      </c>
      <c r="W1391" s="42" t="s">
        <v>14498</v>
      </c>
      <c r="X1391" s="42">
        <v>427</v>
      </c>
      <c r="Y1391" s="42">
        <v>97.5</v>
      </c>
      <c r="Z1391" s="42">
        <v>16</v>
      </c>
      <c r="AA1391" s="42">
        <v>17.5</v>
      </c>
      <c r="AB1391" s="42" t="s">
        <v>14499</v>
      </c>
      <c r="AC1391" s="42">
        <v>32.5</v>
      </c>
      <c r="AD1391" s="42" t="s">
        <v>14500</v>
      </c>
      <c r="AE1391" s="42">
        <v>60</v>
      </c>
      <c r="AF1391" s="42" t="s">
        <v>6247</v>
      </c>
      <c r="AG1391" s="42">
        <v>80</v>
      </c>
      <c r="AH1391" s="42">
        <v>76.900000000000006</v>
      </c>
      <c r="AI1391" s="42">
        <v>106.2</v>
      </c>
      <c r="AJ1391" s="42">
        <v>487.02</v>
      </c>
      <c r="AK1391" s="42" t="s">
        <v>76</v>
      </c>
      <c r="AL1391" s="42" t="s">
        <v>76</v>
      </c>
      <c r="AM1391" s="42" t="s">
        <v>76</v>
      </c>
      <c r="AN1391" s="42">
        <v>7.6</v>
      </c>
    </row>
    <row r="1392" spans="2:40" x14ac:dyDescent="0.25">
      <c r="B1392" s="42" t="s">
        <v>408</v>
      </c>
      <c r="C1392" s="15">
        <v>467650</v>
      </c>
      <c r="D1392" s="15" t="s">
        <v>11901</v>
      </c>
      <c r="E1392" s="15">
        <v>2018</v>
      </c>
      <c r="F1392" s="41">
        <v>43282</v>
      </c>
      <c r="G1392" s="42">
        <v>896.7</v>
      </c>
      <c r="H1392" s="42">
        <v>1475.4</v>
      </c>
      <c r="I1392" s="42">
        <v>900.4</v>
      </c>
      <c r="J1392" s="42" t="s">
        <v>14501</v>
      </c>
      <c r="K1392" s="42">
        <v>889</v>
      </c>
      <c r="L1392" s="42" t="s">
        <v>14502</v>
      </c>
      <c r="M1392" s="42">
        <v>22.7</v>
      </c>
      <c r="N1392" s="42">
        <v>33.5</v>
      </c>
      <c r="O1392" s="42" t="s">
        <v>14503</v>
      </c>
      <c r="P1392" s="42">
        <v>18.7</v>
      </c>
      <c r="Q1392" s="42" t="s">
        <v>14504</v>
      </c>
      <c r="R1392" s="42">
        <v>19</v>
      </c>
      <c r="S1392" s="42">
        <v>1.1000000000000001</v>
      </c>
      <c r="T1392" s="42">
        <v>330</v>
      </c>
      <c r="U1392" s="42">
        <v>12.3</v>
      </c>
      <c r="V1392" s="42">
        <v>310</v>
      </c>
      <c r="W1392" s="42" t="s">
        <v>2163</v>
      </c>
      <c r="X1392" s="42">
        <v>316</v>
      </c>
      <c r="Y1392" s="42">
        <v>85.7</v>
      </c>
      <c r="Z1392" s="42">
        <v>17</v>
      </c>
      <c r="AA1392" s="42">
        <v>8.5</v>
      </c>
      <c r="AB1392" s="42" t="s">
        <v>14505</v>
      </c>
      <c r="AC1392" s="42">
        <v>25</v>
      </c>
      <c r="AD1392" s="42" t="s">
        <v>14506</v>
      </c>
      <c r="AE1392" s="42">
        <v>65.5</v>
      </c>
      <c r="AF1392" s="42" t="s">
        <v>6255</v>
      </c>
      <c r="AG1392" s="42">
        <v>80</v>
      </c>
      <c r="AH1392" s="42">
        <v>75.400000000000006</v>
      </c>
      <c r="AI1392" s="42">
        <v>114.7</v>
      </c>
      <c r="AJ1392" s="42">
        <v>512.49</v>
      </c>
      <c r="AK1392" s="42" t="s">
        <v>76</v>
      </c>
      <c r="AL1392" s="42" t="s">
        <v>76</v>
      </c>
      <c r="AM1392" s="42" t="s">
        <v>76</v>
      </c>
      <c r="AN1392" s="42">
        <v>7.5</v>
      </c>
    </row>
    <row r="1393" spans="2:40" x14ac:dyDescent="0.25">
      <c r="B1393" s="42" t="s">
        <v>408</v>
      </c>
      <c r="C1393" s="15">
        <v>467650</v>
      </c>
      <c r="D1393" s="15" t="s">
        <v>11901</v>
      </c>
      <c r="E1393" s="15">
        <v>2018</v>
      </c>
      <c r="F1393" s="41">
        <v>43313</v>
      </c>
      <c r="G1393" s="42">
        <v>895</v>
      </c>
      <c r="H1393" s="42">
        <v>1458.5</v>
      </c>
      <c r="I1393" s="42">
        <v>903.7</v>
      </c>
      <c r="J1393" s="42" t="s">
        <v>14507</v>
      </c>
      <c r="K1393" s="42">
        <v>886.7</v>
      </c>
      <c r="L1393" s="42" t="s">
        <v>14508</v>
      </c>
      <c r="M1393" s="42">
        <v>22.2</v>
      </c>
      <c r="N1393" s="42">
        <v>30.9</v>
      </c>
      <c r="O1393" s="42" t="s">
        <v>14509</v>
      </c>
      <c r="P1393" s="42">
        <v>18.8</v>
      </c>
      <c r="Q1393" s="42" t="s">
        <v>14510</v>
      </c>
      <c r="R1393" s="42">
        <v>20.2</v>
      </c>
      <c r="S1393" s="42">
        <v>1.1000000000000001</v>
      </c>
      <c r="T1393" s="42">
        <v>290</v>
      </c>
      <c r="U1393" s="42">
        <v>10.9</v>
      </c>
      <c r="V1393" s="42">
        <v>150</v>
      </c>
      <c r="W1393" s="42" t="s">
        <v>14511</v>
      </c>
      <c r="X1393" s="42">
        <v>556.5</v>
      </c>
      <c r="Y1393" s="42">
        <v>150.19999999999999</v>
      </c>
      <c r="Z1393" s="42">
        <v>23</v>
      </c>
      <c r="AA1393" s="42">
        <v>17.5</v>
      </c>
      <c r="AB1393" s="42" t="s">
        <v>14512</v>
      </c>
      <c r="AC1393" s="42">
        <v>74</v>
      </c>
      <c r="AD1393" s="42" t="s">
        <v>14513</v>
      </c>
      <c r="AE1393" s="42">
        <v>105.5</v>
      </c>
      <c r="AF1393" s="42" t="s">
        <v>7522</v>
      </c>
      <c r="AG1393" s="42">
        <v>89</v>
      </c>
      <c r="AH1393" s="42">
        <v>53.7</v>
      </c>
      <c r="AI1393" s="42">
        <v>91.3</v>
      </c>
      <c r="AJ1393" s="42">
        <v>427.22</v>
      </c>
      <c r="AK1393" s="42" t="s">
        <v>76</v>
      </c>
      <c r="AL1393" s="42" t="s">
        <v>76</v>
      </c>
      <c r="AM1393" s="42" t="s">
        <v>76</v>
      </c>
      <c r="AN1393" s="42">
        <v>8.1</v>
      </c>
    </row>
    <row r="1394" spans="2:40" x14ac:dyDescent="0.25">
      <c r="B1394" s="42" t="s">
        <v>408</v>
      </c>
      <c r="C1394" s="15">
        <v>467650</v>
      </c>
      <c r="D1394" s="15" t="s">
        <v>11901</v>
      </c>
      <c r="E1394" s="15">
        <v>2018</v>
      </c>
      <c r="F1394" s="41">
        <v>43344</v>
      </c>
      <c r="G1394" s="42">
        <v>899.4</v>
      </c>
      <c r="H1394" s="42">
        <v>1501.4</v>
      </c>
      <c r="I1394" s="42">
        <v>906.4</v>
      </c>
      <c r="J1394" s="42" t="s">
        <v>14514</v>
      </c>
      <c r="K1394" s="42">
        <v>891.7</v>
      </c>
      <c r="L1394" s="42" t="s">
        <v>14515</v>
      </c>
      <c r="M1394" s="42">
        <v>22.4</v>
      </c>
      <c r="N1394" s="42">
        <v>31</v>
      </c>
      <c r="O1394" s="42" t="s">
        <v>14516</v>
      </c>
      <c r="P1394" s="42">
        <v>17.8</v>
      </c>
      <c r="Q1394" s="42" t="s">
        <v>14517</v>
      </c>
      <c r="R1394" s="42">
        <v>19.100000000000001</v>
      </c>
      <c r="S1394" s="42">
        <v>1.2</v>
      </c>
      <c r="T1394" s="42">
        <v>340</v>
      </c>
      <c r="U1394" s="42">
        <v>25.8</v>
      </c>
      <c r="V1394" s="42">
        <v>140</v>
      </c>
      <c r="W1394" s="42" t="s">
        <v>14518</v>
      </c>
      <c r="X1394" s="42">
        <v>128.5</v>
      </c>
      <c r="Y1394" s="42">
        <v>21.3</v>
      </c>
      <c r="Z1394" s="42">
        <v>7</v>
      </c>
      <c r="AA1394" s="42">
        <v>11.5</v>
      </c>
      <c r="AB1394" s="42" t="s">
        <v>14519</v>
      </c>
      <c r="AC1394" s="42">
        <v>46</v>
      </c>
      <c r="AD1394" s="42" t="s">
        <v>14520</v>
      </c>
      <c r="AE1394" s="42">
        <v>58</v>
      </c>
      <c r="AF1394" s="42" t="s">
        <v>14521</v>
      </c>
      <c r="AG1394" s="42">
        <v>83</v>
      </c>
      <c r="AH1394" s="42">
        <v>63.8</v>
      </c>
      <c r="AI1394" s="42">
        <v>135</v>
      </c>
      <c r="AJ1394" s="42">
        <v>456.5</v>
      </c>
      <c r="AK1394" s="42" t="s">
        <v>76</v>
      </c>
      <c r="AL1394" s="42" t="s">
        <v>76</v>
      </c>
      <c r="AM1394" s="42" t="s">
        <v>76</v>
      </c>
      <c r="AN1394" s="42">
        <v>6.5</v>
      </c>
    </row>
    <row r="1395" spans="2:40" x14ac:dyDescent="0.25">
      <c r="B1395" s="42" t="s">
        <v>408</v>
      </c>
      <c r="C1395" s="15">
        <v>467650</v>
      </c>
      <c r="D1395" s="15" t="s">
        <v>11901</v>
      </c>
      <c r="E1395" s="15">
        <v>2018</v>
      </c>
      <c r="F1395" s="41">
        <v>43374</v>
      </c>
      <c r="G1395" s="42">
        <v>903.2</v>
      </c>
      <c r="H1395" s="42">
        <v>1534.2</v>
      </c>
      <c r="I1395" s="42">
        <v>908.5</v>
      </c>
      <c r="J1395" s="42" t="s">
        <v>6902</v>
      </c>
      <c r="K1395" s="42">
        <v>896.7</v>
      </c>
      <c r="L1395" s="42" t="s">
        <v>14522</v>
      </c>
      <c r="M1395" s="42">
        <v>20.2</v>
      </c>
      <c r="N1395" s="42">
        <v>28.7</v>
      </c>
      <c r="O1395" s="42" t="s">
        <v>14523</v>
      </c>
      <c r="P1395" s="42">
        <v>13.5</v>
      </c>
      <c r="Q1395" s="42" t="s">
        <v>14524</v>
      </c>
      <c r="R1395" s="42">
        <v>15.8</v>
      </c>
      <c r="S1395" s="42">
        <v>1.1000000000000001</v>
      </c>
      <c r="T1395" s="42">
        <v>290</v>
      </c>
      <c r="U1395" s="42">
        <v>11.2</v>
      </c>
      <c r="V1395" s="42">
        <v>170</v>
      </c>
      <c r="W1395" s="42" t="s">
        <v>14525</v>
      </c>
      <c r="X1395" s="42">
        <v>18</v>
      </c>
      <c r="Y1395" s="42">
        <v>14.4</v>
      </c>
      <c r="Z1395" s="42">
        <v>5</v>
      </c>
      <c r="AA1395" s="42">
        <v>4</v>
      </c>
      <c r="AB1395" s="42" t="s">
        <v>14526</v>
      </c>
      <c r="AC1395" s="42">
        <v>5</v>
      </c>
      <c r="AD1395" s="42" t="s">
        <v>14527</v>
      </c>
      <c r="AE1395" s="42">
        <v>6</v>
      </c>
      <c r="AF1395" s="42" t="s">
        <v>12828</v>
      </c>
      <c r="AG1395" s="42">
        <v>77</v>
      </c>
      <c r="AH1395" s="42">
        <v>67.599999999999994</v>
      </c>
      <c r="AI1395" s="42">
        <v>165.7</v>
      </c>
      <c r="AJ1395" s="42">
        <v>454.32</v>
      </c>
      <c r="AK1395" s="42" t="s">
        <v>76</v>
      </c>
      <c r="AL1395" s="42" t="s">
        <v>76</v>
      </c>
      <c r="AM1395" s="42" t="s">
        <v>76</v>
      </c>
      <c r="AN1395" s="42">
        <v>5.8</v>
      </c>
    </row>
    <row r="1396" spans="2:40" x14ac:dyDescent="0.25">
      <c r="B1396" s="42" t="s">
        <v>408</v>
      </c>
      <c r="C1396" s="15">
        <v>467650</v>
      </c>
      <c r="D1396" s="15" t="s">
        <v>11901</v>
      </c>
      <c r="E1396" s="15">
        <v>2018</v>
      </c>
      <c r="F1396" s="41">
        <v>43405</v>
      </c>
      <c r="G1396" s="42">
        <v>905.3</v>
      </c>
      <c r="H1396" s="42">
        <v>1551.7</v>
      </c>
      <c r="I1396" s="42">
        <v>909.5</v>
      </c>
      <c r="J1396" s="42" t="s">
        <v>8189</v>
      </c>
      <c r="K1396" s="42">
        <v>900.2</v>
      </c>
      <c r="L1396" s="42" t="s">
        <v>14528</v>
      </c>
      <c r="M1396" s="42">
        <v>19.3</v>
      </c>
      <c r="N1396" s="42">
        <v>27.9</v>
      </c>
      <c r="O1396" s="42" t="s">
        <v>14529</v>
      </c>
      <c r="P1396" s="42">
        <v>12.6</v>
      </c>
      <c r="Q1396" s="42" t="s">
        <v>14530</v>
      </c>
      <c r="R1396" s="42">
        <v>14.7</v>
      </c>
      <c r="S1396" s="42">
        <v>1.2</v>
      </c>
      <c r="T1396" s="42">
        <v>330</v>
      </c>
      <c r="U1396" s="42">
        <v>12.4</v>
      </c>
      <c r="V1396" s="42">
        <v>160</v>
      </c>
      <c r="W1396" s="42" t="s">
        <v>14531</v>
      </c>
      <c r="X1396" s="42">
        <v>24.5</v>
      </c>
      <c r="Y1396" s="42">
        <v>21.4</v>
      </c>
      <c r="Z1396" s="42">
        <v>3</v>
      </c>
      <c r="AA1396" s="42">
        <v>2.5</v>
      </c>
      <c r="AB1396" s="42" t="s">
        <v>14532</v>
      </c>
      <c r="AC1396" s="42">
        <v>6</v>
      </c>
      <c r="AD1396" s="42" t="s">
        <v>14533</v>
      </c>
      <c r="AE1396" s="42">
        <v>9</v>
      </c>
      <c r="AF1396" s="42" t="s">
        <v>6288</v>
      </c>
      <c r="AG1396" s="42">
        <v>76</v>
      </c>
      <c r="AH1396" s="42">
        <v>52.4</v>
      </c>
      <c r="AI1396" s="42">
        <v>144.6</v>
      </c>
      <c r="AJ1396" s="42">
        <v>365.76</v>
      </c>
      <c r="AK1396" s="42" t="s">
        <v>76</v>
      </c>
      <c r="AL1396" s="42" t="s">
        <v>76</v>
      </c>
      <c r="AM1396" s="42" t="s">
        <v>76</v>
      </c>
      <c r="AN1396" s="42">
        <v>5.8</v>
      </c>
    </row>
    <row r="1397" spans="2:40" x14ac:dyDescent="0.25">
      <c r="B1397" s="42" t="s">
        <v>408</v>
      </c>
      <c r="C1397" s="15">
        <v>467650</v>
      </c>
      <c r="D1397" s="15" t="s">
        <v>11901</v>
      </c>
      <c r="E1397" s="15">
        <v>2018</v>
      </c>
      <c r="F1397" s="41">
        <v>43435</v>
      </c>
      <c r="G1397" s="42">
        <v>905.9</v>
      </c>
      <c r="H1397" s="42">
        <v>1555.4</v>
      </c>
      <c r="I1397" s="42">
        <v>911.3</v>
      </c>
      <c r="J1397" s="42" t="s">
        <v>14534</v>
      </c>
      <c r="K1397" s="42">
        <v>899.7</v>
      </c>
      <c r="L1397" s="42" t="s">
        <v>14535</v>
      </c>
      <c r="M1397" s="42">
        <v>17.8</v>
      </c>
      <c r="N1397" s="42">
        <v>27.7</v>
      </c>
      <c r="O1397" s="42" t="s">
        <v>14536</v>
      </c>
      <c r="P1397" s="42">
        <v>10.199999999999999</v>
      </c>
      <c r="Q1397" s="42" t="s">
        <v>14537</v>
      </c>
      <c r="R1397" s="42">
        <v>13</v>
      </c>
      <c r="S1397" s="42">
        <v>1.2</v>
      </c>
      <c r="T1397" s="42">
        <v>190</v>
      </c>
      <c r="U1397" s="42">
        <v>6</v>
      </c>
      <c r="V1397" s="42">
        <v>210</v>
      </c>
      <c r="W1397" s="42" t="s">
        <v>14538</v>
      </c>
      <c r="X1397" s="42">
        <v>1</v>
      </c>
      <c r="Y1397" s="42">
        <v>2.4</v>
      </c>
      <c r="Z1397" s="42">
        <v>1</v>
      </c>
      <c r="AA1397" s="42">
        <v>0.5</v>
      </c>
      <c r="AB1397" s="42" t="s">
        <v>14539</v>
      </c>
      <c r="AC1397" s="42">
        <v>1</v>
      </c>
      <c r="AD1397" s="42" t="s">
        <v>14540</v>
      </c>
      <c r="AE1397" s="42">
        <v>1</v>
      </c>
      <c r="AF1397" s="42" t="s">
        <v>14541</v>
      </c>
      <c r="AG1397" s="42">
        <v>74</v>
      </c>
      <c r="AH1397" s="42">
        <v>64.7</v>
      </c>
      <c r="AI1397" s="42">
        <v>161.19999999999999</v>
      </c>
      <c r="AJ1397" s="42">
        <v>393.59</v>
      </c>
      <c r="AK1397" s="42" t="s">
        <v>76</v>
      </c>
      <c r="AL1397" s="42" t="s">
        <v>76</v>
      </c>
      <c r="AM1397" s="42" t="s">
        <v>76</v>
      </c>
      <c r="AN1397" s="42">
        <v>5.6</v>
      </c>
    </row>
    <row r="1398" spans="2:40" x14ac:dyDescent="0.25">
      <c r="B1398" s="42" t="s">
        <v>408</v>
      </c>
      <c r="C1398" s="15">
        <v>467650</v>
      </c>
      <c r="D1398" s="15" t="s">
        <v>11901</v>
      </c>
      <c r="E1398" s="15">
        <v>2019</v>
      </c>
      <c r="F1398" s="41">
        <v>43466</v>
      </c>
      <c r="G1398" s="42">
        <v>907</v>
      </c>
      <c r="H1398" s="42">
        <v>1562.8</v>
      </c>
      <c r="I1398" s="42">
        <v>911.8</v>
      </c>
      <c r="J1398" s="42" t="s">
        <v>14542</v>
      </c>
      <c r="K1398" s="42">
        <v>903.2</v>
      </c>
      <c r="L1398" s="42" t="s">
        <v>14543</v>
      </c>
      <c r="M1398" s="42">
        <v>16.3</v>
      </c>
      <c r="N1398" s="42">
        <v>26</v>
      </c>
      <c r="O1398" s="42" t="s">
        <v>14544</v>
      </c>
      <c r="P1398" s="42">
        <v>9.6</v>
      </c>
      <c r="Q1398" s="42" t="s">
        <v>14545</v>
      </c>
      <c r="R1398" s="42">
        <v>11.2</v>
      </c>
      <c r="S1398" s="42">
        <v>1.2</v>
      </c>
      <c r="T1398" s="42">
        <v>330</v>
      </c>
      <c r="U1398" s="42">
        <v>7.8</v>
      </c>
      <c r="V1398" s="42">
        <v>280</v>
      </c>
      <c r="W1398" s="42" t="s">
        <v>14546</v>
      </c>
      <c r="X1398" s="42">
        <v>9</v>
      </c>
      <c r="Y1398" s="42">
        <v>24.2</v>
      </c>
      <c r="Z1398" s="42">
        <v>5</v>
      </c>
      <c r="AA1398" s="42">
        <v>1</v>
      </c>
      <c r="AB1398" s="42" t="s">
        <v>14547</v>
      </c>
      <c r="AC1398" s="42">
        <v>2</v>
      </c>
      <c r="AD1398" s="42" t="s">
        <v>14548</v>
      </c>
      <c r="AE1398" s="42">
        <v>2.5</v>
      </c>
      <c r="AF1398" s="42" t="s">
        <v>8799</v>
      </c>
      <c r="AG1398" s="42">
        <v>73</v>
      </c>
      <c r="AH1398" s="42">
        <v>57.2</v>
      </c>
      <c r="AI1398" s="42">
        <v>143.5</v>
      </c>
      <c r="AJ1398" s="42">
        <v>385.15</v>
      </c>
      <c r="AK1398" s="42" t="s">
        <v>76</v>
      </c>
      <c r="AL1398" s="42" t="s">
        <v>76</v>
      </c>
      <c r="AM1398" s="42" t="s">
        <v>76</v>
      </c>
      <c r="AN1398" s="42">
        <v>5.7</v>
      </c>
    </row>
    <row r="1399" spans="2:40" x14ac:dyDescent="0.25">
      <c r="B1399" s="42" t="s">
        <v>408</v>
      </c>
      <c r="C1399" s="15">
        <v>467650</v>
      </c>
      <c r="D1399" s="15" t="s">
        <v>11901</v>
      </c>
      <c r="E1399" s="15">
        <v>2019</v>
      </c>
      <c r="F1399" s="41">
        <v>43497</v>
      </c>
      <c r="G1399" s="42">
        <v>905.8</v>
      </c>
      <c r="H1399" s="42">
        <v>1553.7</v>
      </c>
      <c r="I1399" s="42">
        <v>911.3</v>
      </c>
      <c r="J1399" s="42" t="s">
        <v>14549</v>
      </c>
      <c r="K1399" s="42">
        <v>901</v>
      </c>
      <c r="L1399" s="42" t="s">
        <v>14550</v>
      </c>
      <c r="M1399" s="42">
        <v>17.7</v>
      </c>
      <c r="N1399" s="42">
        <v>27.4</v>
      </c>
      <c r="O1399" s="42" t="s">
        <v>14551</v>
      </c>
      <c r="P1399" s="42">
        <v>11.6</v>
      </c>
      <c r="Q1399" s="42" t="s">
        <v>14552</v>
      </c>
      <c r="R1399" s="42">
        <v>12.4</v>
      </c>
      <c r="S1399" s="42">
        <v>1.3</v>
      </c>
      <c r="T1399" s="42">
        <v>290</v>
      </c>
      <c r="U1399" s="42">
        <v>10.199999999999999</v>
      </c>
      <c r="V1399" s="42">
        <v>290</v>
      </c>
      <c r="W1399" s="42" t="s">
        <v>14553</v>
      </c>
      <c r="X1399" s="42">
        <v>6.5</v>
      </c>
      <c r="Y1399" s="42">
        <v>9.1</v>
      </c>
      <c r="Z1399" s="42">
        <v>1</v>
      </c>
      <c r="AA1399" s="42">
        <v>1.5</v>
      </c>
      <c r="AB1399" s="42" t="s">
        <v>14554</v>
      </c>
      <c r="AC1399" s="42">
        <v>3</v>
      </c>
      <c r="AD1399" s="42" t="s">
        <v>14555</v>
      </c>
      <c r="AE1399" s="42">
        <v>6.5</v>
      </c>
      <c r="AF1399" s="42" t="s">
        <v>2223</v>
      </c>
      <c r="AG1399" s="42">
        <v>72</v>
      </c>
      <c r="AH1399" s="42">
        <v>67.599999999999994</v>
      </c>
      <c r="AI1399" s="42">
        <v>161</v>
      </c>
      <c r="AJ1399" s="42">
        <v>421.6</v>
      </c>
      <c r="AK1399" s="42" t="s">
        <v>76</v>
      </c>
      <c r="AL1399" s="42" t="s">
        <v>76</v>
      </c>
      <c r="AM1399" s="42" t="s">
        <v>76</v>
      </c>
      <c r="AN1399" s="42">
        <v>5.8</v>
      </c>
    </row>
    <row r="1400" spans="2:40" x14ac:dyDescent="0.25">
      <c r="B1400" s="42" t="s">
        <v>408</v>
      </c>
      <c r="C1400" s="15">
        <v>467650</v>
      </c>
      <c r="D1400" s="15" t="s">
        <v>11901</v>
      </c>
      <c r="E1400" s="15">
        <v>2019</v>
      </c>
      <c r="F1400" s="41">
        <v>43525</v>
      </c>
      <c r="G1400" s="42">
        <v>903.3</v>
      </c>
      <c r="H1400" s="42">
        <v>1529.9</v>
      </c>
      <c r="I1400" s="42">
        <v>908.1</v>
      </c>
      <c r="J1400" s="42" t="s">
        <v>14556</v>
      </c>
      <c r="K1400" s="42">
        <v>897.7</v>
      </c>
      <c r="L1400" s="42" t="s">
        <v>14557</v>
      </c>
      <c r="M1400" s="42">
        <v>17.3</v>
      </c>
      <c r="N1400" s="42">
        <v>29.3</v>
      </c>
      <c r="O1400" s="42" t="s">
        <v>14558</v>
      </c>
      <c r="P1400" s="42">
        <v>11.8</v>
      </c>
      <c r="Q1400" s="42" t="s">
        <v>14559</v>
      </c>
      <c r="R1400" s="42">
        <v>13.5</v>
      </c>
      <c r="S1400" s="42">
        <v>1.4</v>
      </c>
      <c r="T1400" s="42">
        <v>290</v>
      </c>
      <c r="U1400" s="42">
        <v>16.8</v>
      </c>
      <c r="V1400" s="42">
        <v>330</v>
      </c>
      <c r="W1400" s="42" t="s">
        <v>14560</v>
      </c>
      <c r="X1400" s="42">
        <v>171.5</v>
      </c>
      <c r="Y1400" s="42">
        <v>106.7</v>
      </c>
      <c r="Z1400" s="42">
        <v>13</v>
      </c>
      <c r="AA1400" s="42">
        <v>7</v>
      </c>
      <c r="AB1400" s="42" t="s">
        <v>14561</v>
      </c>
      <c r="AC1400" s="42">
        <v>18</v>
      </c>
      <c r="AD1400" s="42" t="s">
        <v>14562</v>
      </c>
      <c r="AE1400" s="42">
        <v>47</v>
      </c>
      <c r="AF1400" s="42" t="s">
        <v>3846</v>
      </c>
      <c r="AG1400" s="42">
        <v>80</v>
      </c>
      <c r="AH1400" s="42">
        <v>60.2</v>
      </c>
      <c r="AI1400" s="42">
        <v>127.6</v>
      </c>
      <c r="AJ1400" s="42">
        <v>408.69</v>
      </c>
      <c r="AK1400" s="42" t="s">
        <v>76</v>
      </c>
      <c r="AL1400" s="42" t="s">
        <v>76</v>
      </c>
      <c r="AM1400" s="42" t="s">
        <v>76</v>
      </c>
      <c r="AN1400" s="42">
        <v>7.1</v>
      </c>
    </row>
    <row r="1401" spans="2:40" x14ac:dyDescent="0.25">
      <c r="B1401" s="42" t="s">
        <v>408</v>
      </c>
      <c r="C1401" s="15">
        <v>467650</v>
      </c>
      <c r="D1401" s="15" t="s">
        <v>11901</v>
      </c>
      <c r="E1401" s="15">
        <v>2019</v>
      </c>
      <c r="F1401" s="41">
        <v>43556</v>
      </c>
      <c r="G1401" s="42">
        <v>902</v>
      </c>
      <c r="H1401" s="42">
        <v>1522.8</v>
      </c>
      <c r="I1401" s="42">
        <v>907.5</v>
      </c>
      <c r="J1401" s="42" t="s">
        <v>14563</v>
      </c>
      <c r="K1401" s="42">
        <v>897</v>
      </c>
      <c r="L1401" s="42" t="s">
        <v>14564</v>
      </c>
      <c r="M1401" s="42">
        <v>20.3</v>
      </c>
      <c r="N1401" s="42">
        <v>30.3</v>
      </c>
      <c r="O1401" s="42" t="s">
        <v>14565</v>
      </c>
      <c r="P1401" s="42">
        <v>14.3</v>
      </c>
      <c r="Q1401" s="42" t="s">
        <v>14566</v>
      </c>
      <c r="R1401" s="42">
        <v>16.2</v>
      </c>
      <c r="S1401" s="42">
        <v>1.3</v>
      </c>
      <c r="T1401" s="42">
        <v>310</v>
      </c>
      <c r="U1401" s="42">
        <v>11.8</v>
      </c>
      <c r="V1401" s="42">
        <v>170</v>
      </c>
      <c r="W1401" s="42" t="s">
        <v>14567</v>
      </c>
      <c r="X1401" s="42">
        <v>135</v>
      </c>
      <c r="Y1401" s="42">
        <v>63.1</v>
      </c>
      <c r="Z1401" s="42">
        <v>9</v>
      </c>
      <c r="AA1401" s="42">
        <v>14</v>
      </c>
      <c r="AB1401" s="42" t="s">
        <v>14568</v>
      </c>
      <c r="AC1401" s="42">
        <v>38.5</v>
      </c>
      <c r="AD1401" s="42" t="s">
        <v>14569</v>
      </c>
      <c r="AE1401" s="42">
        <v>68.5</v>
      </c>
      <c r="AF1401" s="42" t="s">
        <v>6327</v>
      </c>
      <c r="AG1401" s="42">
        <v>78</v>
      </c>
      <c r="AH1401" s="42">
        <v>84.3</v>
      </c>
      <c r="AI1401" s="42">
        <v>156.4</v>
      </c>
      <c r="AJ1401" s="42">
        <v>498.44</v>
      </c>
      <c r="AK1401" s="42" t="s">
        <v>76</v>
      </c>
      <c r="AL1401" s="42" t="s">
        <v>76</v>
      </c>
      <c r="AM1401" s="42" t="s">
        <v>76</v>
      </c>
      <c r="AN1401" s="42">
        <v>6.6</v>
      </c>
    </row>
    <row r="1402" spans="2:40" x14ac:dyDescent="0.25">
      <c r="B1402" s="42" t="s">
        <v>408</v>
      </c>
      <c r="C1402" s="15">
        <v>467650</v>
      </c>
      <c r="D1402" s="15" t="s">
        <v>11901</v>
      </c>
      <c r="E1402" s="15">
        <v>2019</v>
      </c>
      <c r="F1402" s="41">
        <v>43586</v>
      </c>
      <c r="G1402" s="42">
        <v>900</v>
      </c>
      <c r="H1402" s="42">
        <v>1503.9</v>
      </c>
      <c r="I1402" s="42">
        <v>903.3</v>
      </c>
      <c r="J1402" s="42" t="s">
        <v>14570</v>
      </c>
      <c r="K1402" s="42">
        <v>896.1</v>
      </c>
      <c r="L1402" s="42" t="s">
        <v>14571</v>
      </c>
      <c r="M1402" s="42">
        <v>20.399999999999999</v>
      </c>
      <c r="N1402" s="42">
        <v>30</v>
      </c>
      <c r="O1402" s="42" t="s">
        <v>14572</v>
      </c>
      <c r="P1402" s="42">
        <v>16.2</v>
      </c>
      <c r="Q1402" s="42" t="s">
        <v>14573</v>
      </c>
      <c r="R1402" s="42">
        <v>18.3</v>
      </c>
      <c r="S1402" s="42">
        <v>1.1000000000000001</v>
      </c>
      <c r="T1402" s="42">
        <v>350</v>
      </c>
      <c r="U1402" s="42">
        <v>19.399999999999999</v>
      </c>
      <c r="V1402" s="42">
        <v>300</v>
      </c>
      <c r="W1402" s="42" t="s">
        <v>14574</v>
      </c>
      <c r="X1402" s="42">
        <v>674</v>
      </c>
      <c r="Y1402" s="42">
        <v>160.80000000000001</v>
      </c>
      <c r="Z1402" s="42">
        <v>26</v>
      </c>
      <c r="AA1402" s="42">
        <v>21</v>
      </c>
      <c r="AB1402" s="42" t="s">
        <v>14575</v>
      </c>
      <c r="AC1402" s="42">
        <v>57</v>
      </c>
      <c r="AD1402" s="42" t="s">
        <v>14576</v>
      </c>
      <c r="AE1402" s="42">
        <v>206</v>
      </c>
      <c r="AF1402" s="42" t="s">
        <v>14577</v>
      </c>
      <c r="AG1402" s="42">
        <v>88</v>
      </c>
      <c r="AH1402" s="42">
        <v>46.7</v>
      </c>
      <c r="AI1402" s="42">
        <v>54.4</v>
      </c>
      <c r="AJ1402" s="42">
        <v>305.86</v>
      </c>
      <c r="AK1402" s="42" t="s">
        <v>76</v>
      </c>
      <c r="AL1402" s="42" t="s">
        <v>76</v>
      </c>
      <c r="AM1402" s="42" t="s">
        <v>76</v>
      </c>
      <c r="AN1402" s="42">
        <v>8.5</v>
      </c>
    </row>
    <row r="1403" spans="2:40" x14ac:dyDescent="0.25">
      <c r="B1403" s="42" t="s">
        <v>408</v>
      </c>
      <c r="C1403" s="15">
        <v>467650</v>
      </c>
      <c r="D1403" s="15" t="s">
        <v>11901</v>
      </c>
      <c r="E1403" s="15">
        <v>2019</v>
      </c>
      <c r="F1403" s="41">
        <v>43617</v>
      </c>
      <c r="G1403" s="42">
        <v>898.6</v>
      </c>
      <c r="H1403" s="42">
        <v>1493.9</v>
      </c>
      <c r="I1403" s="42">
        <v>904</v>
      </c>
      <c r="J1403" s="42" t="s">
        <v>14578</v>
      </c>
      <c r="K1403" s="42">
        <v>892.2</v>
      </c>
      <c r="L1403" s="42" t="s">
        <v>14579</v>
      </c>
      <c r="M1403" s="42">
        <v>22.5</v>
      </c>
      <c r="N1403" s="42">
        <v>31.9</v>
      </c>
      <c r="O1403" s="42" t="s">
        <v>14580</v>
      </c>
      <c r="P1403" s="42">
        <v>18.2</v>
      </c>
      <c r="Q1403" s="42" t="s">
        <v>14581</v>
      </c>
      <c r="R1403" s="42">
        <v>19.5</v>
      </c>
      <c r="S1403" s="42">
        <v>1.3</v>
      </c>
      <c r="T1403" s="42">
        <v>310</v>
      </c>
      <c r="U1403" s="42">
        <v>17.5</v>
      </c>
      <c r="V1403" s="42">
        <v>280</v>
      </c>
      <c r="W1403" s="42" t="s">
        <v>14582</v>
      </c>
      <c r="X1403" s="42">
        <v>754.5</v>
      </c>
      <c r="Y1403" s="42">
        <v>127.3</v>
      </c>
      <c r="Z1403" s="42">
        <v>17</v>
      </c>
      <c r="AA1403" s="42">
        <v>17.5</v>
      </c>
      <c r="AB1403" s="42" t="s">
        <v>14583</v>
      </c>
      <c r="AC1403" s="42">
        <v>40</v>
      </c>
      <c r="AD1403" s="42" t="s">
        <v>14584</v>
      </c>
      <c r="AE1403" s="42">
        <v>189</v>
      </c>
      <c r="AF1403" s="42" t="s">
        <v>3382</v>
      </c>
      <c r="AG1403" s="42">
        <v>84</v>
      </c>
      <c r="AH1403" s="42">
        <v>63.8</v>
      </c>
      <c r="AI1403" s="42">
        <v>89.8</v>
      </c>
      <c r="AJ1403" s="42">
        <v>434.63</v>
      </c>
      <c r="AK1403" s="42" t="s">
        <v>76</v>
      </c>
      <c r="AL1403" s="42" t="s">
        <v>76</v>
      </c>
      <c r="AM1403" s="42" t="s">
        <v>76</v>
      </c>
      <c r="AN1403" s="42">
        <v>7.8</v>
      </c>
    </row>
    <row r="1404" spans="2:40" x14ac:dyDescent="0.25">
      <c r="B1404" s="42" t="s">
        <v>408</v>
      </c>
      <c r="C1404" s="15">
        <v>467650</v>
      </c>
      <c r="D1404" s="15" t="s">
        <v>11901</v>
      </c>
      <c r="E1404" s="15">
        <v>2019</v>
      </c>
      <c r="F1404" s="41">
        <v>43647</v>
      </c>
      <c r="G1404" s="42">
        <v>897.9</v>
      </c>
      <c r="H1404" s="42">
        <v>1488.4</v>
      </c>
      <c r="I1404" s="42">
        <v>903</v>
      </c>
      <c r="J1404" s="42" t="s">
        <v>14585</v>
      </c>
      <c r="K1404" s="42">
        <v>888.2</v>
      </c>
      <c r="L1404" s="42" t="s">
        <v>14586</v>
      </c>
      <c r="M1404" s="42">
        <v>23.3</v>
      </c>
      <c r="N1404" s="42">
        <v>34</v>
      </c>
      <c r="O1404" s="42" t="s">
        <v>14587</v>
      </c>
      <c r="P1404" s="42">
        <v>18.8</v>
      </c>
      <c r="Q1404" s="42" t="s">
        <v>14588</v>
      </c>
      <c r="R1404" s="42">
        <v>20.2</v>
      </c>
      <c r="S1404" s="42">
        <v>1.2</v>
      </c>
      <c r="T1404" s="42">
        <v>330</v>
      </c>
      <c r="U1404" s="42">
        <v>13.8</v>
      </c>
      <c r="V1404" s="42">
        <v>290</v>
      </c>
      <c r="W1404" s="42" t="s">
        <v>14589</v>
      </c>
      <c r="X1404" s="42">
        <v>216.5</v>
      </c>
      <c r="Y1404" s="42">
        <v>58.8</v>
      </c>
      <c r="Z1404" s="42">
        <v>16</v>
      </c>
      <c r="AA1404" s="42">
        <v>12</v>
      </c>
      <c r="AB1404" s="42" t="s">
        <v>14590</v>
      </c>
      <c r="AC1404" s="42">
        <v>40</v>
      </c>
      <c r="AD1404" s="42" t="s">
        <v>14591</v>
      </c>
      <c r="AE1404" s="42">
        <v>52.5</v>
      </c>
      <c r="AF1404" s="42" t="s">
        <v>3878</v>
      </c>
      <c r="AG1404" s="42">
        <v>84</v>
      </c>
      <c r="AH1404" s="42">
        <v>71.599999999999994</v>
      </c>
      <c r="AI1404" s="42">
        <v>118.7</v>
      </c>
      <c r="AJ1404" s="42">
        <v>506.24</v>
      </c>
      <c r="AK1404" s="42" t="s">
        <v>76</v>
      </c>
      <c r="AL1404" s="42" t="s">
        <v>76</v>
      </c>
      <c r="AM1404" s="42" t="s">
        <v>76</v>
      </c>
      <c r="AN1404" s="42">
        <v>7.6</v>
      </c>
    </row>
    <row r="1405" spans="2:40" x14ac:dyDescent="0.25">
      <c r="B1405" s="42" t="s">
        <v>408</v>
      </c>
      <c r="C1405" s="15">
        <v>467650</v>
      </c>
      <c r="D1405" s="15" t="s">
        <v>11901</v>
      </c>
      <c r="E1405" s="15">
        <v>2019</v>
      </c>
      <c r="F1405" s="41">
        <v>43678</v>
      </c>
      <c r="G1405" s="42">
        <v>895.4</v>
      </c>
      <c r="H1405" s="42">
        <v>1463.3</v>
      </c>
      <c r="I1405" s="42">
        <v>903</v>
      </c>
      <c r="J1405" s="42" t="s">
        <v>14592</v>
      </c>
      <c r="K1405" s="42">
        <v>881.6</v>
      </c>
      <c r="L1405" s="42" t="s">
        <v>14028</v>
      </c>
      <c r="M1405" s="42">
        <v>22.7</v>
      </c>
      <c r="N1405" s="42">
        <v>32.5</v>
      </c>
      <c r="O1405" s="42" t="s">
        <v>14593</v>
      </c>
      <c r="P1405" s="42">
        <v>19.100000000000001</v>
      </c>
      <c r="Q1405" s="42" t="s">
        <v>14594</v>
      </c>
      <c r="R1405" s="42">
        <v>20</v>
      </c>
      <c r="S1405" s="42">
        <v>1.4</v>
      </c>
      <c r="T1405" s="42">
        <v>340</v>
      </c>
      <c r="U1405" s="42">
        <v>29.5</v>
      </c>
      <c r="V1405" s="42">
        <v>150</v>
      </c>
      <c r="W1405" s="42" t="s">
        <v>14595</v>
      </c>
      <c r="X1405" s="42">
        <v>664.5</v>
      </c>
      <c r="Y1405" s="42">
        <v>152.4</v>
      </c>
      <c r="Z1405" s="42">
        <v>23</v>
      </c>
      <c r="AA1405" s="42">
        <v>22.5</v>
      </c>
      <c r="AB1405" s="42" t="s">
        <v>14596</v>
      </c>
      <c r="AC1405" s="42">
        <v>46.5</v>
      </c>
      <c r="AD1405" s="42" t="s">
        <v>14597</v>
      </c>
      <c r="AE1405" s="42">
        <v>116.5</v>
      </c>
      <c r="AF1405" s="42" t="s">
        <v>14598</v>
      </c>
      <c r="AG1405" s="42">
        <v>85</v>
      </c>
      <c r="AH1405" s="42">
        <v>52.1</v>
      </c>
      <c r="AI1405" s="42">
        <v>87.8</v>
      </c>
      <c r="AJ1405" s="42">
        <v>399.22</v>
      </c>
      <c r="AK1405" s="42" t="s">
        <v>76</v>
      </c>
      <c r="AL1405" s="42" t="s">
        <v>76</v>
      </c>
      <c r="AM1405" s="42" t="s">
        <v>76</v>
      </c>
      <c r="AN1405" s="42">
        <v>8.1</v>
      </c>
    </row>
    <row r="1406" spans="2:40" x14ac:dyDescent="0.25">
      <c r="B1406" s="42" t="s">
        <v>408</v>
      </c>
      <c r="C1406" s="15">
        <v>467650</v>
      </c>
      <c r="D1406" s="15" t="s">
        <v>11901</v>
      </c>
      <c r="E1406" s="15">
        <v>2019</v>
      </c>
      <c r="F1406" s="41">
        <v>43709</v>
      </c>
      <c r="G1406" s="42">
        <v>899.2</v>
      </c>
      <c r="H1406" s="42">
        <v>1499.1</v>
      </c>
      <c r="I1406" s="42">
        <v>906.9</v>
      </c>
      <c r="J1406" s="42" t="s">
        <v>14599</v>
      </c>
      <c r="K1406" s="42">
        <v>890</v>
      </c>
      <c r="L1406" s="42" t="s">
        <v>6361</v>
      </c>
      <c r="M1406" s="42">
        <v>22.1</v>
      </c>
      <c r="N1406" s="42">
        <v>29.9</v>
      </c>
      <c r="O1406" s="42" t="s">
        <v>14600</v>
      </c>
      <c r="P1406" s="42">
        <v>15.8</v>
      </c>
      <c r="Q1406" s="42" t="s">
        <v>14601</v>
      </c>
      <c r="R1406" s="42">
        <v>18.2</v>
      </c>
      <c r="S1406" s="42">
        <v>1</v>
      </c>
      <c r="T1406" s="42">
        <v>190</v>
      </c>
      <c r="U1406" s="42">
        <v>13.9</v>
      </c>
      <c r="V1406" s="42">
        <v>290</v>
      </c>
      <c r="W1406" s="42" t="s">
        <v>14602</v>
      </c>
      <c r="X1406" s="42">
        <v>92</v>
      </c>
      <c r="Y1406" s="42">
        <v>31.2</v>
      </c>
      <c r="Z1406" s="42">
        <v>5</v>
      </c>
      <c r="AA1406" s="42">
        <v>9</v>
      </c>
      <c r="AB1406" s="42" t="s">
        <v>14603</v>
      </c>
      <c r="AC1406" s="42">
        <v>32</v>
      </c>
      <c r="AD1406" s="42" t="s">
        <v>14604</v>
      </c>
      <c r="AE1406" s="42">
        <v>65</v>
      </c>
      <c r="AF1406" s="42" t="s">
        <v>6992</v>
      </c>
      <c r="AG1406" s="42">
        <v>79</v>
      </c>
      <c r="AH1406" s="42">
        <v>64.400000000000006</v>
      </c>
      <c r="AI1406" s="42">
        <v>107.4</v>
      </c>
      <c r="AJ1406" s="42">
        <v>416.07</v>
      </c>
      <c r="AK1406" s="42" t="s">
        <v>76</v>
      </c>
      <c r="AL1406" s="42" t="s">
        <v>76</v>
      </c>
      <c r="AM1406" s="42" t="s">
        <v>76</v>
      </c>
      <c r="AN1406" s="42">
        <v>7</v>
      </c>
    </row>
    <row r="1407" spans="2:40" x14ac:dyDescent="0.25">
      <c r="B1407" s="42" t="s">
        <v>408</v>
      </c>
      <c r="C1407" s="15">
        <v>467650</v>
      </c>
      <c r="D1407" s="15" t="s">
        <v>11901</v>
      </c>
      <c r="E1407" s="15">
        <v>2019</v>
      </c>
      <c r="F1407" s="41">
        <v>43739</v>
      </c>
      <c r="G1407" s="42">
        <v>903.5</v>
      </c>
      <c r="H1407" s="42">
        <v>1537.7</v>
      </c>
      <c r="I1407" s="42">
        <v>907.6</v>
      </c>
      <c r="J1407" s="42" t="s">
        <v>14605</v>
      </c>
      <c r="K1407" s="42">
        <v>892.8</v>
      </c>
      <c r="L1407" s="42" t="s">
        <v>2280</v>
      </c>
      <c r="M1407" s="42">
        <v>20.8</v>
      </c>
      <c r="N1407" s="42">
        <v>29.1</v>
      </c>
      <c r="O1407" s="42" t="s">
        <v>14606</v>
      </c>
      <c r="P1407" s="42">
        <v>15.8</v>
      </c>
      <c r="Q1407" s="42" t="s">
        <v>14607</v>
      </c>
      <c r="R1407" s="42">
        <v>16.399999999999999</v>
      </c>
      <c r="S1407" s="42">
        <v>1</v>
      </c>
      <c r="T1407" s="42">
        <v>290</v>
      </c>
      <c r="U1407" s="42">
        <v>8.6</v>
      </c>
      <c r="V1407" s="42">
        <v>340</v>
      </c>
      <c r="W1407" s="42" t="s">
        <v>14608</v>
      </c>
      <c r="X1407" s="42">
        <v>9.5</v>
      </c>
      <c r="Y1407" s="42">
        <v>2.7</v>
      </c>
      <c r="Z1407" s="42">
        <v>1</v>
      </c>
      <c r="AA1407" s="42">
        <v>3</v>
      </c>
      <c r="AB1407" s="42" t="s">
        <v>14609</v>
      </c>
      <c r="AC1407" s="42">
        <v>6.5</v>
      </c>
      <c r="AD1407" s="42" t="s">
        <v>14610</v>
      </c>
      <c r="AE1407" s="42">
        <v>9.5</v>
      </c>
      <c r="AF1407" s="42" t="s">
        <v>9460</v>
      </c>
      <c r="AG1407" s="42">
        <v>76</v>
      </c>
      <c r="AH1407" s="42">
        <v>70.3</v>
      </c>
      <c r="AI1407" s="42">
        <v>134.80000000000001</v>
      </c>
      <c r="AJ1407" s="42">
        <v>408.46</v>
      </c>
      <c r="AK1407" s="42" t="s">
        <v>76</v>
      </c>
      <c r="AL1407" s="42" t="s">
        <v>76</v>
      </c>
      <c r="AM1407" s="42" t="s">
        <v>76</v>
      </c>
      <c r="AN1407" s="42">
        <v>5.8</v>
      </c>
    </row>
    <row r="1408" spans="2:40" x14ac:dyDescent="0.25">
      <c r="B1408" s="42" t="s">
        <v>408</v>
      </c>
      <c r="C1408" s="15">
        <v>467650</v>
      </c>
      <c r="D1408" s="15" t="s">
        <v>11901</v>
      </c>
      <c r="E1408" s="15">
        <v>2019</v>
      </c>
      <c r="F1408" s="41">
        <v>43770</v>
      </c>
      <c r="G1408" s="42">
        <v>903.7</v>
      </c>
      <c r="H1408" s="42">
        <v>1536</v>
      </c>
      <c r="I1408" s="42">
        <v>908.4</v>
      </c>
      <c r="J1408" s="42" t="s">
        <v>14611</v>
      </c>
      <c r="K1408" s="42">
        <v>897.9</v>
      </c>
      <c r="L1408" s="42" t="s">
        <v>14612</v>
      </c>
      <c r="M1408" s="42">
        <v>18.8</v>
      </c>
      <c r="N1408" s="42">
        <v>27.7</v>
      </c>
      <c r="O1408" s="42" t="s">
        <v>14613</v>
      </c>
      <c r="P1408" s="42">
        <v>12.3</v>
      </c>
      <c r="Q1408" s="42" t="s">
        <v>14614</v>
      </c>
      <c r="R1408" s="42">
        <v>13.8</v>
      </c>
      <c r="S1408" s="42">
        <v>1.1000000000000001</v>
      </c>
      <c r="T1408" s="42">
        <v>360</v>
      </c>
      <c r="U1408" s="42">
        <v>6.6</v>
      </c>
      <c r="V1408" s="42">
        <v>280</v>
      </c>
      <c r="W1408" s="42" t="s">
        <v>14615</v>
      </c>
      <c r="X1408" s="42">
        <v>0</v>
      </c>
      <c r="Y1408" s="42">
        <v>0</v>
      </c>
      <c r="Z1408" s="42">
        <v>0</v>
      </c>
      <c r="AA1408" s="42">
        <v>0</v>
      </c>
      <c r="AB1408" s="42" t="s">
        <v>7635</v>
      </c>
      <c r="AC1408" s="42">
        <v>0</v>
      </c>
      <c r="AD1408" s="42" t="s">
        <v>7635</v>
      </c>
      <c r="AE1408" s="42">
        <v>0</v>
      </c>
      <c r="AF1408" s="42" t="s">
        <v>7635</v>
      </c>
      <c r="AG1408" s="42">
        <v>74</v>
      </c>
      <c r="AH1408" s="42">
        <v>76.3</v>
      </c>
      <c r="AI1408" s="42">
        <v>204.5</v>
      </c>
      <c r="AJ1408" s="42">
        <v>440.54</v>
      </c>
      <c r="AK1408" s="42" t="s">
        <v>76</v>
      </c>
      <c r="AL1408" s="42" t="s">
        <v>76</v>
      </c>
      <c r="AM1408" s="42" t="s">
        <v>76</v>
      </c>
      <c r="AN1408" s="42">
        <v>4.0999999999999996</v>
      </c>
    </row>
    <row r="1409" spans="2:40" x14ac:dyDescent="0.25">
      <c r="B1409" s="42" t="s">
        <v>408</v>
      </c>
      <c r="C1409" s="15">
        <v>467650</v>
      </c>
      <c r="D1409" s="15" t="s">
        <v>11901</v>
      </c>
      <c r="E1409" s="15">
        <v>2019</v>
      </c>
      <c r="F1409" s="41">
        <v>43800</v>
      </c>
      <c r="G1409" s="42">
        <v>905.8</v>
      </c>
      <c r="H1409" s="42">
        <v>1550.2</v>
      </c>
      <c r="I1409" s="42">
        <v>911.2</v>
      </c>
      <c r="J1409" s="42" t="s">
        <v>14616</v>
      </c>
      <c r="K1409" s="42">
        <v>901.6</v>
      </c>
      <c r="L1409" s="42" t="s">
        <v>14617</v>
      </c>
      <c r="M1409" s="42">
        <v>15.9</v>
      </c>
      <c r="N1409" s="42">
        <v>25.4</v>
      </c>
      <c r="O1409" s="42" t="s">
        <v>14618</v>
      </c>
      <c r="P1409" s="42">
        <v>9.3000000000000007</v>
      </c>
      <c r="Q1409" s="42" t="s">
        <v>14619</v>
      </c>
      <c r="R1409" s="42">
        <v>11</v>
      </c>
      <c r="S1409" s="42">
        <v>1.1000000000000001</v>
      </c>
      <c r="T1409" s="42">
        <v>180</v>
      </c>
      <c r="U1409" s="42">
        <v>7.8</v>
      </c>
      <c r="V1409" s="42">
        <v>120</v>
      </c>
      <c r="W1409" s="42" t="s">
        <v>14620</v>
      </c>
      <c r="X1409" s="42">
        <v>138</v>
      </c>
      <c r="Y1409" s="42">
        <v>69.5</v>
      </c>
      <c r="Z1409" s="42">
        <v>8</v>
      </c>
      <c r="AA1409" s="42">
        <v>3.5</v>
      </c>
      <c r="AB1409" s="42" t="s">
        <v>14621</v>
      </c>
      <c r="AC1409" s="42">
        <v>11.5</v>
      </c>
      <c r="AD1409" s="42" t="s">
        <v>14622</v>
      </c>
      <c r="AE1409" s="42">
        <v>56</v>
      </c>
      <c r="AF1409" s="42" t="s">
        <v>3428</v>
      </c>
      <c r="AG1409" s="42">
        <v>74</v>
      </c>
      <c r="AH1409" s="42">
        <v>48.1</v>
      </c>
      <c r="AI1409" s="42">
        <v>170.6</v>
      </c>
      <c r="AJ1409" s="42">
        <v>368.48</v>
      </c>
      <c r="AK1409" s="42" t="s">
        <v>76</v>
      </c>
      <c r="AL1409" s="42" t="s">
        <v>76</v>
      </c>
      <c r="AM1409" s="42" t="s">
        <v>76</v>
      </c>
      <c r="AN1409" s="42">
        <v>4.9000000000000004</v>
      </c>
    </row>
    <row r="1410" spans="2:40" x14ac:dyDescent="0.25">
      <c r="B1410" s="42" t="s">
        <v>408</v>
      </c>
      <c r="C1410" s="15">
        <v>467650</v>
      </c>
      <c r="D1410" s="15" t="s">
        <v>11901</v>
      </c>
      <c r="E1410" s="15">
        <v>2020</v>
      </c>
      <c r="F1410" s="41">
        <v>43831</v>
      </c>
      <c r="G1410" s="42">
        <v>905.3</v>
      </c>
      <c r="H1410" s="42">
        <v>1543.9</v>
      </c>
      <c r="I1410" s="42">
        <v>912.9</v>
      </c>
      <c r="J1410" s="42" t="s">
        <v>14623</v>
      </c>
      <c r="K1410" s="42">
        <v>898.2</v>
      </c>
      <c r="L1410" s="42" t="s">
        <v>14624</v>
      </c>
      <c r="M1410" s="42">
        <v>14.8</v>
      </c>
      <c r="N1410" s="42">
        <v>24.7</v>
      </c>
      <c r="O1410" s="42" t="s">
        <v>14625</v>
      </c>
      <c r="P1410" s="42">
        <v>3.5</v>
      </c>
      <c r="Q1410" s="42" t="s">
        <v>14626</v>
      </c>
      <c r="R1410" s="42">
        <v>9.6</v>
      </c>
      <c r="S1410" s="42">
        <v>1.2</v>
      </c>
      <c r="T1410" s="42">
        <v>350</v>
      </c>
      <c r="U1410" s="42">
        <v>10.4</v>
      </c>
      <c r="V1410" s="42">
        <v>160</v>
      </c>
      <c r="W1410" s="42" t="s">
        <v>14627</v>
      </c>
      <c r="X1410" s="42">
        <v>11.5</v>
      </c>
      <c r="Y1410" s="42">
        <v>16.7</v>
      </c>
      <c r="Z1410" s="42">
        <v>2</v>
      </c>
      <c r="AA1410" s="42">
        <v>2</v>
      </c>
      <c r="AB1410" s="42" t="s">
        <v>10056</v>
      </c>
      <c r="AC1410" s="42">
        <v>4</v>
      </c>
      <c r="AD1410" s="42" t="s">
        <v>14628</v>
      </c>
      <c r="AE1410" s="42">
        <v>10.5</v>
      </c>
      <c r="AF1410" s="42" t="s">
        <v>4535</v>
      </c>
      <c r="AG1410" s="42">
        <v>72</v>
      </c>
      <c r="AH1410" s="42">
        <v>60.1</v>
      </c>
      <c r="AI1410" s="42">
        <v>200.3</v>
      </c>
      <c r="AJ1410" s="42">
        <v>424.59</v>
      </c>
      <c r="AK1410" s="42" t="s">
        <v>76</v>
      </c>
      <c r="AL1410" s="42" t="s">
        <v>76</v>
      </c>
      <c r="AM1410" s="42" t="s">
        <v>76</v>
      </c>
      <c r="AN1410" s="42">
        <v>4.2</v>
      </c>
    </row>
    <row r="1411" spans="2:40" x14ac:dyDescent="0.25">
      <c r="B1411" s="42" t="s">
        <v>408</v>
      </c>
      <c r="C1411" s="15">
        <v>467650</v>
      </c>
      <c r="D1411" s="15" t="s">
        <v>11901</v>
      </c>
      <c r="E1411" s="15">
        <v>2020</v>
      </c>
      <c r="F1411" s="41">
        <v>43862</v>
      </c>
      <c r="G1411" s="42">
        <v>906.9</v>
      </c>
      <c r="H1411" s="42">
        <v>1560.1</v>
      </c>
      <c r="I1411" s="42">
        <v>913</v>
      </c>
      <c r="J1411" s="42" t="s">
        <v>14629</v>
      </c>
      <c r="K1411" s="42">
        <v>901.2</v>
      </c>
      <c r="L1411" s="42" t="s">
        <v>14630</v>
      </c>
      <c r="M1411" s="42">
        <v>15.7</v>
      </c>
      <c r="N1411" s="42">
        <v>27.2</v>
      </c>
      <c r="O1411" s="42" t="s">
        <v>14631</v>
      </c>
      <c r="P1411" s="42">
        <v>5.7</v>
      </c>
      <c r="Q1411" s="42" t="s">
        <v>14632</v>
      </c>
      <c r="R1411" s="42">
        <v>10.199999999999999</v>
      </c>
      <c r="S1411" s="42">
        <v>1.2</v>
      </c>
      <c r="T1411" s="42">
        <v>280</v>
      </c>
      <c r="U1411" s="42">
        <v>17</v>
      </c>
      <c r="V1411" s="42">
        <v>290</v>
      </c>
      <c r="W1411" s="42" t="s">
        <v>14633</v>
      </c>
      <c r="X1411" s="42">
        <v>70.5</v>
      </c>
      <c r="Y1411" s="42">
        <v>11.5</v>
      </c>
      <c r="Z1411" s="42">
        <v>2</v>
      </c>
      <c r="AA1411" s="42">
        <v>10.5</v>
      </c>
      <c r="AB1411" s="42" t="s">
        <v>14634</v>
      </c>
      <c r="AC1411" s="42">
        <v>27</v>
      </c>
      <c r="AD1411" s="42" t="s">
        <v>14635</v>
      </c>
      <c r="AE1411" s="42">
        <v>67</v>
      </c>
      <c r="AF1411" s="42" t="s">
        <v>3929</v>
      </c>
      <c r="AG1411" s="42">
        <v>71</v>
      </c>
      <c r="AH1411" s="42">
        <v>69.2</v>
      </c>
      <c r="AI1411" s="42">
        <v>195.3</v>
      </c>
      <c r="AJ1411" s="42">
        <v>459.36</v>
      </c>
      <c r="AK1411" s="42" t="s">
        <v>76</v>
      </c>
      <c r="AL1411" s="42" t="s">
        <v>76</v>
      </c>
      <c r="AM1411" s="42" t="s">
        <v>76</v>
      </c>
      <c r="AN1411" s="42">
        <v>4.4000000000000004</v>
      </c>
    </row>
    <row r="1412" spans="2:40" x14ac:dyDescent="0.25">
      <c r="B1412" s="42" t="s">
        <v>408</v>
      </c>
      <c r="C1412" s="15">
        <v>467650</v>
      </c>
      <c r="D1412" s="15" t="s">
        <v>11901</v>
      </c>
      <c r="E1412" s="15">
        <v>2020</v>
      </c>
      <c r="F1412" s="41">
        <v>43891</v>
      </c>
      <c r="G1412" s="42">
        <v>903.2</v>
      </c>
      <c r="H1412" s="42">
        <v>1529.6</v>
      </c>
      <c r="I1412" s="42">
        <v>907.5</v>
      </c>
      <c r="J1412" s="42" t="s">
        <v>14636</v>
      </c>
      <c r="K1412" s="42">
        <v>895.8</v>
      </c>
      <c r="L1412" s="42" t="s">
        <v>14637</v>
      </c>
      <c r="M1412" s="42">
        <v>18</v>
      </c>
      <c r="N1412" s="42">
        <v>29.4</v>
      </c>
      <c r="O1412" s="42" t="s">
        <v>3936</v>
      </c>
      <c r="P1412" s="42">
        <v>9.3000000000000007</v>
      </c>
      <c r="Q1412" s="42" t="s">
        <v>14638</v>
      </c>
      <c r="R1412" s="42">
        <v>13.6</v>
      </c>
      <c r="S1412" s="42">
        <v>1.1000000000000001</v>
      </c>
      <c r="T1412" s="42">
        <v>290</v>
      </c>
      <c r="U1412" s="42">
        <v>13.4</v>
      </c>
      <c r="V1412" s="42">
        <v>290</v>
      </c>
      <c r="W1412" s="42" t="s">
        <v>14072</v>
      </c>
      <c r="X1412" s="42">
        <v>90</v>
      </c>
      <c r="Y1412" s="42">
        <v>35.299999999999997</v>
      </c>
      <c r="Z1412" s="42">
        <v>5</v>
      </c>
      <c r="AA1412" s="42">
        <v>14</v>
      </c>
      <c r="AB1412" s="42" t="s">
        <v>14639</v>
      </c>
      <c r="AC1412" s="42">
        <v>32.5</v>
      </c>
      <c r="AD1412" s="42" t="s">
        <v>14640</v>
      </c>
      <c r="AE1412" s="42">
        <v>36.5</v>
      </c>
      <c r="AF1412" s="42" t="s">
        <v>2809</v>
      </c>
      <c r="AG1412" s="42">
        <v>76</v>
      </c>
      <c r="AH1412" s="42">
        <v>66.5</v>
      </c>
      <c r="AI1412" s="42">
        <v>139</v>
      </c>
      <c r="AJ1412" s="42">
        <v>443.19</v>
      </c>
      <c r="AK1412" s="42" t="s">
        <v>76</v>
      </c>
      <c r="AL1412" s="42" t="s">
        <v>76</v>
      </c>
      <c r="AM1412" s="42" t="s">
        <v>76</v>
      </c>
      <c r="AN1412" s="42">
        <v>7</v>
      </c>
    </row>
    <row r="1413" spans="2:40" x14ac:dyDescent="0.25">
      <c r="B1413" s="42" t="s">
        <v>408</v>
      </c>
      <c r="C1413" s="15">
        <v>467650</v>
      </c>
      <c r="D1413" s="15" t="s">
        <v>11901</v>
      </c>
      <c r="E1413" s="15">
        <v>2020</v>
      </c>
      <c r="F1413" s="41">
        <v>43922</v>
      </c>
      <c r="G1413" s="42">
        <v>903.7</v>
      </c>
      <c r="H1413" s="42">
        <v>1534.9</v>
      </c>
      <c r="I1413" s="42">
        <v>908.3</v>
      </c>
      <c r="J1413" s="42" t="s">
        <v>14641</v>
      </c>
      <c r="K1413" s="42">
        <v>899.8</v>
      </c>
      <c r="L1413" s="42" t="s">
        <v>14642</v>
      </c>
      <c r="M1413" s="42">
        <v>18</v>
      </c>
      <c r="N1413" s="42">
        <v>29.1</v>
      </c>
      <c r="O1413" s="42" t="s">
        <v>14643</v>
      </c>
      <c r="P1413" s="42">
        <v>7.4</v>
      </c>
      <c r="Q1413" s="42" t="s">
        <v>14644</v>
      </c>
      <c r="R1413" s="42">
        <v>13.3</v>
      </c>
      <c r="S1413" s="42">
        <v>1</v>
      </c>
      <c r="T1413" s="42">
        <v>340</v>
      </c>
      <c r="U1413" s="42">
        <v>13.3</v>
      </c>
      <c r="V1413" s="42">
        <v>350</v>
      </c>
      <c r="W1413" s="42" t="s">
        <v>14645</v>
      </c>
      <c r="X1413" s="42">
        <v>72</v>
      </c>
      <c r="Y1413" s="42">
        <v>54</v>
      </c>
      <c r="Z1413" s="42">
        <v>9</v>
      </c>
      <c r="AA1413" s="42">
        <v>5</v>
      </c>
      <c r="AB1413" s="42" t="s">
        <v>14646</v>
      </c>
      <c r="AC1413" s="42">
        <v>9.5</v>
      </c>
      <c r="AD1413" s="42" t="s">
        <v>14647</v>
      </c>
      <c r="AE1413" s="42">
        <v>17</v>
      </c>
      <c r="AF1413" s="42" t="s">
        <v>6416</v>
      </c>
      <c r="AG1413" s="42">
        <v>75</v>
      </c>
      <c r="AH1413" s="42">
        <v>68.3</v>
      </c>
      <c r="AI1413" s="42">
        <v>118.1</v>
      </c>
      <c r="AJ1413" s="42">
        <v>435.86</v>
      </c>
      <c r="AK1413" s="42" t="s">
        <v>76</v>
      </c>
      <c r="AL1413" s="42" t="s">
        <v>76</v>
      </c>
      <c r="AM1413" s="42" t="s">
        <v>76</v>
      </c>
      <c r="AN1413" s="42">
        <v>7.3</v>
      </c>
    </row>
    <row r="1414" spans="2:40" x14ac:dyDescent="0.25">
      <c r="B1414" s="42" t="s">
        <v>408</v>
      </c>
      <c r="C1414" s="15">
        <v>467650</v>
      </c>
      <c r="D1414" s="15" t="s">
        <v>11901</v>
      </c>
      <c r="E1414" s="15">
        <v>2020</v>
      </c>
      <c r="F1414" s="41">
        <v>43952</v>
      </c>
      <c r="G1414" s="42">
        <v>900.1</v>
      </c>
      <c r="H1414" s="42">
        <v>1507</v>
      </c>
      <c r="I1414" s="42">
        <v>904.3</v>
      </c>
      <c r="J1414" s="42" t="s">
        <v>14648</v>
      </c>
      <c r="K1414" s="42">
        <v>893.9</v>
      </c>
      <c r="L1414" s="42" t="s">
        <v>14649</v>
      </c>
      <c r="M1414" s="42">
        <v>21.9</v>
      </c>
      <c r="N1414" s="42">
        <v>32.799999999999997</v>
      </c>
      <c r="O1414" s="42" t="s">
        <v>14650</v>
      </c>
      <c r="P1414" s="42">
        <v>17.3</v>
      </c>
      <c r="Q1414" s="42" t="s">
        <v>1472</v>
      </c>
      <c r="R1414" s="42">
        <v>19.2</v>
      </c>
      <c r="S1414" s="42">
        <v>1.1000000000000001</v>
      </c>
      <c r="T1414" s="42">
        <v>340</v>
      </c>
      <c r="U1414" s="42">
        <v>13.3</v>
      </c>
      <c r="V1414" s="42">
        <v>270</v>
      </c>
      <c r="W1414" s="42" t="s">
        <v>14651</v>
      </c>
      <c r="X1414" s="42">
        <v>508</v>
      </c>
      <c r="Y1414" s="42">
        <v>123.9</v>
      </c>
      <c r="Z1414" s="42">
        <v>17</v>
      </c>
      <c r="AA1414" s="42">
        <v>15.5</v>
      </c>
      <c r="AB1414" s="42" t="s">
        <v>14652</v>
      </c>
      <c r="AC1414" s="42">
        <v>30.5</v>
      </c>
      <c r="AD1414" s="42" t="s">
        <v>14653</v>
      </c>
      <c r="AE1414" s="42">
        <v>83.5</v>
      </c>
      <c r="AF1414" s="42" t="s">
        <v>2824</v>
      </c>
      <c r="AG1414" s="42">
        <v>86</v>
      </c>
      <c r="AH1414" s="42">
        <v>76</v>
      </c>
      <c r="AI1414" s="42">
        <v>109.7</v>
      </c>
      <c r="AJ1414" s="42">
        <v>462.35</v>
      </c>
      <c r="AK1414" s="42" t="s">
        <v>76</v>
      </c>
      <c r="AL1414" s="42" t="s">
        <v>76</v>
      </c>
      <c r="AM1414" s="42" t="s">
        <v>76</v>
      </c>
      <c r="AN1414" s="42">
        <v>7.3</v>
      </c>
    </row>
    <row r="1415" spans="2:40" x14ac:dyDescent="0.25">
      <c r="B1415" s="42" t="s">
        <v>408</v>
      </c>
      <c r="C1415" s="15">
        <v>467650</v>
      </c>
      <c r="D1415" s="15" t="s">
        <v>11901</v>
      </c>
      <c r="E1415" s="15">
        <v>2020</v>
      </c>
      <c r="F1415" s="41">
        <v>43983</v>
      </c>
      <c r="G1415" s="42">
        <v>900.5</v>
      </c>
      <c r="H1415" s="42">
        <v>1512.8</v>
      </c>
      <c r="I1415" s="42">
        <v>905.1</v>
      </c>
      <c r="J1415" s="42" t="s">
        <v>14654</v>
      </c>
      <c r="K1415" s="42">
        <v>896.7</v>
      </c>
      <c r="L1415" s="42" t="s">
        <v>14655</v>
      </c>
      <c r="M1415" s="42">
        <v>23.2</v>
      </c>
      <c r="N1415" s="42">
        <v>31.4</v>
      </c>
      <c r="O1415" s="42" t="s">
        <v>14656</v>
      </c>
      <c r="P1415" s="42">
        <v>18.2</v>
      </c>
      <c r="Q1415" s="42" t="s">
        <v>14657</v>
      </c>
      <c r="R1415" s="42">
        <v>20</v>
      </c>
      <c r="S1415" s="42">
        <v>1.2</v>
      </c>
      <c r="T1415" s="42">
        <v>340</v>
      </c>
      <c r="U1415" s="42">
        <v>15.9</v>
      </c>
      <c r="V1415" s="42">
        <v>170</v>
      </c>
      <c r="W1415" s="42" t="s">
        <v>14658</v>
      </c>
      <c r="X1415" s="42">
        <v>330</v>
      </c>
      <c r="Y1415" s="42">
        <v>40.4</v>
      </c>
      <c r="Z1415" s="42">
        <v>15</v>
      </c>
      <c r="AA1415" s="42">
        <v>17</v>
      </c>
      <c r="AB1415" s="42" t="s">
        <v>14659</v>
      </c>
      <c r="AC1415" s="42">
        <v>55.5</v>
      </c>
      <c r="AD1415" s="42" t="s">
        <v>14660</v>
      </c>
      <c r="AE1415" s="42">
        <v>67</v>
      </c>
      <c r="AF1415" s="42" t="s">
        <v>14661</v>
      </c>
      <c r="AG1415" s="42">
        <v>83</v>
      </c>
      <c r="AH1415" s="42">
        <v>94.9</v>
      </c>
      <c r="AI1415" s="42">
        <v>133.80000000000001</v>
      </c>
      <c r="AJ1415" s="42">
        <v>563.79999999999995</v>
      </c>
      <c r="AK1415" s="42" t="s">
        <v>76</v>
      </c>
      <c r="AL1415" s="42" t="s">
        <v>76</v>
      </c>
      <c r="AM1415" s="42" t="s">
        <v>76</v>
      </c>
      <c r="AN1415" s="42">
        <v>6.5</v>
      </c>
    </row>
    <row r="1416" spans="2:40" x14ac:dyDescent="0.25">
      <c r="B1416" s="42" t="s">
        <v>408</v>
      </c>
      <c r="C1416" s="15">
        <v>467650</v>
      </c>
      <c r="D1416" s="15" t="s">
        <v>11901</v>
      </c>
      <c r="E1416" s="15">
        <v>2020</v>
      </c>
      <c r="F1416" s="41">
        <v>44013</v>
      </c>
      <c r="G1416" s="42">
        <v>900.2</v>
      </c>
      <c r="H1416" s="42">
        <v>1510.5</v>
      </c>
      <c r="I1416" s="42">
        <v>904</v>
      </c>
      <c r="J1416" s="42" t="s">
        <v>14662</v>
      </c>
      <c r="K1416" s="42">
        <v>896.4</v>
      </c>
      <c r="L1416" s="42" t="s">
        <v>14663</v>
      </c>
      <c r="M1416" s="42">
        <v>23.6</v>
      </c>
      <c r="N1416" s="42">
        <v>32.299999999999997</v>
      </c>
      <c r="O1416" s="42" t="s">
        <v>14664</v>
      </c>
      <c r="P1416" s="42">
        <v>18.7</v>
      </c>
      <c r="Q1416" s="42" t="s">
        <v>14665</v>
      </c>
      <c r="R1416" s="42">
        <v>20.100000000000001</v>
      </c>
      <c r="S1416" s="42">
        <v>1.2</v>
      </c>
      <c r="T1416" s="42">
        <v>340</v>
      </c>
      <c r="U1416" s="42">
        <v>19.600000000000001</v>
      </c>
      <c r="V1416" s="42">
        <v>160</v>
      </c>
      <c r="W1416" s="42" t="s">
        <v>14666</v>
      </c>
      <c r="X1416" s="42">
        <v>239</v>
      </c>
      <c r="Y1416" s="42">
        <v>48</v>
      </c>
      <c r="Z1416" s="42">
        <v>15</v>
      </c>
      <c r="AA1416" s="42">
        <v>20</v>
      </c>
      <c r="AB1416" s="42" t="s">
        <v>14667</v>
      </c>
      <c r="AC1416" s="42">
        <v>45</v>
      </c>
      <c r="AD1416" s="42" t="s">
        <v>14668</v>
      </c>
      <c r="AE1416" s="42">
        <v>48.5</v>
      </c>
      <c r="AF1416" s="42" t="s">
        <v>14669</v>
      </c>
      <c r="AG1416" s="42">
        <v>81</v>
      </c>
      <c r="AH1416" s="42">
        <v>87.5</v>
      </c>
      <c r="AI1416" s="42">
        <v>121.7</v>
      </c>
      <c r="AJ1416" s="42">
        <v>549.66</v>
      </c>
      <c r="AK1416" s="42" t="s">
        <v>76</v>
      </c>
      <c r="AL1416" s="42" t="s">
        <v>76</v>
      </c>
      <c r="AM1416" s="42" t="s">
        <v>76</v>
      </c>
      <c r="AN1416" s="42">
        <v>7.3</v>
      </c>
    </row>
    <row r="1417" spans="2:40" x14ac:dyDescent="0.25">
      <c r="B1417" s="42" t="s">
        <v>408</v>
      </c>
      <c r="C1417" s="15">
        <v>467650</v>
      </c>
      <c r="D1417" s="15" t="s">
        <v>11901</v>
      </c>
      <c r="E1417" s="15">
        <v>2020</v>
      </c>
      <c r="F1417" s="41">
        <v>44044</v>
      </c>
      <c r="G1417" s="42">
        <v>898.9</v>
      </c>
      <c r="H1417" s="42">
        <v>1497</v>
      </c>
      <c r="I1417" s="42">
        <v>906.2</v>
      </c>
      <c r="J1417" s="42" t="s">
        <v>14670</v>
      </c>
      <c r="K1417" s="42">
        <v>893.9</v>
      </c>
      <c r="L1417" s="42" t="s">
        <v>14671</v>
      </c>
      <c r="M1417" s="42">
        <v>23.1</v>
      </c>
      <c r="N1417" s="42">
        <v>32.200000000000003</v>
      </c>
      <c r="O1417" s="42" t="s">
        <v>14672</v>
      </c>
      <c r="P1417" s="42">
        <v>18.899999999999999</v>
      </c>
      <c r="Q1417" s="42" t="s">
        <v>14673</v>
      </c>
      <c r="R1417" s="42">
        <v>20.399999999999999</v>
      </c>
      <c r="S1417" s="42">
        <v>1.1000000000000001</v>
      </c>
      <c r="T1417" s="42">
        <v>340</v>
      </c>
      <c r="U1417" s="42">
        <v>12.8</v>
      </c>
      <c r="V1417" s="42">
        <v>270</v>
      </c>
      <c r="W1417" s="42" t="s">
        <v>14674</v>
      </c>
      <c r="X1417" s="42">
        <v>249</v>
      </c>
      <c r="Y1417" s="42">
        <v>47.9</v>
      </c>
      <c r="Z1417" s="42">
        <v>20</v>
      </c>
      <c r="AA1417" s="42">
        <v>12.5</v>
      </c>
      <c r="AB1417" s="42" t="s">
        <v>14675</v>
      </c>
      <c r="AC1417" s="42">
        <v>32</v>
      </c>
      <c r="AD1417" s="42" t="s">
        <v>14676</v>
      </c>
      <c r="AE1417" s="42">
        <v>35</v>
      </c>
      <c r="AF1417" s="42" t="s">
        <v>14677</v>
      </c>
      <c r="AG1417" s="42">
        <v>85</v>
      </c>
      <c r="AH1417" s="42">
        <v>79.3</v>
      </c>
      <c r="AI1417" s="42">
        <v>118.7</v>
      </c>
      <c r="AJ1417" s="42">
        <v>495.31</v>
      </c>
      <c r="AK1417" s="42" t="s">
        <v>76</v>
      </c>
      <c r="AL1417" s="42" t="s">
        <v>76</v>
      </c>
      <c r="AM1417" s="42" t="s">
        <v>76</v>
      </c>
      <c r="AN1417" s="42">
        <v>6.7</v>
      </c>
    </row>
    <row r="1418" spans="2:40" x14ac:dyDescent="0.25">
      <c r="B1418" s="42" t="s">
        <v>408</v>
      </c>
      <c r="C1418" s="15">
        <v>467650</v>
      </c>
      <c r="D1418" s="15" t="s">
        <v>11901</v>
      </c>
      <c r="E1418" s="15">
        <v>2020</v>
      </c>
      <c r="F1418" s="41">
        <v>44075</v>
      </c>
      <c r="G1418" s="42">
        <v>900.4</v>
      </c>
      <c r="H1418" s="42">
        <v>1511.6</v>
      </c>
      <c r="I1418" s="42">
        <v>905.6</v>
      </c>
      <c r="J1418" s="42" t="s">
        <v>14678</v>
      </c>
      <c r="K1418" s="42">
        <v>893.3</v>
      </c>
      <c r="L1418" s="42" t="s">
        <v>14679</v>
      </c>
      <c r="M1418" s="42">
        <v>23</v>
      </c>
      <c r="N1418" s="42">
        <v>31.7</v>
      </c>
      <c r="O1418" s="42" t="s">
        <v>14680</v>
      </c>
      <c r="P1418" s="42">
        <v>18.2</v>
      </c>
      <c r="Q1418" s="42" t="s">
        <v>14681</v>
      </c>
      <c r="R1418" s="42">
        <v>19.600000000000001</v>
      </c>
      <c r="S1418" s="42">
        <v>1</v>
      </c>
      <c r="T1418" s="42">
        <v>330</v>
      </c>
      <c r="U1418" s="42">
        <v>17.3</v>
      </c>
      <c r="V1418" s="42">
        <v>270</v>
      </c>
      <c r="W1418" s="42" t="s">
        <v>14682</v>
      </c>
      <c r="X1418" s="42">
        <v>81</v>
      </c>
      <c r="Y1418" s="42">
        <v>16.2</v>
      </c>
      <c r="Z1418" s="42">
        <v>3</v>
      </c>
      <c r="AA1418" s="42">
        <v>11</v>
      </c>
      <c r="AB1418" s="42" t="s">
        <v>14683</v>
      </c>
      <c r="AC1418" s="42">
        <v>32</v>
      </c>
      <c r="AD1418" s="42" t="s">
        <v>14684</v>
      </c>
      <c r="AE1418" s="42">
        <v>36.5</v>
      </c>
      <c r="AF1418" s="42" t="s">
        <v>14685</v>
      </c>
      <c r="AG1418" s="42">
        <v>82</v>
      </c>
      <c r="AH1418" s="42">
        <v>84.9</v>
      </c>
      <c r="AI1418" s="42">
        <v>127.4</v>
      </c>
      <c r="AJ1418" s="42">
        <v>464.95</v>
      </c>
      <c r="AK1418" s="42" t="s">
        <v>76</v>
      </c>
      <c r="AL1418" s="42" t="s">
        <v>76</v>
      </c>
      <c r="AM1418" s="42" t="s">
        <v>76</v>
      </c>
      <c r="AN1418" s="42">
        <v>6.5</v>
      </c>
    </row>
    <row r="1419" spans="2:40" x14ac:dyDescent="0.25">
      <c r="B1419" s="42" t="s">
        <v>408</v>
      </c>
      <c r="C1419" s="15">
        <v>467650</v>
      </c>
      <c r="D1419" s="15" t="s">
        <v>11901</v>
      </c>
      <c r="E1419" s="15">
        <v>2020</v>
      </c>
      <c r="F1419" s="41">
        <v>44105</v>
      </c>
      <c r="G1419" s="42">
        <v>901.9</v>
      </c>
      <c r="H1419" s="42">
        <v>1523.6</v>
      </c>
      <c r="I1419" s="42">
        <v>907.1</v>
      </c>
      <c r="J1419" s="42" t="s">
        <v>14686</v>
      </c>
      <c r="K1419" s="42">
        <v>896.1</v>
      </c>
      <c r="L1419" s="42" t="s">
        <v>14687</v>
      </c>
      <c r="M1419" s="42">
        <v>21.7</v>
      </c>
      <c r="N1419" s="42">
        <v>31.8</v>
      </c>
      <c r="O1419" s="42" t="s">
        <v>14688</v>
      </c>
      <c r="P1419" s="42">
        <v>16.3</v>
      </c>
      <c r="Q1419" s="42" t="s">
        <v>14689</v>
      </c>
      <c r="R1419" s="42">
        <v>18.3</v>
      </c>
      <c r="S1419" s="42">
        <v>0.9</v>
      </c>
      <c r="T1419" s="42">
        <v>180</v>
      </c>
      <c r="U1419" s="42">
        <v>7.6</v>
      </c>
      <c r="V1419" s="42">
        <v>270</v>
      </c>
      <c r="W1419" s="42" t="s">
        <v>14690</v>
      </c>
      <c r="X1419" s="42" t="s">
        <v>80</v>
      </c>
      <c r="Y1419" s="42">
        <v>3.2</v>
      </c>
      <c r="Z1419" s="42">
        <v>0</v>
      </c>
      <c r="AA1419" s="42" t="s">
        <v>80</v>
      </c>
      <c r="AB1419" s="42" t="s">
        <v>14691</v>
      </c>
      <c r="AC1419" s="42">
        <v>0</v>
      </c>
      <c r="AD1419" s="42" t="s">
        <v>76</v>
      </c>
      <c r="AE1419" s="42">
        <v>0</v>
      </c>
      <c r="AF1419" s="42" t="s">
        <v>6460</v>
      </c>
      <c r="AG1419" s="42">
        <v>82</v>
      </c>
      <c r="AH1419" s="42">
        <v>70.8</v>
      </c>
      <c r="AI1419" s="42">
        <v>138.5</v>
      </c>
      <c r="AJ1419" s="42">
        <v>401.46</v>
      </c>
      <c r="AK1419" s="42" t="s">
        <v>76</v>
      </c>
      <c r="AL1419" s="42" t="s">
        <v>76</v>
      </c>
      <c r="AM1419" s="42" t="s">
        <v>76</v>
      </c>
      <c r="AN1419" s="42">
        <v>6.4</v>
      </c>
    </row>
    <row r="1420" spans="2:40" x14ac:dyDescent="0.25">
      <c r="B1420" s="42" t="s">
        <v>408</v>
      </c>
      <c r="C1420" s="15">
        <v>467650</v>
      </c>
      <c r="D1420" s="15" t="s">
        <v>11901</v>
      </c>
      <c r="E1420" s="15">
        <v>2020</v>
      </c>
      <c r="F1420" s="41">
        <v>44136</v>
      </c>
      <c r="G1420" s="42">
        <v>904.7</v>
      </c>
      <c r="H1420" s="42">
        <v>1547.5</v>
      </c>
      <c r="I1420" s="42">
        <v>908.6</v>
      </c>
      <c r="J1420" s="42" t="s">
        <v>14692</v>
      </c>
      <c r="K1420" s="42">
        <v>899.4</v>
      </c>
      <c r="L1420" s="42" t="s">
        <v>14693</v>
      </c>
      <c r="M1420" s="42">
        <v>19.899999999999999</v>
      </c>
      <c r="N1420" s="42">
        <v>30.4</v>
      </c>
      <c r="O1420" s="42" t="s">
        <v>14694</v>
      </c>
      <c r="P1420" s="42">
        <v>13.2</v>
      </c>
      <c r="Q1420" s="42" t="s">
        <v>14695</v>
      </c>
      <c r="R1420" s="42">
        <v>16.100000000000001</v>
      </c>
      <c r="S1420" s="42">
        <v>0.9</v>
      </c>
      <c r="T1420" s="42">
        <v>360</v>
      </c>
      <c r="U1420" s="42">
        <v>14.4</v>
      </c>
      <c r="V1420" s="42">
        <v>150</v>
      </c>
      <c r="W1420" s="42" t="s">
        <v>14696</v>
      </c>
      <c r="X1420" s="42">
        <v>5</v>
      </c>
      <c r="Y1420" s="42">
        <v>17.899999999999999</v>
      </c>
      <c r="Z1420" s="42">
        <v>2</v>
      </c>
      <c r="AA1420" s="42">
        <v>1</v>
      </c>
      <c r="AB1420" s="42" t="s">
        <v>14697</v>
      </c>
      <c r="AC1420" s="42">
        <v>1</v>
      </c>
      <c r="AD1420" s="42" t="s">
        <v>14698</v>
      </c>
      <c r="AE1420" s="42">
        <v>3</v>
      </c>
      <c r="AF1420" s="42" t="s">
        <v>14699</v>
      </c>
      <c r="AG1420" s="42">
        <v>80</v>
      </c>
      <c r="AH1420" s="42">
        <v>57.6</v>
      </c>
      <c r="AI1420" s="42">
        <v>137.19999999999999</v>
      </c>
      <c r="AJ1420" s="42">
        <v>339.49</v>
      </c>
      <c r="AK1420" s="42" t="s">
        <v>76</v>
      </c>
      <c r="AL1420" s="42" t="s">
        <v>76</v>
      </c>
      <c r="AM1420" s="42" t="s">
        <v>76</v>
      </c>
      <c r="AN1420" s="42">
        <v>6</v>
      </c>
    </row>
    <row r="1421" spans="2:40" x14ac:dyDescent="0.25">
      <c r="B1421" s="42" t="s">
        <v>408</v>
      </c>
      <c r="C1421" s="15">
        <v>467650</v>
      </c>
      <c r="D1421" s="15" t="s">
        <v>11901</v>
      </c>
      <c r="E1421" s="15">
        <v>2020</v>
      </c>
      <c r="F1421" s="41">
        <v>44166</v>
      </c>
      <c r="G1421" s="42">
        <v>904.4</v>
      </c>
      <c r="H1421" s="42">
        <v>1539</v>
      </c>
      <c r="I1421" s="42">
        <v>908.3</v>
      </c>
      <c r="J1421" s="42" t="s">
        <v>1702</v>
      </c>
      <c r="K1421" s="42">
        <v>900.2</v>
      </c>
      <c r="L1421" s="42" t="s">
        <v>14700</v>
      </c>
      <c r="M1421" s="42">
        <v>16.8</v>
      </c>
      <c r="N1421" s="42">
        <v>28.2</v>
      </c>
      <c r="O1421" s="42" t="s">
        <v>14701</v>
      </c>
      <c r="P1421" s="42">
        <v>7.1</v>
      </c>
      <c r="Q1421" s="42" t="s">
        <v>14702</v>
      </c>
      <c r="R1421" s="42">
        <v>13.3</v>
      </c>
      <c r="S1421" s="42">
        <v>1</v>
      </c>
      <c r="T1421" s="42">
        <v>190</v>
      </c>
      <c r="U1421" s="42">
        <v>8.1999999999999993</v>
      </c>
      <c r="V1421" s="42">
        <v>160</v>
      </c>
      <c r="W1421" s="42" t="s">
        <v>14703</v>
      </c>
      <c r="X1421" s="42">
        <v>51</v>
      </c>
      <c r="Y1421" s="42">
        <v>42.8</v>
      </c>
      <c r="Z1421" s="42">
        <v>6</v>
      </c>
      <c r="AA1421" s="42">
        <v>3</v>
      </c>
      <c r="AB1421" s="42" t="s">
        <v>14704</v>
      </c>
      <c r="AC1421" s="42">
        <v>8.5</v>
      </c>
      <c r="AD1421" s="42" t="s">
        <v>14705</v>
      </c>
      <c r="AE1421" s="42">
        <v>18.5</v>
      </c>
      <c r="AF1421" s="42" t="s">
        <v>9555</v>
      </c>
      <c r="AG1421" s="42">
        <v>81</v>
      </c>
      <c r="AH1421" s="42">
        <v>48.1</v>
      </c>
      <c r="AI1421" s="42">
        <v>127.6</v>
      </c>
      <c r="AJ1421" s="42">
        <v>331.75</v>
      </c>
      <c r="AK1421" s="42" t="s">
        <v>76</v>
      </c>
      <c r="AL1421" s="42" t="s">
        <v>76</v>
      </c>
      <c r="AM1421" s="42" t="s">
        <v>76</v>
      </c>
      <c r="AN1421" s="42">
        <v>6.8</v>
      </c>
    </row>
    <row r="1422" spans="2:40" x14ac:dyDescent="0.25">
      <c r="B1422" s="42" t="s">
        <v>408</v>
      </c>
      <c r="C1422" s="15">
        <v>467650</v>
      </c>
      <c r="D1422" s="15" t="s">
        <v>11901</v>
      </c>
      <c r="E1422" s="15">
        <v>2021</v>
      </c>
      <c r="F1422" s="41">
        <v>44197</v>
      </c>
      <c r="G1422" s="42">
        <v>904.7</v>
      </c>
      <c r="H1422" s="42">
        <v>1535.7</v>
      </c>
      <c r="I1422" s="42">
        <v>909.8</v>
      </c>
      <c r="J1422" s="42" t="s">
        <v>14706</v>
      </c>
      <c r="K1422" s="42">
        <v>899</v>
      </c>
      <c r="L1422" s="42" t="s">
        <v>14707</v>
      </c>
      <c r="M1422" s="42">
        <v>12.9</v>
      </c>
      <c r="N1422" s="42">
        <v>24.8</v>
      </c>
      <c r="O1422" s="42" t="s">
        <v>14708</v>
      </c>
      <c r="P1422" s="42">
        <v>5.2</v>
      </c>
      <c r="Q1422" s="42" t="s">
        <v>14709</v>
      </c>
      <c r="R1422" s="42">
        <v>9</v>
      </c>
      <c r="S1422" s="42">
        <v>1.3</v>
      </c>
      <c r="T1422" s="42">
        <v>180</v>
      </c>
      <c r="U1422" s="42">
        <v>8.3000000000000007</v>
      </c>
      <c r="V1422" s="42">
        <v>160</v>
      </c>
      <c r="W1422" s="42" t="s">
        <v>14710</v>
      </c>
      <c r="X1422" s="42">
        <v>10.5</v>
      </c>
      <c r="Y1422" s="42">
        <v>45.3</v>
      </c>
      <c r="Z1422" s="42">
        <v>6</v>
      </c>
      <c r="AA1422" s="42">
        <v>1</v>
      </c>
      <c r="AB1422" s="42" t="s">
        <v>14711</v>
      </c>
      <c r="AC1422" s="42">
        <v>2</v>
      </c>
      <c r="AD1422" s="42" t="s">
        <v>14712</v>
      </c>
      <c r="AE1422" s="42">
        <v>3</v>
      </c>
      <c r="AF1422" s="42" t="s">
        <v>14713</v>
      </c>
      <c r="AG1422" s="42">
        <v>79</v>
      </c>
      <c r="AH1422" s="42">
        <v>51.9</v>
      </c>
      <c r="AI1422" s="42">
        <v>189.6</v>
      </c>
      <c r="AJ1422" s="42">
        <v>380.03</v>
      </c>
      <c r="AK1422" s="42" t="s">
        <v>76</v>
      </c>
      <c r="AL1422" s="42" t="s">
        <v>76</v>
      </c>
      <c r="AM1422" s="42" t="s">
        <v>76</v>
      </c>
      <c r="AN1422" s="42">
        <v>4</v>
      </c>
    </row>
    <row r="1423" spans="2:40" x14ac:dyDescent="0.25">
      <c r="B1423" s="42" t="s">
        <v>408</v>
      </c>
      <c r="C1423" s="15">
        <v>467650</v>
      </c>
      <c r="D1423" s="15" t="s">
        <v>11901</v>
      </c>
      <c r="E1423" s="15">
        <v>2021</v>
      </c>
      <c r="F1423" s="41">
        <v>44228</v>
      </c>
      <c r="G1423" s="42">
        <v>903.9</v>
      </c>
      <c r="H1423" s="42">
        <v>1533.3</v>
      </c>
      <c r="I1423" s="42">
        <v>909.7</v>
      </c>
      <c r="J1423" s="42" t="s">
        <v>14714</v>
      </c>
      <c r="K1423" s="42">
        <v>896.7</v>
      </c>
      <c r="L1423" s="42" t="s">
        <v>14715</v>
      </c>
      <c r="M1423" s="42">
        <v>15.8</v>
      </c>
      <c r="N1423" s="42">
        <v>25.2</v>
      </c>
      <c r="O1423" s="42" t="s">
        <v>14716</v>
      </c>
      <c r="P1423" s="42">
        <v>8</v>
      </c>
      <c r="Q1423" s="42" t="s">
        <v>14717</v>
      </c>
      <c r="R1423" s="42">
        <v>11</v>
      </c>
      <c r="S1423" s="42">
        <v>1.4</v>
      </c>
      <c r="T1423" s="42">
        <v>280</v>
      </c>
      <c r="U1423" s="42">
        <v>9.9</v>
      </c>
      <c r="V1423" s="42">
        <v>260</v>
      </c>
      <c r="W1423" s="42" t="s">
        <v>14718</v>
      </c>
      <c r="X1423" s="42">
        <v>24.5</v>
      </c>
      <c r="Y1423" s="42">
        <v>9</v>
      </c>
      <c r="Z1423" s="42">
        <v>2</v>
      </c>
      <c r="AA1423" s="42">
        <v>3.5</v>
      </c>
      <c r="AB1423" s="42" t="s">
        <v>14719</v>
      </c>
      <c r="AC1423" s="42">
        <v>8.5</v>
      </c>
      <c r="AD1423" s="42" t="s">
        <v>14720</v>
      </c>
      <c r="AE1423" s="42">
        <v>19.5</v>
      </c>
      <c r="AF1423" s="42" t="s">
        <v>1464</v>
      </c>
      <c r="AG1423" s="42">
        <v>75</v>
      </c>
      <c r="AH1423" s="42">
        <v>76.7</v>
      </c>
      <c r="AI1423" s="42">
        <v>209.8</v>
      </c>
      <c r="AJ1423" s="42">
        <v>450.88</v>
      </c>
      <c r="AK1423" s="42" t="s">
        <v>76</v>
      </c>
      <c r="AL1423" s="42" t="s">
        <v>76</v>
      </c>
      <c r="AM1423" s="42" t="s">
        <v>76</v>
      </c>
      <c r="AN1423" s="42">
        <v>3.5</v>
      </c>
    </row>
    <row r="1424" spans="2:40" x14ac:dyDescent="0.25">
      <c r="B1424" s="42" t="s">
        <v>408</v>
      </c>
      <c r="C1424" s="15">
        <v>467650</v>
      </c>
      <c r="D1424" s="15" t="s">
        <v>11901</v>
      </c>
      <c r="E1424" s="15">
        <v>2021</v>
      </c>
      <c r="F1424" s="41">
        <v>44256</v>
      </c>
      <c r="G1424" s="42">
        <v>903.8</v>
      </c>
      <c r="H1424" s="42">
        <v>1536.5</v>
      </c>
      <c r="I1424" s="42">
        <v>908.7</v>
      </c>
      <c r="J1424" s="42" t="s">
        <v>14721</v>
      </c>
      <c r="K1424" s="42">
        <v>896.4</v>
      </c>
      <c r="L1424" s="42" t="s">
        <v>14722</v>
      </c>
      <c r="M1424" s="42">
        <v>18.3</v>
      </c>
      <c r="N1424" s="42">
        <v>28.9</v>
      </c>
      <c r="O1424" s="42" t="s">
        <v>14723</v>
      </c>
      <c r="P1424" s="42">
        <v>11.8</v>
      </c>
      <c r="Q1424" s="42" t="s">
        <v>14724</v>
      </c>
      <c r="R1424" s="42">
        <v>15.3</v>
      </c>
      <c r="S1424" s="42">
        <v>1.2</v>
      </c>
      <c r="T1424" s="42">
        <v>340</v>
      </c>
      <c r="U1424" s="42">
        <v>9.5</v>
      </c>
      <c r="V1424" s="42">
        <v>260</v>
      </c>
      <c r="W1424" s="42" t="s">
        <v>14725</v>
      </c>
      <c r="X1424" s="42">
        <v>19.5</v>
      </c>
      <c r="Y1424" s="42">
        <v>28.2</v>
      </c>
      <c r="Z1424" s="42">
        <v>5</v>
      </c>
      <c r="AA1424" s="42">
        <v>2</v>
      </c>
      <c r="AB1424" s="42" t="s">
        <v>14726</v>
      </c>
      <c r="AC1424" s="42">
        <v>3</v>
      </c>
      <c r="AD1424" s="42" t="s">
        <v>14727</v>
      </c>
      <c r="AE1424" s="42">
        <v>15.5</v>
      </c>
      <c r="AF1424" s="42" t="s">
        <v>6495</v>
      </c>
      <c r="AG1424" s="42">
        <v>84</v>
      </c>
      <c r="AH1424" s="42">
        <v>85.3</v>
      </c>
      <c r="AI1424" s="42">
        <v>187.3</v>
      </c>
      <c r="AJ1424" s="42">
        <v>475.19</v>
      </c>
      <c r="AK1424" s="42" t="s">
        <v>76</v>
      </c>
      <c r="AL1424" s="42" t="s">
        <v>76</v>
      </c>
      <c r="AM1424" s="42" t="s">
        <v>76</v>
      </c>
      <c r="AN1424" s="42">
        <v>5.0999999999999996</v>
      </c>
    </row>
    <row r="1425" spans="2:40" x14ac:dyDescent="0.25">
      <c r="B1425" s="42" t="s">
        <v>408</v>
      </c>
      <c r="C1425" s="15">
        <v>467650</v>
      </c>
      <c r="D1425" s="15" t="s">
        <v>11901</v>
      </c>
      <c r="E1425" s="15">
        <v>2021</v>
      </c>
      <c r="F1425" s="41">
        <v>44287</v>
      </c>
      <c r="G1425" s="42">
        <v>902.2</v>
      </c>
      <c r="H1425" s="42">
        <v>1523.8</v>
      </c>
      <c r="I1425" s="42">
        <v>907.8</v>
      </c>
      <c r="J1425" s="42" t="s">
        <v>10708</v>
      </c>
      <c r="K1425" s="42">
        <v>895.5</v>
      </c>
      <c r="L1425" s="42" t="s">
        <v>14728</v>
      </c>
      <c r="M1425" s="42">
        <v>19.7</v>
      </c>
      <c r="N1425" s="42">
        <v>29.4</v>
      </c>
      <c r="O1425" s="42" t="s">
        <v>14729</v>
      </c>
      <c r="P1425" s="42">
        <v>14.6</v>
      </c>
      <c r="Q1425" s="42" t="s">
        <v>14730</v>
      </c>
      <c r="R1425" s="42">
        <v>16.8</v>
      </c>
      <c r="S1425" s="42">
        <v>1.1000000000000001</v>
      </c>
      <c r="T1425" s="42">
        <v>320</v>
      </c>
      <c r="U1425" s="42">
        <v>8.9</v>
      </c>
      <c r="V1425" s="42">
        <v>210</v>
      </c>
      <c r="W1425" s="42" t="s">
        <v>14731</v>
      </c>
      <c r="X1425" s="42">
        <v>67</v>
      </c>
      <c r="Y1425" s="42">
        <v>30.2</v>
      </c>
      <c r="Z1425" s="42">
        <v>5</v>
      </c>
      <c r="AA1425" s="42">
        <v>6.5</v>
      </c>
      <c r="AB1425" s="42" t="s">
        <v>14732</v>
      </c>
      <c r="AC1425" s="42">
        <v>18.5</v>
      </c>
      <c r="AD1425" s="42" t="s">
        <v>14733</v>
      </c>
      <c r="AE1425" s="42">
        <v>27.5</v>
      </c>
      <c r="AF1425" s="42" t="s">
        <v>14734</v>
      </c>
      <c r="AG1425" s="42">
        <v>85</v>
      </c>
      <c r="AH1425" s="42">
        <v>82.4</v>
      </c>
      <c r="AI1425" s="42">
        <v>139.9</v>
      </c>
      <c r="AJ1425" s="42">
        <v>435.63</v>
      </c>
      <c r="AK1425" s="42" t="s">
        <v>76</v>
      </c>
      <c r="AL1425" s="42" t="s">
        <v>76</v>
      </c>
      <c r="AM1425" s="42" t="s">
        <v>76</v>
      </c>
      <c r="AN1425" s="42">
        <v>6.7</v>
      </c>
    </row>
    <row r="1426" spans="2:40" x14ac:dyDescent="0.25">
      <c r="B1426" s="42" t="s">
        <v>408</v>
      </c>
      <c r="C1426" s="15">
        <v>467650</v>
      </c>
      <c r="D1426" s="15" t="s">
        <v>11901</v>
      </c>
      <c r="E1426" s="15">
        <v>2021</v>
      </c>
      <c r="F1426" s="41">
        <v>44317</v>
      </c>
      <c r="G1426" s="42">
        <v>901.2</v>
      </c>
      <c r="H1426" s="42">
        <v>1520.4</v>
      </c>
      <c r="I1426" s="42">
        <v>905.5</v>
      </c>
      <c r="J1426" s="42" t="s">
        <v>14735</v>
      </c>
      <c r="K1426" s="42">
        <v>895.4</v>
      </c>
      <c r="L1426" s="42" t="s">
        <v>14736</v>
      </c>
      <c r="M1426" s="42">
        <v>23.2</v>
      </c>
      <c r="N1426" s="42">
        <v>31.8</v>
      </c>
      <c r="O1426" s="42" t="s">
        <v>14737</v>
      </c>
      <c r="P1426" s="42">
        <v>17</v>
      </c>
      <c r="Q1426" s="42" t="s">
        <v>14738</v>
      </c>
      <c r="R1426" s="42">
        <v>19.8</v>
      </c>
      <c r="S1426" s="42">
        <v>1.3</v>
      </c>
      <c r="T1426" s="42">
        <v>330</v>
      </c>
      <c r="U1426" s="42">
        <v>14.9</v>
      </c>
      <c r="V1426" s="42">
        <v>260</v>
      </c>
      <c r="W1426" s="42" t="s">
        <v>14739</v>
      </c>
      <c r="X1426" s="42">
        <v>264.5</v>
      </c>
      <c r="Y1426" s="42">
        <v>28.2</v>
      </c>
      <c r="Z1426" s="42">
        <v>7</v>
      </c>
      <c r="AA1426" s="42">
        <v>12</v>
      </c>
      <c r="AB1426" s="42" t="s">
        <v>14740</v>
      </c>
      <c r="AC1426" s="42">
        <v>43</v>
      </c>
      <c r="AD1426" s="42" t="s">
        <v>14741</v>
      </c>
      <c r="AE1426" s="42">
        <v>128</v>
      </c>
      <c r="AF1426" s="42" t="s">
        <v>2318</v>
      </c>
      <c r="AG1426" s="42">
        <v>83</v>
      </c>
      <c r="AH1426" s="42">
        <v>122.1</v>
      </c>
      <c r="AI1426" s="42">
        <v>173.5</v>
      </c>
      <c r="AJ1426" s="42">
        <v>595.97</v>
      </c>
      <c r="AK1426" s="42" t="s">
        <v>76</v>
      </c>
      <c r="AL1426" s="42" t="s">
        <v>76</v>
      </c>
      <c r="AM1426" s="42" t="s">
        <v>76</v>
      </c>
      <c r="AN1426" s="42">
        <v>6.4</v>
      </c>
    </row>
    <row r="1427" spans="2:40" x14ac:dyDescent="0.25">
      <c r="B1427" s="42" t="s">
        <v>408</v>
      </c>
      <c r="C1427" s="15">
        <v>467650</v>
      </c>
      <c r="D1427" s="15" t="s">
        <v>11901</v>
      </c>
      <c r="E1427" s="15">
        <v>2021</v>
      </c>
      <c r="F1427" s="41">
        <v>44348</v>
      </c>
      <c r="G1427" s="42">
        <v>898.6</v>
      </c>
      <c r="H1427" s="42">
        <v>1493.9</v>
      </c>
      <c r="I1427" s="42">
        <v>903.6</v>
      </c>
      <c r="J1427" s="42" t="s">
        <v>14742</v>
      </c>
      <c r="K1427" s="42">
        <v>894</v>
      </c>
      <c r="L1427" s="42" t="s">
        <v>14743</v>
      </c>
      <c r="M1427" s="42">
        <v>22.1</v>
      </c>
      <c r="N1427" s="42">
        <v>30.3</v>
      </c>
      <c r="O1427" s="42" t="s">
        <v>14744</v>
      </c>
      <c r="P1427" s="42">
        <v>18.7</v>
      </c>
      <c r="Q1427" s="42" t="s">
        <v>14745</v>
      </c>
      <c r="R1427" s="42">
        <v>20.7</v>
      </c>
      <c r="S1427" s="42">
        <v>1.2</v>
      </c>
      <c r="T1427" s="42">
        <v>80</v>
      </c>
      <c r="U1427" s="42">
        <v>13.8</v>
      </c>
      <c r="V1427" s="42">
        <v>260</v>
      </c>
      <c r="W1427" s="42" t="s">
        <v>14746</v>
      </c>
      <c r="X1427" s="42">
        <v>491</v>
      </c>
      <c r="Y1427" s="42">
        <v>101.5</v>
      </c>
      <c r="Z1427" s="42">
        <v>25</v>
      </c>
      <c r="AA1427" s="42">
        <v>11.5</v>
      </c>
      <c r="AB1427" s="42" t="s">
        <v>14747</v>
      </c>
      <c r="AC1427" s="42">
        <v>29</v>
      </c>
      <c r="AD1427" s="42" t="s">
        <v>14748</v>
      </c>
      <c r="AE1427" s="42">
        <v>64.5</v>
      </c>
      <c r="AF1427" s="42" t="s">
        <v>6517</v>
      </c>
      <c r="AG1427" s="42">
        <v>92</v>
      </c>
      <c r="AH1427" s="42">
        <v>56.9</v>
      </c>
      <c r="AI1427" s="42">
        <v>70.3</v>
      </c>
      <c r="AJ1427" s="42">
        <v>373.25</v>
      </c>
      <c r="AK1427" s="42" t="s">
        <v>76</v>
      </c>
      <c r="AL1427" s="42" t="s">
        <v>76</v>
      </c>
      <c r="AM1427" s="42" t="s">
        <v>76</v>
      </c>
      <c r="AN1427" s="42">
        <v>8.1</v>
      </c>
    </row>
    <row r="1428" spans="2:40" x14ac:dyDescent="0.25">
      <c r="B1428" s="42" t="s">
        <v>408</v>
      </c>
      <c r="C1428" s="15">
        <v>467650</v>
      </c>
      <c r="D1428" s="15" t="s">
        <v>11901</v>
      </c>
      <c r="E1428" s="15">
        <v>2021</v>
      </c>
      <c r="F1428" s="41">
        <v>44378</v>
      </c>
      <c r="G1428" s="42">
        <v>896.8</v>
      </c>
      <c r="H1428" s="42">
        <v>1478</v>
      </c>
      <c r="I1428" s="42">
        <v>904.5</v>
      </c>
      <c r="J1428" s="42" t="s">
        <v>14749</v>
      </c>
      <c r="K1428" s="42">
        <v>884.6</v>
      </c>
      <c r="L1428" s="42" t="s">
        <v>14750</v>
      </c>
      <c r="M1428" s="42">
        <v>23.1</v>
      </c>
      <c r="N1428" s="42">
        <v>30.5</v>
      </c>
      <c r="O1428" s="42" t="s">
        <v>14751</v>
      </c>
      <c r="P1428" s="42">
        <v>18.8</v>
      </c>
      <c r="Q1428" s="42" t="s">
        <v>14752</v>
      </c>
      <c r="R1428" s="42">
        <v>21.4</v>
      </c>
      <c r="S1428" s="42">
        <v>1.1000000000000001</v>
      </c>
      <c r="T1428" s="42">
        <v>320</v>
      </c>
      <c r="U1428" s="42">
        <v>14</v>
      </c>
      <c r="V1428" s="42">
        <v>160</v>
      </c>
      <c r="W1428" s="42" t="s">
        <v>14753</v>
      </c>
      <c r="X1428" s="42">
        <v>301</v>
      </c>
      <c r="Y1428" s="42">
        <v>55.7</v>
      </c>
      <c r="Z1428" s="42">
        <v>16</v>
      </c>
      <c r="AA1428" s="42">
        <v>18</v>
      </c>
      <c r="AB1428" s="42" t="s">
        <v>14754</v>
      </c>
      <c r="AC1428" s="42">
        <v>59.5</v>
      </c>
      <c r="AD1428" s="42" t="s">
        <v>14755</v>
      </c>
      <c r="AE1428" s="42">
        <v>103.5</v>
      </c>
      <c r="AF1428" s="42" t="s">
        <v>3441</v>
      </c>
      <c r="AG1428" s="42">
        <v>91</v>
      </c>
      <c r="AH1428" s="42">
        <v>81.8</v>
      </c>
      <c r="AI1428" s="42">
        <v>134.6</v>
      </c>
      <c r="AJ1428" s="42">
        <v>514.82000000000005</v>
      </c>
      <c r="AK1428" s="42" t="s">
        <v>76</v>
      </c>
      <c r="AL1428" s="42" t="s">
        <v>76</v>
      </c>
      <c r="AM1428" s="42" t="s">
        <v>76</v>
      </c>
      <c r="AN1428" s="42">
        <v>6.7</v>
      </c>
    </row>
    <row r="1429" spans="2:40" x14ac:dyDescent="0.25">
      <c r="B1429" s="42" t="s">
        <v>408</v>
      </c>
      <c r="C1429" s="15">
        <v>467650</v>
      </c>
      <c r="D1429" s="15" t="s">
        <v>11901</v>
      </c>
      <c r="E1429" s="15">
        <v>2021</v>
      </c>
      <c r="F1429" s="41">
        <v>44409</v>
      </c>
      <c r="G1429" s="42">
        <v>898.8</v>
      </c>
      <c r="H1429" s="42">
        <v>1495.9</v>
      </c>
      <c r="I1429" s="42">
        <v>904.8</v>
      </c>
      <c r="J1429" s="42" t="s">
        <v>14756</v>
      </c>
      <c r="K1429" s="42">
        <v>887.2</v>
      </c>
      <c r="L1429" s="42" t="s">
        <v>8420</v>
      </c>
      <c r="M1429" s="42">
        <v>22.4</v>
      </c>
      <c r="N1429" s="42">
        <v>29.5</v>
      </c>
      <c r="O1429" s="42" t="s">
        <v>14757</v>
      </c>
      <c r="P1429" s="42">
        <v>19.399999999999999</v>
      </c>
      <c r="Q1429" s="42" t="s">
        <v>14758</v>
      </c>
      <c r="R1429" s="42">
        <v>20.8</v>
      </c>
      <c r="S1429" s="42">
        <v>1.1000000000000001</v>
      </c>
      <c r="T1429" s="42">
        <v>360</v>
      </c>
      <c r="U1429" s="42">
        <v>18.5</v>
      </c>
      <c r="V1429" s="42">
        <v>260</v>
      </c>
      <c r="W1429" s="42" t="s">
        <v>14759</v>
      </c>
      <c r="X1429" s="42">
        <v>644</v>
      </c>
      <c r="Y1429" s="42">
        <v>109.4</v>
      </c>
      <c r="Z1429" s="42">
        <v>21</v>
      </c>
      <c r="AA1429" s="42">
        <v>16.5</v>
      </c>
      <c r="AB1429" s="42" t="s">
        <v>14760</v>
      </c>
      <c r="AC1429" s="42">
        <v>51</v>
      </c>
      <c r="AD1429" s="42" t="s">
        <v>14761</v>
      </c>
      <c r="AE1429" s="42">
        <v>217.5</v>
      </c>
      <c r="AF1429" s="42" t="s">
        <v>4674</v>
      </c>
      <c r="AG1429" s="42">
        <v>91</v>
      </c>
      <c r="AH1429" s="42">
        <v>82.2</v>
      </c>
      <c r="AI1429" s="42">
        <v>122.9</v>
      </c>
      <c r="AJ1429" s="42">
        <v>432.55</v>
      </c>
      <c r="AK1429" s="42" t="s">
        <v>76</v>
      </c>
      <c r="AL1429" s="42" t="s">
        <v>76</v>
      </c>
      <c r="AM1429" s="42" t="s">
        <v>76</v>
      </c>
      <c r="AN1429" s="42">
        <v>7.6</v>
      </c>
    </row>
    <row r="1430" spans="2:40" x14ac:dyDescent="0.25">
      <c r="B1430" s="42" t="s">
        <v>408</v>
      </c>
      <c r="C1430" s="15">
        <v>467650</v>
      </c>
      <c r="D1430" s="15" t="s">
        <v>11901</v>
      </c>
      <c r="E1430" s="15">
        <v>2021</v>
      </c>
      <c r="F1430" s="41">
        <v>44440</v>
      </c>
      <c r="G1430" s="42">
        <v>900.7</v>
      </c>
      <c r="H1430" s="42">
        <v>1515</v>
      </c>
      <c r="I1430" s="42">
        <v>906.2</v>
      </c>
      <c r="J1430" s="42" t="s">
        <v>14762</v>
      </c>
      <c r="K1430" s="42">
        <v>886.6</v>
      </c>
      <c r="L1430" s="42" t="s">
        <v>14763</v>
      </c>
      <c r="M1430" s="42">
        <v>23</v>
      </c>
      <c r="N1430" s="42">
        <v>28.9</v>
      </c>
      <c r="O1430" s="42" t="s">
        <v>14764</v>
      </c>
      <c r="P1430" s="42">
        <v>18.8</v>
      </c>
      <c r="Q1430" s="42" t="s">
        <v>14765</v>
      </c>
      <c r="R1430" s="42">
        <v>20.8</v>
      </c>
      <c r="S1430" s="42">
        <v>1.1000000000000001</v>
      </c>
      <c r="T1430" s="42">
        <v>330</v>
      </c>
      <c r="U1430" s="42">
        <v>16.600000000000001</v>
      </c>
      <c r="V1430" s="42">
        <v>140</v>
      </c>
      <c r="W1430" s="42" t="s">
        <v>14766</v>
      </c>
      <c r="X1430" s="42">
        <v>215.5</v>
      </c>
      <c r="Y1430" s="42">
        <v>28.7</v>
      </c>
      <c r="Z1430" s="42">
        <v>14</v>
      </c>
      <c r="AA1430" s="42">
        <v>14</v>
      </c>
      <c r="AB1430" s="42" t="s">
        <v>14767</v>
      </c>
      <c r="AC1430" s="42">
        <v>29</v>
      </c>
      <c r="AD1430" s="42" t="s">
        <v>7792</v>
      </c>
      <c r="AE1430" s="42">
        <v>66.5</v>
      </c>
      <c r="AF1430" s="42" t="s">
        <v>2322</v>
      </c>
      <c r="AG1430" s="42">
        <v>88</v>
      </c>
      <c r="AH1430" s="42">
        <v>84.9</v>
      </c>
      <c r="AI1430" s="42">
        <v>154.4</v>
      </c>
      <c r="AJ1430" s="42">
        <v>438.55</v>
      </c>
      <c r="AK1430" s="42" t="s">
        <v>76</v>
      </c>
      <c r="AL1430" s="42" t="s">
        <v>76</v>
      </c>
      <c r="AM1430" s="42" t="s">
        <v>76</v>
      </c>
      <c r="AN1430" s="42">
        <v>6.1</v>
      </c>
    </row>
    <row r="1431" spans="2:40" x14ac:dyDescent="0.25">
      <c r="B1431" s="42" t="s">
        <v>408</v>
      </c>
      <c r="C1431" s="15">
        <v>467650</v>
      </c>
      <c r="D1431" s="15" t="s">
        <v>11901</v>
      </c>
      <c r="E1431" s="15">
        <v>2021</v>
      </c>
      <c r="F1431" s="41">
        <v>44470</v>
      </c>
      <c r="G1431" s="42">
        <v>902.3</v>
      </c>
      <c r="H1431" s="42">
        <v>1528.4</v>
      </c>
      <c r="I1431" s="42">
        <v>908.2</v>
      </c>
      <c r="J1431" s="42" t="s">
        <v>14768</v>
      </c>
      <c r="K1431" s="42">
        <v>887.4</v>
      </c>
      <c r="L1431" s="42" t="s">
        <v>14769</v>
      </c>
      <c r="M1431" s="42">
        <v>21.4</v>
      </c>
      <c r="N1431" s="42">
        <v>29</v>
      </c>
      <c r="O1431" s="42" t="s">
        <v>14770</v>
      </c>
      <c r="P1431" s="42">
        <v>16.399999999999999</v>
      </c>
      <c r="Q1431" s="42" t="s">
        <v>14771</v>
      </c>
      <c r="R1431" s="42">
        <v>19</v>
      </c>
      <c r="S1431" s="42">
        <v>1.2</v>
      </c>
      <c r="T1431" s="42">
        <v>360</v>
      </c>
      <c r="U1431" s="42">
        <v>18.600000000000001</v>
      </c>
      <c r="V1431" s="42">
        <v>110</v>
      </c>
      <c r="W1431" s="42" t="s">
        <v>14772</v>
      </c>
      <c r="X1431" s="42">
        <v>37.5</v>
      </c>
      <c r="Y1431" s="42">
        <v>15.1</v>
      </c>
      <c r="Z1431" s="42">
        <v>3</v>
      </c>
      <c r="AA1431" s="42">
        <v>1.5</v>
      </c>
      <c r="AB1431" s="42" t="s">
        <v>14773</v>
      </c>
      <c r="AC1431" s="42">
        <v>6.5</v>
      </c>
      <c r="AD1431" s="42" t="s">
        <v>14774</v>
      </c>
      <c r="AE1431" s="42">
        <v>31</v>
      </c>
      <c r="AF1431" s="42" t="s">
        <v>3444</v>
      </c>
      <c r="AG1431" s="42">
        <v>87</v>
      </c>
      <c r="AH1431" s="42">
        <v>74.099999999999994</v>
      </c>
      <c r="AI1431" s="42">
        <v>151</v>
      </c>
      <c r="AJ1431" s="42">
        <v>400.68</v>
      </c>
      <c r="AK1431" s="42" t="s">
        <v>76</v>
      </c>
      <c r="AL1431" s="42" t="s">
        <v>76</v>
      </c>
      <c r="AM1431" s="42" t="s">
        <v>76</v>
      </c>
      <c r="AN1431" s="42">
        <v>6.3</v>
      </c>
    </row>
    <row r="1432" spans="2:40" x14ac:dyDescent="0.25">
      <c r="B1432" s="42" t="s">
        <v>408</v>
      </c>
      <c r="C1432" s="15">
        <v>467650</v>
      </c>
      <c r="D1432" s="15" t="s">
        <v>11901</v>
      </c>
      <c r="E1432" s="15">
        <v>2021</v>
      </c>
      <c r="F1432" s="41">
        <v>44501</v>
      </c>
      <c r="G1432" s="42">
        <v>904</v>
      </c>
      <c r="H1432" s="42">
        <v>1538.1</v>
      </c>
      <c r="I1432" s="42">
        <v>908.2</v>
      </c>
      <c r="J1432" s="42" t="s">
        <v>14775</v>
      </c>
      <c r="K1432" s="42">
        <v>898.6</v>
      </c>
      <c r="L1432" s="42" t="s">
        <v>14776</v>
      </c>
      <c r="M1432" s="42">
        <v>18.100000000000001</v>
      </c>
      <c r="N1432" s="42">
        <v>26.5</v>
      </c>
      <c r="O1432" s="42" t="s">
        <v>14777</v>
      </c>
      <c r="P1432" s="42">
        <v>12.1</v>
      </c>
      <c r="Q1432" s="42" t="s">
        <v>14778</v>
      </c>
      <c r="R1432" s="42">
        <v>15.9</v>
      </c>
      <c r="S1432" s="42">
        <v>1.1000000000000001</v>
      </c>
      <c r="T1432" s="42">
        <v>180</v>
      </c>
      <c r="U1432" s="42">
        <v>9.3000000000000007</v>
      </c>
      <c r="V1432" s="42">
        <v>160</v>
      </c>
      <c r="W1432" s="42" t="s">
        <v>14779</v>
      </c>
      <c r="X1432" s="42">
        <v>40</v>
      </c>
      <c r="Y1432" s="42">
        <v>28.9</v>
      </c>
      <c r="Z1432" s="42">
        <v>9</v>
      </c>
      <c r="AA1432" s="42">
        <v>3.5</v>
      </c>
      <c r="AB1432" s="42" t="s">
        <v>14780</v>
      </c>
      <c r="AC1432" s="42">
        <v>13.5</v>
      </c>
      <c r="AD1432" s="42" t="s">
        <v>14781</v>
      </c>
      <c r="AE1432" s="42">
        <v>24</v>
      </c>
      <c r="AF1432" s="42" t="s">
        <v>6554</v>
      </c>
      <c r="AG1432" s="42">
        <v>88</v>
      </c>
      <c r="AH1432" s="42">
        <v>48.9</v>
      </c>
      <c r="AI1432" s="42">
        <v>115.3</v>
      </c>
      <c r="AJ1432" s="42">
        <v>322.10000000000002</v>
      </c>
      <c r="AK1432" s="42" t="s">
        <v>76</v>
      </c>
      <c r="AL1432" s="42" t="s">
        <v>76</v>
      </c>
      <c r="AM1432" s="42" t="s">
        <v>76</v>
      </c>
      <c r="AN1432" s="42">
        <v>6.9</v>
      </c>
    </row>
    <row r="1433" spans="2:40" x14ac:dyDescent="0.25">
      <c r="B1433" s="42" t="s">
        <v>408</v>
      </c>
      <c r="C1433" s="15">
        <v>467650</v>
      </c>
      <c r="D1433" s="15" t="s">
        <v>11901</v>
      </c>
      <c r="E1433" s="15">
        <v>2021</v>
      </c>
      <c r="F1433" s="41">
        <v>44531</v>
      </c>
      <c r="G1433" s="43">
        <v>906.2</v>
      </c>
      <c r="H1433" s="43">
        <v>1554.1</v>
      </c>
      <c r="I1433" s="43">
        <v>911.3</v>
      </c>
      <c r="J1433" s="42" t="s">
        <v>18794</v>
      </c>
      <c r="K1433" s="43">
        <v>899.9</v>
      </c>
      <c r="L1433" s="42" t="s">
        <v>14782</v>
      </c>
      <c r="M1433" s="43">
        <v>15.5</v>
      </c>
      <c r="N1433" s="43">
        <v>24.4</v>
      </c>
      <c r="O1433" s="42" t="s">
        <v>14783</v>
      </c>
      <c r="P1433" s="43">
        <v>10.199999999999999</v>
      </c>
      <c r="Q1433" s="42" t="s">
        <v>14784</v>
      </c>
      <c r="R1433" s="43">
        <v>12</v>
      </c>
      <c r="S1433" s="43">
        <v>1.2</v>
      </c>
      <c r="T1433" s="43">
        <v>210</v>
      </c>
      <c r="U1433" s="43">
        <v>6.2</v>
      </c>
      <c r="V1433" s="43">
        <v>280</v>
      </c>
      <c r="W1433" s="42" t="s">
        <v>18795</v>
      </c>
      <c r="X1433" s="43">
        <v>26</v>
      </c>
      <c r="Y1433" s="43">
        <v>20.100000000000001</v>
      </c>
      <c r="Z1433" s="43">
        <v>5</v>
      </c>
      <c r="AA1433" s="43">
        <v>5.5</v>
      </c>
      <c r="AB1433" s="42" t="s">
        <v>14785</v>
      </c>
      <c r="AC1433" s="43">
        <v>6.5</v>
      </c>
      <c r="AD1433" s="42" t="s">
        <v>14786</v>
      </c>
      <c r="AE1433" s="43">
        <v>12</v>
      </c>
      <c r="AF1433" s="42" t="s">
        <v>6560</v>
      </c>
      <c r="AG1433" s="43">
        <v>81</v>
      </c>
      <c r="AH1433" s="43">
        <v>56.1</v>
      </c>
      <c r="AI1433" s="43">
        <v>180.9</v>
      </c>
      <c r="AJ1433" s="43">
        <v>375.57</v>
      </c>
      <c r="AK1433" s="42" t="s">
        <v>76</v>
      </c>
      <c r="AL1433" s="42" t="s">
        <v>76</v>
      </c>
      <c r="AM1433" s="42" t="s">
        <v>76</v>
      </c>
      <c r="AN1433" s="43">
        <v>4.5</v>
      </c>
    </row>
    <row r="1434" spans="2:40" x14ac:dyDescent="0.25">
      <c r="B1434" s="42" t="s">
        <v>408</v>
      </c>
      <c r="C1434" s="15">
        <v>467550</v>
      </c>
      <c r="D1434" s="15" t="s">
        <v>11906</v>
      </c>
      <c r="E1434" s="15">
        <v>2015</v>
      </c>
      <c r="F1434" s="41">
        <v>42005</v>
      </c>
      <c r="G1434" s="42">
        <v>641.20000000000005</v>
      </c>
      <c r="H1434" s="42">
        <v>3140</v>
      </c>
      <c r="I1434" s="42">
        <v>644.70000000000005</v>
      </c>
      <c r="J1434" s="42" t="s">
        <v>14787</v>
      </c>
      <c r="K1434" s="42">
        <v>635.79999999999995</v>
      </c>
      <c r="L1434" s="42" t="s">
        <v>14788</v>
      </c>
      <c r="M1434" s="42">
        <v>1.5</v>
      </c>
      <c r="N1434" s="42">
        <v>14.2</v>
      </c>
      <c r="O1434" s="42" t="s">
        <v>14789</v>
      </c>
      <c r="P1434" s="42">
        <v>-12.3</v>
      </c>
      <c r="Q1434" s="42" t="s">
        <v>14790</v>
      </c>
      <c r="R1434" s="42">
        <v>-8.9</v>
      </c>
      <c r="S1434" s="42">
        <v>5.2</v>
      </c>
      <c r="T1434" s="42">
        <v>270</v>
      </c>
      <c r="U1434" s="42">
        <v>26.6</v>
      </c>
      <c r="V1434" s="42">
        <v>320</v>
      </c>
      <c r="W1434" s="42" t="s">
        <v>14791</v>
      </c>
      <c r="X1434" s="42">
        <v>15.3</v>
      </c>
      <c r="Y1434" s="42">
        <v>18.399999999999999</v>
      </c>
      <c r="Z1434" s="42">
        <v>4</v>
      </c>
      <c r="AA1434" s="42">
        <v>0.6</v>
      </c>
      <c r="AB1434" s="42" t="s">
        <v>14792</v>
      </c>
      <c r="AC1434" s="42">
        <v>2.2999999999999998</v>
      </c>
      <c r="AD1434" s="42" t="s">
        <v>14793</v>
      </c>
      <c r="AE1434" s="42">
        <v>7.9</v>
      </c>
      <c r="AF1434" s="42" t="s">
        <v>14794</v>
      </c>
      <c r="AG1434" s="42">
        <v>54</v>
      </c>
      <c r="AH1434" s="42" t="s">
        <v>1629</v>
      </c>
      <c r="AI1434" s="42">
        <v>259.39999999999998</v>
      </c>
      <c r="AJ1434" s="42">
        <v>539.85</v>
      </c>
      <c r="AK1434" s="42">
        <v>8</v>
      </c>
      <c r="AL1434" s="42">
        <v>10</v>
      </c>
      <c r="AM1434" s="42" t="s">
        <v>12518</v>
      </c>
      <c r="AN1434" s="42">
        <v>2</v>
      </c>
    </row>
    <row r="1435" spans="2:40" x14ac:dyDescent="0.25">
      <c r="B1435" s="42" t="s">
        <v>408</v>
      </c>
      <c r="C1435" s="15">
        <v>467550</v>
      </c>
      <c r="D1435" s="15" t="s">
        <v>11906</v>
      </c>
      <c r="E1435" s="15">
        <v>2015</v>
      </c>
      <c r="F1435" s="41">
        <v>42036</v>
      </c>
      <c r="G1435" s="42">
        <v>640.5</v>
      </c>
      <c r="H1435" s="42">
        <v>3140.1</v>
      </c>
      <c r="I1435" s="42">
        <v>645.20000000000005</v>
      </c>
      <c r="J1435" s="42" t="s">
        <v>14795</v>
      </c>
      <c r="K1435" s="42">
        <v>634.9</v>
      </c>
      <c r="L1435" s="42" t="s">
        <v>14796</v>
      </c>
      <c r="M1435" s="42">
        <v>-1.9</v>
      </c>
      <c r="N1435" s="42">
        <v>11.6</v>
      </c>
      <c r="O1435" s="42" t="s">
        <v>14797</v>
      </c>
      <c r="P1435" s="42">
        <v>-9.3000000000000007</v>
      </c>
      <c r="Q1435" s="42" t="s">
        <v>14798</v>
      </c>
      <c r="R1435" s="42">
        <v>-6.2</v>
      </c>
      <c r="S1435" s="42">
        <v>4.4000000000000004</v>
      </c>
      <c r="T1435" s="42">
        <v>270</v>
      </c>
      <c r="U1435" s="42">
        <v>24.3</v>
      </c>
      <c r="V1435" s="42">
        <v>270</v>
      </c>
      <c r="W1435" s="42" t="s">
        <v>14799</v>
      </c>
      <c r="X1435" s="42">
        <v>13</v>
      </c>
      <c r="Y1435" s="42">
        <v>11.9</v>
      </c>
      <c r="Z1435" s="42">
        <v>6</v>
      </c>
      <c r="AA1435" s="42">
        <v>0.5</v>
      </c>
      <c r="AB1435" s="42" t="s">
        <v>14800</v>
      </c>
      <c r="AC1435" s="42">
        <v>2</v>
      </c>
      <c r="AD1435" s="42" t="s">
        <v>14801</v>
      </c>
      <c r="AE1435" s="42">
        <v>7</v>
      </c>
      <c r="AF1435" s="42" t="s">
        <v>12526</v>
      </c>
      <c r="AG1435" s="42">
        <v>80</v>
      </c>
      <c r="AH1435" s="42" t="s">
        <v>1629</v>
      </c>
      <c r="AI1435" s="42">
        <v>124.4</v>
      </c>
      <c r="AJ1435" s="42">
        <v>372.49</v>
      </c>
      <c r="AK1435" s="42" t="s">
        <v>76</v>
      </c>
      <c r="AL1435" s="42" t="s">
        <v>76</v>
      </c>
      <c r="AM1435" s="42" t="s">
        <v>76</v>
      </c>
      <c r="AN1435" s="42">
        <v>4.5</v>
      </c>
    </row>
    <row r="1436" spans="2:40" x14ac:dyDescent="0.25">
      <c r="B1436" s="42" t="s">
        <v>408</v>
      </c>
      <c r="C1436" s="15">
        <v>467550</v>
      </c>
      <c r="D1436" s="15" t="s">
        <v>11906</v>
      </c>
      <c r="E1436" s="15">
        <v>2015</v>
      </c>
      <c r="F1436" s="41">
        <v>42064</v>
      </c>
      <c r="G1436" s="42">
        <v>643.1</v>
      </c>
      <c r="H1436" s="42">
        <v>3162.3</v>
      </c>
      <c r="I1436" s="42">
        <v>647</v>
      </c>
      <c r="J1436" s="42" t="s">
        <v>14802</v>
      </c>
      <c r="K1436" s="42">
        <v>638.1</v>
      </c>
      <c r="L1436" s="42" t="s">
        <v>14803</v>
      </c>
      <c r="M1436" s="42">
        <v>2.2999999999999998</v>
      </c>
      <c r="N1436" s="42">
        <v>18.899999999999999</v>
      </c>
      <c r="O1436" s="42" t="s">
        <v>14804</v>
      </c>
      <c r="P1436" s="42">
        <v>-7.5</v>
      </c>
      <c r="Q1436" s="42" t="s">
        <v>14805</v>
      </c>
      <c r="R1436" s="42">
        <v>-1.7</v>
      </c>
      <c r="S1436" s="42">
        <v>4.3</v>
      </c>
      <c r="T1436" s="42">
        <v>270</v>
      </c>
      <c r="U1436" s="42">
        <v>22.5</v>
      </c>
      <c r="V1436" s="42">
        <v>280</v>
      </c>
      <c r="W1436" s="42" t="s">
        <v>14806</v>
      </c>
      <c r="X1436" s="42">
        <v>12.9</v>
      </c>
      <c r="Y1436" s="42">
        <v>15</v>
      </c>
      <c r="Z1436" s="42">
        <v>3</v>
      </c>
      <c r="AA1436" s="42">
        <v>0.5</v>
      </c>
      <c r="AB1436" s="42" t="s">
        <v>14807</v>
      </c>
      <c r="AC1436" s="42">
        <v>2.5</v>
      </c>
      <c r="AD1436" s="42" t="s">
        <v>14808</v>
      </c>
      <c r="AE1436" s="42">
        <v>8</v>
      </c>
      <c r="AF1436" s="42" t="s">
        <v>2992</v>
      </c>
      <c r="AG1436" s="42">
        <v>81</v>
      </c>
      <c r="AH1436" s="42" t="s">
        <v>1629</v>
      </c>
      <c r="AI1436" s="42">
        <v>126.6</v>
      </c>
      <c r="AJ1436" s="42">
        <v>467.92</v>
      </c>
      <c r="AK1436" s="42" t="s">
        <v>76</v>
      </c>
      <c r="AL1436" s="42" t="s">
        <v>76</v>
      </c>
      <c r="AM1436" s="42" t="s">
        <v>76</v>
      </c>
      <c r="AN1436" s="42">
        <v>3.7</v>
      </c>
    </row>
    <row r="1437" spans="2:40" x14ac:dyDescent="0.25">
      <c r="B1437" s="42" t="s">
        <v>408</v>
      </c>
      <c r="C1437" s="15">
        <v>467550</v>
      </c>
      <c r="D1437" s="15" t="s">
        <v>11906</v>
      </c>
      <c r="E1437" s="15">
        <v>2015</v>
      </c>
      <c r="F1437" s="41">
        <v>42095</v>
      </c>
      <c r="G1437" s="42">
        <v>642.9</v>
      </c>
      <c r="H1437" s="42">
        <v>3155.5</v>
      </c>
      <c r="I1437" s="42">
        <v>646.29999999999995</v>
      </c>
      <c r="J1437" s="42" t="s">
        <v>14809</v>
      </c>
      <c r="K1437" s="42">
        <v>635.29999999999995</v>
      </c>
      <c r="L1437" s="42" t="s">
        <v>14810</v>
      </c>
      <c r="M1437" s="42">
        <v>3.6</v>
      </c>
      <c r="N1437" s="42">
        <v>18.399999999999999</v>
      </c>
      <c r="O1437" s="42" t="s">
        <v>14811</v>
      </c>
      <c r="P1437" s="42">
        <v>-10.1</v>
      </c>
      <c r="Q1437" s="42" t="s">
        <v>14812</v>
      </c>
      <c r="R1437" s="42">
        <v>-1.8</v>
      </c>
      <c r="S1437" s="42">
        <v>4.5999999999999996</v>
      </c>
      <c r="T1437" s="42">
        <v>280</v>
      </c>
      <c r="U1437" s="42">
        <v>25</v>
      </c>
      <c r="V1437" s="42">
        <v>280</v>
      </c>
      <c r="W1437" s="42" t="s">
        <v>14813</v>
      </c>
      <c r="X1437" s="42">
        <v>85.1</v>
      </c>
      <c r="Y1437" s="42">
        <v>32.299999999999997</v>
      </c>
      <c r="Z1437" s="42">
        <v>10</v>
      </c>
      <c r="AA1437" s="42">
        <v>5.5</v>
      </c>
      <c r="AB1437" s="42" t="s">
        <v>14814</v>
      </c>
      <c r="AC1437" s="42">
        <v>14.5</v>
      </c>
      <c r="AD1437" s="42" t="s">
        <v>14815</v>
      </c>
      <c r="AE1437" s="42">
        <v>25</v>
      </c>
      <c r="AF1437" s="42" t="s">
        <v>2362</v>
      </c>
      <c r="AG1437" s="42">
        <v>74</v>
      </c>
      <c r="AH1437" s="42">
        <v>24.5</v>
      </c>
      <c r="AI1437" s="42">
        <v>167.1</v>
      </c>
      <c r="AJ1437" s="42">
        <v>557.22</v>
      </c>
      <c r="AK1437" s="42" t="s">
        <v>76</v>
      </c>
      <c r="AL1437" s="42" t="s">
        <v>76</v>
      </c>
      <c r="AM1437" s="42" t="s">
        <v>76</v>
      </c>
      <c r="AN1437" s="42">
        <v>4.8</v>
      </c>
    </row>
    <row r="1438" spans="2:40" x14ac:dyDescent="0.25">
      <c r="B1438" s="42" t="s">
        <v>408</v>
      </c>
      <c r="C1438" s="15">
        <v>467550</v>
      </c>
      <c r="D1438" s="15" t="s">
        <v>11906</v>
      </c>
      <c r="E1438" s="15">
        <v>2015</v>
      </c>
      <c r="F1438" s="41">
        <v>42125</v>
      </c>
      <c r="G1438" s="42">
        <v>642.6</v>
      </c>
      <c r="H1438" s="42">
        <v>3145.5</v>
      </c>
      <c r="I1438" s="42">
        <v>646.9</v>
      </c>
      <c r="J1438" s="42" t="s">
        <v>14816</v>
      </c>
      <c r="K1438" s="42">
        <v>639.4</v>
      </c>
      <c r="L1438" s="42" t="s">
        <v>14817</v>
      </c>
      <c r="M1438" s="42">
        <v>6.4</v>
      </c>
      <c r="N1438" s="42">
        <v>17.399999999999999</v>
      </c>
      <c r="O1438" s="42" t="s">
        <v>14818</v>
      </c>
      <c r="P1438" s="42">
        <v>0.9</v>
      </c>
      <c r="Q1438" s="42" t="s">
        <v>14819</v>
      </c>
      <c r="R1438" s="42">
        <v>3</v>
      </c>
      <c r="S1438" s="42">
        <v>4.8</v>
      </c>
      <c r="T1438" s="42">
        <v>270</v>
      </c>
      <c r="U1438" s="42">
        <v>22.5</v>
      </c>
      <c r="V1438" s="42">
        <v>280</v>
      </c>
      <c r="W1438" s="42" t="s">
        <v>14820</v>
      </c>
      <c r="X1438" s="42">
        <v>705.6</v>
      </c>
      <c r="Y1438" s="42">
        <v>186.6</v>
      </c>
      <c r="Z1438" s="42">
        <v>24</v>
      </c>
      <c r="AA1438" s="42">
        <v>8</v>
      </c>
      <c r="AB1438" s="42" t="s">
        <v>14821</v>
      </c>
      <c r="AC1438" s="42">
        <v>25.5</v>
      </c>
      <c r="AD1438" s="42" t="s">
        <v>14822</v>
      </c>
      <c r="AE1438" s="42">
        <v>161</v>
      </c>
      <c r="AF1438" s="42" t="s">
        <v>5977</v>
      </c>
      <c r="AG1438" s="42">
        <v>83</v>
      </c>
      <c r="AH1438" s="42">
        <v>43.1</v>
      </c>
      <c r="AI1438" s="42">
        <v>116.5</v>
      </c>
      <c r="AJ1438" s="42">
        <v>485.43</v>
      </c>
      <c r="AK1438" s="42" t="s">
        <v>76</v>
      </c>
      <c r="AL1438" s="42" t="s">
        <v>76</v>
      </c>
      <c r="AM1438" s="42" t="s">
        <v>76</v>
      </c>
      <c r="AN1438" s="42">
        <v>5.2</v>
      </c>
    </row>
    <row r="1439" spans="2:40" x14ac:dyDescent="0.25">
      <c r="B1439" s="42" t="s">
        <v>408</v>
      </c>
      <c r="C1439" s="15">
        <v>467550</v>
      </c>
      <c r="D1439" s="15" t="s">
        <v>11906</v>
      </c>
      <c r="E1439" s="15">
        <v>2015</v>
      </c>
      <c r="F1439" s="41">
        <v>42156</v>
      </c>
      <c r="G1439" s="42">
        <v>643.70000000000005</v>
      </c>
      <c r="H1439" s="42">
        <v>3152.4</v>
      </c>
      <c r="I1439" s="42">
        <v>646.29999999999995</v>
      </c>
      <c r="J1439" s="42" t="s">
        <v>14823</v>
      </c>
      <c r="K1439" s="42">
        <v>641.1</v>
      </c>
      <c r="L1439" s="42" t="s">
        <v>14824</v>
      </c>
      <c r="M1439" s="42">
        <v>8.9</v>
      </c>
      <c r="N1439" s="42">
        <v>21.3</v>
      </c>
      <c r="O1439" s="42" t="s">
        <v>14825</v>
      </c>
      <c r="P1439" s="42">
        <v>4.3</v>
      </c>
      <c r="Q1439" s="42" t="s">
        <v>14826</v>
      </c>
      <c r="R1439" s="42">
        <v>1.8</v>
      </c>
      <c r="S1439" s="42">
        <v>4.7</v>
      </c>
      <c r="T1439" s="42">
        <v>270</v>
      </c>
      <c r="U1439" s="42">
        <v>18.7</v>
      </c>
      <c r="V1439" s="42">
        <v>170</v>
      </c>
      <c r="W1439" s="42" t="s">
        <v>14827</v>
      </c>
      <c r="X1439" s="42">
        <v>35.9</v>
      </c>
      <c r="Y1439" s="42">
        <v>15</v>
      </c>
      <c r="Z1439" s="42">
        <v>7</v>
      </c>
      <c r="AA1439" s="42">
        <v>7</v>
      </c>
      <c r="AB1439" s="42" t="s">
        <v>14828</v>
      </c>
      <c r="AC1439" s="42">
        <v>14</v>
      </c>
      <c r="AD1439" s="42" t="s">
        <v>14829</v>
      </c>
      <c r="AE1439" s="42">
        <v>15.5</v>
      </c>
      <c r="AF1439" s="42" t="s">
        <v>12554</v>
      </c>
      <c r="AG1439" s="42">
        <v>64</v>
      </c>
      <c r="AH1439" s="42">
        <v>94.6</v>
      </c>
      <c r="AI1439" s="42">
        <v>223.5</v>
      </c>
      <c r="AJ1439" s="42">
        <v>677.54</v>
      </c>
      <c r="AK1439" s="42" t="s">
        <v>76</v>
      </c>
      <c r="AL1439" s="42" t="s">
        <v>76</v>
      </c>
      <c r="AM1439" s="42" t="s">
        <v>76</v>
      </c>
      <c r="AN1439" s="42">
        <v>5.0999999999999996</v>
      </c>
    </row>
    <row r="1440" spans="2:40" x14ac:dyDescent="0.25">
      <c r="B1440" s="42" t="s">
        <v>408</v>
      </c>
      <c r="C1440" s="15">
        <v>467550</v>
      </c>
      <c r="D1440" s="15" t="s">
        <v>11906</v>
      </c>
      <c r="E1440" s="15">
        <v>2015</v>
      </c>
      <c r="F1440" s="41">
        <v>42186</v>
      </c>
      <c r="G1440" s="42">
        <v>640.9</v>
      </c>
      <c r="H1440" s="42">
        <v>3119.5</v>
      </c>
      <c r="I1440" s="42">
        <v>646.29999999999995</v>
      </c>
      <c r="J1440" s="42" t="s">
        <v>14830</v>
      </c>
      <c r="K1440" s="42">
        <v>633.1</v>
      </c>
      <c r="L1440" s="42" t="s">
        <v>14831</v>
      </c>
      <c r="M1440" s="42">
        <v>8</v>
      </c>
      <c r="N1440" s="42">
        <v>21.8</v>
      </c>
      <c r="O1440" s="42" t="s">
        <v>5355</v>
      </c>
      <c r="P1440" s="42">
        <v>2.5</v>
      </c>
      <c r="Q1440" s="42" t="s">
        <v>14832</v>
      </c>
      <c r="R1440" s="42">
        <v>4.5</v>
      </c>
      <c r="S1440" s="42">
        <v>5.0999999999999996</v>
      </c>
      <c r="T1440" s="42">
        <v>130</v>
      </c>
      <c r="U1440" s="42">
        <v>29.8</v>
      </c>
      <c r="V1440" s="42">
        <v>130</v>
      </c>
      <c r="W1440" s="42" t="s">
        <v>14833</v>
      </c>
      <c r="X1440" s="42">
        <v>264.8</v>
      </c>
      <c r="Y1440" s="42">
        <v>168.4</v>
      </c>
      <c r="Z1440" s="42">
        <v>20</v>
      </c>
      <c r="AA1440" s="42">
        <v>4.8</v>
      </c>
      <c r="AB1440" s="42" t="s">
        <v>14834</v>
      </c>
      <c r="AC1440" s="42">
        <v>9.9</v>
      </c>
      <c r="AD1440" s="42" t="s">
        <v>14835</v>
      </c>
      <c r="AE1440" s="42">
        <v>68.5</v>
      </c>
      <c r="AF1440" s="42" t="s">
        <v>2386</v>
      </c>
      <c r="AG1440" s="42">
        <v>80</v>
      </c>
      <c r="AH1440" s="42">
        <v>53.4</v>
      </c>
      <c r="AI1440" s="42">
        <v>136.5</v>
      </c>
      <c r="AJ1440" s="42">
        <v>545.37</v>
      </c>
      <c r="AK1440" s="42" t="s">
        <v>76</v>
      </c>
      <c r="AL1440" s="42" t="s">
        <v>76</v>
      </c>
      <c r="AM1440" s="42" t="s">
        <v>76</v>
      </c>
      <c r="AN1440" s="42">
        <v>5.5</v>
      </c>
    </row>
    <row r="1441" spans="2:40" x14ac:dyDescent="0.25">
      <c r="B1441" s="42" t="s">
        <v>408</v>
      </c>
      <c r="C1441" s="15">
        <v>467550</v>
      </c>
      <c r="D1441" s="15" t="s">
        <v>11906</v>
      </c>
      <c r="E1441" s="15">
        <v>2015</v>
      </c>
      <c r="F1441" s="41">
        <v>42217</v>
      </c>
      <c r="G1441" s="42">
        <v>641.29999999999995</v>
      </c>
      <c r="H1441" s="42">
        <v>3144.8</v>
      </c>
      <c r="I1441" s="42">
        <v>645.6</v>
      </c>
      <c r="J1441" s="42" t="s">
        <v>14836</v>
      </c>
      <c r="K1441" s="42">
        <v>614.9</v>
      </c>
      <c r="L1441" s="42" t="s">
        <v>9109</v>
      </c>
      <c r="M1441" s="42">
        <v>7.5</v>
      </c>
      <c r="N1441" s="42">
        <v>19.2</v>
      </c>
      <c r="O1441" s="42" t="s">
        <v>14837</v>
      </c>
      <c r="P1441" s="42">
        <v>1.6</v>
      </c>
      <c r="Q1441" s="42" t="s">
        <v>14838</v>
      </c>
      <c r="R1441" s="42">
        <v>4.2</v>
      </c>
      <c r="S1441" s="42">
        <v>5</v>
      </c>
      <c r="T1441" s="42">
        <v>250</v>
      </c>
      <c r="U1441" s="42">
        <v>39.799999999999997</v>
      </c>
      <c r="V1441" s="42">
        <v>230</v>
      </c>
      <c r="W1441" s="42" t="s">
        <v>14839</v>
      </c>
      <c r="X1441" s="42">
        <v>658.7</v>
      </c>
      <c r="Y1441" s="42">
        <v>211.5</v>
      </c>
      <c r="Z1441" s="42">
        <v>20</v>
      </c>
      <c r="AA1441" s="42">
        <v>10</v>
      </c>
      <c r="AB1441" s="42" t="s">
        <v>14840</v>
      </c>
      <c r="AC1441" s="42">
        <v>23.5</v>
      </c>
      <c r="AD1441" s="42" t="s">
        <v>14841</v>
      </c>
      <c r="AE1441" s="42">
        <v>198.7</v>
      </c>
      <c r="AF1441" s="42" t="s">
        <v>1883</v>
      </c>
      <c r="AG1441" s="42">
        <v>82</v>
      </c>
      <c r="AH1441" s="42">
        <v>40.299999999999997</v>
      </c>
      <c r="AI1441" s="42">
        <v>113.8</v>
      </c>
      <c r="AJ1441" s="42">
        <v>468.82</v>
      </c>
      <c r="AK1441" s="42" t="s">
        <v>76</v>
      </c>
      <c r="AL1441" s="42" t="s">
        <v>76</v>
      </c>
      <c r="AM1441" s="42" t="s">
        <v>76</v>
      </c>
      <c r="AN1441" s="42">
        <v>5</v>
      </c>
    </row>
    <row r="1442" spans="2:40" x14ac:dyDescent="0.25">
      <c r="B1442" s="42" t="s">
        <v>408</v>
      </c>
      <c r="C1442" s="15">
        <v>467550</v>
      </c>
      <c r="D1442" s="15" t="s">
        <v>11906</v>
      </c>
      <c r="E1442" s="15">
        <v>2015</v>
      </c>
      <c r="F1442" s="41">
        <v>42248</v>
      </c>
      <c r="G1442" s="42">
        <v>644.29999999999995</v>
      </c>
      <c r="H1442" s="42">
        <v>3161.6</v>
      </c>
      <c r="I1442" s="42">
        <v>649.5</v>
      </c>
      <c r="J1442" s="42" t="s">
        <v>14842</v>
      </c>
      <c r="K1442" s="42">
        <v>625</v>
      </c>
      <c r="L1442" s="42" t="s">
        <v>14277</v>
      </c>
      <c r="M1442" s="42">
        <v>8.1999999999999993</v>
      </c>
      <c r="N1442" s="42">
        <v>19.399999999999999</v>
      </c>
      <c r="O1442" s="42" t="s">
        <v>14843</v>
      </c>
      <c r="P1442" s="42">
        <v>3.1</v>
      </c>
      <c r="Q1442" s="42" t="s">
        <v>14844</v>
      </c>
      <c r="R1442" s="42">
        <v>2.7</v>
      </c>
      <c r="S1442" s="42">
        <v>4.0999999999999996</v>
      </c>
      <c r="T1442" s="42">
        <v>250</v>
      </c>
      <c r="U1442" s="42">
        <v>38.200000000000003</v>
      </c>
      <c r="V1442" s="42">
        <v>230</v>
      </c>
      <c r="W1442" s="42" t="s">
        <v>14845</v>
      </c>
      <c r="X1442" s="42">
        <v>343.9</v>
      </c>
      <c r="Y1442" s="42">
        <v>48</v>
      </c>
      <c r="Z1442" s="42">
        <v>11</v>
      </c>
      <c r="AA1442" s="42">
        <v>8.6999999999999993</v>
      </c>
      <c r="AB1442" s="42" t="s">
        <v>14846</v>
      </c>
      <c r="AC1442" s="42">
        <v>36.5</v>
      </c>
      <c r="AD1442" s="42" t="s">
        <v>4763</v>
      </c>
      <c r="AE1442" s="42">
        <v>236.9</v>
      </c>
      <c r="AF1442" s="42" t="s">
        <v>1892</v>
      </c>
      <c r="AG1442" s="42">
        <v>73</v>
      </c>
      <c r="AH1442" s="42">
        <v>67.2</v>
      </c>
      <c r="AI1442" s="42">
        <v>174.9</v>
      </c>
      <c r="AJ1442" s="42">
        <v>554.70000000000005</v>
      </c>
      <c r="AK1442" s="42" t="s">
        <v>76</v>
      </c>
      <c r="AL1442" s="42" t="s">
        <v>76</v>
      </c>
      <c r="AM1442" s="42" t="s">
        <v>76</v>
      </c>
      <c r="AN1442" s="42">
        <v>4</v>
      </c>
    </row>
    <row r="1443" spans="2:40" x14ac:dyDescent="0.25">
      <c r="B1443" s="42" t="s">
        <v>408</v>
      </c>
      <c r="C1443" s="15">
        <v>467550</v>
      </c>
      <c r="D1443" s="15" t="s">
        <v>11906</v>
      </c>
      <c r="E1443" s="15">
        <v>2015</v>
      </c>
      <c r="F1443" s="41">
        <v>42278</v>
      </c>
      <c r="G1443" s="42">
        <v>645.79999999999995</v>
      </c>
      <c r="H1443" s="42">
        <v>3184.3</v>
      </c>
      <c r="I1443" s="42">
        <v>651</v>
      </c>
      <c r="J1443" s="42" t="s">
        <v>14847</v>
      </c>
      <c r="K1443" s="42">
        <v>639.5</v>
      </c>
      <c r="L1443" s="42" t="s">
        <v>14848</v>
      </c>
      <c r="M1443" s="42">
        <v>7.2</v>
      </c>
      <c r="N1443" s="42">
        <v>19.899999999999999</v>
      </c>
      <c r="O1443" s="42" t="s">
        <v>14849</v>
      </c>
      <c r="P1443" s="42">
        <v>1.2</v>
      </c>
      <c r="Q1443" s="42" t="s">
        <v>14850</v>
      </c>
      <c r="R1443" s="42">
        <v>1.8</v>
      </c>
      <c r="S1443" s="42">
        <v>3.6</v>
      </c>
      <c r="T1443" s="42">
        <v>120</v>
      </c>
      <c r="U1443" s="42">
        <v>18.7</v>
      </c>
      <c r="V1443" s="42">
        <v>140</v>
      </c>
      <c r="W1443" s="42" t="s">
        <v>14851</v>
      </c>
      <c r="X1443" s="42">
        <v>45.7</v>
      </c>
      <c r="Y1443" s="42">
        <v>94.1</v>
      </c>
      <c r="Z1443" s="42">
        <v>10</v>
      </c>
      <c r="AA1443" s="42">
        <v>4</v>
      </c>
      <c r="AB1443" s="42" t="s">
        <v>14852</v>
      </c>
      <c r="AC1443" s="42">
        <v>5.4</v>
      </c>
      <c r="AD1443" s="42" t="s">
        <v>14853</v>
      </c>
      <c r="AE1443" s="42">
        <v>12</v>
      </c>
      <c r="AF1443" s="42" t="s">
        <v>4163</v>
      </c>
      <c r="AG1443" s="42">
        <v>72</v>
      </c>
      <c r="AH1443" s="42">
        <v>47.1</v>
      </c>
      <c r="AI1443" s="42">
        <v>182</v>
      </c>
      <c r="AJ1443" s="42">
        <v>524.80999999999995</v>
      </c>
      <c r="AK1443" s="42" t="s">
        <v>76</v>
      </c>
      <c r="AL1443" s="42" t="s">
        <v>76</v>
      </c>
      <c r="AM1443" s="42" t="s">
        <v>76</v>
      </c>
      <c r="AN1443" s="42">
        <v>4.5999999999999996</v>
      </c>
    </row>
    <row r="1444" spans="2:40" x14ac:dyDescent="0.25">
      <c r="B1444" s="42" t="s">
        <v>408</v>
      </c>
      <c r="C1444" s="15">
        <v>467550</v>
      </c>
      <c r="D1444" s="15" t="s">
        <v>11906</v>
      </c>
      <c r="E1444" s="15">
        <v>2015</v>
      </c>
      <c r="F1444" s="41">
        <v>42309</v>
      </c>
      <c r="G1444" s="42">
        <v>646.5</v>
      </c>
      <c r="H1444" s="42">
        <v>3197.4</v>
      </c>
      <c r="I1444" s="42">
        <v>650.1</v>
      </c>
      <c r="J1444" s="42" t="s">
        <v>14854</v>
      </c>
      <c r="K1444" s="42">
        <v>636.9</v>
      </c>
      <c r="L1444" s="42" t="s">
        <v>14855</v>
      </c>
      <c r="M1444" s="42">
        <v>5.3</v>
      </c>
      <c r="N1444" s="42">
        <v>17.899999999999999</v>
      </c>
      <c r="O1444" s="42" t="s">
        <v>14856</v>
      </c>
      <c r="P1444" s="42">
        <v>-3.7</v>
      </c>
      <c r="Q1444" s="42" t="s">
        <v>14857</v>
      </c>
      <c r="R1444" s="42">
        <v>-2.1</v>
      </c>
      <c r="S1444" s="42">
        <v>4.5999999999999996</v>
      </c>
      <c r="T1444" s="42">
        <v>260</v>
      </c>
      <c r="U1444" s="42">
        <v>21.1</v>
      </c>
      <c r="V1444" s="42">
        <v>290</v>
      </c>
      <c r="W1444" s="42" t="s">
        <v>14858</v>
      </c>
      <c r="X1444" s="42">
        <v>32</v>
      </c>
      <c r="Y1444" s="42">
        <v>51.7</v>
      </c>
      <c r="Z1444" s="42">
        <v>6</v>
      </c>
      <c r="AA1444" s="42">
        <v>1.5</v>
      </c>
      <c r="AB1444" s="42" t="s">
        <v>14859</v>
      </c>
      <c r="AC1444" s="42">
        <v>5</v>
      </c>
      <c r="AD1444" s="42" t="s">
        <v>14860</v>
      </c>
      <c r="AE1444" s="42">
        <v>14.5</v>
      </c>
      <c r="AF1444" s="42" t="s">
        <v>3536</v>
      </c>
      <c r="AG1444" s="42">
        <v>64</v>
      </c>
      <c r="AH1444" s="42">
        <v>22.9</v>
      </c>
      <c r="AI1444" s="42">
        <v>224.3</v>
      </c>
      <c r="AJ1444" s="42">
        <v>570.39</v>
      </c>
      <c r="AK1444" s="42" t="s">
        <v>76</v>
      </c>
      <c r="AL1444" s="42" t="s">
        <v>76</v>
      </c>
      <c r="AM1444" s="42" t="s">
        <v>76</v>
      </c>
      <c r="AN1444" s="42">
        <v>2.7</v>
      </c>
    </row>
    <row r="1445" spans="2:40" x14ac:dyDescent="0.25">
      <c r="B1445" s="42" t="s">
        <v>408</v>
      </c>
      <c r="C1445" s="15">
        <v>467550</v>
      </c>
      <c r="D1445" s="15" t="s">
        <v>11906</v>
      </c>
      <c r="E1445" s="15">
        <v>2015</v>
      </c>
      <c r="F1445" s="41">
        <v>42339</v>
      </c>
      <c r="G1445" s="42">
        <v>645.1</v>
      </c>
      <c r="H1445" s="42">
        <v>3187.7</v>
      </c>
      <c r="I1445" s="42">
        <v>650.70000000000005</v>
      </c>
      <c r="J1445" s="42" t="s">
        <v>14861</v>
      </c>
      <c r="K1445" s="42">
        <v>639.70000000000005</v>
      </c>
      <c r="L1445" s="42" t="s">
        <v>14862</v>
      </c>
      <c r="M1445" s="42">
        <v>2.1</v>
      </c>
      <c r="N1445" s="42">
        <v>12.8</v>
      </c>
      <c r="O1445" s="42" t="s">
        <v>14863</v>
      </c>
      <c r="P1445" s="42">
        <v>-5</v>
      </c>
      <c r="Q1445" s="42" t="s">
        <v>14864</v>
      </c>
      <c r="R1445" s="42">
        <v>-4.3</v>
      </c>
      <c r="S1445" s="42">
        <v>5.6</v>
      </c>
      <c r="T1445" s="42">
        <v>270</v>
      </c>
      <c r="U1445" s="42">
        <v>33.4</v>
      </c>
      <c r="V1445" s="42">
        <v>240</v>
      </c>
      <c r="W1445" s="42" t="s">
        <v>14865</v>
      </c>
      <c r="X1445" s="42">
        <v>104.5</v>
      </c>
      <c r="Y1445" s="42">
        <v>60</v>
      </c>
      <c r="Z1445" s="42">
        <v>9</v>
      </c>
      <c r="AA1445" s="42">
        <v>5.5</v>
      </c>
      <c r="AB1445" s="42" t="s">
        <v>14866</v>
      </c>
      <c r="AC1445" s="42">
        <v>18</v>
      </c>
      <c r="AD1445" s="42" t="s">
        <v>14867</v>
      </c>
      <c r="AE1445" s="42">
        <v>76.5</v>
      </c>
      <c r="AF1445" s="42" t="s">
        <v>4787</v>
      </c>
      <c r="AG1445" s="42">
        <v>69</v>
      </c>
      <c r="AH1445" s="42" t="s">
        <v>1629</v>
      </c>
      <c r="AI1445" s="42">
        <v>178</v>
      </c>
      <c r="AJ1445" s="42">
        <v>465.2</v>
      </c>
      <c r="AK1445" s="42" t="s">
        <v>76</v>
      </c>
      <c r="AL1445" s="42" t="s">
        <v>76</v>
      </c>
      <c r="AM1445" s="42" t="s">
        <v>76</v>
      </c>
      <c r="AN1445" s="42">
        <v>3.2</v>
      </c>
    </row>
    <row r="1446" spans="2:40" x14ac:dyDescent="0.25">
      <c r="B1446" s="42" t="s">
        <v>408</v>
      </c>
      <c r="C1446" s="15">
        <v>467550</v>
      </c>
      <c r="D1446" s="15" t="s">
        <v>11906</v>
      </c>
      <c r="E1446" s="15">
        <v>2016</v>
      </c>
      <c r="F1446" s="41">
        <v>42370</v>
      </c>
      <c r="G1446" s="42">
        <v>643.1</v>
      </c>
      <c r="H1446" s="42">
        <v>3168.3</v>
      </c>
      <c r="I1446" s="42">
        <v>649.6</v>
      </c>
      <c r="J1446" s="42" t="s">
        <v>14868</v>
      </c>
      <c r="K1446" s="42">
        <v>635.6</v>
      </c>
      <c r="L1446" s="42" t="s">
        <v>14869</v>
      </c>
      <c r="M1446" s="42">
        <v>-0.4</v>
      </c>
      <c r="N1446" s="42">
        <v>10.199999999999999</v>
      </c>
      <c r="O1446" s="42" t="s">
        <v>14870</v>
      </c>
      <c r="P1446" s="42">
        <v>-8.5</v>
      </c>
      <c r="Q1446" s="42" t="s">
        <v>14871</v>
      </c>
      <c r="R1446" s="42">
        <v>-3.8</v>
      </c>
      <c r="S1446" s="42">
        <v>6.3</v>
      </c>
      <c r="T1446" s="42">
        <v>270</v>
      </c>
      <c r="U1446" s="42">
        <v>33.5</v>
      </c>
      <c r="V1446" s="42">
        <v>200</v>
      </c>
      <c r="W1446" s="42" t="s">
        <v>14872</v>
      </c>
      <c r="X1446" s="42">
        <v>387.9</v>
      </c>
      <c r="Y1446" s="42">
        <v>176.6</v>
      </c>
      <c r="Z1446" s="42">
        <v>17</v>
      </c>
      <c r="AA1446" s="42">
        <v>3.5</v>
      </c>
      <c r="AB1446" s="42" t="s">
        <v>14873</v>
      </c>
      <c r="AC1446" s="42">
        <v>10</v>
      </c>
      <c r="AD1446" s="42" t="s">
        <v>14874</v>
      </c>
      <c r="AE1446" s="42">
        <v>103</v>
      </c>
      <c r="AF1446" s="42" t="s">
        <v>3551</v>
      </c>
      <c r="AG1446" s="42">
        <v>83</v>
      </c>
      <c r="AH1446" s="42" t="s">
        <v>1629</v>
      </c>
      <c r="AI1446" s="42">
        <v>99.6</v>
      </c>
      <c r="AJ1446" s="42">
        <v>297.13</v>
      </c>
      <c r="AK1446" s="42">
        <v>1</v>
      </c>
      <c r="AL1446" s="42">
        <v>1</v>
      </c>
      <c r="AM1446" s="42" t="s">
        <v>14875</v>
      </c>
      <c r="AN1446" s="42">
        <v>4.7</v>
      </c>
    </row>
    <row r="1447" spans="2:40" x14ac:dyDescent="0.25">
      <c r="B1447" s="42" t="s">
        <v>408</v>
      </c>
      <c r="C1447" s="15">
        <v>467550</v>
      </c>
      <c r="D1447" s="15" t="s">
        <v>11906</v>
      </c>
      <c r="E1447" s="15">
        <v>2016</v>
      </c>
      <c r="F1447" s="41">
        <v>42401</v>
      </c>
      <c r="G1447" s="42">
        <v>642.9</v>
      </c>
      <c r="H1447" s="42">
        <v>3168.2</v>
      </c>
      <c r="I1447" s="42">
        <v>648.1</v>
      </c>
      <c r="J1447" s="42" t="s">
        <v>14876</v>
      </c>
      <c r="K1447" s="42">
        <v>636.9</v>
      </c>
      <c r="L1447" s="42" t="s">
        <v>14877</v>
      </c>
      <c r="M1447" s="42">
        <v>-1.2</v>
      </c>
      <c r="N1447" s="42">
        <v>8.4</v>
      </c>
      <c r="O1447" s="42" t="s">
        <v>14878</v>
      </c>
      <c r="P1447" s="42">
        <v>-12.2</v>
      </c>
      <c r="Q1447" s="42" t="s">
        <v>14879</v>
      </c>
      <c r="R1447" s="42">
        <v>-5.7</v>
      </c>
      <c r="S1447" s="42">
        <v>5.4</v>
      </c>
      <c r="T1447" s="42">
        <v>280</v>
      </c>
      <c r="U1447" s="42">
        <v>28.1</v>
      </c>
      <c r="V1447" s="42">
        <v>290</v>
      </c>
      <c r="W1447" s="42" t="s">
        <v>14880</v>
      </c>
      <c r="X1447" s="42">
        <v>53.6</v>
      </c>
      <c r="Y1447" s="42">
        <v>48.6</v>
      </c>
      <c r="Z1447" s="42">
        <v>12</v>
      </c>
      <c r="AA1447" s="42">
        <v>1</v>
      </c>
      <c r="AB1447" s="42" t="s">
        <v>14881</v>
      </c>
      <c r="AC1447" s="42">
        <v>5.5</v>
      </c>
      <c r="AD1447" s="42" t="s">
        <v>14882</v>
      </c>
      <c r="AE1447" s="42">
        <v>19.8</v>
      </c>
      <c r="AF1447" s="42" t="s">
        <v>4192</v>
      </c>
      <c r="AG1447" s="42">
        <v>79</v>
      </c>
      <c r="AH1447" s="42" t="s">
        <v>1629</v>
      </c>
      <c r="AI1447" s="42">
        <v>145.4</v>
      </c>
      <c r="AJ1447" s="42">
        <v>456.31</v>
      </c>
      <c r="AK1447" s="42" t="s">
        <v>76</v>
      </c>
      <c r="AL1447" s="42" t="s">
        <v>76</v>
      </c>
      <c r="AM1447" s="42" t="s">
        <v>76</v>
      </c>
      <c r="AN1447" s="42">
        <v>2.7</v>
      </c>
    </row>
    <row r="1448" spans="2:40" x14ac:dyDescent="0.25">
      <c r="B1448" s="42" t="s">
        <v>408</v>
      </c>
      <c r="C1448" s="15">
        <v>467550</v>
      </c>
      <c r="D1448" s="15" t="s">
        <v>11906</v>
      </c>
      <c r="E1448" s="15">
        <v>2016</v>
      </c>
      <c r="F1448" s="41">
        <v>42430</v>
      </c>
      <c r="G1448" s="42">
        <v>642.70000000000005</v>
      </c>
      <c r="H1448" s="42">
        <v>3161.7</v>
      </c>
      <c r="I1448" s="42">
        <v>646.70000000000005</v>
      </c>
      <c r="J1448" s="42" t="s">
        <v>14883</v>
      </c>
      <c r="K1448" s="42">
        <v>637.1</v>
      </c>
      <c r="L1448" s="42" t="s">
        <v>14884</v>
      </c>
      <c r="M1448" s="42">
        <v>0.3</v>
      </c>
      <c r="N1448" s="42">
        <v>8.4</v>
      </c>
      <c r="O1448" s="42" t="s">
        <v>14885</v>
      </c>
      <c r="P1448" s="42">
        <v>-12.7</v>
      </c>
      <c r="Q1448" s="42" t="s">
        <v>14886</v>
      </c>
      <c r="R1448" s="42">
        <v>-3.4</v>
      </c>
      <c r="S1448" s="42">
        <v>4.5999999999999996</v>
      </c>
      <c r="T1448" s="42">
        <v>280</v>
      </c>
      <c r="U1448" s="42">
        <v>30</v>
      </c>
      <c r="V1448" s="42">
        <v>310</v>
      </c>
      <c r="W1448" s="42" t="s">
        <v>14887</v>
      </c>
      <c r="X1448" s="42">
        <v>108</v>
      </c>
      <c r="Y1448" s="42">
        <v>78.2</v>
      </c>
      <c r="Z1448" s="42">
        <v>15</v>
      </c>
      <c r="AA1448" s="42">
        <v>2</v>
      </c>
      <c r="AB1448" s="42" t="s">
        <v>14888</v>
      </c>
      <c r="AC1448" s="42">
        <v>7</v>
      </c>
      <c r="AD1448" s="42" t="s">
        <v>14888</v>
      </c>
      <c r="AE1448" s="42">
        <v>22</v>
      </c>
      <c r="AF1448" s="42" t="s">
        <v>3567</v>
      </c>
      <c r="AG1448" s="42">
        <v>82</v>
      </c>
      <c r="AH1448" s="42" t="s">
        <v>1629</v>
      </c>
      <c r="AI1448" s="42">
        <v>93.3</v>
      </c>
      <c r="AJ1448" s="42">
        <v>323.45999999999998</v>
      </c>
      <c r="AK1448" s="42" t="s">
        <v>76</v>
      </c>
      <c r="AL1448" s="42" t="s">
        <v>76</v>
      </c>
      <c r="AM1448" s="42" t="s">
        <v>76</v>
      </c>
      <c r="AN1448" s="42">
        <v>5</v>
      </c>
    </row>
    <row r="1449" spans="2:40" x14ac:dyDescent="0.25">
      <c r="B1449" s="42" t="s">
        <v>408</v>
      </c>
      <c r="C1449" s="15">
        <v>467550</v>
      </c>
      <c r="D1449" s="15" t="s">
        <v>11906</v>
      </c>
      <c r="E1449" s="15">
        <v>2016</v>
      </c>
      <c r="F1449" s="41">
        <v>42461</v>
      </c>
      <c r="G1449" s="42">
        <v>644.29999999999995</v>
      </c>
      <c r="H1449" s="42">
        <v>3172.2</v>
      </c>
      <c r="I1449" s="42">
        <v>648.9</v>
      </c>
      <c r="J1449" s="42" t="s">
        <v>14889</v>
      </c>
      <c r="K1449" s="42">
        <v>637.5</v>
      </c>
      <c r="L1449" s="42" t="s">
        <v>14890</v>
      </c>
      <c r="M1449" s="42">
        <v>4.0999999999999996</v>
      </c>
      <c r="N1449" s="42">
        <v>15.9</v>
      </c>
      <c r="O1449" s="42" t="s">
        <v>14891</v>
      </c>
      <c r="P1449" s="42">
        <v>-1</v>
      </c>
      <c r="Q1449" s="42" t="s">
        <v>14892</v>
      </c>
      <c r="R1449" s="42">
        <v>-0.1</v>
      </c>
      <c r="S1449" s="42">
        <v>4.4000000000000004</v>
      </c>
      <c r="T1449" s="42">
        <v>270</v>
      </c>
      <c r="U1449" s="42">
        <v>31.4</v>
      </c>
      <c r="V1449" s="42">
        <v>310</v>
      </c>
      <c r="W1449" s="42" t="s">
        <v>14893</v>
      </c>
      <c r="X1449" s="42">
        <v>275.60000000000002</v>
      </c>
      <c r="Y1449" s="42">
        <v>83.4</v>
      </c>
      <c r="Z1449" s="42">
        <v>12</v>
      </c>
      <c r="AA1449" s="42">
        <v>6.7</v>
      </c>
      <c r="AB1449" s="42" t="s">
        <v>14894</v>
      </c>
      <c r="AC1449" s="42">
        <v>18.899999999999999</v>
      </c>
      <c r="AD1449" s="42" t="s">
        <v>4810</v>
      </c>
      <c r="AE1449" s="42">
        <v>80</v>
      </c>
      <c r="AF1449" s="42" t="s">
        <v>6680</v>
      </c>
      <c r="AG1449" s="42">
        <v>78</v>
      </c>
      <c r="AH1449" s="42">
        <v>39.700000000000003</v>
      </c>
      <c r="AI1449" s="42">
        <v>133.5</v>
      </c>
      <c r="AJ1449" s="42">
        <v>454.04</v>
      </c>
      <c r="AK1449" s="42" t="s">
        <v>76</v>
      </c>
      <c r="AL1449" s="42" t="s">
        <v>76</v>
      </c>
      <c r="AM1449" s="42" t="s">
        <v>76</v>
      </c>
      <c r="AN1449" s="42">
        <v>5.8</v>
      </c>
    </row>
    <row r="1450" spans="2:40" x14ac:dyDescent="0.25">
      <c r="B1450" s="42" t="s">
        <v>408</v>
      </c>
      <c r="C1450" s="15">
        <v>467550</v>
      </c>
      <c r="D1450" s="15" t="s">
        <v>11906</v>
      </c>
      <c r="E1450" s="15">
        <v>2016</v>
      </c>
      <c r="F1450" s="41">
        <v>42491</v>
      </c>
      <c r="G1450" s="42">
        <v>645</v>
      </c>
      <c r="H1450" s="42">
        <v>3173.9</v>
      </c>
      <c r="I1450" s="42">
        <v>648.20000000000005</v>
      </c>
      <c r="J1450" s="42" t="s">
        <v>14895</v>
      </c>
      <c r="K1450" s="42">
        <v>641.1</v>
      </c>
      <c r="L1450" s="42" t="s">
        <v>14896</v>
      </c>
      <c r="M1450" s="42">
        <v>7</v>
      </c>
      <c r="N1450" s="42">
        <v>18.100000000000001</v>
      </c>
      <c r="O1450" s="42" t="s">
        <v>14897</v>
      </c>
      <c r="P1450" s="42">
        <v>2</v>
      </c>
      <c r="Q1450" s="42" t="s">
        <v>14898</v>
      </c>
      <c r="R1450" s="42">
        <v>2.8</v>
      </c>
      <c r="S1450" s="42">
        <v>4.4000000000000004</v>
      </c>
      <c r="T1450" s="42">
        <v>270</v>
      </c>
      <c r="U1450" s="42">
        <v>24.1</v>
      </c>
      <c r="V1450" s="42">
        <v>220</v>
      </c>
      <c r="W1450" s="42" t="s">
        <v>14899</v>
      </c>
      <c r="X1450" s="42">
        <v>99.5</v>
      </c>
      <c r="Y1450" s="42">
        <v>80.900000000000006</v>
      </c>
      <c r="Z1450" s="42">
        <v>15</v>
      </c>
      <c r="AA1450" s="42">
        <v>4</v>
      </c>
      <c r="AB1450" s="42" t="s">
        <v>14900</v>
      </c>
      <c r="AC1450" s="42">
        <v>6</v>
      </c>
      <c r="AD1450" s="42" t="s">
        <v>14901</v>
      </c>
      <c r="AE1450" s="42">
        <v>22</v>
      </c>
      <c r="AF1450" s="42" t="s">
        <v>6689</v>
      </c>
      <c r="AG1450" s="42">
        <v>76</v>
      </c>
      <c r="AH1450" s="42">
        <v>66.8</v>
      </c>
      <c r="AI1450" s="42">
        <v>157.69999999999999</v>
      </c>
      <c r="AJ1450" s="42">
        <v>578.57000000000005</v>
      </c>
      <c r="AK1450" s="42" t="s">
        <v>76</v>
      </c>
      <c r="AL1450" s="42" t="s">
        <v>76</v>
      </c>
      <c r="AM1450" s="42" t="s">
        <v>76</v>
      </c>
      <c r="AN1450" s="42">
        <v>5</v>
      </c>
    </row>
    <row r="1451" spans="2:40" x14ac:dyDescent="0.25">
      <c r="B1451" s="42" t="s">
        <v>408</v>
      </c>
      <c r="C1451" s="15">
        <v>467550</v>
      </c>
      <c r="D1451" s="15" t="s">
        <v>11906</v>
      </c>
      <c r="E1451" s="15">
        <v>2016</v>
      </c>
      <c r="F1451" s="41">
        <v>42522</v>
      </c>
      <c r="G1451" s="42">
        <v>645.29999999999995</v>
      </c>
      <c r="H1451" s="42">
        <v>3176.1</v>
      </c>
      <c r="I1451" s="42">
        <v>649.4</v>
      </c>
      <c r="J1451" s="42" t="s">
        <v>14902</v>
      </c>
      <c r="K1451" s="42">
        <v>641.29999999999995</v>
      </c>
      <c r="L1451" s="42" t="s">
        <v>14903</v>
      </c>
      <c r="M1451" s="42">
        <v>8</v>
      </c>
      <c r="N1451" s="42">
        <v>19.600000000000001</v>
      </c>
      <c r="O1451" s="42" t="s">
        <v>14904</v>
      </c>
      <c r="P1451" s="42">
        <v>4.0999999999999996</v>
      </c>
      <c r="Q1451" s="42" t="s">
        <v>14905</v>
      </c>
      <c r="R1451" s="42">
        <v>3.4</v>
      </c>
      <c r="S1451" s="42">
        <v>4.4000000000000004</v>
      </c>
      <c r="T1451" s="42">
        <v>270</v>
      </c>
      <c r="U1451" s="42">
        <v>27.3</v>
      </c>
      <c r="V1451" s="42">
        <v>290</v>
      </c>
      <c r="W1451" s="42" t="s">
        <v>14906</v>
      </c>
      <c r="X1451" s="42">
        <v>502.5</v>
      </c>
      <c r="Y1451" s="42">
        <v>119.9</v>
      </c>
      <c r="Z1451" s="42">
        <v>20</v>
      </c>
      <c r="AA1451" s="42">
        <v>7</v>
      </c>
      <c r="AB1451" s="42" t="s">
        <v>14907</v>
      </c>
      <c r="AC1451" s="42">
        <v>27.5</v>
      </c>
      <c r="AD1451" s="42" t="s">
        <v>14908</v>
      </c>
      <c r="AE1451" s="42">
        <v>149</v>
      </c>
      <c r="AF1451" s="42" t="s">
        <v>6697</v>
      </c>
      <c r="AG1451" s="42">
        <v>74</v>
      </c>
      <c r="AH1451" s="42">
        <v>60.9</v>
      </c>
      <c r="AI1451" s="42">
        <v>154.5</v>
      </c>
      <c r="AJ1451" s="42">
        <v>531.1</v>
      </c>
      <c r="AK1451" s="42" t="s">
        <v>76</v>
      </c>
      <c r="AL1451" s="42" t="s">
        <v>76</v>
      </c>
      <c r="AM1451" s="42" t="s">
        <v>76</v>
      </c>
      <c r="AN1451" s="42">
        <v>5</v>
      </c>
    </row>
    <row r="1452" spans="2:40" x14ac:dyDescent="0.25">
      <c r="B1452" s="42" t="s">
        <v>408</v>
      </c>
      <c r="C1452" s="15">
        <v>467550</v>
      </c>
      <c r="D1452" s="15" t="s">
        <v>11906</v>
      </c>
      <c r="E1452" s="15">
        <v>2016</v>
      </c>
      <c r="F1452" s="41">
        <v>42552</v>
      </c>
      <c r="G1452" s="42">
        <v>644.5</v>
      </c>
      <c r="H1452" s="42">
        <v>3163.4</v>
      </c>
      <c r="I1452" s="42">
        <v>648.5</v>
      </c>
      <c r="J1452" s="42" t="s">
        <v>14909</v>
      </c>
      <c r="K1452" s="42">
        <v>629.1</v>
      </c>
      <c r="L1452" s="42" t="s">
        <v>14910</v>
      </c>
      <c r="M1452" s="42">
        <v>8.6999999999999993</v>
      </c>
      <c r="N1452" s="42">
        <v>18.8</v>
      </c>
      <c r="O1452" s="42" t="s">
        <v>14911</v>
      </c>
      <c r="P1452" s="42">
        <v>4.5</v>
      </c>
      <c r="Q1452" s="42" t="s">
        <v>14912</v>
      </c>
      <c r="R1452" s="42">
        <v>3.4</v>
      </c>
      <c r="S1452" s="42">
        <v>4.5999999999999996</v>
      </c>
      <c r="T1452" s="42">
        <v>140</v>
      </c>
      <c r="U1452" s="42">
        <v>39.299999999999997</v>
      </c>
      <c r="V1452" s="42">
        <v>110</v>
      </c>
      <c r="W1452" s="42" t="s">
        <v>14913</v>
      </c>
      <c r="X1452" s="42">
        <v>275</v>
      </c>
      <c r="Y1452" s="42">
        <v>87.1</v>
      </c>
      <c r="Z1452" s="42">
        <v>17</v>
      </c>
      <c r="AA1452" s="42">
        <v>8</v>
      </c>
      <c r="AB1452" s="42" t="s">
        <v>14914</v>
      </c>
      <c r="AC1452" s="42">
        <v>22</v>
      </c>
      <c r="AD1452" s="42" t="s">
        <v>14915</v>
      </c>
      <c r="AE1452" s="42">
        <v>135.5</v>
      </c>
      <c r="AF1452" s="42" t="s">
        <v>1974</v>
      </c>
      <c r="AG1452" s="42">
        <v>71</v>
      </c>
      <c r="AH1452" s="42">
        <v>68.8</v>
      </c>
      <c r="AI1452" s="42">
        <v>185</v>
      </c>
      <c r="AJ1452" s="42">
        <v>623.57000000000005</v>
      </c>
      <c r="AK1452" s="42" t="s">
        <v>76</v>
      </c>
      <c r="AL1452" s="42" t="s">
        <v>76</v>
      </c>
      <c r="AM1452" s="42" t="s">
        <v>76</v>
      </c>
      <c r="AN1452" s="42">
        <v>4.0999999999999996</v>
      </c>
    </row>
    <row r="1453" spans="2:40" x14ac:dyDescent="0.25">
      <c r="B1453" s="42" t="s">
        <v>408</v>
      </c>
      <c r="C1453" s="15">
        <v>467550</v>
      </c>
      <c r="D1453" s="15" t="s">
        <v>11906</v>
      </c>
      <c r="E1453" s="15">
        <v>2016</v>
      </c>
      <c r="F1453" s="41">
        <v>42583</v>
      </c>
      <c r="G1453" s="42">
        <v>642</v>
      </c>
      <c r="H1453" s="42">
        <v>3131.3</v>
      </c>
      <c r="I1453" s="42">
        <v>647.20000000000005</v>
      </c>
      <c r="J1453" s="42" t="s">
        <v>14916</v>
      </c>
      <c r="K1453" s="42">
        <v>638.1</v>
      </c>
      <c r="L1453" s="42" t="s">
        <v>14917</v>
      </c>
      <c r="M1453" s="42">
        <v>9</v>
      </c>
      <c r="N1453" s="42">
        <v>20.6</v>
      </c>
      <c r="O1453" s="42" t="s">
        <v>14918</v>
      </c>
      <c r="P1453" s="42">
        <v>4.9000000000000004</v>
      </c>
      <c r="Q1453" s="42" t="s">
        <v>14919</v>
      </c>
      <c r="R1453" s="42">
        <v>4.2</v>
      </c>
      <c r="S1453" s="42">
        <v>4.3</v>
      </c>
      <c r="T1453" s="42">
        <v>130</v>
      </c>
      <c r="U1453" s="42">
        <v>29.9</v>
      </c>
      <c r="V1453" s="42">
        <v>110</v>
      </c>
      <c r="W1453" s="42" t="s">
        <v>14920</v>
      </c>
      <c r="X1453" s="42">
        <v>191.8</v>
      </c>
      <c r="Y1453" s="42">
        <v>116.2</v>
      </c>
      <c r="Z1453" s="42">
        <v>20</v>
      </c>
      <c r="AA1453" s="42">
        <v>6.2</v>
      </c>
      <c r="AB1453" s="42" t="s">
        <v>14921</v>
      </c>
      <c r="AC1453" s="42">
        <v>9.6</v>
      </c>
      <c r="AD1453" s="42" t="s">
        <v>14922</v>
      </c>
      <c r="AE1453" s="42">
        <v>64.5</v>
      </c>
      <c r="AF1453" s="42" t="s">
        <v>3605</v>
      </c>
      <c r="AG1453" s="42">
        <v>74</v>
      </c>
      <c r="AH1453" s="42">
        <v>68.3</v>
      </c>
      <c r="AI1453" s="42">
        <v>154</v>
      </c>
      <c r="AJ1453" s="42">
        <v>555.32000000000005</v>
      </c>
      <c r="AK1453" s="42" t="s">
        <v>76</v>
      </c>
      <c r="AL1453" s="42" t="s">
        <v>76</v>
      </c>
      <c r="AM1453" s="42" t="s">
        <v>76</v>
      </c>
      <c r="AN1453" s="42">
        <v>5.2</v>
      </c>
    </row>
    <row r="1454" spans="2:40" x14ac:dyDescent="0.25">
      <c r="B1454" s="42" t="s">
        <v>408</v>
      </c>
      <c r="C1454" s="15">
        <v>467550</v>
      </c>
      <c r="D1454" s="15" t="s">
        <v>11906</v>
      </c>
      <c r="E1454" s="15">
        <v>2016</v>
      </c>
      <c r="F1454" s="41">
        <v>42614</v>
      </c>
      <c r="G1454" s="42">
        <v>642.70000000000005</v>
      </c>
      <c r="H1454" s="42">
        <v>3155</v>
      </c>
      <c r="I1454" s="42">
        <v>647.6</v>
      </c>
      <c r="J1454" s="42" t="s">
        <v>14923</v>
      </c>
      <c r="K1454" s="42">
        <v>617.6</v>
      </c>
      <c r="L1454" s="42" t="s">
        <v>14924</v>
      </c>
      <c r="M1454" s="42">
        <v>7.7</v>
      </c>
      <c r="N1454" s="42">
        <v>19.899999999999999</v>
      </c>
      <c r="O1454" s="42" t="s">
        <v>14925</v>
      </c>
      <c r="P1454" s="42">
        <v>3.2</v>
      </c>
      <c r="Q1454" s="42" t="s">
        <v>14926</v>
      </c>
      <c r="R1454" s="42">
        <v>4.8</v>
      </c>
      <c r="S1454" s="42">
        <v>5.2</v>
      </c>
      <c r="T1454" s="42">
        <v>270</v>
      </c>
      <c r="U1454" s="42">
        <v>46.8</v>
      </c>
      <c r="V1454" s="42">
        <v>130</v>
      </c>
      <c r="W1454" s="42" t="s">
        <v>14927</v>
      </c>
      <c r="X1454" s="42">
        <v>847.4</v>
      </c>
      <c r="Y1454" s="42">
        <v>216.5</v>
      </c>
      <c r="Z1454" s="42">
        <v>24</v>
      </c>
      <c r="AA1454" s="42">
        <v>8.5</v>
      </c>
      <c r="AB1454" s="42" t="s">
        <v>14928</v>
      </c>
      <c r="AC1454" s="42">
        <v>37.5</v>
      </c>
      <c r="AD1454" s="42" t="s">
        <v>14929</v>
      </c>
      <c r="AE1454" s="42">
        <v>256</v>
      </c>
      <c r="AF1454" s="42" t="s">
        <v>1989</v>
      </c>
      <c r="AG1454" s="42">
        <v>82</v>
      </c>
      <c r="AH1454" s="42">
        <v>42.6</v>
      </c>
      <c r="AI1454" s="42">
        <v>97.2</v>
      </c>
      <c r="AJ1454" s="42">
        <v>411.77</v>
      </c>
      <c r="AK1454" s="42">
        <v>15</v>
      </c>
      <c r="AL1454" s="42">
        <v>15</v>
      </c>
      <c r="AM1454" s="42" t="s">
        <v>14930</v>
      </c>
      <c r="AN1454" s="42">
        <v>5.8</v>
      </c>
    </row>
    <row r="1455" spans="2:40" x14ac:dyDescent="0.25">
      <c r="B1455" s="42" t="s">
        <v>408</v>
      </c>
      <c r="C1455" s="15">
        <v>467550</v>
      </c>
      <c r="D1455" s="15" t="s">
        <v>11906</v>
      </c>
      <c r="E1455" s="15">
        <v>2016</v>
      </c>
      <c r="F1455" s="41">
        <v>42644</v>
      </c>
      <c r="G1455" s="42">
        <v>645</v>
      </c>
      <c r="H1455" s="42">
        <v>3173.2</v>
      </c>
      <c r="I1455" s="42">
        <v>650.70000000000005</v>
      </c>
      <c r="J1455" s="42" t="s">
        <v>14931</v>
      </c>
      <c r="K1455" s="42">
        <v>637.79999999999995</v>
      </c>
      <c r="L1455" s="42" t="s">
        <v>14932</v>
      </c>
      <c r="M1455" s="42">
        <v>7.2</v>
      </c>
      <c r="N1455" s="42">
        <v>18.3</v>
      </c>
      <c r="O1455" s="42" t="s">
        <v>14933</v>
      </c>
      <c r="P1455" s="42">
        <v>2.2000000000000002</v>
      </c>
      <c r="Q1455" s="42" t="s">
        <v>14934</v>
      </c>
      <c r="R1455" s="42">
        <v>2.6</v>
      </c>
      <c r="S1455" s="42">
        <v>6.5</v>
      </c>
      <c r="T1455" s="42">
        <v>150</v>
      </c>
      <c r="U1455" s="42">
        <v>35.6</v>
      </c>
      <c r="V1455" s="42">
        <v>130</v>
      </c>
      <c r="W1455" s="42" t="s">
        <v>14935</v>
      </c>
      <c r="X1455" s="42">
        <v>250.8</v>
      </c>
      <c r="Y1455" s="42">
        <v>149.69999999999999</v>
      </c>
      <c r="Z1455" s="42">
        <v>16</v>
      </c>
      <c r="AA1455" s="42">
        <v>3</v>
      </c>
      <c r="AB1455" s="42" t="s">
        <v>14936</v>
      </c>
      <c r="AC1455" s="42">
        <v>7.5</v>
      </c>
      <c r="AD1455" s="42" t="s">
        <v>14937</v>
      </c>
      <c r="AE1455" s="42">
        <v>60.9</v>
      </c>
      <c r="AF1455" s="42" t="s">
        <v>3136</v>
      </c>
      <c r="AG1455" s="42">
        <v>75</v>
      </c>
      <c r="AH1455" s="42">
        <v>48.4</v>
      </c>
      <c r="AI1455" s="42">
        <v>183.6</v>
      </c>
      <c r="AJ1455" s="42">
        <v>474.25</v>
      </c>
      <c r="AK1455" s="42" t="s">
        <v>76</v>
      </c>
      <c r="AL1455" s="42" t="s">
        <v>76</v>
      </c>
      <c r="AM1455" s="42" t="s">
        <v>76</v>
      </c>
      <c r="AN1455" s="42">
        <v>4.4000000000000004</v>
      </c>
    </row>
    <row r="1456" spans="2:40" x14ac:dyDescent="0.25">
      <c r="B1456" s="42" t="s">
        <v>408</v>
      </c>
      <c r="C1456" s="15">
        <v>467550</v>
      </c>
      <c r="D1456" s="15" t="s">
        <v>11906</v>
      </c>
      <c r="E1456" s="15">
        <v>2016</v>
      </c>
      <c r="F1456" s="41">
        <v>42675</v>
      </c>
      <c r="G1456" s="42">
        <v>644.79999999999995</v>
      </c>
      <c r="H1456" s="42">
        <v>3177.3</v>
      </c>
      <c r="I1456" s="42">
        <v>648.5</v>
      </c>
      <c r="J1456" s="42" t="s">
        <v>14938</v>
      </c>
      <c r="K1456" s="42">
        <v>640.20000000000005</v>
      </c>
      <c r="L1456" s="42" t="s">
        <v>14939</v>
      </c>
      <c r="M1456" s="42">
        <v>4.5</v>
      </c>
      <c r="N1456" s="42">
        <v>16.600000000000001</v>
      </c>
      <c r="O1456" s="42" t="s">
        <v>14940</v>
      </c>
      <c r="P1456" s="42">
        <v>-1.1000000000000001</v>
      </c>
      <c r="Q1456" s="42" t="s">
        <v>14941</v>
      </c>
      <c r="R1456" s="42">
        <v>-0.5</v>
      </c>
      <c r="S1456" s="42">
        <v>4.0999999999999996</v>
      </c>
      <c r="T1456" s="42">
        <v>240</v>
      </c>
      <c r="U1456" s="42">
        <v>20.100000000000001</v>
      </c>
      <c r="V1456" s="42">
        <v>180</v>
      </c>
      <c r="W1456" s="42" t="s">
        <v>14942</v>
      </c>
      <c r="X1456" s="42">
        <v>180.2</v>
      </c>
      <c r="Y1456" s="42">
        <v>81.5</v>
      </c>
      <c r="Z1456" s="42">
        <v>11</v>
      </c>
      <c r="AA1456" s="42">
        <v>2.5</v>
      </c>
      <c r="AB1456" s="42" t="s">
        <v>14943</v>
      </c>
      <c r="AC1456" s="42">
        <v>9.5</v>
      </c>
      <c r="AD1456" s="42" t="s">
        <v>14944</v>
      </c>
      <c r="AE1456" s="42">
        <v>77</v>
      </c>
      <c r="AF1456" s="42" t="s">
        <v>3628</v>
      </c>
      <c r="AG1456" s="42">
        <v>74</v>
      </c>
      <c r="AH1456" s="42">
        <v>6.4</v>
      </c>
      <c r="AI1456" s="42">
        <v>184.3</v>
      </c>
      <c r="AJ1456" s="42">
        <v>376.57</v>
      </c>
      <c r="AK1456" s="42" t="s">
        <v>76</v>
      </c>
      <c r="AL1456" s="42" t="s">
        <v>76</v>
      </c>
      <c r="AM1456" s="42" t="s">
        <v>76</v>
      </c>
      <c r="AN1456" s="42">
        <v>3.2</v>
      </c>
    </row>
    <row r="1457" spans="2:40" x14ac:dyDescent="0.25">
      <c r="B1457" s="42" t="s">
        <v>408</v>
      </c>
      <c r="C1457" s="15">
        <v>467550</v>
      </c>
      <c r="D1457" s="15" t="s">
        <v>11906</v>
      </c>
      <c r="E1457" s="15">
        <v>2016</v>
      </c>
      <c r="F1457" s="41">
        <v>42705</v>
      </c>
      <c r="G1457" s="42">
        <v>643.79999999999995</v>
      </c>
      <c r="H1457" s="42">
        <v>3170.9</v>
      </c>
      <c r="I1457" s="42">
        <v>648.4</v>
      </c>
      <c r="J1457" s="42" t="s">
        <v>14945</v>
      </c>
      <c r="K1457" s="42">
        <v>639.79999999999995</v>
      </c>
      <c r="L1457" s="42" t="s">
        <v>14946</v>
      </c>
      <c r="M1457" s="42">
        <v>2</v>
      </c>
      <c r="N1457" s="42">
        <v>12</v>
      </c>
      <c r="O1457" s="42" t="s">
        <v>14947</v>
      </c>
      <c r="P1457" s="42">
        <v>-6.9</v>
      </c>
      <c r="Q1457" s="42" t="s">
        <v>14948</v>
      </c>
      <c r="R1457" s="42">
        <v>-4.3</v>
      </c>
      <c r="S1457" s="42">
        <v>4.4000000000000004</v>
      </c>
      <c r="T1457" s="42">
        <v>280</v>
      </c>
      <c r="U1457" s="42">
        <v>26.4</v>
      </c>
      <c r="V1457" s="42">
        <v>310</v>
      </c>
      <c r="W1457" s="42" t="s">
        <v>14949</v>
      </c>
      <c r="X1457" s="42">
        <v>92</v>
      </c>
      <c r="Y1457" s="42">
        <v>46.5</v>
      </c>
      <c r="Z1457" s="42">
        <v>5</v>
      </c>
      <c r="AA1457" s="42">
        <v>2</v>
      </c>
      <c r="AB1457" s="42" t="s">
        <v>14950</v>
      </c>
      <c r="AC1457" s="42">
        <v>9</v>
      </c>
      <c r="AD1457" s="42" t="s">
        <v>14951</v>
      </c>
      <c r="AE1457" s="42">
        <v>68.5</v>
      </c>
      <c r="AF1457" s="42" t="s">
        <v>6112</v>
      </c>
      <c r="AG1457" s="42">
        <v>70</v>
      </c>
      <c r="AH1457" s="42" t="s">
        <v>1629</v>
      </c>
      <c r="AI1457" s="42">
        <v>190.5</v>
      </c>
      <c r="AJ1457" s="42">
        <v>371.9</v>
      </c>
      <c r="AK1457" s="42" t="s">
        <v>76</v>
      </c>
      <c r="AL1457" s="42" t="s">
        <v>76</v>
      </c>
      <c r="AM1457" s="42" t="s">
        <v>76</v>
      </c>
      <c r="AN1457" s="42">
        <v>3.8</v>
      </c>
    </row>
    <row r="1458" spans="2:40" x14ac:dyDescent="0.25">
      <c r="B1458" s="42" t="s">
        <v>408</v>
      </c>
      <c r="C1458" s="15">
        <v>467550</v>
      </c>
      <c r="D1458" s="15" t="s">
        <v>11906</v>
      </c>
      <c r="E1458" s="15">
        <v>2017</v>
      </c>
      <c r="F1458" s="41">
        <v>42736</v>
      </c>
      <c r="G1458" s="42">
        <v>643</v>
      </c>
      <c r="H1458" s="42">
        <v>3161.7</v>
      </c>
      <c r="I1458" s="42">
        <v>647.9</v>
      </c>
      <c r="J1458" s="42" t="s">
        <v>14952</v>
      </c>
      <c r="K1458" s="42">
        <v>639</v>
      </c>
      <c r="L1458" s="42" t="s">
        <v>14953</v>
      </c>
      <c r="M1458" s="42">
        <v>1.6</v>
      </c>
      <c r="N1458" s="42">
        <v>15.9</v>
      </c>
      <c r="O1458" s="42" t="s">
        <v>14954</v>
      </c>
      <c r="P1458" s="42">
        <v>-8.8000000000000007</v>
      </c>
      <c r="Q1458" s="42" t="s">
        <v>14955</v>
      </c>
      <c r="R1458" s="42">
        <v>-8.4</v>
      </c>
      <c r="S1458" s="42">
        <v>4.8</v>
      </c>
      <c r="T1458" s="42">
        <v>300</v>
      </c>
      <c r="U1458" s="42">
        <v>22.7</v>
      </c>
      <c r="V1458" s="42">
        <v>300</v>
      </c>
      <c r="W1458" s="42" t="s">
        <v>14956</v>
      </c>
      <c r="X1458" s="42">
        <v>22.2</v>
      </c>
      <c r="Y1458" s="42">
        <v>33.700000000000003</v>
      </c>
      <c r="Z1458" s="42">
        <v>5</v>
      </c>
      <c r="AA1458" s="42">
        <v>1</v>
      </c>
      <c r="AB1458" s="42" t="s">
        <v>14957</v>
      </c>
      <c r="AC1458" s="42">
        <v>3.5</v>
      </c>
      <c r="AD1458" s="42" t="s">
        <v>14958</v>
      </c>
      <c r="AE1458" s="42">
        <v>9</v>
      </c>
      <c r="AF1458" s="42" t="s">
        <v>7380</v>
      </c>
      <c r="AG1458" s="42">
        <v>58</v>
      </c>
      <c r="AH1458" s="42" t="s">
        <v>1629</v>
      </c>
      <c r="AI1458" s="42">
        <v>208.5</v>
      </c>
      <c r="AJ1458" s="42">
        <v>400.85</v>
      </c>
      <c r="AK1458" s="42" t="s">
        <v>76</v>
      </c>
      <c r="AL1458" s="42" t="s">
        <v>76</v>
      </c>
      <c r="AM1458" s="42" t="s">
        <v>76</v>
      </c>
      <c r="AN1458" s="42">
        <v>2.9</v>
      </c>
    </row>
    <row r="1459" spans="2:40" x14ac:dyDescent="0.25">
      <c r="B1459" s="42" t="s">
        <v>408</v>
      </c>
      <c r="C1459" s="15">
        <v>467550</v>
      </c>
      <c r="D1459" s="15" t="s">
        <v>11906</v>
      </c>
      <c r="E1459" s="15">
        <v>2017</v>
      </c>
      <c r="F1459" s="41">
        <v>42767</v>
      </c>
      <c r="G1459" s="42">
        <v>641.79999999999995</v>
      </c>
      <c r="H1459" s="42">
        <v>3151.2</v>
      </c>
      <c r="I1459" s="42">
        <v>647.20000000000005</v>
      </c>
      <c r="J1459" s="42" t="s">
        <v>14959</v>
      </c>
      <c r="K1459" s="42">
        <v>635.1</v>
      </c>
      <c r="L1459" s="42" t="s">
        <v>14960</v>
      </c>
      <c r="M1459" s="42">
        <v>0.1</v>
      </c>
      <c r="N1459" s="42">
        <v>13.7</v>
      </c>
      <c r="O1459" s="42" t="s">
        <v>14961</v>
      </c>
      <c r="P1459" s="42">
        <v>-10.4</v>
      </c>
      <c r="Q1459" s="42" t="s">
        <v>14962</v>
      </c>
      <c r="R1459" s="42">
        <v>-8</v>
      </c>
      <c r="S1459" s="42">
        <v>4.5</v>
      </c>
      <c r="T1459" s="42">
        <v>290</v>
      </c>
      <c r="U1459" s="42">
        <v>25.8</v>
      </c>
      <c r="V1459" s="42">
        <v>300</v>
      </c>
      <c r="W1459" s="42" t="s">
        <v>14963</v>
      </c>
      <c r="X1459" s="42">
        <v>44.9</v>
      </c>
      <c r="Y1459" s="42">
        <v>60.4</v>
      </c>
      <c r="Z1459" s="42">
        <v>6</v>
      </c>
      <c r="AA1459" s="42">
        <v>4.5</v>
      </c>
      <c r="AB1459" s="42" t="s">
        <v>14964</v>
      </c>
      <c r="AC1459" s="42">
        <v>8</v>
      </c>
      <c r="AD1459" s="42" t="s">
        <v>14965</v>
      </c>
      <c r="AE1459" s="42">
        <v>20.5</v>
      </c>
      <c r="AF1459" s="42" t="s">
        <v>6128</v>
      </c>
      <c r="AG1459" s="42">
        <v>66</v>
      </c>
      <c r="AH1459" s="42" t="s">
        <v>1629</v>
      </c>
      <c r="AI1459" s="42">
        <v>159.30000000000001</v>
      </c>
      <c r="AJ1459" s="42">
        <v>385.51</v>
      </c>
      <c r="AK1459" s="42" t="s">
        <v>76</v>
      </c>
      <c r="AL1459" s="42" t="s">
        <v>76</v>
      </c>
      <c r="AM1459" s="42" t="s">
        <v>76</v>
      </c>
      <c r="AN1459" s="42">
        <v>2.8</v>
      </c>
    </row>
    <row r="1460" spans="2:40" x14ac:dyDescent="0.25">
      <c r="B1460" s="42" t="s">
        <v>408</v>
      </c>
      <c r="C1460" s="15">
        <v>467550</v>
      </c>
      <c r="D1460" s="15" t="s">
        <v>11906</v>
      </c>
      <c r="E1460" s="15">
        <v>2017</v>
      </c>
      <c r="F1460" s="41">
        <v>42795</v>
      </c>
      <c r="G1460" s="42">
        <v>641.70000000000005</v>
      </c>
      <c r="H1460" s="42">
        <v>3149</v>
      </c>
      <c r="I1460" s="42">
        <v>646.6</v>
      </c>
      <c r="J1460" s="42" t="s">
        <v>14966</v>
      </c>
      <c r="K1460" s="42">
        <v>636.70000000000005</v>
      </c>
      <c r="L1460" s="42" t="s">
        <v>14967</v>
      </c>
      <c r="M1460" s="42">
        <v>0.3</v>
      </c>
      <c r="N1460" s="42">
        <v>11.3</v>
      </c>
      <c r="O1460" s="42" t="s">
        <v>14968</v>
      </c>
      <c r="P1460" s="42">
        <v>-10.5</v>
      </c>
      <c r="Q1460" s="42" t="s">
        <v>14969</v>
      </c>
      <c r="R1460" s="42">
        <v>-1.9</v>
      </c>
      <c r="S1460" s="42">
        <v>4.7</v>
      </c>
      <c r="T1460" s="42">
        <v>300</v>
      </c>
      <c r="U1460" s="42">
        <v>27.9</v>
      </c>
      <c r="V1460" s="42">
        <v>300</v>
      </c>
      <c r="W1460" s="42" t="s">
        <v>14970</v>
      </c>
      <c r="X1460" s="42">
        <v>35.4</v>
      </c>
      <c r="Y1460" s="42">
        <v>39.799999999999997</v>
      </c>
      <c r="Z1460" s="42">
        <v>8</v>
      </c>
      <c r="AA1460" s="42">
        <v>1</v>
      </c>
      <c r="AB1460" s="42" t="s">
        <v>14971</v>
      </c>
      <c r="AC1460" s="42">
        <v>2.5</v>
      </c>
      <c r="AD1460" s="42" t="s">
        <v>14972</v>
      </c>
      <c r="AE1460" s="42">
        <v>15.5</v>
      </c>
      <c r="AF1460" s="42" t="s">
        <v>13264</v>
      </c>
      <c r="AG1460" s="42">
        <v>87</v>
      </c>
      <c r="AH1460" s="42" t="s">
        <v>1629</v>
      </c>
      <c r="AI1460" s="42">
        <v>106.1</v>
      </c>
      <c r="AJ1460" s="42">
        <v>383.63</v>
      </c>
      <c r="AK1460" s="42" t="s">
        <v>76</v>
      </c>
      <c r="AL1460" s="42" t="s">
        <v>76</v>
      </c>
      <c r="AM1460" s="42" t="s">
        <v>76</v>
      </c>
      <c r="AN1460" s="42">
        <v>4.8</v>
      </c>
    </row>
    <row r="1461" spans="2:40" x14ac:dyDescent="0.25">
      <c r="B1461" s="42" t="s">
        <v>408</v>
      </c>
      <c r="C1461" s="15">
        <v>467550</v>
      </c>
      <c r="D1461" s="15" t="s">
        <v>11906</v>
      </c>
      <c r="E1461" s="15">
        <v>2017</v>
      </c>
      <c r="F1461" s="41">
        <v>42826</v>
      </c>
      <c r="G1461" s="42">
        <v>642.5</v>
      </c>
      <c r="H1461" s="42">
        <v>3150.9</v>
      </c>
      <c r="I1461" s="42">
        <v>646.5</v>
      </c>
      <c r="J1461" s="42" t="s">
        <v>14973</v>
      </c>
      <c r="K1461" s="42">
        <v>637.79999999999995</v>
      </c>
      <c r="L1461" s="42" t="s">
        <v>14974</v>
      </c>
      <c r="M1461" s="42">
        <v>3.4</v>
      </c>
      <c r="N1461" s="42">
        <v>14.4</v>
      </c>
      <c r="O1461" s="42" t="s">
        <v>14975</v>
      </c>
      <c r="P1461" s="42">
        <v>-8.1999999999999993</v>
      </c>
      <c r="Q1461" s="42" t="s">
        <v>14976</v>
      </c>
      <c r="R1461" s="42">
        <v>-0.6</v>
      </c>
      <c r="S1461" s="42">
        <v>4.2</v>
      </c>
      <c r="T1461" s="42">
        <v>290</v>
      </c>
      <c r="U1461" s="42">
        <v>25.6</v>
      </c>
      <c r="V1461" s="42">
        <v>310</v>
      </c>
      <c r="W1461" s="42" t="s">
        <v>14977</v>
      </c>
      <c r="X1461" s="42">
        <v>358</v>
      </c>
      <c r="Y1461" s="42">
        <v>94.8</v>
      </c>
      <c r="Z1461" s="42">
        <v>16</v>
      </c>
      <c r="AA1461" s="42">
        <v>5.5</v>
      </c>
      <c r="AB1461" s="42" t="s">
        <v>14978</v>
      </c>
      <c r="AC1461" s="42">
        <v>22</v>
      </c>
      <c r="AD1461" s="42" t="s">
        <v>14979</v>
      </c>
      <c r="AE1461" s="42">
        <v>112</v>
      </c>
      <c r="AF1461" s="42" t="s">
        <v>3183</v>
      </c>
      <c r="AG1461" s="42">
        <v>79</v>
      </c>
      <c r="AH1461" s="42">
        <v>34.299999999999997</v>
      </c>
      <c r="AI1461" s="42">
        <v>144.6</v>
      </c>
      <c r="AJ1461" s="42">
        <v>450.85</v>
      </c>
      <c r="AK1461" s="42" t="s">
        <v>76</v>
      </c>
      <c r="AL1461" s="42" t="s">
        <v>76</v>
      </c>
      <c r="AM1461" s="42" t="s">
        <v>76</v>
      </c>
      <c r="AN1461" s="42">
        <v>4.5999999999999996</v>
      </c>
    </row>
    <row r="1462" spans="2:40" x14ac:dyDescent="0.25">
      <c r="B1462" s="42" t="s">
        <v>408</v>
      </c>
      <c r="C1462" s="15">
        <v>467550</v>
      </c>
      <c r="D1462" s="15" t="s">
        <v>11906</v>
      </c>
      <c r="E1462" s="15">
        <v>2017</v>
      </c>
      <c r="F1462" s="41">
        <v>42856</v>
      </c>
      <c r="G1462" s="42">
        <v>643.1</v>
      </c>
      <c r="H1462" s="42">
        <v>3154</v>
      </c>
      <c r="I1462" s="42">
        <v>647.79999999999995</v>
      </c>
      <c r="J1462" s="42" t="s">
        <v>14980</v>
      </c>
      <c r="K1462" s="42">
        <v>638.20000000000005</v>
      </c>
      <c r="L1462" s="42" t="s">
        <v>14981</v>
      </c>
      <c r="M1462" s="42">
        <v>5.4</v>
      </c>
      <c r="N1462" s="42">
        <v>16.2</v>
      </c>
      <c r="O1462" s="42" t="s">
        <v>14982</v>
      </c>
      <c r="P1462" s="42">
        <v>0.4</v>
      </c>
      <c r="Q1462" s="42" t="s">
        <v>14983</v>
      </c>
      <c r="R1462" s="42">
        <v>2.5</v>
      </c>
      <c r="S1462" s="42">
        <v>4</v>
      </c>
      <c r="T1462" s="42">
        <v>290</v>
      </c>
      <c r="U1462" s="42">
        <v>24.4</v>
      </c>
      <c r="V1462" s="42">
        <v>310</v>
      </c>
      <c r="W1462" s="42" t="s">
        <v>14984</v>
      </c>
      <c r="X1462" s="42">
        <v>339.5</v>
      </c>
      <c r="Y1462" s="42">
        <v>139.19999999999999</v>
      </c>
      <c r="Z1462" s="42">
        <v>19</v>
      </c>
      <c r="AA1462" s="42">
        <v>5</v>
      </c>
      <c r="AB1462" s="42" t="s">
        <v>14985</v>
      </c>
      <c r="AC1462" s="42">
        <v>14.5</v>
      </c>
      <c r="AD1462" s="42" t="s">
        <v>14986</v>
      </c>
      <c r="AE1462" s="42">
        <v>117</v>
      </c>
      <c r="AF1462" s="42" t="s">
        <v>6151</v>
      </c>
      <c r="AG1462" s="42">
        <v>84</v>
      </c>
      <c r="AH1462" s="42">
        <v>38.5</v>
      </c>
      <c r="AI1462" s="42">
        <v>97.8</v>
      </c>
      <c r="AJ1462" s="42">
        <v>418.42</v>
      </c>
      <c r="AK1462" s="42" t="s">
        <v>76</v>
      </c>
      <c r="AL1462" s="42" t="s">
        <v>76</v>
      </c>
      <c r="AM1462" s="42" t="s">
        <v>76</v>
      </c>
      <c r="AN1462" s="42">
        <v>5.4</v>
      </c>
    </row>
    <row r="1463" spans="2:40" x14ac:dyDescent="0.25">
      <c r="B1463" s="42" t="s">
        <v>408</v>
      </c>
      <c r="C1463" s="15">
        <v>467550</v>
      </c>
      <c r="D1463" s="15" t="s">
        <v>11906</v>
      </c>
      <c r="E1463" s="15">
        <v>2017</v>
      </c>
      <c r="F1463" s="41">
        <v>42887</v>
      </c>
      <c r="G1463" s="42">
        <v>644.20000000000005</v>
      </c>
      <c r="H1463" s="42">
        <v>3162.6</v>
      </c>
      <c r="I1463" s="42">
        <v>647.4</v>
      </c>
      <c r="J1463" s="42" t="s">
        <v>14987</v>
      </c>
      <c r="K1463" s="42">
        <v>638.20000000000005</v>
      </c>
      <c r="L1463" s="42" t="s">
        <v>14988</v>
      </c>
      <c r="M1463" s="42">
        <v>7.6</v>
      </c>
      <c r="N1463" s="42">
        <v>19.399999999999999</v>
      </c>
      <c r="O1463" s="42" t="s">
        <v>14989</v>
      </c>
      <c r="P1463" s="42">
        <v>1.7</v>
      </c>
      <c r="Q1463" s="42" t="s">
        <v>14990</v>
      </c>
      <c r="R1463" s="42">
        <v>4.7</v>
      </c>
      <c r="S1463" s="42">
        <v>5.0999999999999996</v>
      </c>
      <c r="T1463" s="42">
        <v>300</v>
      </c>
      <c r="U1463" s="42">
        <v>30.1</v>
      </c>
      <c r="V1463" s="42">
        <v>290</v>
      </c>
      <c r="W1463" s="42" t="s">
        <v>14991</v>
      </c>
      <c r="X1463" s="42">
        <v>800</v>
      </c>
      <c r="Y1463" s="42">
        <v>164.7</v>
      </c>
      <c r="Z1463" s="42">
        <v>16</v>
      </c>
      <c r="AA1463" s="42">
        <v>12.5</v>
      </c>
      <c r="AB1463" s="42" t="s">
        <v>14992</v>
      </c>
      <c r="AC1463" s="42">
        <v>45.5</v>
      </c>
      <c r="AD1463" s="42" t="s">
        <v>14993</v>
      </c>
      <c r="AE1463" s="42">
        <v>284.5</v>
      </c>
      <c r="AF1463" s="42" t="s">
        <v>8071</v>
      </c>
      <c r="AG1463" s="42">
        <v>83</v>
      </c>
      <c r="AH1463" s="42">
        <v>46.2</v>
      </c>
      <c r="AI1463" s="42">
        <v>101.6</v>
      </c>
      <c r="AJ1463" s="42" t="s">
        <v>76</v>
      </c>
      <c r="AK1463" s="42">
        <v>8</v>
      </c>
      <c r="AL1463" s="42">
        <v>14</v>
      </c>
      <c r="AM1463" s="42" t="s">
        <v>14994</v>
      </c>
      <c r="AN1463" s="42">
        <v>5.4</v>
      </c>
    </row>
    <row r="1464" spans="2:40" x14ac:dyDescent="0.25">
      <c r="B1464" s="42" t="s">
        <v>408</v>
      </c>
      <c r="C1464" s="15">
        <v>467550</v>
      </c>
      <c r="D1464" s="15" t="s">
        <v>11906</v>
      </c>
      <c r="E1464" s="15">
        <v>2017</v>
      </c>
      <c r="F1464" s="41">
        <v>42917</v>
      </c>
      <c r="G1464" s="42">
        <v>644.6</v>
      </c>
      <c r="H1464" s="42">
        <v>3165.3</v>
      </c>
      <c r="I1464" s="42">
        <v>648.79999999999995</v>
      </c>
      <c r="J1464" s="42" t="s">
        <v>14995</v>
      </c>
      <c r="K1464" s="42">
        <v>632.9</v>
      </c>
      <c r="L1464" s="42" t="s">
        <v>14996</v>
      </c>
      <c r="M1464" s="42">
        <v>8.5</v>
      </c>
      <c r="N1464" s="42">
        <v>19.600000000000001</v>
      </c>
      <c r="O1464" s="42" t="s">
        <v>14997</v>
      </c>
      <c r="P1464" s="42">
        <v>4</v>
      </c>
      <c r="Q1464" s="42" t="s">
        <v>14998</v>
      </c>
      <c r="R1464" s="42">
        <v>4.3</v>
      </c>
      <c r="S1464" s="42">
        <v>5.9</v>
      </c>
      <c r="T1464" s="42">
        <v>150</v>
      </c>
      <c r="U1464" s="42">
        <v>32.5</v>
      </c>
      <c r="V1464" s="42">
        <v>170</v>
      </c>
      <c r="W1464" s="42" t="s">
        <v>14999</v>
      </c>
      <c r="X1464" s="42">
        <v>429.5</v>
      </c>
      <c r="Y1464" s="42">
        <v>123</v>
      </c>
      <c r="Z1464" s="42">
        <v>19</v>
      </c>
      <c r="AA1464" s="42">
        <v>11.5</v>
      </c>
      <c r="AB1464" s="42" t="s">
        <v>15000</v>
      </c>
      <c r="AC1464" s="42">
        <v>33.5</v>
      </c>
      <c r="AD1464" s="42" t="s">
        <v>15001</v>
      </c>
      <c r="AE1464" s="42">
        <v>127.5</v>
      </c>
      <c r="AF1464" s="42" t="s">
        <v>2069</v>
      </c>
      <c r="AG1464" s="42">
        <v>77</v>
      </c>
      <c r="AH1464" s="42">
        <v>58.5</v>
      </c>
      <c r="AI1464" s="42">
        <v>168</v>
      </c>
      <c r="AJ1464" s="42">
        <v>507.6</v>
      </c>
      <c r="AK1464" s="42" t="s">
        <v>76</v>
      </c>
      <c r="AL1464" s="42" t="s">
        <v>76</v>
      </c>
      <c r="AM1464" s="42" t="s">
        <v>76</v>
      </c>
      <c r="AN1464" s="42">
        <v>4.9000000000000004</v>
      </c>
    </row>
    <row r="1465" spans="2:40" x14ac:dyDescent="0.25">
      <c r="B1465" s="42" t="s">
        <v>408</v>
      </c>
      <c r="C1465" s="15">
        <v>467550</v>
      </c>
      <c r="D1465" s="15" t="s">
        <v>11906</v>
      </c>
      <c r="E1465" s="15">
        <v>2017</v>
      </c>
      <c r="F1465" s="41">
        <v>42948</v>
      </c>
      <c r="G1465" s="42">
        <v>644.4</v>
      </c>
      <c r="H1465" s="42">
        <v>3160.8</v>
      </c>
      <c r="I1465" s="42">
        <v>647.70000000000005</v>
      </c>
      <c r="J1465" s="42" t="s">
        <v>15002</v>
      </c>
      <c r="K1465" s="42">
        <v>637</v>
      </c>
      <c r="L1465" s="42" t="s">
        <v>15003</v>
      </c>
      <c r="M1465" s="42">
        <v>9.1999999999999993</v>
      </c>
      <c r="N1465" s="42">
        <v>21.1</v>
      </c>
      <c r="O1465" s="42" t="s">
        <v>15004</v>
      </c>
      <c r="P1465" s="42">
        <v>3.5</v>
      </c>
      <c r="Q1465" s="42" t="s">
        <v>15005</v>
      </c>
      <c r="R1465" s="42">
        <v>4.5999999999999996</v>
      </c>
      <c r="S1465" s="42">
        <v>4.2</v>
      </c>
      <c r="T1465" s="42">
        <v>140</v>
      </c>
      <c r="U1465" s="42">
        <v>30.9</v>
      </c>
      <c r="V1465" s="42">
        <v>120</v>
      </c>
      <c r="W1465" s="42" t="s">
        <v>15006</v>
      </c>
      <c r="X1465" s="42">
        <v>115</v>
      </c>
      <c r="Y1465" s="42">
        <v>46.5</v>
      </c>
      <c r="Z1465" s="42">
        <v>14</v>
      </c>
      <c r="AA1465" s="42">
        <v>4.5</v>
      </c>
      <c r="AB1465" s="42" t="s">
        <v>15007</v>
      </c>
      <c r="AC1465" s="42">
        <v>9</v>
      </c>
      <c r="AD1465" s="42" t="s">
        <v>15008</v>
      </c>
      <c r="AE1465" s="42">
        <v>59.5</v>
      </c>
      <c r="AF1465" s="42" t="s">
        <v>3212</v>
      </c>
      <c r="AG1465" s="42">
        <v>75</v>
      </c>
      <c r="AH1465" s="42">
        <v>69.599999999999994</v>
      </c>
      <c r="AI1465" s="42">
        <v>188.5</v>
      </c>
      <c r="AJ1465" s="42">
        <v>674.26</v>
      </c>
      <c r="AK1465" s="42" t="s">
        <v>76</v>
      </c>
      <c r="AL1465" s="42" t="s">
        <v>76</v>
      </c>
      <c r="AM1465" s="42" t="s">
        <v>76</v>
      </c>
      <c r="AN1465" s="42">
        <v>5</v>
      </c>
    </row>
    <row r="1466" spans="2:40" x14ac:dyDescent="0.25">
      <c r="B1466" s="42" t="s">
        <v>408</v>
      </c>
      <c r="C1466" s="15">
        <v>467550</v>
      </c>
      <c r="D1466" s="15" t="s">
        <v>11906</v>
      </c>
      <c r="E1466" s="15">
        <v>2017</v>
      </c>
      <c r="F1466" s="41">
        <v>42979</v>
      </c>
      <c r="G1466" s="42">
        <v>645.5</v>
      </c>
      <c r="H1466" s="42">
        <v>3174.3</v>
      </c>
      <c r="I1466" s="42">
        <v>649.1</v>
      </c>
      <c r="J1466" s="42" t="s">
        <v>15009</v>
      </c>
      <c r="K1466" s="42">
        <v>640.4</v>
      </c>
      <c r="L1466" s="42" t="s">
        <v>15010</v>
      </c>
      <c r="M1466" s="42">
        <v>9.6999999999999993</v>
      </c>
      <c r="N1466" s="42">
        <v>22</v>
      </c>
      <c r="O1466" s="42" t="s">
        <v>15011</v>
      </c>
      <c r="P1466" s="42">
        <v>2.2000000000000002</v>
      </c>
      <c r="Q1466" s="42" t="s">
        <v>15012</v>
      </c>
      <c r="R1466" s="42">
        <v>4</v>
      </c>
      <c r="S1466" s="42">
        <v>3.9</v>
      </c>
      <c r="T1466" s="42">
        <v>140</v>
      </c>
      <c r="U1466" s="42">
        <v>22.7</v>
      </c>
      <c r="V1466" s="42">
        <v>150</v>
      </c>
      <c r="W1466" s="42" t="s">
        <v>15013</v>
      </c>
      <c r="X1466" s="42">
        <v>81.5</v>
      </c>
      <c r="Y1466" s="42">
        <v>32.1</v>
      </c>
      <c r="Z1466" s="42">
        <v>7</v>
      </c>
      <c r="AA1466" s="42">
        <v>6.5</v>
      </c>
      <c r="AB1466" s="42" t="s">
        <v>15014</v>
      </c>
      <c r="AC1466" s="42">
        <v>18</v>
      </c>
      <c r="AD1466" s="42" t="s">
        <v>15015</v>
      </c>
      <c r="AE1466" s="42">
        <v>25</v>
      </c>
      <c r="AF1466" s="42" t="s">
        <v>15016</v>
      </c>
      <c r="AG1466" s="42">
        <v>70</v>
      </c>
      <c r="AH1466" s="42">
        <v>72.900000000000006</v>
      </c>
      <c r="AI1466" s="42">
        <v>205.2</v>
      </c>
      <c r="AJ1466" s="42">
        <v>665.79</v>
      </c>
      <c r="AK1466" s="42" t="s">
        <v>76</v>
      </c>
      <c r="AL1466" s="42" t="s">
        <v>76</v>
      </c>
      <c r="AM1466" s="42" t="s">
        <v>76</v>
      </c>
      <c r="AN1466" s="42">
        <v>4.2</v>
      </c>
    </row>
    <row r="1467" spans="2:40" x14ac:dyDescent="0.25">
      <c r="B1467" s="42" t="s">
        <v>408</v>
      </c>
      <c r="C1467" s="15">
        <v>467550</v>
      </c>
      <c r="D1467" s="15" t="s">
        <v>11906</v>
      </c>
      <c r="E1467" s="15">
        <v>2017</v>
      </c>
      <c r="F1467" s="41">
        <v>43009</v>
      </c>
      <c r="G1467" s="42">
        <v>644.70000000000005</v>
      </c>
      <c r="H1467" s="42">
        <v>3167.8</v>
      </c>
      <c r="I1467" s="42">
        <v>648.79999999999995</v>
      </c>
      <c r="J1467" s="42" t="s">
        <v>15017</v>
      </c>
      <c r="K1467" s="42">
        <v>638.79999999999995</v>
      </c>
      <c r="L1467" s="42" t="s">
        <v>15018</v>
      </c>
      <c r="M1467" s="42">
        <v>8.3000000000000007</v>
      </c>
      <c r="N1467" s="42">
        <v>21.7</v>
      </c>
      <c r="O1467" s="42" t="s">
        <v>15019</v>
      </c>
      <c r="P1467" s="42">
        <v>1.7</v>
      </c>
      <c r="Q1467" s="42" t="s">
        <v>15020</v>
      </c>
      <c r="R1467" s="42">
        <v>-1.6</v>
      </c>
      <c r="S1467" s="42">
        <v>5.5</v>
      </c>
      <c r="T1467" s="42">
        <v>140</v>
      </c>
      <c r="U1467" s="42">
        <v>30.2</v>
      </c>
      <c r="V1467" s="42">
        <v>140</v>
      </c>
      <c r="W1467" s="42" t="s">
        <v>15021</v>
      </c>
      <c r="X1467" s="42">
        <v>256</v>
      </c>
      <c r="Y1467" s="42">
        <v>107.3</v>
      </c>
      <c r="Z1467" s="42">
        <v>10</v>
      </c>
      <c r="AA1467" s="42">
        <v>3.5</v>
      </c>
      <c r="AB1467" s="42" t="s">
        <v>15022</v>
      </c>
      <c r="AC1467" s="42">
        <v>14.5</v>
      </c>
      <c r="AD1467" s="42" t="s">
        <v>15023</v>
      </c>
      <c r="AE1467" s="42">
        <v>108</v>
      </c>
      <c r="AF1467" s="42" t="s">
        <v>2093</v>
      </c>
      <c r="AG1467" s="42">
        <v>59</v>
      </c>
      <c r="AH1467" s="42">
        <v>79.8</v>
      </c>
      <c r="AI1467" s="42">
        <v>240.5</v>
      </c>
      <c r="AJ1467" s="42">
        <v>633.20000000000005</v>
      </c>
      <c r="AK1467" s="42" t="s">
        <v>76</v>
      </c>
      <c r="AL1467" s="42" t="s">
        <v>76</v>
      </c>
      <c r="AM1467" s="42" t="s">
        <v>76</v>
      </c>
      <c r="AN1467" s="42">
        <v>3.5</v>
      </c>
    </row>
    <row r="1468" spans="2:40" x14ac:dyDescent="0.25">
      <c r="B1468" s="42" t="s">
        <v>408</v>
      </c>
      <c r="C1468" s="15">
        <v>467550</v>
      </c>
      <c r="D1468" s="15" t="s">
        <v>11906</v>
      </c>
      <c r="E1468" s="15">
        <v>2017</v>
      </c>
      <c r="F1468" s="41">
        <v>43040</v>
      </c>
      <c r="G1468" s="42">
        <v>645.6</v>
      </c>
      <c r="H1468" s="42">
        <v>3185.7</v>
      </c>
      <c r="I1468" s="42">
        <v>648.79999999999995</v>
      </c>
      <c r="J1468" s="42" t="s">
        <v>15024</v>
      </c>
      <c r="K1468" s="42">
        <v>642</v>
      </c>
      <c r="L1468" s="42" t="s">
        <v>15025</v>
      </c>
      <c r="M1468" s="42">
        <v>5</v>
      </c>
      <c r="N1468" s="42">
        <v>16.3</v>
      </c>
      <c r="O1468" s="42" t="s">
        <v>15026</v>
      </c>
      <c r="P1468" s="42">
        <v>-0.1</v>
      </c>
      <c r="Q1468" s="42" t="s">
        <v>15027</v>
      </c>
      <c r="R1468" s="42">
        <v>2</v>
      </c>
      <c r="S1468" s="42">
        <v>4.0999999999999996</v>
      </c>
      <c r="T1468" s="42">
        <v>300</v>
      </c>
      <c r="U1468" s="42">
        <v>20.9</v>
      </c>
      <c r="V1468" s="42">
        <v>160</v>
      </c>
      <c r="W1468" s="42" t="s">
        <v>15028</v>
      </c>
      <c r="X1468" s="42">
        <v>133.5</v>
      </c>
      <c r="Y1468" s="42">
        <v>93.5</v>
      </c>
      <c r="Z1468" s="42">
        <v>18</v>
      </c>
      <c r="AA1468" s="42">
        <v>4</v>
      </c>
      <c r="AB1468" s="42" t="s">
        <v>15029</v>
      </c>
      <c r="AC1468" s="42">
        <v>8.5</v>
      </c>
      <c r="AD1468" s="42" t="s">
        <v>15030</v>
      </c>
      <c r="AE1468" s="42">
        <v>32.5</v>
      </c>
      <c r="AF1468" s="42" t="s">
        <v>13320</v>
      </c>
      <c r="AG1468" s="42">
        <v>84</v>
      </c>
      <c r="AH1468" s="42">
        <v>16.100000000000001</v>
      </c>
      <c r="AI1468" s="42">
        <v>116.3</v>
      </c>
      <c r="AJ1468" s="42">
        <v>396.34</v>
      </c>
      <c r="AK1468" s="42" t="s">
        <v>76</v>
      </c>
      <c r="AL1468" s="42" t="s">
        <v>76</v>
      </c>
      <c r="AM1468" s="42" t="s">
        <v>76</v>
      </c>
      <c r="AN1468" s="42">
        <v>4.5999999999999996</v>
      </c>
    </row>
    <row r="1469" spans="2:40" x14ac:dyDescent="0.25">
      <c r="B1469" s="42" t="s">
        <v>408</v>
      </c>
      <c r="C1469" s="15">
        <v>467550</v>
      </c>
      <c r="D1469" s="15" t="s">
        <v>11906</v>
      </c>
      <c r="E1469" s="15">
        <v>2017</v>
      </c>
      <c r="F1469" s="41">
        <v>43070</v>
      </c>
      <c r="G1469" s="42">
        <v>643.5</v>
      </c>
      <c r="H1469" s="42">
        <v>3167.5</v>
      </c>
      <c r="I1469" s="42">
        <v>648</v>
      </c>
      <c r="J1469" s="42" t="s">
        <v>15031</v>
      </c>
      <c r="K1469" s="42">
        <v>638.1</v>
      </c>
      <c r="L1469" s="42" t="s">
        <v>15032</v>
      </c>
      <c r="M1469" s="42">
        <v>2.1</v>
      </c>
      <c r="N1469" s="42">
        <v>14.3</v>
      </c>
      <c r="O1469" s="42" t="s">
        <v>15033</v>
      </c>
      <c r="P1469" s="42">
        <v>-8.3000000000000007</v>
      </c>
      <c r="Q1469" s="42" t="s">
        <v>15034</v>
      </c>
      <c r="R1469" s="42">
        <v>-9.1999999999999993</v>
      </c>
      <c r="S1469" s="42">
        <v>4.8</v>
      </c>
      <c r="T1469" s="42">
        <v>300</v>
      </c>
      <c r="U1469" s="42">
        <v>24</v>
      </c>
      <c r="V1469" s="42">
        <v>270</v>
      </c>
      <c r="W1469" s="42" t="s">
        <v>15035</v>
      </c>
      <c r="X1469" s="42">
        <v>26</v>
      </c>
      <c r="Y1469" s="42">
        <v>32.1</v>
      </c>
      <c r="Z1469" s="42">
        <v>7</v>
      </c>
      <c r="AA1469" s="42">
        <v>1</v>
      </c>
      <c r="AB1469" s="42" t="s">
        <v>15036</v>
      </c>
      <c r="AC1469" s="42">
        <v>3</v>
      </c>
      <c r="AD1469" s="42" t="s">
        <v>15037</v>
      </c>
      <c r="AE1469" s="42">
        <v>13.5</v>
      </c>
      <c r="AF1469" s="42" t="s">
        <v>15038</v>
      </c>
      <c r="AG1469" s="42">
        <v>54</v>
      </c>
      <c r="AH1469" s="42" t="s">
        <v>1629</v>
      </c>
      <c r="AI1469" s="42">
        <v>215.3</v>
      </c>
      <c r="AJ1469" s="42">
        <v>496.15</v>
      </c>
      <c r="AK1469" s="42">
        <v>7</v>
      </c>
      <c r="AL1469" s="42">
        <v>9</v>
      </c>
      <c r="AM1469" s="42" t="s">
        <v>15039</v>
      </c>
      <c r="AN1469" s="42">
        <v>2.4</v>
      </c>
    </row>
    <row r="1470" spans="2:40" x14ac:dyDescent="0.25">
      <c r="B1470" s="42" t="s">
        <v>408</v>
      </c>
      <c r="C1470" s="15">
        <v>467550</v>
      </c>
      <c r="D1470" s="15" t="s">
        <v>11906</v>
      </c>
      <c r="E1470" s="15">
        <v>2018</v>
      </c>
      <c r="F1470" s="41">
        <v>43101</v>
      </c>
      <c r="G1470" s="42">
        <v>642</v>
      </c>
      <c r="H1470" s="42">
        <v>3152.5</v>
      </c>
      <c r="I1470" s="42">
        <v>646.9</v>
      </c>
      <c r="J1470" s="42" t="s">
        <v>15040</v>
      </c>
      <c r="K1470" s="42">
        <v>637.79999999999995</v>
      </c>
      <c r="L1470" s="42" t="s">
        <v>15041</v>
      </c>
      <c r="M1470" s="42">
        <v>0.5</v>
      </c>
      <c r="N1470" s="42">
        <v>12.8</v>
      </c>
      <c r="O1470" s="42" t="s">
        <v>15042</v>
      </c>
      <c r="P1470" s="42">
        <v>-13.5</v>
      </c>
      <c r="Q1470" s="42" t="s">
        <v>15043</v>
      </c>
      <c r="R1470" s="42">
        <v>-7</v>
      </c>
      <c r="S1470" s="42">
        <v>5.3</v>
      </c>
      <c r="T1470" s="42">
        <v>290</v>
      </c>
      <c r="U1470" s="42">
        <v>31.7</v>
      </c>
      <c r="V1470" s="42">
        <v>280</v>
      </c>
      <c r="W1470" s="42" t="s">
        <v>15044</v>
      </c>
      <c r="X1470" s="42">
        <v>301.89999999999998</v>
      </c>
      <c r="Y1470" s="42">
        <v>145.5</v>
      </c>
      <c r="Z1470" s="42">
        <v>13</v>
      </c>
      <c r="AA1470" s="42">
        <v>4</v>
      </c>
      <c r="AB1470" s="42" t="s">
        <v>15045</v>
      </c>
      <c r="AC1470" s="42">
        <v>12.5</v>
      </c>
      <c r="AD1470" s="42" t="s">
        <v>15045</v>
      </c>
      <c r="AE1470" s="42">
        <v>81.5</v>
      </c>
      <c r="AF1470" s="42" t="s">
        <v>3734</v>
      </c>
      <c r="AG1470" s="42">
        <v>65</v>
      </c>
      <c r="AH1470" s="42" t="s">
        <v>1629</v>
      </c>
      <c r="AI1470" s="42">
        <v>161.19999999999999</v>
      </c>
      <c r="AJ1470" s="42">
        <v>423.85</v>
      </c>
      <c r="AK1470" s="42">
        <v>6</v>
      </c>
      <c r="AL1470" s="42">
        <v>11</v>
      </c>
      <c r="AM1470" s="42" t="s">
        <v>6839</v>
      </c>
      <c r="AN1470" s="42">
        <v>4.0999999999999996</v>
      </c>
    </row>
    <row r="1471" spans="2:40" x14ac:dyDescent="0.25">
      <c r="B1471" s="42" t="s">
        <v>408</v>
      </c>
      <c r="C1471" s="15">
        <v>467550</v>
      </c>
      <c r="D1471" s="15" t="s">
        <v>11906</v>
      </c>
      <c r="E1471" s="15">
        <v>2018</v>
      </c>
      <c r="F1471" s="41">
        <v>43132</v>
      </c>
      <c r="G1471" s="42">
        <v>642</v>
      </c>
      <c r="H1471" s="42">
        <v>3154.9</v>
      </c>
      <c r="I1471" s="42">
        <v>646.9</v>
      </c>
      <c r="J1471" s="42" t="s">
        <v>15046</v>
      </c>
      <c r="K1471" s="42">
        <v>635.20000000000005</v>
      </c>
      <c r="L1471" s="42" t="s">
        <v>15047</v>
      </c>
      <c r="M1471" s="42">
        <v>-0.3</v>
      </c>
      <c r="N1471" s="42">
        <v>12.5</v>
      </c>
      <c r="O1471" s="42" t="s">
        <v>15048</v>
      </c>
      <c r="P1471" s="42">
        <v>-11.8</v>
      </c>
      <c r="Q1471" s="42" t="s">
        <v>15049</v>
      </c>
      <c r="R1471" s="42">
        <v>-8.1</v>
      </c>
      <c r="S1471" s="42">
        <v>4.7</v>
      </c>
      <c r="T1471" s="42">
        <v>250</v>
      </c>
      <c r="U1471" s="42">
        <v>27.3</v>
      </c>
      <c r="V1471" s="42">
        <v>260</v>
      </c>
      <c r="W1471" s="42" t="s">
        <v>15050</v>
      </c>
      <c r="X1471" s="42">
        <v>19.2</v>
      </c>
      <c r="Y1471" s="42">
        <v>44.2</v>
      </c>
      <c r="Z1471" s="42">
        <v>6</v>
      </c>
      <c r="AA1471" s="42">
        <v>0.5</v>
      </c>
      <c r="AB1471" s="42" t="s">
        <v>15051</v>
      </c>
      <c r="AC1471" s="42">
        <v>2</v>
      </c>
      <c r="AD1471" s="42" t="s">
        <v>15052</v>
      </c>
      <c r="AE1471" s="42">
        <v>7</v>
      </c>
      <c r="AF1471" s="42" t="s">
        <v>15053</v>
      </c>
      <c r="AG1471" s="42">
        <v>66</v>
      </c>
      <c r="AH1471" s="42" t="s">
        <v>1629</v>
      </c>
      <c r="AI1471" s="42">
        <v>162.6</v>
      </c>
      <c r="AJ1471" s="42">
        <v>477.16</v>
      </c>
      <c r="AK1471" s="42">
        <v>9</v>
      </c>
      <c r="AL1471" s="42">
        <v>13</v>
      </c>
      <c r="AM1471" s="42" t="s">
        <v>13342</v>
      </c>
      <c r="AN1471" s="42">
        <v>3</v>
      </c>
    </row>
    <row r="1472" spans="2:40" x14ac:dyDescent="0.25">
      <c r="B1472" s="42" t="s">
        <v>408</v>
      </c>
      <c r="C1472" s="15">
        <v>467550</v>
      </c>
      <c r="D1472" s="15" t="s">
        <v>11906</v>
      </c>
      <c r="E1472" s="15">
        <v>2018</v>
      </c>
      <c r="F1472" s="41">
        <v>43160</v>
      </c>
      <c r="G1472" s="42">
        <v>642.29999999999995</v>
      </c>
      <c r="H1472" s="42">
        <v>3154.8</v>
      </c>
      <c r="I1472" s="42">
        <v>646.20000000000005</v>
      </c>
      <c r="J1472" s="42" t="s">
        <v>15054</v>
      </c>
      <c r="K1472" s="42">
        <v>637.20000000000005</v>
      </c>
      <c r="L1472" s="42" t="s">
        <v>15055</v>
      </c>
      <c r="M1472" s="42">
        <v>1.4</v>
      </c>
      <c r="N1472" s="42">
        <v>16.600000000000001</v>
      </c>
      <c r="O1472" s="42" t="s">
        <v>15056</v>
      </c>
      <c r="P1472" s="42">
        <v>-10.3</v>
      </c>
      <c r="Q1472" s="42" t="s">
        <v>15057</v>
      </c>
      <c r="R1472" s="42">
        <v>-8.1999999999999993</v>
      </c>
      <c r="S1472" s="42">
        <v>3.7</v>
      </c>
      <c r="T1472" s="42">
        <v>250</v>
      </c>
      <c r="U1472" s="42">
        <v>27.1</v>
      </c>
      <c r="V1472" s="42">
        <v>270</v>
      </c>
      <c r="W1472" s="42" t="s">
        <v>11582</v>
      </c>
      <c r="X1472" s="42">
        <v>16</v>
      </c>
      <c r="Y1472" s="42">
        <v>24.1</v>
      </c>
      <c r="Z1472" s="42">
        <v>5</v>
      </c>
      <c r="AA1472" s="42">
        <v>0.7</v>
      </c>
      <c r="AB1472" s="42" t="s">
        <v>15058</v>
      </c>
      <c r="AC1472" s="42">
        <v>2</v>
      </c>
      <c r="AD1472" s="42" t="s">
        <v>15059</v>
      </c>
      <c r="AE1472" s="42">
        <v>10</v>
      </c>
      <c r="AF1472" s="42" t="s">
        <v>8728</v>
      </c>
      <c r="AG1472" s="42">
        <v>60</v>
      </c>
      <c r="AH1472" s="42">
        <v>2.7</v>
      </c>
      <c r="AI1472" s="42">
        <v>204.4</v>
      </c>
      <c r="AJ1472" s="42">
        <v>679.94</v>
      </c>
      <c r="AK1472" s="42">
        <v>12</v>
      </c>
      <c r="AL1472" s="42">
        <v>16</v>
      </c>
      <c r="AM1472" s="42" t="s">
        <v>15060</v>
      </c>
      <c r="AN1472" s="42">
        <v>2.9</v>
      </c>
    </row>
    <row r="1473" spans="2:40" x14ac:dyDescent="0.25">
      <c r="B1473" s="42" t="s">
        <v>408</v>
      </c>
      <c r="C1473" s="15">
        <v>467550</v>
      </c>
      <c r="D1473" s="15" t="s">
        <v>11906</v>
      </c>
      <c r="E1473" s="15">
        <v>2018</v>
      </c>
      <c r="F1473" s="41">
        <v>43191</v>
      </c>
      <c r="G1473" s="42">
        <v>644</v>
      </c>
      <c r="H1473" s="42">
        <v>3167.6</v>
      </c>
      <c r="I1473" s="42">
        <v>647.20000000000005</v>
      </c>
      <c r="J1473" s="42" t="s">
        <v>15061</v>
      </c>
      <c r="K1473" s="42">
        <v>640.70000000000005</v>
      </c>
      <c r="L1473" s="42" t="s">
        <v>15062</v>
      </c>
      <c r="M1473" s="42">
        <v>4.8</v>
      </c>
      <c r="N1473" s="42">
        <v>17.100000000000001</v>
      </c>
      <c r="O1473" s="42" t="s">
        <v>15063</v>
      </c>
      <c r="P1473" s="42">
        <v>-5.6</v>
      </c>
      <c r="Q1473" s="42" t="s">
        <v>15064</v>
      </c>
      <c r="R1473" s="42">
        <v>-0.1</v>
      </c>
      <c r="S1473" s="42">
        <v>3.6</v>
      </c>
      <c r="T1473" s="42">
        <v>250</v>
      </c>
      <c r="U1473" s="42">
        <v>25.2</v>
      </c>
      <c r="V1473" s="42">
        <v>210</v>
      </c>
      <c r="W1473" s="42" t="s">
        <v>15065</v>
      </c>
      <c r="X1473" s="42">
        <v>96</v>
      </c>
      <c r="Y1473" s="42">
        <v>61.8</v>
      </c>
      <c r="Z1473" s="42">
        <v>10</v>
      </c>
      <c r="AA1473" s="42">
        <v>4.5</v>
      </c>
      <c r="AB1473" s="42" t="s">
        <v>15066</v>
      </c>
      <c r="AC1473" s="42">
        <v>12</v>
      </c>
      <c r="AD1473" s="42" t="s">
        <v>15067</v>
      </c>
      <c r="AE1473" s="42">
        <v>27.5</v>
      </c>
      <c r="AF1473" s="42" t="s">
        <v>7492</v>
      </c>
      <c r="AG1473" s="42">
        <v>76</v>
      </c>
      <c r="AH1473" s="42">
        <v>65.900000000000006</v>
      </c>
      <c r="AI1473" s="42">
        <v>195.5</v>
      </c>
      <c r="AJ1473" s="42">
        <v>661.62</v>
      </c>
      <c r="AK1473" s="42" t="s">
        <v>76</v>
      </c>
      <c r="AL1473" s="42" t="s">
        <v>76</v>
      </c>
      <c r="AM1473" s="42" t="s">
        <v>76</v>
      </c>
      <c r="AN1473" s="42">
        <v>4.5999999999999996</v>
      </c>
    </row>
    <row r="1474" spans="2:40" x14ac:dyDescent="0.25">
      <c r="B1474" s="42" t="s">
        <v>408</v>
      </c>
      <c r="C1474" s="15">
        <v>467550</v>
      </c>
      <c r="D1474" s="15" t="s">
        <v>11906</v>
      </c>
      <c r="E1474" s="15">
        <v>2018</v>
      </c>
      <c r="F1474" s="41">
        <v>43221</v>
      </c>
      <c r="G1474" s="42">
        <v>645.5</v>
      </c>
      <c r="H1474" s="42">
        <v>3178.5</v>
      </c>
      <c r="I1474" s="42">
        <v>649.1</v>
      </c>
      <c r="J1474" s="42" t="s">
        <v>15068</v>
      </c>
      <c r="K1474" s="42">
        <v>641.70000000000005</v>
      </c>
      <c r="L1474" s="42" t="s">
        <v>13928</v>
      </c>
      <c r="M1474" s="42">
        <v>8</v>
      </c>
      <c r="N1474" s="42">
        <v>20.399999999999999</v>
      </c>
      <c r="O1474" s="42" t="s">
        <v>15069</v>
      </c>
      <c r="P1474" s="42">
        <v>2.5</v>
      </c>
      <c r="Q1474" s="42" t="s">
        <v>15070</v>
      </c>
      <c r="R1474" s="42">
        <v>3</v>
      </c>
      <c r="S1474" s="42">
        <v>3.5</v>
      </c>
      <c r="T1474" s="42">
        <v>260</v>
      </c>
      <c r="U1474" s="42">
        <v>22</v>
      </c>
      <c r="V1474" s="42">
        <v>270</v>
      </c>
      <c r="W1474" s="42" t="s">
        <v>15071</v>
      </c>
      <c r="X1474" s="42">
        <v>152</v>
      </c>
      <c r="Y1474" s="42">
        <v>66.7</v>
      </c>
      <c r="Z1474" s="42">
        <v>5</v>
      </c>
      <c r="AA1474" s="42">
        <v>7</v>
      </c>
      <c r="AB1474" s="42" t="s">
        <v>15072</v>
      </c>
      <c r="AC1474" s="42">
        <v>21</v>
      </c>
      <c r="AD1474" s="42" t="s">
        <v>15073</v>
      </c>
      <c r="AE1474" s="42">
        <v>56.5</v>
      </c>
      <c r="AF1474" s="42" t="s">
        <v>4388</v>
      </c>
      <c r="AG1474" s="42">
        <v>75</v>
      </c>
      <c r="AH1474" s="42">
        <v>93.7</v>
      </c>
      <c r="AI1474" s="42">
        <v>219</v>
      </c>
      <c r="AJ1474" s="42">
        <v>725.08</v>
      </c>
      <c r="AK1474" s="42" t="s">
        <v>76</v>
      </c>
      <c r="AL1474" s="42" t="s">
        <v>76</v>
      </c>
      <c r="AM1474" s="42" t="s">
        <v>76</v>
      </c>
      <c r="AN1474" s="42">
        <v>3.6</v>
      </c>
    </row>
    <row r="1475" spans="2:40" x14ac:dyDescent="0.25">
      <c r="B1475" s="42" t="s">
        <v>408</v>
      </c>
      <c r="C1475" s="15">
        <v>467550</v>
      </c>
      <c r="D1475" s="15" t="s">
        <v>11906</v>
      </c>
      <c r="E1475" s="15">
        <v>2018</v>
      </c>
      <c r="F1475" s="41">
        <v>43252</v>
      </c>
      <c r="G1475" s="42">
        <v>642.70000000000005</v>
      </c>
      <c r="H1475" s="42">
        <v>3141.7</v>
      </c>
      <c r="I1475" s="42">
        <v>647.1</v>
      </c>
      <c r="J1475" s="42" t="s">
        <v>15074</v>
      </c>
      <c r="K1475" s="42">
        <v>635.70000000000005</v>
      </c>
      <c r="L1475" s="42" t="s">
        <v>4395</v>
      </c>
      <c r="M1475" s="42">
        <v>8.3000000000000007</v>
      </c>
      <c r="N1475" s="42">
        <v>17.7</v>
      </c>
      <c r="O1475" s="42" t="s">
        <v>15075</v>
      </c>
      <c r="P1475" s="42">
        <v>2.8</v>
      </c>
      <c r="Q1475" s="42" t="s">
        <v>15076</v>
      </c>
      <c r="R1475" s="42">
        <v>6.7</v>
      </c>
      <c r="S1475" s="42">
        <v>4.4000000000000004</v>
      </c>
      <c r="T1475" s="42">
        <v>230</v>
      </c>
      <c r="U1475" s="42">
        <v>26</v>
      </c>
      <c r="V1475" s="42">
        <v>190</v>
      </c>
      <c r="W1475" s="42" t="s">
        <v>15077</v>
      </c>
      <c r="X1475" s="42">
        <v>429</v>
      </c>
      <c r="Y1475" s="42">
        <v>130.80000000000001</v>
      </c>
      <c r="Z1475" s="42">
        <v>23</v>
      </c>
      <c r="AA1475" s="42">
        <v>8.5</v>
      </c>
      <c r="AB1475" s="42" t="s">
        <v>15078</v>
      </c>
      <c r="AC1475" s="42">
        <v>21.5</v>
      </c>
      <c r="AD1475" s="42" t="s">
        <v>15079</v>
      </c>
      <c r="AE1475" s="42">
        <v>113</v>
      </c>
      <c r="AF1475" s="42" t="s">
        <v>6247</v>
      </c>
      <c r="AG1475" s="42">
        <v>91</v>
      </c>
      <c r="AH1475" s="42">
        <v>45.8</v>
      </c>
      <c r="AI1475" s="42">
        <v>128.80000000000001</v>
      </c>
      <c r="AJ1475" s="42">
        <v>562.74</v>
      </c>
      <c r="AK1475" s="42" t="s">
        <v>76</v>
      </c>
      <c r="AL1475" s="42" t="s">
        <v>76</v>
      </c>
      <c r="AM1475" s="42" t="s">
        <v>76</v>
      </c>
      <c r="AN1475" s="42">
        <v>4.4000000000000004</v>
      </c>
    </row>
    <row r="1476" spans="2:40" x14ac:dyDescent="0.25">
      <c r="B1476" s="42" t="s">
        <v>408</v>
      </c>
      <c r="C1476" s="15">
        <v>467550</v>
      </c>
      <c r="D1476" s="15" t="s">
        <v>11906</v>
      </c>
      <c r="E1476" s="15">
        <v>2018</v>
      </c>
      <c r="F1476" s="41">
        <v>43282</v>
      </c>
      <c r="G1476" s="42">
        <v>642.1</v>
      </c>
      <c r="H1476" s="42">
        <v>3135.8</v>
      </c>
      <c r="I1476" s="42">
        <v>645.20000000000005</v>
      </c>
      <c r="J1476" s="42" t="s">
        <v>15080</v>
      </c>
      <c r="K1476" s="42">
        <v>636.20000000000005</v>
      </c>
      <c r="L1476" s="42" t="s">
        <v>15081</v>
      </c>
      <c r="M1476" s="42">
        <v>7.6</v>
      </c>
      <c r="N1476" s="42">
        <v>18.899999999999999</v>
      </c>
      <c r="O1476" s="42" t="s">
        <v>15082</v>
      </c>
      <c r="P1476" s="42">
        <v>2.1</v>
      </c>
      <c r="Q1476" s="42" t="s">
        <v>15083</v>
      </c>
      <c r="R1476" s="42">
        <v>5.8</v>
      </c>
      <c r="S1476" s="42">
        <v>4.5999999999999996</v>
      </c>
      <c r="T1476" s="42">
        <v>110</v>
      </c>
      <c r="U1476" s="42">
        <v>27.6</v>
      </c>
      <c r="V1476" s="42">
        <v>90</v>
      </c>
      <c r="W1476" s="42" t="s">
        <v>15084</v>
      </c>
      <c r="X1476" s="42">
        <v>342.5</v>
      </c>
      <c r="Y1476" s="42">
        <v>117.2</v>
      </c>
      <c r="Z1476" s="42">
        <v>22</v>
      </c>
      <c r="AA1476" s="42">
        <v>6.5</v>
      </c>
      <c r="AB1476" s="42" t="s">
        <v>15085</v>
      </c>
      <c r="AC1476" s="42">
        <v>20.5</v>
      </c>
      <c r="AD1476" s="42" t="s">
        <v>15086</v>
      </c>
      <c r="AE1476" s="42">
        <v>74</v>
      </c>
      <c r="AF1476" s="42" t="s">
        <v>6255</v>
      </c>
      <c r="AG1476" s="42">
        <v>90</v>
      </c>
      <c r="AH1476" s="42">
        <v>47</v>
      </c>
      <c r="AI1476" s="42">
        <v>145.4</v>
      </c>
      <c r="AJ1476" s="42">
        <v>609.9</v>
      </c>
      <c r="AK1476" s="42" t="s">
        <v>76</v>
      </c>
      <c r="AL1476" s="42" t="s">
        <v>76</v>
      </c>
      <c r="AM1476" s="42" t="s">
        <v>76</v>
      </c>
      <c r="AN1476" s="42">
        <v>3.4</v>
      </c>
    </row>
    <row r="1477" spans="2:40" x14ac:dyDescent="0.25">
      <c r="B1477" s="42" t="s">
        <v>408</v>
      </c>
      <c r="C1477" s="15">
        <v>467550</v>
      </c>
      <c r="D1477" s="15" t="s">
        <v>11906</v>
      </c>
      <c r="E1477" s="15">
        <v>2018</v>
      </c>
      <c r="F1477" s="41">
        <v>43313</v>
      </c>
      <c r="G1477" s="42">
        <v>640.9</v>
      </c>
      <c r="H1477" s="42">
        <v>3121</v>
      </c>
      <c r="I1477" s="42">
        <v>646.70000000000005</v>
      </c>
      <c r="J1477" s="42" t="s">
        <v>15087</v>
      </c>
      <c r="K1477" s="42">
        <v>631.29999999999995</v>
      </c>
      <c r="L1477" s="42" t="s">
        <v>15088</v>
      </c>
      <c r="M1477" s="42">
        <v>7.2</v>
      </c>
      <c r="N1477" s="42">
        <v>17.899999999999999</v>
      </c>
      <c r="O1477" s="42" t="s">
        <v>15089</v>
      </c>
      <c r="P1477" s="42">
        <v>3</v>
      </c>
      <c r="Q1477" s="42" t="s">
        <v>15090</v>
      </c>
      <c r="R1477" s="42">
        <v>5.9</v>
      </c>
      <c r="S1477" s="42">
        <v>3.9</v>
      </c>
      <c r="T1477" s="42">
        <v>130</v>
      </c>
      <c r="U1477" s="42">
        <v>27.7</v>
      </c>
      <c r="V1477" s="42">
        <v>220</v>
      </c>
      <c r="W1477" s="42" t="s">
        <v>15091</v>
      </c>
      <c r="X1477" s="42">
        <v>614</v>
      </c>
      <c r="Y1477" s="42">
        <v>242.2</v>
      </c>
      <c r="Z1477" s="42">
        <v>24</v>
      </c>
      <c r="AA1477" s="42">
        <v>9.5</v>
      </c>
      <c r="AB1477" s="42" t="s">
        <v>15092</v>
      </c>
      <c r="AC1477" s="42">
        <v>20.5</v>
      </c>
      <c r="AD1477" s="42" t="s">
        <v>15093</v>
      </c>
      <c r="AE1477" s="42">
        <v>120.5</v>
      </c>
      <c r="AF1477" s="42" t="s">
        <v>7522</v>
      </c>
      <c r="AG1477" s="42">
        <v>93</v>
      </c>
      <c r="AH1477" s="42">
        <v>27.4</v>
      </c>
      <c r="AI1477" s="42">
        <v>94</v>
      </c>
      <c r="AJ1477" s="42">
        <v>472</v>
      </c>
      <c r="AK1477" s="42" t="s">
        <v>76</v>
      </c>
      <c r="AL1477" s="42" t="s">
        <v>76</v>
      </c>
      <c r="AM1477" s="42" t="s">
        <v>76</v>
      </c>
      <c r="AN1477" s="42">
        <v>3.7</v>
      </c>
    </row>
    <row r="1478" spans="2:40" x14ac:dyDescent="0.25">
      <c r="B1478" s="42" t="s">
        <v>408</v>
      </c>
      <c r="C1478" s="15">
        <v>467550</v>
      </c>
      <c r="D1478" s="15" t="s">
        <v>11906</v>
      </c>
      <c r="E1478" s="15">
        <v>2018</v>
      </c>
      <c r="F1478" s="41">
        <v>43344</v>
      </c>
      <c r="G1478" s="42">
        <v>643.6</v>
      </c>
      <c r="H1478" s="42">
        <v>3156.3</v>
      </c>
      <c r="I1478" s="42">
        <v>649</v>
      </c>
      <c r="J1478" s="42" t="s">
        <v>15094</v>
      </c>
      <c r="K1478" s="42">
        <v>636.79999999999995</v>
      </c>
      <c r="L1478" s="42" t="s">
        <v>15095</v>
      </c>
      <c r="M1478" s="42">
        <v>7.1</v>
      </c>
      <c r="N1478" s="42">
        <v>18.3</v>
      </c>
      <c r="O1478" s="42" t="s">
        <v>15096</v>
      </c>
      <c r="P1478" s="42">
        <v>1.4</v>
      </c>
      <c r="Q1478" s="42" t="s">
        <v>15097</v>
      </c>
      <c r="R1478" s="42">
        <v>3.9</v>
      </c>
      <c r="S1478" s="42">
        <v>4</v>
      </c>
      <c r="T1478" s="42">
        <v>100</v>
      </c>
      <c r="U1478" s="42">
        <v>45.3</v>
      </c>
      <c r="V1478" s="42">
        <v>110</v>
      </c>
      <c r="W1478" s="42" t="s">
        <v>15098</v>
      </c>
      <c r="X1478" s="42">
        <v>227.3</v>
      </c>
      <c r="Y1478" s="42">
        <v>110.4</v>
      </c>
      <c r="Z1478" s="42">
        <v>12</v>
      </c>
      <c r="AA1478" s="42">
        <v>4</v>
      </c>
      <c r="AB1478" s="42" t="s">
        <v>15099</v>
      </c>
      <c r="AC1478" s="42">
        <v>12</v>
      </c>
      <c r="AD1478" s="42" t="s">
        <v>15100</v>
      </c>
      <c r="AE1478" s="42">
        <v>100.5</v>
      </c>
      <c r="AF1478" s="42" t="s">
        <v>3314</v>
      </c>
      <c r="AG1478" s="42">
        <v>83</v>
      </c>
      <c r="AH1478" s="42">
        <v>63.6</v>
      </c>
      <c r="AI1478" s="42">
        <v>166.3</v>
      </c>
      <c r="AJ1478" s="97">
        <v>480.79</v>
      </c>
      <c r="AK1478" s="42" t="s">
        <v>76</v>
      </c>
      <c r="AL1478" s="42" t="s">
        <v>76</v>
      </c>
      <c r="AM1478" s="42" t="s">
        <v>76</v>
      </c>
      <c r="AN1478" s="42">
        <v>3.3</v>
      </c>
    </row>
    <row r="1479" spans="2:40" x14ac:dyDescent="0.25">
      <c r="B1479" s="42" t="s">
        <v>408</v>
      </c>
      <c r="C1479" s="15">
        <v>467550</v>
      </c>
      <c r="D1479" s="15" t="s">
        <v>11906</v>
      </c>
      <c r="E1479" s="15">
        <v>2018</v>
      </c>
      <c r="F1479" s="41">
        <v>43374</v>
      </c>
      <c r="G1479" s="42">
        <v>644.5</v>
      </c>
      <c r="H1479" s="42">
        <v>3173.3</v>
      </c>
      <c r="I1479" s="42">
        <v>647.70000000000005</v>
      </c>
      <c r="J1479" s="42" t="s">
        <v>15101</v>
      </c>
      <c r="K1479" s="42">
        <v>640.4</v>
      </c>
      <c r="L1479" s="42" t="s">
        <v>15102</v>
      </c>
      <c r="M1479" s="42">
        <v>4.8</v>
      </c>
      <c r="N1479" s="42">
        <v>18.100000000000001</v>
      </c>
      <c r="O1479" s="42" t="s">
        <v>15103</v>
      </c>
      <c r="P1479" s="42">
        <v>-1.2</v>
      </c>
      <c r="Q1479" s="42" t="s">
        <v>15104</v>
      </c>
      <c r="R1479" s="42">
        <v>-0.2</v>
      </c>
      <c r="S1479" s="42">
        <v>3.7</v>
      </c>
      <c r="T1479" s="42">
        <v>240</v>
      </c>
      <c r="U1479" s="42">
        <v>27.5</v>
      </c>
      <c r="V1479" s="42">
        <v>100</v>
      </c>
      <c r="W1479" s="42" t="s">
        <v>15105</v>
      </c>
      <c r="X1479" s="42">
        <v>92.5</v>
      </c>
      <c r="Y1479" s="42">
        <v>62.8</v>
      </c>
      <c r="Z1479" s="42">
        <v>12</v>
      </c>
      <c r="AA1479" s="42">
        <v>7</v>
      </c>
      <c r="AB1479" s="42" t="s">
        <v>15106</v>
      </c>
      <c r="AC1479" s="42">
        <v>15</v>
      </c>
      <c r="AD1479" s="42" t="s">
        <v>15107</v>
      </c>
      <c r="AE1479" s="42">
        <v>32</v>
      </c>
      <c r="AF1479" s="42" t="s">
        <v>15108</v>
      </c>
      <c r="AG1479" s="42">
        <v>78</v>
      </c>
      <c r="AH1479" s="42">
        <v>60</v>
      </c>
      <c r="AI1479" s="42">
        <v>171</v>
      </c>
      <c r="AJ1479" s="42">
        <v>526.61</v>
      </c>
      <c r="AK1479" s="42" t="s">
        <v>76</v>
      </c>
      <c r="AL1479" s="42" t="s">
        <v>76</v>
      </c>
      <c r="AM1479" s="42" t="s">
        <v>76</v>
      </c>
      <c r="AN1479" s="42">
        <v>2</v>
      </c>
    </row>
    <row r="1480" spans="2:40" x14ac:dyDescent="0.25">
      <c r="B1480" s="42" t="s">
        <v>408</v>
      </c>
      <c r="C1480" s="15">
        <v>467550</v>
      </c>
      <c r="D1480" s="15" t="s">
        <v>11906</v>
      </c>
      <c r="E1480" s="15">
        <v>2018</v>
      </c>
      <c r="F1480" s="41">
        <v>43405</v>
      </c>
      <c r="G1480" s="42">
        <v>645.5</v>
      </c>
      <c r="H1480" s="42">
        <v>3186.2</v>
      </c>
      <c r="I1480" s="42">
        <v>648.70000000000005</v>
      </c>
      <c r="J1480" s="42" t="s">
        <v>15109</v>
      </c>
      <c r="K1480" s="42">
        <v>637.6</v>
      </c>
      <c r="L1480" s="42" t="s">
        <v>15110</v>
      </c>
      <c r="M1480" s="42">
        <v>4.4000000000000004</v>
      </c>
      <c r="N1480" s="42">
        <v>15.4</v>
      </c>
      <c r="O1480" s="42" t="s">
        <v>15111</v>
      </c>
      <c r="P1480" s="42">
        <v>-1.6</v>
      </c>
      <c r="Q1480" s="42" t="s">
        <v>15112</v>
      </c>
      <c r="R1480" s="42">
        <v>-3.1</v>
      </c>
      <c r="S1480" s="42">
        <v>5</v>
      </c>
      <c r="T1480" s="42">
        <v>240</v>
      </c>
      <c r="U1480" s="42">
        <v>25.9</v>
      </c>
      <c r="V1480" s="42">
        <v>110</v>
      </c>
      <c r="W1480" s="42" t="s">
        <v>15113</v>
      </c>
      <c r="X1480" s="42">
        <v>65.5</v>
      </c>
      <c r="Y1480" s="42">
        <v>59.4</v>
      </c>
      <c r="Z1480" s="42">
        <v>7</v>
      </c>
      <c r="AA1480" s="42">
        <v>1.5</v>
      </c>
      <c r="AB1480" s="42" t="s">
        <v>15114</v>
      </c>
      <c r="AC1480" s="42">
        <v>6.5</v>
      </c>
      <c r="AD1480" s="42" t="s">
        <v>15115</v>
      </c>
      <c r="AE1480" s="42">
        <v>33</v>
      </c>
      <c r="AF1480" s="42" t="s">
        <v>13405</v>
      </c>
      <c r="AG1480" s="42">
        <v>67</v>
      </c>
      <c r="AH1480" s="42">
        <v>39.200000000000003</v>
      </c>
      <c r="AI1480" s="42">
        <v>217</v>
      </c>
      <c r="AJ1480" s="42">
        <v>525.53</v>
      </c>
      <c r="AK1480" s="42" t="s">
        <v>76</v>
      </c>
      <c r="AL1480" s="42" t="s">
        <v>76</v>
      </c>
      <c r="AM1480" s="42" t="s">
        <v>76</v>
      </c>
      <c r="AN1480" s="42">
        <v>2.4</v>
      </c>
    </row>
    <row r="1481" spans="2:40" x14ac:dyDescent="0.25">
      <c r="B1481" s="42" t="s">
        <v>408</v>
      </c>
      <c r="C1481" s="15">
        <v>467550</v>
      </c>
      <c r="D1481" s="15" t="s">
        <v>11906</v>
      </c>
      <c r="E1481" s="15">
        <v>2018</v>
      </c>
      <c r="F1481" s="41">
        <v>43435</v>
      </c>
      <c r="G1481" s="42">
        <v>645.5</v>
      </c>
      <c r="H1481" s="42">
        <v>3184.8</v>
      </c>
      <c r="I1481" s="42">
        <v>649.1</v>
      </c>
      <c r="J1481" s="42" t="s">
        <v>15116</v>
      </c>
      <c r="K1481" s="42">
        <v>641.6</v>
      </c>
      <c r="L1481" s="42" t="s">
        <v>15117</v>
      </c>
      <c r="M1481" s="42">
        <v>5.0999999999999996</v>
      </c>
      <c r="N1481" s="42">
        <v>16.600000000000001</v>
      </c>
      <c r="O1481" s="42" t="s">
        <v>15118</v>
      </c>
      <c r="P1481" s="42">
        <v>-3.3</v>
      </c>
      <c r="Q1481" s="42" t="s">
        <v>15119</v>
      </c>
      <c r="R1481" s="42">
        <v>-2.9</v>
      </c>
      <c r="S1481" s="42">
        <v>4.4000000000000004</v>
      </c>
      <c r="T1481" s="42">
        <v>250</v>
      </c>
      <c r="U1481" s="42">
        <v>21.4</v>
      </c>
      <c r="V1481" s="42">
        <v>270</v>
      </c>
      <c r="W1481" s="42" t="s">
        <v>15120</v>
      </c>
      <c r="X1481" s="42">
        <v>8</v>
      </c>
      <c r="Y1481" s="42">
        <v>11.9</v>
      </c>
      <c r="Z1481" s="42">
        <v>4</v>
      </c>
      <c r="AA1481" s="42">
        <v>0.5</v>
      </c>
      <c r="AB1481" s="42" t="s">
        <v>15121</v>
      </c>
      <c r="AC1481" s="42">
        <v>1.5</v>
      </c>
      <c r="AD1481" s="42" t="s">
        <v>15122</v>
      </c>
      <c r="AE1481" s="42">
        <v>5</v>
      </c>
      <c r="AF1481" s="42" t="s">
        <v>15123</v>
      </c>
      <c r="AG1481" s="42">
        <v>65</v>
      </c>
      <c r="AH1481" s="42" t="s">
        <v>1629</v>
      </c>
      <c r="AI1481" s="42">
        <v>265.89999999999998</v>
      </c>
      <c r="AJ1481" s="42">
        <v>549.4</v>
      </c>
      <c r="AK1481" s="42" t="s">
        <v>76</v>
      </c>
      <c r="AL1481" s="42" t="s">
        <v>76</v>
      </c>
      <c r="AM1481" s="42" t="s">
        <v>76</v>
      </c>
      <c r="AN1481" s="42">
        <v>2.9</v>
      </c>
    </row>
    <row r="1482" spans="2:40" x14ac:dyDescent="0.25">
      <c r="B1482" s="42" t="s">
        <v>408</v>
      </c>
      <c r="C1482" s="15">
        <v>467550</v>
      </c>
      <c r="D1482" s="15" t="s">
        <v>11906</v>
      </c>
      <c r="E1482" s="15">
        <v>2019</v>
      </c>
      <c r="F1482" s="41">
        <v>43466</v>
      </c>
      <c r="G1482" s="42">
        <v>644.6</v>
      </c>
      <c r="H1482" s="42">
        <v>3179.6</v>
      </c>
      <c r="I1482" s="42">
        <v>650.5</v>
      </c>
      <c r="J1482" s="42" t="s">
        <v>15124</v>
      </c>
      <c r="K1482" s="42">
        <v>639.1</v>
      </c>
      <c r="L1482" s="42" t="s">
        <v>15125</v>
      </c>
      <c r="M1482" s="42">
        <v>2.8</v>
      </c>
      <c r="N1482" s="42">
        <v>16</v>
      </c>
      <c r="O1482" s="42" t="s">
        <v>15126</v>
      </c>
      <c r="P1482" s="42">
        <v>-7</v>
      </c>
      <c r="Q1482" s="42" t="s">
        <v>15127</v>
      </c>
      <c r="R1482" s="42">
        <v>-6.2</v>
      </c>
      <c r="S1482" s="42">
        <v>4.5</v>
      </c>
      <c r="T1482" s="42">
        <v>260</v>
      </c>
      <c r="U1482" s="42">
        <v>23.2</v>
      </c>
      <c r="V1482" s="42">
        <v>260</v>
      </c>
      <c r="W1482" s="42" t="s">
        <v>15128</v>
      </c>
      <c r="X1482" s="42">
        <v>31.8</v>
      </c>
      <c r="Y1482" s="42">
        <v>61</v>
      </c>
      <c r="Z1482" s="42">
        <v>7</v>
      </c>
      <c r="AA1482" s="42">
        <v>0.5</v>
      </c>
      <c r="AB1482" s="42" t="s">
        <v>15129</v>
      </c>
      <c r="AC1482" s="42">
        <v>2.5</v>
      </c>
      <c r="AD1482" s="42" t="s">
        <v>15130</v>
      </c>
      <c r="AE1482" s="42">
        <v>12</v>
      </c>
      <c r="AF1482" s="42" t="s">
        <v>2215</v>
      </c>
      <c r="AG1482" s="42">
        <v>61</v>
      </c>
      <c r="AH1482" s="42" t="s">
        <v>1629</v>
      </c>
      <c r="AI1482" s="42">
        <v>238.8</v>
      </c>
      <c r="AJ1482" s="42">
        <v>557.16999999999996</v>
      </c>
      <c r="AK1482" s="42" t="s">
        <v>76</v>
      </c>
      <c r="AL1482" s="42" t="s">
        <v>76</v>
      </c>
      <c r="AM1482" s="42" t="s">
        <v>76</v>
      </c>
      <c r="AN1482" s="42">
        <v>2.6</v>
      </c>
    </row>
    <row r="1483" spans="2:40" x14ac:dyDescent="0.25">
      <c r="B1483" s="42" t="s">
        <v>408</v>
      </c>
      <c r="C1483" s="15">
        <v>467550</v>
      </c>
      <c r="D1483" s="15" t="s">
        <v>11906</v>
      </c>
      <c r="E1483" s="15">
        <v>2019</v>
      </c>
      <c r="F1483" s="41">
        <v>43497</v>
      </c>
      <c r="G1483" s="42">
        <v>643.9</v>
      </c>
      <c r="H1483" s="42">
        <v>3166.8</v>
      </c>
      <c r="I1483" s="42">
        <v>648.79999999999995</v>
      </c>
      <c r="J1483" s="42" t="s">
        <v>15131</v>
      </c>
      <c r="K1483" s="42">
        <v>639.4</v>
      </c>
      <c r="L1483" s="42" t="s">
        <v>15132</v>
      </c>
      <c r="M1483" s="42">
        <v>4.0999999999999996</v>
      </c>
      <c r="N1483" s="42">
        <v>17.3</v>
      </c>
      <c r="O1483" s="42" t="s">
        <v>15133</v>
      </c>
      <c r="P1483" s="42">
        <v>-3.6</v>
      </c>
      <c r="Q1483" s="42" t="s">
        <v>15134</v>
      </c>
      <c r="R1483" s="42">
        <v>-9.6</v>
      </c>
      <c r="S1483" s="42">
        <v>4.5</v>
      </c>
      <c r="T1483" s="42">
        <v>230</v>
      </c>
      <c r="U1483" s="42">
        <v>26</v>
      </c>
      <c r="V1483" s="42">
        <v>260</v>
      </c>
      <c r="W1483" s="42" t="s">
        <v>15135</v>
      </c>
      <c r="X1483" s="42">
        <v>3</v>
      </c>
      <c r="Y1483" s="42">
        <v>2</v>
      </c>
      <c r="Z1483" s="42">
        <v>2</v>
      </c>
      <c r="AA1483" s="42">
        <v>0.3</v>
      </c>
      <c r="AB1483" s="42" t="s">
        <v>15136</v>
      </c>
      <c r="AC1483" s="42">
        <v>1.6</v>
      </c>
      <c r="AD1483" s="42" t="s">
        <v>15137</v>
      </c>
      <c r="AE1483" s="42">
        <v>2.5</v>
      </c>
      <c r="AF1483" s="42" t="s">
        <v>2223</v>
      </c>
      <c r="AG1483" s="42">
        <v>46</v>
      </c>
      <c r="AH1483" s="42" t="s">
        <v>1629</v>
      </c>
      <c r="AI1483" s="42">
        <v>258.60000000000002</v>
      </c>
      <c r="AJ1483" s="42">
        <v>627.91999999999996</v>
      </c>
      <c r="AK1483" s="42" t="s">
        <v>76</v>
      </c>
      <c r="AL1483" s="42" t="s">
        <v>76</v>
      </c>
      <c r="AM1483" s="42" t="s">
        <v>76</v>
      </c>
      <c r="AN1483" s="42">
        <v>1.4</v>
      </c>
    </row>
    <row r="1484" spans="2:40" x14ac:dyDescent="0.25">
      <c r="B1484" s="42" t="s">
        <v>408</v>
      </c>
      <c r="C1484" s="15">
        <v>467550</v>
      </c>
      <c r="D1484" s="15" t="s">
        <v>11906</v>
      </c>
      <c r="E1484" s="15">
        <v>2019</v>
      </c>
      <c r="F1484" s="41">
        <v>43525</v>
      </c>
      <c r="G1484" s="42">
        <v>641.9</v>
      </c>
      <c r="H1484" s="42">
        <v>3146.2</v>
      </c>
      <c r="I1484" s="42">
        <v>646.79999999999995</v>
      </c>
      <c r="J1484" s="42" t="s">
        <v>15138</v>
      </c>
      <c r="K1484" s="42">
        <v>636.70000000000005</v>
      </c>
      <c r="L1484" s="42" t="s">
        <v>15139</v>
      </c>
      <c r="M1484" s="42">
        <v>2.2999999999999998</v>
      </c>
      <c r="N1484" s="42">
        <v>14.4</v>
      </c>
      <c r="O1484" s="42" t="s">
        <v>15140</v>
      </c>
      <c r="P1484" s="42">
        <v>-6.6</v>
      </c>
      <c r="Q1484" s="42" t="s">
        <v>15141</v>
      </c>
      <c r="R1484" s="42">
        <v>-2</v>
      </c>
      <c r="S1484" s="42">
        <v>4.2</v>
      </c>
      <c r="T1484" s="42">
        <v>260</v>
      </c>
      <c r="U1484" s="42">
        <v>28.9</v>
      </c>
      <c r="V1484" s="42">
        <v>270</v>
      </c>
      <c r="W1484" s="42" t="s">
        <v>15142</v>
      </c>
      <c r="X1484" s="42">
        <v>135</v>
      </c>
      <c r="Y1484" s="42">
        <v>90.1</v>
      </c>
      <c r="Z1484" s="42">
        <v>11</v>
      </c>
      <c r="AA1484" s="42">
        <v>3</v>
      </c>
      <c r="AB1484" s="42" t="s">
        <v>15143</v>
      </c>
      <c r="AC1484" s="42">
        <v>5.5</v>
      </c>
      <c r="AD1484" s="42" t="s">
        <v>15144</v>
      </c>
      <c r="AE1484" s="42">
        <v>28</v>
      </c>
      <c r="AF1484" s="42" t="s">
        <v>8815</v>
      </c>
      <c r="AG1484" s="42">
        <v>80</v>
      </c>
      <c r="AH1484" s="42" t="s">
        <v>1629</v>
      </c>
      <c r="AI1484" s="42">
        <v>141.30000000000001</v>
      </c>
      <c r="AJ1484" s="42">
        <v>477.53</v>
      </c>
      <c r="AK1484" s="42" t="s">
        <v>76</v>
      </c>
      <c r="AL1484" s="42" t="s">
        <v>76</v>
      </c>
      <c r="AM1484" s="42" t="s">
        <v>76</v>
      </c>
      <c r="AN1484" s="42">
        <v>-0.4</v>
      </c>
    </row>
    <row r="1485" spans="2:40" x14ac:dyDescent="0.25">
      <c r="B1485" s="42" t="s">
        <v>408</v>
      </c>
      <c r="C1485" s="15">
        <v>467550</v>
      </c>
      <c r="D1485" s="15" t="s">
        <v>11906</v>
      </c>
      <c r="E1485" s="15">
        <v>2019</v>
      </c>
      <c r="F1485" s="41">
        <v>43556</v>
      </c>
      <c r="G1485" s="42">
        <v>643</v>
      </c>
      <c r="H1485" s="42">
        <v>3153.4</v>
      </c>
      <c r="I1485" s="42">
        <v>646</v>
      </c>
      <c r="J1485" s="42" t="s">
        <v>15145</v>
      </c>
      <c r="K1485" s="42">
        <v>639.29999999999995</v>
      </c>
      <c r="L1485" s="42" t="s">
        <v>15146</v>
      </c>
      <c r="M1485" s="42">
        <v>4.9000000000000004</v>
      </c>
      <c r="N1485" s="42">
        <v>17.600000000000001</v>
      </c>
      <c r="O1485" s="42" t="s">
        <v>15147</v>
      </c>
      <c r="P1485" s="42">
        <v>-1.2</v>
      </c>
      <c r="Q1485" s="42" t="s">
        <v>15148</v>
      </c>
      <c r="R1485" s="42">
        <v>1.5</v>
      </c>
      <c r="S1485" s="42">
        <v>3.9</v>
      </c>
      <c r="T1485" s="42">
        <v>250</v>
      </c>
      <c r="U1485" s="42">
        <v>25.5</v>
      </c>
      <c r="V1485" s="42">
        <v>270</v>
      </c>
      <c r="W1485" s="42" t="s">
        <v>15149</v>
      </c>
      <c r="X1485" s="42">
        <v>171.5</v>
      </c>
      <c r="Y1485" s="42">
        <v>92.9</v>
      </c>
      <c r="Z1485" s="42">
        <v>12</v>
      </c>
      <c r="AA1485" s="42">
        <v>7.5</v>
      </c>
      <c r="AB1485" s="42" t="s">
        <v>15150</v>
      </c>
      <c r="AC1485" s="42">
        <v>20.5</v>
      </c>
      <c r="AD1485" s="42" t="s">
        <v>15151</v>
      </c>
      <c r="AE1485" s="42">
        <v>78.5</v>
      </c>
      <c r="AF1485" s="42" t="s">
        <v>6327</v>
      </c>
      <c r="AG1485" s="42">
        <v>83</v>
      </c>
      <c r="AH1485" s="42">
        <v>71.7</v>
      </c>
      <c r="AI1485" s="42">
        <v>169.6</v>
      </c>
      <c r="AJ1485" s="42">
        <v>595.77</v>
      </c>
      <c r="AK1485" s="42" t="s">
        <v>76</v>
      </c>
      <c r="AL1485" s="42" t="s">
        <v>76</v>
      </c>
      <c r="AM1485" s="42" t="s">
        <v>76</v>
      </c>
      <c r="AN1485" s="42">
        <v>3.8</v>
      </c>
    </row>
    <row r="1486" spans="2:40" x14ac:dyDescent="0.25">
      <c r="B1486" s="42" t="s">
        <v>408</v>
      </c>
      <c r="C1486" s="15">
        <v>467550</v>
      </c>
      <c r="D1486" s="15" t="s">
        <v>11906</v>
      </c>
      <c r="E1486" s="15">
        <v>2019</v>
      </c>
      <c r="F1486" s="41">
        <v>43586</v>
      </c>
      <c r="G1486" s="42">
        <v>642</v>
      </c>
      <c r="H1486" s="42">
        <v>3138.1</v>
      </c>
      <c r="I1486" s="42">
        <v>645.1</v>
      </c>
      <c r="J1486" s="42" t="s">
        <v>15152</v>
      </c>
      <c r="K1486" s="42">
        <v>627.70000000000005</v>
      </c>
      <c r="L1486" s="42" t="s">
        <v>15153</v>
      </c>
      <c r="M1486" s="42">
        <v>6.2</v>
      </c>
      <c r="N1486" s="42">
        <v>15.7</v>
      </c>
      <c r="O1486" s="42" t="s">
        <v>15154</v>
      </c>
      <c r="P1486" s="42">
        <v>1.8</v>
      </c>
      <c r="Q1486" s="42" t="s">
        <v>15155</v>
      </c>
      <c r="R1486" s="42">
        <v>5.3</v>
      </c>
      <c r="S1486" s="42">
        <v>3.6</v>
      </c>
      <c r="T1486" s="42">
        <v>260</v>
      </c>
      <c r="U1486" s="42">
        <v>25.2</v>
      </c>
      <c r="V1486" s="42">
        <v>270</v>
      </c>
      <c r="W1486" s="42" t="s">
        <v>15156</v>
      </c>
      <c r="X1486" s="42">
        <v>807.5</v>
      </c>
      <c r="Y1486" s="42">
        <v>243.4</v>
      </c>
      <c r="Z1486" s="42">
        <v>26</v>
      </c>
      <c r="AA1486" s="42">
        <v>13.5</v>
      </c>
      <c r="AB1486" s="42" t="s">
        <v>15157</v>
      </c>
      <c r="AC1486" s="42">
        <v>33.5</v>
      </c>
      <c r="AD1486" s="42" t="s">
        <v>15158</v>
      </c>
      <c r="AE1486" s="42">
        <v>200</v>
      </c>
      <c r="AF1486" s="42" t="s">
        <v>14577</v>
      </c>
      <c r="AG1486" s="42">
        <v>95</v>
      </c>
      <c r="AH1486" s="42">
        <v>31.4</v>
      </c>
      <c r="AI1486" s="42">
        <v>69.3</v>
      </c>
      <c r="AJ1486" s="42">
        <v>408.52</v>
      </c>
      <c r="AK1486" s="42" t="s">
        <v>76</v>
      </c>
      <c r="AL1486" s="42" t="s">
        <v>76</v>
      </c>
      <c r="AM1486" s="42" t="s">
        <v>76</v>
      </c>
      <c r="AN1486" s="42">
        <v>-3.4</v>
      </c>
    </row>
    <row r="1487" spans="2:40" x14ac:dyDescent="0.25">
      <c r="B1487" s="42" t="s">
        <v>408</v>
      </c>
      <c r="C1487" s="15">
        <v>467550</v>
      </c>
      <c r="D1487" s="15" t="s">
        <v>11906</v>
      </c>
      <c r="E1487" s="15">
        <v>2019</v>
      </c>
      <c r="F1487" s="41">
        <v>43617</v>
      </c>
      <c r="G1487" s="42">
        <v>642.20000000000005</v>
      </c>
      <c r="H1487" s="42">
        <v>3137.3</v>
      </c>
      <c r="I1487" s="42">
        <v>646.79999999999995</v>
      </c>
      <c r="J1487" s="42" t="s">
        <v>15159</v>
      </c>
      <c r="K1487" s="42">
        <v>636.70000000000005</v>
      </c>
      <c r="L1487" s="42" t="s">
        <v>15160</v>
      </c>
      <c r="M1487" s="42">
        <v>7.5</v>
      </c>
      <c r="N1487" s="42">
        <v>19.3</v>
      </c>
      <c r="O1487" s="42" t="s">
        <v>15161</v>
      </c>
      <c r="P1487" s="42">
        <v>1.4</v>
      </c>
      <c r="Q1487" s="42" t="s">
        <v>15162</v>
      </c>
      <c r="R1487" s="42">
        <v>4.8</v>
      </c>
      <c r="S1487" s="42">
        <v>4.7</v>
      </c>
      <c r="T1487" s="42">
        <v>250</v>
      </c>
      <c r="U1487" s="42">
        <v>27.8</v>
      </c>
      <c r="V1487" s="42">
        <v>280</v>
      </c>
      <c r="W1487" s="42" t="s">
        <v>15163</v>
      </c>
      <c r="X1487" s="42">
        <v>537.5</v>
      </c>
      <c r="Y1487" s="42">
        <v>180.9</v>
      </c>
      <c r="Z1487" s="42">
        <v>21</v>
      </c>
      <c r="AA1487" s="42">
        <v>10.5</v>
      </c>
      <c r="AB1487" s="42" t="s">
        <v>15164</v>
      </c>
      <c r="AC1487" s="42">
        <v>29.5</v>
      </c>
      <c r="AD1487" s="42" t="s">
        <v>15165</v>
      </c>
      <c r="AE1487" s="42">
        <v>135.5</v>
      </c>
      <c r="AF1487" s="42" t="s">
        <v>5097</v>
      </c>
      <c r="AG1487" s="42">
        <v>87</v>
      </c>
      <c r="AH1487" s="42">
        <v>59.1</v>
      </c>
      <c r="AI1487" s="42">
        <v>116.4</v>
      </c>
      <c r="AJ1487" s="42">
        <v>518.07000000000005</v>
      </c>
      <c r="AK1487" s="42" t="s">
        <v>76</v>
      </c>
      <c r="AL1487" s="42" t="s">
        <v>76</v>
      </c>
      <c r="AM1487" s="42" t="s">
        <v>76</v>
      </c>
      <c r="AN1487" s="42">
        <v>2.4</v>
      </c>
    </row>
    <row r="1488" spans="2:40" x14ac:dyDescent="0.25">
      <c r="B1488" s="42" t="s">
        <v>408</v>
      </c>
      <c r="C1488" s="15">
        <v>467550</v>
      </c>
      <c r="D1488" s="15" t="s">
        <v>11906</v>
      </c>
      <c r="E1488" s="15">
        <v>2019</v>
      </c>
      <c r="F1488" s="41">
        <v>43647</v>
      </c>
      <c r="G1488" s="42">
        <v>642</v>
      </c>
      <c r="H1488" s="42">
        <v>3133.5</v>
      </c>
      <c r="I1488" s="42">
        <v>645.4</v>
      </c>
      <c r="J1488" s="42" t="s">
        <v>15166</v>
      </c>
      <c r="K1488" s="42">
        <v>635.5</v>
      </c>
      <c r="L1488" s="42" t="s">
        <v>15167</v>
      </c>
      <c r="M1488" s="42">
        <v>8.1</v>
      </c>
      <c r="N1488" s="42">
        <v>20.3</v>
      </c>
      <c r="O1488" s="42" t="s">
        <v>15168</v>
      </c>
      <c r="P1488" s="42">
        <v>1.9</v>
      </c>
      <c r="Q1488" s="42" t="s">
        <v>15169</v>
      </c>
      <c r="R1488" s="42">
        <v>5.9</v>
      </c>
      <c r="S1488" s="42">
        <v>4.9000000000000004</v>
      </c>
      <c r="T1488" s="42">
        <v>250</v>
      </c>
      <c r="U1488" s="42">
        <v>24.1</v>
      </c>
      <c r="V1488" s="42">
        <v>210</v>
      </c>
      <c r="W1488" s="42" t="s">
        <v>15170</v>
      </c>
      <c r="X1488" s="42">
        <v>155.5</v>
      </c>
      <c r="Y1488" s="42">
        <v>118.5</v>
      </c>
      <c r="Z1488" s="42">
        <v>20</v>
      </c>
      <c r="AA1488" s="42">
        <v>5.5</v>
      </c>
      <c r="AB1488" s="42" t="s">
        <v>15171</v>
      </c>
      <c r="AC1488" s="42">
        <v>12.5</v>
      </c>
      <c r="AD1488" s="42" t="s">
        <v>15172</v>
      </c>
      <c r="AE1488" s="42">
        <v>27.5</v>
      </c>
      <c r="AF1488" s="42" t="s">
        <v>15173</v>
      </c>
      <c r="AG1488" s="42">
        <v>88</v>
      </c>
      <c r="AH1488" s="42">
        <v>64</v>
      </c>
      <c r="AI1488" s="42">
        <v>160.9</v>
      </c>
      <c r="AJ1488" s="42">
        <v>659</v>
      </c>
      <c r="AK1488" s="42" t="s">
        <v>76</v>
      </c>
      <c r="AL1488" s="42" t="s">
        <v>76</v>
      </c>
      <c r="AM1488" s="42" t="s">
        <v>76</v>
      </c>
      <c r="AN1488" s="42">
        <v>6.6</v>
      </c>
    </row>
    <row r="1489" spans="2:40" x14ac:dyDescent="0.25">
      <c r="B1489" s="42" t="s">
        <v>408</v>
      </c>
      <c r="C1489" s="15">
        <v>467550</v>
      </c>
      <c r="D1489" s="15" t="s">
        <v>11906</v>
      </c>
      <c r="E1489" s="15">
        <v>2019</v>
      </c>
      <c r="F1489" s="41">
        <v>43678</v>
      </c>
      <c r="G1489" s="42">
        <v>640.20000000000005</v>
      </c>
      <c r="H1489" s="42">
        <v>3109.8</v>
      </c>
      <c r="I1489" s="42">
        <v>645.5</v>
      </c>
      <c r="J1489" s="42" t="s">
        <v>15174</v>
      </c>
      <c r="K1489" s="42">
        <v>628.9</v>
      </c>
      <c r="L1489" s="42" t="s">
        <v>15175</v>
      </c>
      <c r="M1489" s="42">
        <v>8.3000000000000007</v>
      </c>
      <c r="N1489" s="42">
        <v>20.100000000000001</v>
      </c>
      <c r="O1489" s="42" t="s">
        <v>15176</v>
      </c>
      <c r="P1489" s="42">
        <v>3.6</v>
      </c>
      <c r="Q1489" s="42" t="s">
        <v>15177</v>
      </c>
      <c r="R1489" s="42">
        <v>6.7</v>
      </c>
      <c r="S1489" s="42">
        <v>4.9000000000000004</v>
      </c>
      <c r="T1489" s="42">
        <v>110</v>
      </c>
      <c r="U1489" s="42">
        <v>46.4</v>
      </c>
      <c r="V1489" s="42">
        <v>100</v>
      </c>
      <c r="W1489" s="42" t="s">
        <v>15178</v>
      </c>
      <c r="X1489" s="42">
        <v>602</v>
      </c>
      <c r="Y1489" s="42">
        <v>207.5</v>
      </c>
      <c r="Z1489" s="42">
        <v>22</v>
      </c>
      <c r="AA1489" s="42">
        <v>6</v>
      </c>
      <c r="AB1489" s="42" t="s">
        <v>15179</v>
      </c>
      <c r="AC1489" s="42">
        <v>22</v>
      </c>
      <c r="AD1489" s="42" t="s">
        <v>15180</v>
      </c>
      <c r="AE1489" s="42">
        <v>118</v>
      </c>
      <c r="AF1489" s="42" t="s">
        <v>8259</v>
      </c>
      <c r="AG1489" s="42">
        <v>91</v>
      </c>
      <c r="AH1489" s="42">
        <v>45.2</v>
      </c>
      <c r="AI1489" s="42">
        <v>111.1</v>
      </c>
      <c r="AJ1489" s="42">
        <v>515.4</v>
      </c>
      <c r="AK1489" s="42" t="s">
        <v>76</v>
      </c>
      <c r="AL1489" s="42" t="s">
        <v>76</v>
      </c>
      <c r="AM1489" s="42" t="s">
        <v>76</v>
      </c>
      <c r="AN1489" s="42">
        <v>0.8</v>
      </c>
    </row>
    <row r="1490" spans="2:40" x14ac:dyDescent="0.25">
      <c r="B1490" s="42" t="s">
        <v>408</v>
      </c>
      <c r="C1490" s="15">
        <v>467550</v>
      </c>
      <c r="D1490" s="15" t="s">
        <v>11906</v>
      </c>
      <c r="E1490" s="15">
        <v>2019</v>
      </c>
      <c r="F1490" s="41">
        <v>43709</v>
      </c>
      <c r="G1490" s="42">
        <v>642.20000000000005</v>
      </c>
      <c r="H1490" s="42">
        <v>3136.1</v>
      </c>
      <c r="I1490" s="42">
        <v>647.1</v>
      </c>
      <c r="J1490" s="42" t="s">
        <v>15181</v>
      </c>
      <c r="K1490" s="42">
        <v>625.29999999999995</v>
      </c>
      <c r="L1490" s="42" t="s">
        <v>15182</v>
      </c>
      <c r="M1490" s="42">
        <v>8</v>
      </c>
      <c r="N1490" s="42">
        <v>20.2</v>
      </c>
      <c r="O1490" s="42" t="s">
        <v>15183</v>
      </c>
      <c r="P1490" s="42">
        <v>2.4</v>
      </c>
      <c r="Q1490" s="42" t="s">
        <v>15184</v>
      </c>
      <c r="R1490" s="42">
        <v>3.4</v>
      </c>
      <c r="S1490" s="42">
        <v>3.7</v>
      </c>
      <c r="T1490" s="42">
        <v>320</v>
      </c>
      <c r="U1490" s="42">
        <v>23.2</v>
      </c>
      <c r="V1490" s="42">
        <v>80</v>
      </c>
      <c r="W1490" s="42" t="s">
        <v>15185</v>
      </c>
      <c r="X1490" s="42">
        <v>133.5</v>
      </c>
      <c r="Y1490" s="42">
        <v>36.1</v>
      </c>
      <c r="Z1490" s="42">
        <v>12</v>
      </c>
      <c r="AA1490" s="42">
        <v>5</v>
      </c>
      <c r="AB1490" s="42" t="s">
        <v>15186</v>
      </c>
      <c r="AC1490" s="42">
        <v>13.5</v>
      </c>
      <c r="AD1490" s="42" t="s">
        <v>15187</v>
      </c>
      <c r="AE1490" s="42">
        <v>41</v>
      </c>
      <c r="AF1490" s="42" t="s">
        <v>15188</v>
      </c>
      <c r="AG1490" s="42">
        <v>77</v>
      </c>
      <c r="AH1490" s="42">
        <v>70.599999999999994</v>
      </c>
      <c r="AI1490" s="42">
        <v>193.9</v>
      </c>
      <c r="AJ1490" s="42">
        <v>644.36</v>
      </c>
      <c r="AK1490" s="42" t="s">
        <v>76</v>
      </c>
      <c r="AL1490" s="42" t="s">
        <v>76</v>
      </c>
      <c r="AM1490" s="42" t="s">
        <v>76</v>
      </c>
      <c r="AN1490" s="42">
        <v>2.2999999999999998</v>
      </c>
    </row>
    <row r="1491" spans="2:40" x14ac:dyDescent="0.25">
      <c r="B1491" s="42" t="s">
        <v>408</v>
      </c>
      <c r="C1491" s="15">
        <v>467550</v>
      </c>
      <c r="D1491" s="15" t="s">
        <v>11906</v>
      </c>
      <c r="E1491" s="15">
        <v>2019</v>
      </c>
      <c r="F1491" s="41">
        <v>43739</v>
      </c>
      <c r="G1491" s="42">
        <v>644.1</v>
      </c>
      <c r="H1491" s="42">
        <v>3162.3</v>
      </c>
      <c r="I1491" s="42">
        <v>647.4</v>
      </c>
      <c r="J1491" s="42" t="s">
        <v>15189</v>
      </c>
      <c r="K1491" s="42">
        <v>636.9</v>
      </c>
      <c r="L1491" s="42" t="s">
        <v>8861</v>
      </c>
      <c r="M1491" s="42">
        <v>7.2</v>
      </c>
      <c r="N1491" s="42">
        <v>20</v>
      </c>
      <c r="O1491" s="42" t="s">
        <v>15190</v>
      </c>
      <c r="P1491" s="42">
        <v>0.8</v>
      </c>
      <c r="Q1491" s="42" t="s">
        <v>15191</v>
      </c>
      <c r="R1491" s="42">
        <v>-0.6</v>
      </c>
      <c r="S1491" s="42">
        <v>3.5</v>
      </c>
      <c r="T1491" s="42">
        <v>270</v>
      </c>
      <c r="U1491" s="42">
        <v>20</v>
      </c>
      <c r="V1491" s="42">
        <v>100</v>
      </c>
      <c r="W1491" s="42" t="s">
        <v>15192</v>
      </c>
      <c r="X1491" s="42">
        <v>45.5</v>
      </c>
      <c r="Y1491" s="42">
        <v>21.9</v>
      </c>
      <c r="Z1491" s="42">
        <v>3</v>
      </c>
      <c r="AA1491" s="42">
        <v>3.5</v>
      </c>
      <c r="AB1491" s="42" t="s">
        <v>15193</v>
      </c>
      <c r="AC1491" s="42">
        <v>14.5</v>
      </c>
      <c r="AD1491" s="42" t="s">
        <v>15194</v>
      </c>
      <c r="AE1491" s="42">
        <v>35.5</v>
      </c>
      <c r="AF1491" s="42" t="s">
        <v>9460</v>
      </c>
      <c r="AG1491" s="42">
        <v>61</v>
      </c>
      <c r="AH1491" s="42">
        <v>72.3</v>
      </c>
      <c r="AI1491" s="42">
        <v>235.1</v>
      </c>
      <c r="AJ1491" s="42">
        <v>637.69000000000005</v>
      </c>
      <c r="AK1491" s="42" t="s">
        <v>76</v>
      </c>
      <c r="AL1491" s="42" t="s">
        <v>76</v>
      </c>
      <c r="AM1491" s="42" t="s">
        <v>76</v>
      </c>
      <c r="AN1491" s="42">
        <v>1.9</v>
      </c>
    </row>
    <row r="1492" spans="2:40" x14ac:dyDescent="0.25">
      <c r="B1492" s="42" t="s">
        <v>408</v>
      </c>
      <c r="C1492" s="15">
        <v>467550</v>
      </c>
      <c r="D1492" s="15" t="s">
        <v>11906</v>
      </c>
      <c r="E1492" s="15">
        <v>2019</v>
      </c>
      <c r="F1492" s="41">
        <v>43770</v>
      </c>
      <c r="G1492" s="42">
        <v>643.6</v>
      </c>
      <c r="H1492" s="42">
        <v>3155.7</v>
      </c>
      <c r="I1492" s="42">
        <v>647.5</v>
      </c>
      <c r="J1492" s="42" t="s">
        <v>15195</v>
      </c>
      <c r="K1492" s="42">
        <v>638.79999999999995</v>
      </c>
      <c r="L1492" s="42" t="s">
        <v>15196</v>
      </c>
      <c r="M1492" s="42">
        <v>7.5</v>
      </c>
      <c r="N1492" s="42">
        <v>19.899999999999999</v>
      </c>
      <c r="O1492" s="42" t="s">
        <v>15197</v>
      </c>
      <c r="P1492" s="42">
        <v>-0.1</v>
      </c>
      <c r="Q1492" s="42" t="s">
        <v>15198</v>
      </c>
      <c r="R1492" s="42">
        <v>-7.8</v>
      </c>
      <c r="S1492" s="42">
        <v>3.9</v>
      </c>
      <c r="T1492" s="42">
        <v>230</v>
      </c>
      <c r="U1492" s="42">
        <v>18.8</v>
      </c>
      <c r="V1492" s="42">
        <v>270</v>
      </c>
      <c r="W1492" s="42" t="s">
        <v>15199</v>
      </c>
      <c r="X1492" s="42">
        <v>0.5</v>
      </c>
      <c r="Y1492" s="42">
        <v>7.2</v>
      </c>
      <c r="Z1492" s="42">
        <v>1</v>
      </c>
      <c r="AA1492" s="42">
        <v>0.5</v>
      </c>
      <c r="AB1492" s="42" t="s">
        <v>15200</v>
      </c>
      <c r="AC1492" s="42">
        <v>0.5</v>
      </c>
      <c r="AD1492" s="42" t="s">
        <v>15201</v>
      </c>
      <c r="AE1492" s="42">
        <v>0.5</v>
      </c>
      <c r="AF1492" s="42" t="s">
        <v>3420</v>
      </c>
      <c r="AG1492" s="42">
        <v>41</v>
      </c>
      <c r="AH1492" s="42">
        <v>34.4</v>
      </c>
      <c r="AI1492" s="42">
        <v>264.7</v>
      </c>
      <c r="AJ1492" s="42">
        <v>580.08000000000004</v>
      </c>
      <c r="AK1492" s="42" t="s">
        <v>76</v>
      </c>
      <c r="AL1492" s="42" t="s">
        <v>76</v>
      </c>
      <c r="AM1492" s="42" t="s">
        <v>76</v>
      </c>
      <c r="AN1492" s="42">
        <v>3.7</v>
      </c>
    </row>
    <row r="1493" spans="2:40" x14ac:dyDescent="0.25">
      <c r="B1493" s="42" t="s">
        <v>408</v>
      </c>
      <c r="C1493" s="15">
        <v>467550</v>
      </c>
      <c r="D1493" s="15" t="s">
        <v>11906</v>
      </c>
      <c r="E1493" s="15">
        <v>2019</v>
      </c>
      <c r="F1493" s="41">
        <v>43800</v>
      </c>
      <c r="G1493" s="42">
        <v>643.6</v>
      </c>
      <c r="H1493" s="42">
        <v>3162.7</v>
      </c>
      <c r="I1493" s="42">
        <v>648.20000000000005</v>
      </c>
      <c r="J1493" s="42" t="s">
        <v>15202</v>
      </c>
      <c r="K1493" s="42">
        <v>639.20000000000005</v>
      </c>
      <c r="L1493" s="42" t="s">
        <v>15203</v>
      </c>
      <c r="M1493" s="42">
        <v>4.4000000000000004</v>
      </c>
      <c r="N1493" s="42">
        <v>16.5</v>
      </c>
      <c r="O1493" s="42" t="s">
        <v>15204</v>
      </c>
      <c r="P1493" s="42">
        <v>-4.8</v>
      </c>
      <c r="Q1493" s="42" t="s">
        <v>15205</v>
      </c>
      <c r="R1493" s="42">
        <v>-12.9</v>
      </c>
      <c r="S1493" s="42">
        <v>5.6</v>
      </c>
      <c r="T1493" s="42">
        <v>230</v>
      </c>
      <c r="U1493" s="42">
        <v>29.3</v>
      </c>
      <c r="V1493" s="42">
        <v>190</v>
      </c>
      <c r="W1493" s="42" t="s">
        <v>15206</v>
      </c>
      <c r="X1493" s="42">
        <v>103</v>
      </c>
      <c r="Y1493" s="42">
        <v>95.9</v>
      </c>
      <c r="Z1493" s="42">
        <v>9</v>
      </c>
      <c r="AA1493" s="42">
        <v>2.5</v>
      </c>
      <c r="AB1493" s="42" t="s">
        <v>15207</v>
      </c>
      <c r="AC1493" s="42">
        <v>8</v>
      </c>
      <c r="AD1493" s="42" t="s">
        <v>15208</v>
      </c>
      <c r="AE1493" s="42">
        <v>39</v>
      </c>
      <c r="AF1493" s="42" t="s">
        <v>3428</v>
      </c>
      <c r="AG1493" s="42">
        <v>39</v>
      </c>
      <c r="AH1493" s="42" t="s">
        <v>1629</v>
      </c>
      <c r="AI1493" s="42">
        <v>232.6</v>
      </c>
      <c r="AJ1493" s="42">
        <v>493.79</v>
      </c>
      <c r="AK1493" s="42" t="s">
        <v>76</v>
      </c>
      <c r="AL1493" s="42" t="s">
        <v>76</v>
      </c>
      <c r="AM1493" s="42" t="s">
        <v>76</v>
      </c>
      <c r="AN1493" s="42">
        <v>1.9</v>
      </c>
    </row>
    <row r="1494" spans="2:40" x14ac:dyDescent="0.25">
      <c r="B1494" s="42" t="s">
        <v>408</v>
      </c>
      <c r="C1494" s="15">
        <v>467550</v>
      </c>
      <c r="D1494" s="15" t="s">
        <v>11906</v>
      </c>
      <c r="E1494" s="15">
        <v>2020</v>
      </c>
      <c r="F1494" s="41">
        <v>43831</v>
      </c>
      <c r="G1494" s="42">
        <v>642.1</v>
      </c>
      <c r="H1494" s="42">
        <v>3150.1</v>
      </c>
      <c r="I1494" s="42">
        <v>648</v>
      </c>
      <c r="J1494" s="42" t="s">
        <v>15209</v>
      </c>
      <c r="K1494" s="42">
        <v>633.6</v>
      </c>
      <c r="L1494" s="42" t="s">
        <v>15210</v>
      </c>
      <c r="M1494" s="42">
        <v>1.8</v>
      </c>
      <c r="N1494" s="42">
        <v>18.899999999999999</v>
      </c>
      <c r="O1494" s="42" t="s">
        <v>15211</v>
      </c>
      <c r="P1494" s="42">
        <v>-12.2</v>
      </c>
      <c r="Q1494" s="42" t="s">
        <v>15212</v>
      </c>
      <c r="R1494" s="42">
        <v>-14.9</v>
      </c>
      <c r="S1494" s="42">
        <v>5</v>
      </c>
      <c r="T1494" s="42">
        <v>250</v>
      </c>
      <c r="U1494" s="42">
        <v>29.8</v>
      </c>
      <c r="V1494" s="42">
        <v>210</v>
      </c>
      <c r="W1494" s="42" t="s">
        <v>15213</v>
      </c>
      <c r="X1494" s="42">
        <v>7.7</v>
      </c>
      <c r="Y1494" s="42">
        <v>19</v>
      </c>
      <c r="Z1494" s="42">
        <v>2</v>
      </c>
      <c r="AA1494" s="42">
        <v>0.5</v>
      </c>
      <c r="AB1494" s="42" t="s">
        <v>15214</v>
      </c>
      <c r="AC1494" s="42">
        <v>1.5</v>
      </c>
      <c r="AD1494" s="42" t="s">
        <v>15215</v>
      </c>
      <c r="AE1494" s="42">
        <v>7.5</v>
      </c>
      <c r="AF1494" s="42" t="s">
        <v>15216</v>
      </c>
      <c r="AG1494" s="42">
        <v>35</v>
      </c>
      <c r="AH1494" s="42" t="s">
        <v>1629</v>
      </c>
      <c r="AI1494" s="42">
        <v>279.3</v>
      </c>
      <c r="AJ1494" s="42">
        <v>569.54999999999995</v>
      </c>
      <c r="AK1494" s="42" t="s">
        <v>76</v>
      </c>
      <c r="AL1494" s="42" t="s">
        <v>76</v>
      </c>
      <c r="AM1494" s="42" t="s">
        <v>76</v>
      </c>
      <c r="AN1494" s="42">
        <v>2.8</v>
      </c>
    </row>
    <row r="1495" spans="2:40" x14ac:dyDescent="0.25">
      <c r="B1495" s="42" t="s">
        <v>408</v>
      </c>
      <c r="C1495" s="15">
        <v>467550</v>
      </c>
      <c r="D1495" s="15" t="s">
        <v>11906</v>
      </c>
      <c r="E1495" s="15">
        <v>2020</v>
      </c>
      <c r="F1495" s="41">
        <v>43862</v>
      </c>
      <c r="G1495" s="42">
        <v>643.1</v>
      </c>
      <c r="H1495" s="42">
        <v>3164.9</v>
      </c>
      <c r="I1495" s="42">
        <v>648.79999999999995</v>
      </c>
      <c r="J1495" s="42" t="s">
        <v>15217</v>
      </c>
      <c r="K1495" s="42">
        <v>637.29999999999995</v>
      </c>
      <c r="L1495" s="42" t="s">
        <v>15218</v>
      </c>
      <c r="M1495" s="42">
        <v>1.4</v>
      </c>
      <c r="N1495" s="42">
        <v>17.8</v>
      </c>
      <c r="O1495" s="42" t="s">
        <v>15219</v>
      </c>
      <c r="P1495" s="42">
        <v>-10.4</v>
      </c>
      <c r="Q1495" s="42" t="s">
        <v>15220</v>
      </c>
      <c r="R1495" s="42">
        <v>-10.1</v>
      </c>
      <c r="S1495" s="42">
        <v>4.8</v>
      </c>
      <c r="T1495" s="42">
        <v>260</v>
      </c>
      <c r="U1495" s="42">
        <v>26.4</v>
      </c>
      <c r="V1495" s="42">
        <v>250</v>
      </c>
      <c r="W1495" s="42" t="s">
        <v>15221</v>
      </c>
      <c r="X1495" s="42">
        <v>11.5</v>
      </c>
      <c r="Y1495" s="42">
        <v>30</v>
      </c>
      <c r="Z1495" s="42">
        <v>3</v>
      </c>
      <c r="AA1495" s="42">
        <v>1</v>
      </c>
      <c r="AB1495" s="42" t="s">
        <v>88</v>
      </c>
      <c r="AC1495" s="42">
        <v>2</v>
      </c>
      <c r="AD1495" s="42" t="s">
        <v>15222</v>
      </c>
      <c r="AE1495" s="42">
        <v>4.5</v>
      </c>
      <c r="AF1495" s="42" t="s">
        <v>15223</v>
      </c>
      <c r="AG1495" s="42">
        <v>54</v>
      </c>
      <c r="AH1495" s="42" t="s">
        <v>1629</v>
      </c>
      <c r="AI1495" s="42">
        <v>216.4</v>
      </c>
      <c r="AJ1495" s="42">
        <v>577.58000000000004</v>
      </c>
      <c r="AK1495" s="42" t="s">
        <v>76</v>
      </c>
      <c r="AL1495" s="42" t="s">
        <v>76</v>
      </c>
      <c r="AM1495" s="42" t="s">
        <v>76</v>
      </c>
      <c r="AN1495" s="42">
        <v>4</v>
      </c>
    </row>
    <row r="1496" spans="2:40" x14ac:dyDescent="0.25">
      <c r="B1496" s="42" t="s">
        <v>408</v>
      </c>
      <c r="C1496" s="15">
        <v>467550</v>
      </c>
      <c r="D1496" s="15" t="s">
        <v>11906</v>
      </c>
      <c r="E1496" s="15">
        <v>2020</v>
      </c>
      <c r="F1496" s="41">
        <v>43891</v>
      </c>
      <c r="G1496" s="42">
        <v>642.4</v>
      </c>
      <c r="H1496" s="42">
        <v>3151.6</v>
      </c>
      <c r="I1496" s="42">
        <v>646.20000000000005</v>
      </c>
      <c r="J1496" s="42" t="s">
        <v>15224</v>
      </c>
      <c r="K1496" s="42">
        <v>638</v>
      </c>
      <c r="L1496" s="42" t="s">
        <v>15225</v>
      </c>
      <c r="M1496" s="42">
        <v>2.7</v>
      </c>
      <c r="N1496" s="42">
        <v>15.5</v>
      </c>
      <c r="O1496" s="42" t="s">
        <v>15226</v>
      </c>
      <c r="P1496" s="42">
        <v>-3.1</v>
      </c>
      <c r="Q1496" s="42" t="s">
        <v>15227</v>
      </c>
      <c r="R1496" s="42">
        <v>-2.1</v>
      </c>
      <c r="S1496" s="42">
        <v>4.4000000000000004</v>
      </c>
      <c r="T1496" s="42">
        <v>250</v>
      </c>
      <c r="U1496" s="42">
        <v>26.2</v>
      </c>
      <c r="V1496" s="42">
        <v>210</v>
      </c>
      <c r="W1496" s="42" t="s">
        <v>15228</v>
      </c>
      <c r="X1496" s="42">
        <v>89</v>
      </c>
      <c r="Y1496" s="42">
        <v>30.5</v>
      </c>
      <c r="Z1496" s="42">
        <v>7</v>
      </c>
      <c r="AA1496" s="42">
        <v>3.5</v>
      </c>
      <c r="AB1496" s="42" t="s">
        <v>15229</v>
      </c>
      <c r="AC1496" s="42">
        <v>9.5</v>
      </c>
      <c r="AD1496" s="42" t="s">
        <v>15230</v>
      </c>
      <c r="AE1496" s="42">
        <v>30.5</v>
      </c>
      <c r="AF1496" s="42" t="s">
        <v>15231</v>
      </c>
      <c r="AG1496" s="42">
        <v>76</v>
      </c>
      <c r="AH1496" s="42" t="s">
        <v>1629</v>
      </c>
      <c r="AI1496" s="42">
        <v>137.6</v>
      </c>
      <c r="AJ1496" s="42">
        <v>464.08</v>
      </c>
      <c r="AK1496" s="42">
        <v>10</v>
      </c>
      <c r="AL1496" s="42">
        <v>16</v>
      </c>
      <c r="AM1496" s="42" t="s">
        <v>97</v>
      </c>
      <c r="AN1496" s="42">
        <v>-1.2</v>
      </c>
    </row>
    <row r="1497" spans="2:40" x14ac:dyDescent="0.25">
      <c r="B1497" s="42" t="s">
        <v>408</v>
      </c>
      <c r="C1497" s="15">
        <v>467550</v>
      </c>
      <c r="D1497" s="15" t="s">
        <v>11906</v>
      </c>
      <c r="E1497" s="15">
        <v>2020</v>
      </c>
      <c r="F1497" s="41">
        <v>43922</v>
      </c>
      <c r="G1497" s="42">
        <v>643.1</v>
      </c>
      <c r="H1497" s="42">
        <v>3160.9</v>
      </c>
      <c r="I1497" s="42">
        <v>647.20000000000005</v>
      </c>
      <c r="J1497" s="42" t="s">
        <v>15232</v>
      </c>
      <c r="K1497" s="42">
        <v>635.6</v>
      </c>
      <c r="L1497" s="42" t="s">
        <v>15233</v>
      </c>
      <c r="M1497" s="42">
        <v>3</v>
      </c>
      <c r="N1497" s="42">
        <v>20.100000000000001</v>
      </c>
      <c r="O1497" s="42" t="s">
        <v>15234</v>
      </c>
      <c r="P1497" s="42">
        <v>-6.8</v>
      </c>
      <c r="Q1497" s="42" t="s">
        <v>15235</v>
      </c>
      <c r="R1497" s="42">
        <v>-0.6</v>
      </c>
      <c r="S1497" s="42">
        <v>4.2</v>
      </c>
      <c r="T1497" s="42">
        <v>250</v>
      </c>
      <c r="U1497" s="42">
        <v>22</v>
      </c>
      <c r="V1497" s="42">
        <v>280</v>
      </c>
      <c r="W1497" s="42" t="s">
        <v>15236</v>
      </c>
      <c r="X1497" s="42">
        <v>85.4</v>
      </c>
      <c r="Y1497" s="42">
        <v>52.9</v>
      </c>
      <c r="Z1497" s="42">
        <v>11</v>
      </c>
      <c r="AA1497" s="42">
        <v>4.5</v>
      </c>
      <c r="AB1497" s="42" t="s">
        <v>15237</v>
      </c>
      <c r="AC1497" s="42">
        <v>12</v>
      </c>
      <c r="AD1497" s="42" t="s">
        <v>15238</v>
      </c>
      <c r="AE1497" s="42">
        <v>27.5</v>
      </c>
      <c r="AF1497" s="42" t="s">
        <v>2305</v>
      </c>
      <c r="AG1497" s="42">
        <v>83</v>
      </c>
      <c r="AH1497" s="42">
        <v>4.5</v>
      </c>
      <c r="AI1497" s="42">
        <v>136.1</v>
      </c>
      <c r="AJ1497" s="42">
        <v>517.70000000000005</v>
      </c>
      <c r="AK1497" s="42">
        <v>10</v>
      </c>
      <c r="AL1497" s="42">
        <v>16</v>
      </c>
      <c r="AM1497" s="42" t="s">
        <v>15239</v>
      </c>
      <c r="AN1497" s="42">
        <v>-0.4</v>
      </c>
    </row>
    <row r="1498" spans="2:40" x14ac:dyDescent="0.25">
      <c r="B1498" s="42" t="s">
        <v>408</v>
      </c>
      <c r="C1498" s="15">
        <v>467550</v>
      </c>
      <c r="D1498" s="15" t="s">
        <v>11906</v>
      </c>
      <c r="E1498" s="15">
        <v>2020</v>
      </c>
      <c r="F1498" s="41">
        <v>43952</v>
      </c>
      <c r="G1498" s="42">
        <v>644</v>
      </c>
      <c r="H1498" s="42">
        <v>3161.7</v>
      </c>
      <c r="I1498" s="42">
        <v>648</v>
      </c>
      <c r="J1498" s="42" t="s">
        <v>15240</v>
      </c>
      <c r="K1498" s="42">
        <v>638.70000000000005</v>
      </c>
      <c r="L1498" s="42" t="s">
        <v>15241</v>
      </c>
      <c r="M1498" s="42">
        <v>6.8</v>
      </c>
      <c r="N1498" s="42">
        <v>20</v>
      </c>
      <c r="O1498" s="42" t="s">
        <v>15242</v>
      </c>
      <c r="P1498" s="42">
        <v>0.3</v>
      </c>
      <c r="Q1498" s="42" t="s">
        <v>15243</v>
      </c>
      <c r="R1498" s="42">
        <v>5.9</v>
      </c>
      <c r="S1498" s="42">
        <v>4.3</v>
      </c>
      <c r="T1498" s="42">
        <v>250</v>
      </c>
      <c r="U1498" s="42">
        <v>25.6</v>
      </c>
      <c r="V1498" s="42">
        <v>280</v>
      </c>
      <c r="W1498" s="42" t="s">
        <v>15244</v>
      </c>
      <c r="X1498" s="42">
        <v>609.5</v>
      </c>
      <c r="Y1498" s="42">
        <v>155.1</v>
      </c>
      <c r="Z1498" s="42">
        <v>19</v>
      </c>
      <c r="AA1498" s="42">
        <v>13</v>
      </c>
      <c r="AB1498" s="42" t="s">
        <v>15245</v>
      </c>
      <c r="AC1498" s="42">
        <v>24.5</v>
      </c>
      <c r="AD1498" s="42" t="s">
        <v>15246</v>
      </c>
      <c r="AE1498" s="42">
        <v>211</v>
      </c>
      <c r="AF1498" s="42" t="s">
        <v>2824</v>
      </c>
      <c r="AG1498" s="42">
        <v>95</v>
      </c>
      <c r="AH1498" s="42">
        <v>45.9</v>
      </c>
      <c r="AI1498" s="42">
        <v>98</v>
      </c>
      <c r="AJ1498" s="42">
        <v>491.64</v>
      </c>
      <c r="AK1498" s="42" t="s">
        <v>76</v>
      </c>
      <c r="AL1498" s="42" t="s">
        <v>76</v>
      </c>
      <c r="AM1498" s="42" t="s">
        <v>76</v>
      </c>
      <c r="AN1498" s="42">
        <v>-2.7</v>
      </c>
    </row>
    <row r="1499" spans="2:40" x14ac:dyDescent="0.25">
      <c r="B1499" s="42" t="s">
        <v>408</v>
      </c>
      <c r="C1499" s="15">
        <v>467550</v>
      </c>
      <c r="D1499" s="15" t="s">
        <v>11906</v>
      </c>
      <c r="E1499" s="15">
        <v>2020</v>
      </c>
      <c r="F1499" s="41">
        <v>43983</v>
      </c>
      <c r="G1499" s="42">
        <v>645.29999999999995</v>
      </c>
      <c r="H1499" s="42">
        <v>3172.8</v>
      </c>
      <c r="I1499" s="42">
        <v>649.1</v>
      </c>
      <c r="J1499" s="42" t="s">
        <v>15247</v>
      </c>
      <c r="K1499" s="42">
        <v>641.79999999999995</v>
      </c>
      <c r="L1499" s="42" t="s">
        <v>15248</v>
      </c>
      <c r="M1499" s="42">
        <v>9</v>
      </c>
      <c r="N1499" s="42">
        <v>23.5</v>
      </c>
      <c r="O1499" s="42" t="s">
        <v>15249</v>
      </c>
      <c r="P1499" s="42">
        <v>0.4</v>
      </c>
      <c r="Q1499" s="42" t="s">
        <v>15250</v>
      </c>
      <c r="R1499" s="42">
        <v>6.1</v>
      </c>
      <c r="S1499" s="42">
        <v>4.4000000000000004</v>
      </c>
      <c r="T1499" s="42">
        <v>250</v>
      </c>
      <c r="U1499" s="42">
        <v>22.6</v>
      </c>
      <c r="V1499" s="42">
        <v>280</v>
      </c>
      <c r="W1499" s="42" t="s">
        <v>15251</v>
      </c>
      <c r="X1499" s="42">
        <v>115</v>
      </c>
      <c r="Y1499" s="42">
        <v>45.8</v>
      </c>
      <c r="Z1499" s="42">
        <v>10</v>
      </c>
      <c r="AA1499" s="42">
        <v>6</v>
      </c>
      <c r="AB1499" s="42" t="s">
        <v>15252</v>
      </c>
      <c r="AC1499" s="42">
        <v>14.5</v>
      </c>
      <c r="AD1499" s="42" t="s">
        <v>15253</v>
      </c>
      <c r="AE1499" s="42">
        <v>39</v>
      </c>
      <c r="AF1499" s="42" t="s">
        <v>2307</v>
      </c>
      <c r="AG1499" s="42">
        <v>85</v>
      </c>
      <c r="AH1499" s="42">
        <v>79.900000000000006</v>
      </c>
      <c r="AI1499" s="42">
        <v>183.9</v>
      </c>
      <c r="AJ1499" s="42">
        <v>637.38</v>
      </c>
      <c r="AK1499" s="42" t="s">
        <v>76</v>
      </c>
      <c r="AL1499" s="42" t="s">
        <v>76</v>
      </c>
      <c r="AM1499" s="42" t="s">
        <v>76</v>
      </c>
      <c r="AN1499" s="42">
        <v>3.5</v>
      </c>
    </row>
    <row r="1500" spans="2:40" x14ac:dyDescent="0.25">
      <c r="B1500" s="42" t="s">
        <v>408</v>
      </c>
      <c r="C1500" s="15">
        <v>467550</v>
      </c>
      <c r="D1500" s="15" t="s">
        <v>11906</v>
      </c>
      <c r="E1500" s="15">
        <v>2020</v>
      </c>
      <c r="F1500" s="41">
        <v>44013</v>
      </c>
      <c r="G1500" s="42">
        <v>645.4</v>
      </c>
      <c r="H1500" s="42">
        <v>3174.9</v>
      </c>
      <c r="I1500" s="42">
        <v>648.5</v>
      </c>
      <c r="J1500" s="42" t="s">
        <v>15254</v>
      </c>
      <c r="K1500" s="42">
        <v>642</v>
      </c>
      <c r="L1500" s="42" t="s">
        <v>15255</v>
      </c>
      <c r="M1500" s="42">
        <v>8.6</v>
      </c>
      <c r="N1500" s="42">
        <v>23.8</v>
      </c>
      <c r="O1500" s="42" t="s">
        <v>15256</v>
      </c>
      <c r="P1500" s="42">
        <v>0.8</v>
      </c>
      <c r="Q1500" s="42" t="s">
        <v>15257</v>
      </c>
      <c r="R1500" s="42">
        <v>6.2</v>
      </c>
      <c r="S1500" s="42">
        <v>4.4000000000000004</v>
      </c>
      <c r="T1500" s="42">
        <v>100</v>
      </c>
      <c r="U1500" s="42">
        <v>35.799999999999997</v>
      </c>
      <c r="V1500" s="42">
        <v>110</v>
      </c>
      <c r="W1500" s="42" t="s">
        <v>15258</v>
      </c>
      <c r="X1500" s="42">
        <v>198</v>
      </c>
      <c r="Y1500" s="42">
        <v>68.3</v>
      </c>
      <c r="Z1500" s="42">
        <v>20</v>
      </c>
      <c r="AA1500" s="42">
        <v>10</v>
      </c>
      <c r="AB1500" s="42" t="s">
        <v>15259</v>
      </c>
      <c r="AC1500" s="42">
        <v>18</v>
      </c>
      <c r="AD1500" s="42" t="s">
        <v>15260</v>
      </c>
      <c r="AE1500" s="42">
        <v>29.5</v>
      </c>
      <c r="AF1500" s="42" t="s">
        <v>2840</v>
      </c>
      <c r="AG1500" s="42">
        <v>87</v>
      </c>
      <c r="AH1500" s="42">
        <v>80.099999999999994</v>
      </c>
      <c r="AI1500" s="42">
        <v>178.8</v>
      </c>
      <c r="AJ1500" s="42">
        <v>630.74</v>
      </c>
      <c r="AK1500" s="42" t="s">
        <v>76</v>
      </c>
      <c r="AL1500" s="42" t="s">
        <v>76</v>
      </c>
      <c r="AM1500" s="42" t="s">
        <v>76</v>
      </c>
      <c r="AN1500" s="42">
        <v>5.4</v>
      </c>
    </row>
    <row r="1501" spans="2:40" x14ac:dyDescent="0.25">
      <c r="B1501" s="42" t="s">
        <v>408</v>
      </c>
      <c r="C1501" s="15">
        <v>467550</v>
      </c>
      <c r="D1501" s="15" t="s">
        <v>11906</v>
      </c>
      <c r="E1501" s="15">
        <v>2020</v>
      </c>
      <c r="F1501" s="41">
        <v>44044</v>
      </c>
      <c r="G1501" s="42">
        <v>643.9</v>
      </c>
      <c r="H1501" s="42">
        <v>3160.8</v>
      </c>
      <c r="I1501" s="42">
        <v>649.70000000000005</v>
      </c>
      <c r="J1501" s="42" t="s">
        <v>15261</v>
      </c>
      <c r="K1501" s="42">
        <v>639</v>
      </c>
      <c r="L1501" s="42" t="s">
        <v>15262</v>
      </c>
      <c r="M1501" s="42">
        <v>6.7</v>
      </c>
      <c r="N1501" s="42">
        <v>21.7</v>
      </c>
      <c r="O1501" s="42" t="s">
        <v>15263</v>
      </c>
      <c r="P1501" s="42">
        <v>0.3</v>
      </c>
      <c r="Q1501" s="42" t="s">
        <v>15264</v>
      </c>
      <c r="R1501" s="42">
        <v>4.8</v>
      </c>
      <c r="S1501" s="42">
        <v>5.2</v>
      </c>
      <c r="T1501" s="42">
        <v>90</v>
      </c>
      <c r="U1501" s="42">
        <v>26.6</v>
      </c>
      <c r="V1501" s="42">
        <v>120</v>
      </c>
      <c r="W1501" s="42" t="s">
        <v>15265</v>
      </c>
      <c r="X1501" s="42">
        <v>179.5</v>
      </c>
      <c r="Y1501" s="42">
        <v>88.6</v>
      </c>
      <c r="Z1501" s="42">
        <v>18</v>
      </c>
      <c r="AA1501" s="42">
        <v>8</v>
      </c>
      <c r="AB1501" s="42" t="s">
        <v>15266</v>
      </c>
      <c r="AC1501" s="42">
        <v>19.5</v>
      </c>
      <c r="AD1501" s="42" t="s">
        <v>15267</v>
      </c>
      <c r="AE1501" s="42">
        <v>53</v>
      </c>
      <c r="AF1501" s="42" t="s">
        <v>2309</v>
      </c>
      <c r="AG1501" s="42">
        <v>89</v>
      </c>
      <c r="AH1501" s="42">
        <v>54.1</v>
      </c>
      <c r="AI1501" s="42">
        <v>137.6</v>
      </c>
      <c r="AJ1501" s="42">
        <v>566.33000000000004</v>
      </c>
      <c r="AK1501" s="42" t="s">
        <v>76</v>
      </c>
      <c r="AL1501" s="42" t="s">
        <v>76</v>
      </c>
      <c r="AM1501" s="42" t="s">
        <v>76</v>
      </c>
      <c r="AN1501" s="42">
        <v>6.2</v>
      </c>
    </row>
    <row r="1502" spans="2:40" x14ac:dyDescent="0.25">
      <c r="B1502" s="42" t="s">
        <v>408</v>
      </c>
      <c r="C1502" s="15">
        <v>467550</v>
      </c>
      <c r="D1502" s="15" t="s">
        <v>11906</v>
      </c>
      <c r="E1502" s="15">
        <v>2020</v>
      </c>
      <c r="F1502" s="41">
        <v>44075</v>
      </c>
      <c r="G1502" s="42">
        <v>644.79999999999995</v>
      </c>
      <c r="H1502" s="42">
        <v>3171.4</v>
      </c>
      <c r="I1502" s="42">
        <v>649.1</v>
      </c>
      <c r="J1502" s="42" t="s">
        <v>15268</v>
      </c>
      <c r="K1502" s="42">
        <v>638.1</v>
      </c>
      <c r="L1502" s="42" t="s">
        <v>15269</v>
      </c>
      <c r="M1502" s="42">
        <v>6.9</v>
      </c>
      <c r="N1502" s="42">
        <v>21.6</v>
      </c>
      <c r="O1502" s="42" t="s">
        <v>15270</v>
      </c>
      <c r="P1502" s="42">
        <v>-2.4</v>
      </c>
      <c r="Q1502" s="42" t="s">
        <v>15271</v>
      </c>
      <c r="R1502" s="42">
        <v>3.5</v>
      </c>
      <c r="S1502" s="42">
        <v>3.6</v>
      </c>
      <c r="T1502" s="42">
        <v>260</v>
      </c>
      <c r="U1502" s="42">
        <v>18.600000000000001</v>
      </c>
      <c r="V1502" s="42">
        <v>120</v>
      </c>
      <c r="W1502" s="42" t="s">
        <v>15272</v>
      </c>
      <c r="X1502" s="42">
        <v>155.5</v>
      </c>
      <c r="Y1502" s="42">
        <v>66</v>
      </c>
      <c r="Z1502" s="42">
        <v>18</v>
      </c>
      <c r="AA1502" s="42">
        <v>11</v>
      </c>
      <c r="AB1502" s="42" t="s">
        <v>15273</v>
      </c>
      <c r="AC1502" s="42">
        <v>14.5</v>
      </c>
      <c r="AD1502" s="42" t="s">
        <v>15274</v>
      </c>
      <c r="AE1502" s="42">
        <v>31.5</v>
      </c>
      <c r="AF1502" s="42" t="s">
        <v>15275</v>
      </c>
      <c r="AG1502" s="42">
        <v>83</v>
      </c>
      <c r="AH1502" s="42">
        <v>68.7</v>
      </c>
      <c r="AI1502" s="42">
        <v>139.80000000000001</v>
      </c>
      <c r="AJ1502" s="42">
        <v>497.3</v>
      </c>
      <c r="AK1502" s="42" t="s">
        <v>76</v>
      </c>
      <c r="AL1502" s="42" t="s">
        <v>76</v>
      </c>
      <c r="AM1502" s="42" t="s">
        <v>76</v>
      </c>
      <c r="AN1502" s="42">
        <v>5.9</v>
      </c>
    </row>
    <row r="1503" spans="2:40" x14ac:dyDescent="0.25">
      <c r="B1503" s="42" t="s">
        <v>408</v>
      </c>
      <c r="C1503" s="15">
        <v>467550</v>
      </c>
      <c r="D1503" s="15" t="s">
        <v>11906</v>
      </c>
      <c r="E1503" s="15">
        <v>2020</v>
      </c>
      <c r="F1503" s="41">
        <v>44105</v>
      </c>
      <c r="G1503" s="42">
        <v>645.6</v>
      </c>
      <c r="H1503" s="42">
        <v>3180.3</v>
      </c>
      <c r="I1503" s="42">
        <v>649.4</v>
      </c>
      <c r="J1503" s="42" t="s">
        <v>15276</v>
      </c>
      <c r="K1503" s="42">
        <v>641.20000000000005</v>
      </c>
      <c r="L1503" s="42" t="s">
        <v>15277</v>
      </c>
      <c r="M1503" s="42">
        <v>7.6</v>
      </c>
      <c r="N1503" s="42">
        <v>23.2</v>
      </c>
      <c r="O1503" s="42" t="s">
        <v>15278</v>
      </c>
      <c r="P1503" s="42">
        <v>-0.5</v>
      </c>
      <c r="Q1503" s="42" t="s">
        <v>15279</v>
      </c>
      <c r="R1503" s="42">
        <v>-1</v>
      </c>
      <c r="S1503" s="42">
        <v>3.7</v>
      </c>
      <c r="T1503" s="42">
        <v>110</v>
      </c>
      <c r="U1503" s="42">
        <v>19.899999999999999</v>
      </c>
      <c r="V1503" s="42">
        <v>100</v>
      </c>
      <c r="W1503" s="42" t="s">
        <v>15280</v>
      </c>
      <c r="X1503" s="42">
        <v>89</v>
      </c>
      <c r="Y1503" s="42">
        <v>55.1</v>
      </c>
      <c r="Z1503" s="42">
        <v>11</v>
      </c>
      <c r="AA1503" s="42">
        <v>3</v>
      </c>
      <c r="AB1503" s="42" t="s">
        <v>15281</v>
      </c>
      <c r="AC1503" s="42">
        <v>10</v>
      </c>
      <c r="AD1503" s="42" t="s">
        <v>15282</v>
      </c>
      <c r="AE1503" s="42">
        <v>30.5</v>
      </c>
      <c r="AF1503" s="42" t="s">
        <v>15283</v>
      </c>
      <c r="AG1503" s="42">
        <v>66</v>
      </c>
      <c r="AH1503" s="42">
        <v>73.2</v>
      </c>
      <c r="AI1503" s="42">
        <v>220.2</v>
      </c>
      <c r="AJ1503" s="42">
        <v>614.35</v>
      </c>
      <c r="AK1503" s="42" t="s">
        <v>76</v>
      </c>
      <c r="AL1503" s="42" t="s">
        <v>76</v>
      </c>
      <c r="AM1503" s="42" t="s">
        <v>76</v>
      </c>
      <c r="AN1503" s="42">
        <v>4.5</v>
      </c>
    </row>
    <row r="1504" spans="2:40" x14ac:dyDescent="0.25">
      <c r="B1504" s="42" t="s">
        <v>408</v>
      </c>
      <c r="C1504" s="15">
        <v>467550</v>
      </c>
      <c r="D1504" s="15" t="s">
        <v>11906</v>
      </c>
      <c r="E1504" s="15">
        <v>2020</v>
      </c>
      <c r="F1504" s="41">
        <v>44136</v>
      </c>
      <c r="G1504" s="42">
        <v>646.9</v>
      </c>
      <c r="H1504" s="42">
        <v>3203.2</v>
      </c>
      <c r="I1504" s="42">
        <v>651.5</v>
      </c>
      <c r="J1504" s="42" t="s">
        <v>15284</v>
      </c>
      <c r="K1504" s="42">
        <v>642.5</v>
      </c>
      <c r="L1504" s="42" t="s">
        <v>15285</v>
      </c>
      <c r="M1504" s="42">
        <v>4.5999999999999996</v>
      </c>
      <c r="N1504" s="42">
        <v>19.899999999999999</v>
      </c>
      <c r="O1504" s="42" t="s">
        <v>15286</v>
      </c>
      <c r="P1504" s="42">
        <v>-3.5</v>
      </c>
      <c r="Q1504" s="42" t="s">
        <v>15287</v>
      </c>
      <c r="R1504" s="42">
        <v>-3.3</v>
      </c>
      <c r="S1504" s="42">
        <v>3.9</v>
      </c>
      <c r="T1504" s="42">
        <v>260</v>
      </c>
      <c r="U1504" s="42">
        <v>33.1</v>
      </c>
      <c r="V1504" s="42">
        <v>100</v>
      </c>
      <c r="W1504" s="42" t="s">
        <v>15288</v>
      </c>
      <c r="X1504" s="42">
        <v>114.5</v>
      </c>
      <c r="Y1504" s="42">
        <v>74.400000000000006</v>
      </c>
      <c r="Z1504" s="42">
        <v>8</v>
      </c>
      <c r="AA1504" s="42">
        <v>2.5</v>
      </c>
      <c r="AB1504" s="42" t="s">
        <v>15289</v>
      </c>
      <c r="AC1504" s="42">
        <v>7.5</v>
      </c>
      <c r="AD1504" s="42" t="s">
        <v>15290</v>
      </c>
      <c r="AE1504" s="42">
        <v>32</v>
      </c>
      <c r="AF1504" s="42" t="s">
        <v>14699</v>
      </c>
      <c r="AG1504" s="42">
        <v>65</v>
      </c>
      <c r="AH1504" s="42" t="s">
        <v>1629</v>
      </c>
      <c r="AI1504" s="42">
        <v>215.2</v>
      </c>
      <c r="AJ1504" s="42">
        <v>499.94</v>
      </c>
      <c r="AK1504" s="42" t="s">
        <v>76</v>
      </c>
      <c r="AL1504" s="42" t="s">
        <v>76</v>
      </c>
      <c r="AM1504" s="42" t="s">
        <v>76</v>
      </c>
      <c r="AN1504" s="42">
        <v>4.3</v>
      </c>
    </row>
    <row r="1505" spans="2:40" x14ac:dyDescent="0.25">
      <c r="B1505" s="42" t="s">
        <v>408</v>
      </c>
      <c r="C1505" s="15">
        <v>467550</v>
      </c>
      <c r="D1505" s="15" t="s">
        <v>11906</v>
      </c>
      <c r="E1505" s="15">
        <v>2020</v>
      </c>
      <c r="F1505" s="41">
        <v>44166</v>
      </c>
      <c r="G1505" s="42">
        <v>643.20000000000005</v>
      </c>
      <c r="H1505" s="42">
        <v>3166.7</v>
      </c>
      <c r="I1505" s="42">
        <v>647.6</v>
      </c>
      <c r="J1505" s="42" t="s">
        <v>15291</v>
      </c>
      <c r="K1505" s="42">
        <v>639.29999999999995</v>
      </c>
      <c r="L1505" s="42" t="s">
        <v>15292</v>
      </c>
      <c r="M1505" s="42">
        <v>0.9</v>
      </c>
      <c r="N1505" s="42">
        <v>16.100000000000001</v>
      </c>
      <c r="O1505" s="42" t="s">
        <v>15293</v>
      </c>
      <c r="P1505" s="42">
        <v>-6.6</v>
      </c>
      <c r="Q1505" s="42" t="s">
        <v>15294</v>
      </c>
      <c r="R1505" s="42">
        <v>-4.5</v>
      </c>
      <c r="S1505" s="42">
        <v>4.9000000000000004</v>
      </c>
      <c r="T1505" s="42">
        <v>240</v>
      </c>
      <c r="U1505" s="42">
        <v>23.5</v>
      </c>
      <c r="V1505" s="42">
        <v>270</v>
      </c>
      <c r="W1505" s="42" t="s">
        <v>15295</v>
      </c>
      <c r="X1505" s="42">
        <v>113.5</v>
      </c>
      <c r="Y1505" s="42">
        <v>55.9</v>
      </c>
      <c r="Z1505" s="42">
        <v>8</v>
      </c>
      <c r="AA1505" s="42">
        <v>3</v>
      </c>
      <c r="AB1505" s="42" t="s">
        <v>15296</v>
      </c>
      <c r="AC1505" s="42">
        <v>10</v>
      </c>
      <c r="AD1505" s="42" t="s">
        <v>15297</v>
      </c>
      <c r="AE1505" s="42">
        <v>59.5</v>
      </c>
      <c r="AF1505" s="42" t="s">
        <v>9555</v>
      </c>
      <c r="AG1505" s="42">
        <v>77</v>
      </c>
      <c r="AH1505" s="42" t="s">
        <v>1629</v>
      </c>
      <c r="AI1505" s="42">
        <v>181.8</v>
      </c>
      <c r="AJ1505" s="42">
        <v>441.86</v>
      </c>
      <c r="AK1505" s="42">
        <v>8</v>
      </c>
      <c r="AL1505" s="42">
        <v>10</v>
      </c>
      <c r="AM1505" s="42" t="s">
        <v>178</v>
      </c>
      <c r="AN1505" s="42">
        <v>4.0999999999999996</v>
      </c>
    </row>
    <row r="1506" spans="2:40" x14ac:dyDescent="0.25">
      <c r="B1506" s="42" t="s">
        <v>408</v>
      </c>
      <c r="C1506" s="15">
        <v>467550</v>
      </c>
      <c r="D1506" s="15" t="s">
        <v>11906</v>
      </c>
      <c r="E1506" s="15">
        <v>2021</v>
      </c>
      <c r="F1506" s="41">
        <v>44197</v>
      </c>
      <c r="G1506" s="42">
        <v>640.29999999999995</v>
      </c>
      <c r="H1506" s="42">
        <v>3134.5</v>
      </c>
      <c r="I1506" s="42">
        <v>645.5</v>
      </c>
      <c r="J1506" s="42" t="s">
        <v>15298</v>
      </c>
      <c r="K1506" s="42">
        <v>633.6</v>
      </c>
      <c r="L1506" s="42" t="s">
        <v>15299</v>
      </c>
      <c r="M1506" s="42">
        <v>-0.6</v>
      </c>
      <c r="N1506" s="42">
        <v>17.899999999999999</v>
      </c>
      <c r="O1506" s="42" t="s">
        <v>15300</v>
      </c>
      <c r="P1506" s="42">
        <v>-14.4</v>
      </c>
      <c r="Q1506" s="42" t="s">
        <v>15301</v>
      </c>
      <c r="R1506" s="42">
        <v>-12.4</v>
      </c>
      <c r="S1506" s="42">
        <v>5.2</v>
      </c>
      <c r="T1506" s="42">
        <v>250</v>
      </c>
      <c r="U1506" s="42">
        <v>28.1</v>
      </c>
      <c r="V1506" s="42">
        <v>260</v>
      </c>
      <c r="W1506" s="42" t="s">
        <v>15302</v>
      </c>
      <c r="X1506" s="42">
        <v>18.5</v>
      </c>
      <c r="Y1506" s="42">
        <v>7.5</v>
      </c>
      <c r="Z1506" s="42">
        <v>1</v>
      </c>
      <c r="AA1506" s="42">
        <v>2</v>
      </c>
      <c r="AB1506" s="42" t="s">
        <v>15303</v>
      </c>
      <c r="AC1506" s="42">
        <v>5.5</v>
      </c>
      <c r="AD1506" s="42" t="s">
        <v>13001</v>
      </c>
      <c r="AE1506" s="42">
        <v>18.5</v>
      </c>
      <c r="AF1506" s="42" t="s">
        <v>4622</v>
      </c>
      <c r="AG1506" s="42">
        <v>52</v>
      </c>
      <c r="AH1506" s="42" t="s">
        <v>1629</v>
      </c>
      <c r="AI1506" s="42">
        <v>282.60000000000002</v>
      </c>
      <c r="AJ1506" s="42">
        <v>599.95000000000005</v>
      </c>
      <c r="AK1506" s="42" t="s">
        <v>76</v>
      </c>
      <c r="AL1506" s="42" t="s">
        <v>76</v>
      </c>
      <c r="AM1506" s="42" t="s">
        <v>76</v>
      </c>
      <c r="AN1506" s="42">
        <v>2.4</v>
      </c>
    </row>
    <row r="1507" spans="2:40" x14ac:dyDescent="0.25">
      <c r="B1507" s="42" t="s">
        <v>408</v>
      </c>
      <c r="C1507" s="15">
        <v>467550</v>
      </c>
      <c r="D1507" s="15" t="s">
        <v>11906</v>
      </c>
      <c r="E1507" s="15">
        <v>2021</v>
      </c>
      <c r="F1507" s="41">
        <v>44228</v>
      </c>
      <c r="G1507" s="42">
        <v>641.5</v>
      </c>
      <c r="H1507" s="42">
        <v>3140.5</v>
      </c>
      <c r="I1507" s="42">
        <v>646.20000000000005</v>
      </c>
      <c r="J1507" s="42" t="s">
        <v>15304</v>
      </c>
      <c r="K1507" s="42">
        <v>636.4</v>
      </c>
      <c r="L1507" s="42" t="s">
        <v>15305</v>
      </c>
      <c r="M1507" s="42">
        <v>2.7</v>
      </c>
      <c r="N1507" s="42">
        <v>20.5</v>
      </c>
      <c r="O1507" s="42" t="s">
        <v>15306</v>
      </c>
      <c r="P1507" s="42">
        <v>-10.199999999999999</v>
      </c>
      <c r="Q1507" s="42" t="s">
        <v>15307</v>
      </c>
      <c r="R1507" s="42">
        <v>-7.1</v>
      </c>
      <c r="S1507" s="42">
        <v>4.5</v>
      </c>
      <c r="T1507" s="42">
        <v>250</v>
      </c>
      <c r="U1507" s="42">
        <v>26.1</v>
      </c>
      <c r="V1507" s="42">
        <v>210</v>
      </c>
      <c r="W1507" s="42" t="s">
        <v>15308</v>
      </c>
      <c r="X1507" s="42">
        <v>43</v>
      </c>
      <c r="Y1507" s="42">
        <v>11.7</v>
      </c>
      <c r="Z1507" s="42">
        <v>2</v>
      </c>
      <c r="AA1507" s="42">
        <v>2.5</v>
      </c>
      <c r="AB1507" s="42" t="s">
        <v>15309</v>
      </c>
      <c r="AC1507" s="42">
        <v>6.5</v>
      </c>
      <c r="AD1507" s="42" t="s">
        <v>15310</v>
      </c>
      <c r="AE1507" s="42">
        <v>42.5</v>
      </c>
      <c r="AF1507" s="42" t="s">
        <v>1464</v>
      </c>
      <c r="AG1507" s="42">
        <v>59</v>
      </c>
      <c r="AH1507" s="42" t="s">
        <v>1629</v>
      </c>
      <c r="AI1507" s="42">
        <v>254.7</v>
      </c>
      <c r="AJ1507" s="42">
        <v>589.42999999999995</v>
      </c>
      <c r="AK1507" s="42" t="s">
        <v>76</v>
      </c>
      <c r="AL1507" s="42" t="s">
        <v>76</v>
      </c>
      <c r="AM1507" s="42" t="s">
        <v>76</v>
      </c>
      <c r="AN1507" s="42">
        <v>1.8</v>
      </c>
    </row>
    <row r="1508" spans="2:40" x14ac:dyDescent="0.25">
      <c r="B1508" s="42" t="s">
        <v>408</v>
      </c>
      <c r="C1508" s="15">
        <v>467550</v>
      </c>
      <c r="D1508" s="15" t="s">
        <v>11906</v>
      </c>
      <c r="E1508" s="15">
        <v>2021</v>
      </c>
      <c r="F1508" s="41">
        <v>44256</v>
      </c>
      <c r="G1508" s="42">
        <v>640.79999999999995</v>
      </c>
      <c r="H1508" s="42">
        <v>3128.1</v>
      </c>
      <c r="I1508" s="42">
        <v>646.79999999999995</v>
      </c>
      <c r="J1508" s="42" t="s">
        <v>15311</v>
      </c>
      <c r="K1508" s="42">
        <v>634</v>
      </c>
      <c r="L1508" s="42" t="s">
        <v>15312</v>
      </c>
      <c r="M1508" s="42">
        <v>3.7</v>
      </c>
      <c r="N1508" s="42">
        <v>20.9</v>
      </c>
      <c r="O1508" s="42" t="s">
        <v>15313</v>
      </c>
      <c r="P1508" s="42">
        <v>-6.4</v>
      </c>
      <c r="Q1508" s="42" t="s">
        <v>15314</v>
      </c>
      <c r="R1508" s="42">
        <v>0.6</v>
      </c>
      <c r="S1508" s="42">
        <v>3.9</v>
      </c>
      <c r="T1508" s="42">
        <v>250</v>
      </c>
      <c r="U1508" s="42">
        <v>25.6</v>
      </c>
      <c r="V1508" s="42">
        <v>270</v>
      </c>
      <c r="W1508" s="42" t="s">
        <v>15315</v>
      </c>
      <c r="X1508" s="42">
        <v>27.5</v>
      </c>
      <c r="Y1508" s="42">
        <v>26.3</v>
      </c>
      <c r="Z1508" s="42">
        <v>4</v>
      </c>
      <c r="AA1508" s="42">
        <v>1</v>
      </c>
      <c r="AB1508" s="42" t="s">
        <v>15316</v>
      </c>
      <c r="AC1508" s="42">
        <v>4</v>
      </c>
      <c r="AD1508" s="42" t="s">
        <v>15317</v>
      </c>
      <c r="AE1508" s="42">
        <v>19</v>
      </c>
      <c r="AF1508" s="42" t="s">
        <v>6495</v>
      </c>
      <c r="AG1508" s="42">
        <v>85</v>
      </c>
      <c r="AH1508" s="42" t="s">
        <v>1629</v>
      </c>
      <c r="AI1508" s="42">
        <v>183.2</v>
      </c>
      <c r="AJ1508" s="42">
        <v>544.11</v>
      </c>
      <c r="AK1508" s="42">
        <v>11</v>
      </c>
      <c r="AL1508" s="42">
        <v>16</v>
      </c>
      <c r="AM1508" s="42" t="s">
        <v>15318</v>
      </c>
      <c r="AN1508" s="42">
        <v>3.4</v>
      </c>
    </row>
    <row r="1509" spans="2:40" x14ac:dyDescent="0.25">
      <c r="B1509" s="42" t="s">
        <v>408</v>
      </c>
      <c r="C1509" s="15">
        <v>467550</v>
      </c>
      <c r="D1509" s="15" t="s">
        <v>11906</v>
      </c>
      <c r="E1509" s="15">
        <v>2021</v>
      </c>
      <c r="F1509" s="41">
        <v>44287</v>
      </c>
      <c r="G1509" s="42">
        <v>640</v>
      </c>
      <c r="H1509" s="42">
        <v>3112</v>
      </c>
      <c r="I1509" s="42">
        <v>646.6</v>
      </c>
      <c r="J1509" s="42" t="s">
        <v>15319</v>
      </c>
      <c r="K1509" s="42">
        <v>634.6</v>
      </c>
      <c r="L1509" s="42" t="s">
        <v>15320</v>
      </c>
      <c r="M1509" s="42">
        <v>6.1</v>
      </c>
      <c r="N1509" s="42">
        <v>23.2</v>
      </c>
      <c r="O1509" s="42" t="s">
        <v>15321</v>
      </c>
      <c r="P1509" s="42">
        <v>-1.7</v>
      </c>
      <c r="Q1509" s="42" t="s">
        <v>15322</v>
      </c>
      <c r="R1509" s="42">
        <v>1.8</v>
      </c>
      <c r="S1509" s="42">
        <v>2.8</v>
      </c>
      <c r="T1509" s="42">
        <v>250</v>
      </c>
      <c r="U1509" s="42">
        <v>14.8</v>
      </c>
      <c r="V1509" s="42">
        <v>290</v>
      </c>
      <c r="W1509" s="42" t="s">
        <v>15323</v>
      </c>
      <c r="X1509" s="42">
        <v>37.5</v>
      </c>
      <c r="Y1509" s="42">
        <v>30.2</v>
      </c>
      <c r="Z1509" s="42">
        <v>8</v>
      </c>
      <c r="AA1509" s="42">
        <v>2</v>
      </c>
      <c r="AB1509" s="42" t="s">
        <v>15324</v>
      </c>
      <c r="AC1509" s="42">
        <v>4.5</v>
      </c>
      <c r="AD1509" s="42" t="s">
        <v>15325</v>
      </c>
      <c r="AE1509" s="42">
        <v>18</v>
      </c>
      <c r="AF1509" s="42" t="s">
        <v>6502</v>
      </c>
      <c r="AG1509" s="42">
        <v>79</v>
      </c>
      <c r="AH1509" s="42">
        <v>53.7</v>
      </c>
      <c r="AI1509" s="42">
        <v>168.5</v>
      </c>
      <c r="AJ1509" s="42">
        <v>579.73</v>
      </c>
      <c r="AK1509" s="42" t="s">
        <v>76</v>
      </c>
      <c r="AL1509" s="42" t="s">
        <v>76</v>
      </c>
      <c r="AM1509" s="42" t="s">
        <v>76</v>
      </c>
      <c r="AN1509" s="42">
        <v>3.6</v>
      </c>
    </row>
    <row r="1510" spans="2:40" x14ac:dyDescent="0.25">
      <c r="B1510" s="42" t="s">
        <v>408</v>
      </c>
      <c r="C1510" s="15">
        <v>467550</v>
      </c>
      <c r="D1510" s="15" t="s">
        <v>11906</v>
      </c>
      <c r="E1510" s="15">
        <v>2021</v>
      </c>
      <c r="F1510" s="41">
        <v>44317</v>
      </c>
      <c r="G1510" s="42">
        <v>644.79999999999995</v>
      </c>
      <c r="H1510" s="42">
        <v>3171</v>
      </c>
      <c r="I1510" s="42">
        <v>647.9</v>
      </c>
      <c r="J1510" s="42" t="s">
        <v>15326</v>
      </c>
      <c r="K1510" s="42">
        <v>642.1</v>
      </c>
      <c r="L1510" s="42" t="s">
        <v>15327</v>
      </c>
      <c r="M1510" s="42">
        <v>7.2</v>
      </c>
      <c r="N1510" s="42">
        <v>20.5</v>
      </c>
      <c r="O1510" s="42" t="s">
        <v>15328</v>
      </c>
      <c r="P1510" s="42">
        <v>1.3</v>
      </c>
      <c r="Q1510" s="42" t="s">
        <v>15329</v>
      </c>
      <c r="R1510" s="42">
        <v>-1.4</v>
      </c>
      <c r="S1510" s="42">
        <v>3.8</v>
      </c>
      <c r="T1510" s="42">
        <v>250</v>
      </c>
      <c r="U1510" s="42">
        <v>18.8</v>
      </c>
      <c r="V1510" s="42">
        <v>300</v>
      </c>
      <c r="W1510" s="42" t="s">
        <v>15330</v>
      </c>
      <c r="X1510" s="42">
        <v>37.5</v>
      </c>
      <c r="Y1510" s="42">
        <v>10.1</v>
      </c>
      <c r="Z1510" s="42">
        <v>7</v>
      </c>
      <c r="AA1510" s="42">
        <v>6.5</v>
      </c>
      <c r="AB1510" s="42" t="s">
        <v>15331</v>
      </c>
      <c r="AC1510" s="42">
        <v>11.5</v>
      </c>
      <c r="AD1510" s="42" t="s">
        <v>15332</v>
      </c>
      <c r="AE1510" s="42">
        <v>18</v>
      </c>
      <c r="AF1510" s="42" t="s">
        <v>3440</v>
      </c>
      <c r="AG1510" s="42">
        <v>59</v>
      </c>
      <c r="AH1510" s="42">
        <v>112.5</v>
      </c>
      <c r="AI1510" s="42">
        <v>216.1</v>
      </c>
      <c r="AJ1510" s="42">
        <v>715.9</v>
      </c>
      <c r="AK1510" s="42">
        <v>13</v>
      </c>
      <c r="AL1510" s="42">
        <v>16</v>
      </c>
      <c r="AM1510" s="42" t="s">
        <v>216</v>
      </c>
      <c r="AN1510" s="42">
        <v>4.9000000000000004</v>
      </c>
    </row>
    <row r="1511" spans="2:40" x14ac:dyDescent="0.25">
      <c r="B1511" s="42" t="s">
        <v>408</v>
      </c>
      <c r="C1511" s="15">
        <v>467550</v>
      </c>
      <c r="D1511" s="15" t="s">
        <v>11906</v>
      </c>
      <c r="E1511" s="15">
        <v>2021</v>
      </c>
      <c r="F1511" s="41">
        <v>44348</v>
      </c>
      <c r="G1511" s="42">
        <v>643.79999999999995</v>
      </c>
      <c r="H1511" s="42">
        <v>3157.3</v>
      </c>
      <c r="I1511" s="42">
        <v>658.4</v>
      </c>
      <c r="J1511" s="42" t="s">
        <v>15333</v>
      </c>
      <c r="K1511" s="42">
        <v>639.6</v>
      </c>
      <c r="L1511" s="42" t="s">
        <v>15334</v>
      </c>
      <c r="M1511" s="42">
        <v>7.7</v>
      </c>
      <c r="N1511" s="42">
        <v>19.5</v>
      </c>
      <c r="O1511" s="42" t="s">
        <v>15335</v>
      </c>
      <c r="P1511" s="42">
        <v>1.4</v>
      </c>
      <c r="Q1511" s="42" t="s">
        <v>15336</v>
      </c>
      <c r="R1511" s="42">
        <v>5.2</v>
      </c>
      <c r="S1511" s="42">
        <v>4.5999999999999996</v>
      </c>
      <c r="T1511" s="42">
        <v>250</v>
      </c>
      <c r="U1511" s="42">
        <v>17.5</v>
      </c>
      <c r="V1511" s="42">
        <v>260</v>
      </c>
      <c r="W1511" s="42" t="s">
        <v>15337</v>
      </c>
      <c r="X1511" s="42">
        <v>281.5</v>
      </c>
      <c r="Y1511" s="42">
        <v>149.19999999999999</v>
      </c>
      <c r="Z1511" s="42">
        <v>21</v>
      </c>
      <c r="AA1511" s="42">
        <v>9.5</v>
      </c>
      <c r="AB1511" s="42" t="s">
        <v>15338</v>
      </c>
      <c r="AC1511" s="42">
        <v>20.5</v>
      </c>
      <c r="AD1511" s="42" t="s">
        <v>15339</v>
      </c>
      <c r="AE1511" s="42">
        <v>45</v>
      </c>
      <c r="AF1511" s="42" t="s">
        <v>2319</v>
      </c>
      <c r="AG1511" s="42">
        <v>85</v>
      </c>
      <c r="AH1511" s="42">
        <v>38.1</v>
      </c>
      <c r="AI1511" s="42">
        <v>88.3</v>
      </c>
      <c r="AJ1511" s="42">
        <v>469.67</v>
      </c>
      <c r="AK1511" s="42">
        <v>10</v>
      </c>
      <c r="AL1511" s="42">
        <v>18</v>
      </c>
      <c r="AM1511" s="42" t="s">
        <v>15340</v>
      </c>
      <c r="AN1511" s="42">
        <v>7.8</v>
      </c>
    </row>
    <row r="1512" spans="2:40" x14ac:dyDescent="0.25">
      <c r="B1512" s="42" t="s">
        <v>408</v>
      </c>
      <c r="C1512" s="15">
        <v>467550</v>
      </c>
      <c r="D1512" s="15" t="s">
        <v>11906</v>
      </c>
      <c r="E1512" s="15">
        <v>2021</v>
      </c>
      <c r="F1512" s="41">
        <v>44378</v>
      </c>
      <c r="G1512" s="42">
        <v>642.4</v>
      </c>
      <c r="H1512" s="42">
        <v>3136.7</v>
      </c>
      <c r="I1512" s="42">
        <v>660.5</v>
      </c>
      <c r="J1512" s="42" t="s">
        <v>15341</v>
      </c>
      <c r="K1512" s="42">
        <v>632.29999999999995</v>
      </c>
      <c r="L1512" s="42" t="s">
        <v>15342</v>
      </c>
      <c r="M1512" s="42">
        <v>8.6999999999999993</v>
      </c>
      <c r="N1512" s="42">
        <v>21.7</v>
      </c>
      <c r="O1512" s="42" t="s">
        <v>15343</v>
      </c>
      <c r="P1512" s="42">
        <v>2.8</v>
      </c>
      <c r="Q1512" s="42" t="s">
        <v>15344</v>
      </c>
      <c r="R1512" s="42">
        <v>3.8</v>
      </c>
      <c r="S1512" s="42">
        <v>4.2</v>
      </c>
      <c r="T1512" s="42">
        <v>100</v>
      </c>
      <c r="U1512" s="42">
        <v>23.9</v>
      </c>
      <c r="V1512" s="42">
        <v>110</v>
      </c>
      <c r="W1512" s="42" t="s">
        <v>15345</v>
      </c>
      <c r="X1512" s="42">
        <v>283.5</v>
      </c>
      <c r="Y1512" s="42">
        <v>116.5</v>
      </c>
      <c r="Z1512" s="42">
        <v>19</v>
      </c>
      <c r="AA1512" s="42">
        <v>5.5</v>
      </c>
      <c r="AB1512" s="42" t="s">
        <v>15346</v>
      </c>
      <c r="AC1512" s="42">
        <v>17.5</v>
      </c>
      <c r="AD1512" s="42" t="s">
        <v>15347</v>
      </c>
      <c r="AE1512" s="42">
        <v>93.5</v>
      </c>
      <c r="AF1512" s="42" t="s">
        <v>2930</v>
      </c>
      <c r="AG1512" s="42">
        <v>74</v>
      </c>
      <c r="AH1512" s="42">
        <v>87.9</v>
      </c>
      <c r="AI1512" s="42">
        <v>178.5</v>
      </c>
      <c r="AJ1512" s="42">
        <v>741.34</v>
      </c>
      <c r="AK1512" s="42" t="s">
        <v>76</v>
      </c>
      <c r="AL1512" s="42" t="s">
        <v>76</v>
      </c>
      <c r="AM1512" s="42" t="s">
        <v>76</v>
      </c>
      <c r="AN1512" s="42">
        <v>6.7</v>
      </c>
    </row>
    <row r="1513" spans="2:40" x14ac:dyDescent="0.25">
      <c r="B1513" s="42" t="s">
        <v>408</v>
      </c>
      <c r="C1513" s="15">
        <v>467550</v>
      </c>
      <c r="D1513" s="15" t="s">
        <v>11906</v>
      </c>
      <c r="E1513" s="15">
        <v>2021</v>
      </c>
      <c r="F1513" s="41">
        <v>44409</v>
      </c>
      <c r="G1513" s="42">
        <v>643.6</v>
      </c>
      <c r="H1513" s="42">
        <v>3153.6</v>
      </c>
      <c r="I1513" s="42">
        <v>658.7</v>
      </c>
      <c r="J1513" s="42" t="s">
        <v>15348</v>
      </c>
      <c r="K1513" s="42">
        <v>635.9</v>
      </c>
      <c r="L1513" s="42" t="s">
        <v>15349</v>
      </c>
      <c r="M1513" s="42">
        <v>8</v>
      </c>
      <c r="N1513" s="42">
        <v>19.8</v>
      </c>
      <c r="O1513" s="42" t="s">
        <v>15350</v>
      </c>
      <c r="P1513" s="42">
        <v>0.9</v>
      </c>
      <c r="Q1513" s="42" t="s">
        <v>15351</v>
      </c>
      <c r="R1513" s="42">
        <v>4.7</v>
      </c>
      <c r="S1513" s="42">
        <v>4.5999999999999996</v>
      </c>
      <c r="T1513" s="42">
        <v>250</v>
      </c>
      <c r="U1513" s="42">
        <v>29.7</v>
      </c>
      <c r="V1513" s="42">
        <v>210</v>
      </c>
      <c r="W1513" s="42" t="s">
        <v>15352</v>
      </c>
      <c r="X1513" s="42">
        <v>871</v>
      </c>
      <c r="Y1513" s="42">
        <v>172.4</v>
      </c>
      <c r="Z1513" s="42">
        <v>22</v>
      </c>
      <c r="AA1513" s="42">
        <v>11</v>
      </c>
      <c r="AB1513" s="42" t="s">
        <v>15353</v>
      </c>
      <c r="AC1513" s="42">
        <v>38.5</v>
      </c>
      <c r="AD1513" s="42" t="s">
        <v>15354</v>
      </c>
      <c r="AE1513" s="42">
        <v>280</v>
      </c>
      <c r="AF1513" s="42" t="s">
        <v>4674</v>
      </c>
      <c r="AG1513" s="42">
        <v>81</v>
      </c>
      <c r="AH1513" s="42">
        <v>43.7</v>
      </c>
      <c r="AI1513" s="42">
        <v>124.8</v>
      </c>
      <c r="AJ1513" s="42">
        <v>536.48</v>
      </c>
      <c r="AK1513" s="42" t="s">
        <v>76</v>
      </c>
      <c r="AL1513" s="42" t="s">
        <v>76</v>
      </c>
      <c r="AM1513" s="42" t="s">
        <v>76</v>
      </c>
      <c r="AN1513" s="42">
        <v>6.3</v>
      </c>
    </row>
    <row r="1514" spans="2:40" x14ac:dyDescent="0.25">
      <c r="B1514" s="42" t="s">
        <v>408</v>
      </c>
      <c r="C1514" s="15">
        <v>467550</v>
      </c>
      <c r="D1514" s="15" t="s">
        <v>11906</v>
      </c>
      <c r="E1514" s="15">
        <v>2021</v>
      </c>
      <c r="F1514" s="41">
        <v>44440</v>
      </c>
      <c r="G1514" s="42">
        <v>645</v>
      </c>
      <c r="H1514" s="42">
        <v>3170.7</v>
      </c>
      <c r="I1514" s="42">
        <v>651.1</v>
      </c>
      <c r="J1514" s="42" t="s">
        <v>15355</v>
      </c>
      <c r="K1514" s="42">
        <v>636.1</v>
      </c>
      <c r="L1514" s="42" t="s">
        <v>15356</v>
      </c>
      <c r="M1514" s="42">
        <v>8.3000000000000007</v>
      </c>
      <c r="N1514" s="42">
        <v>23.6</v>
      </c>
      <c r="O1514" s="42" t="s">
        <v>15357</v>
      </c>
      <c r="P1514" s="42">
        <v>1.6</v>
      </c>
      <c r="Q1514" s="42" t="s">
        <v>15358</v>
      </c>
      <c r="R1514" s="42">
        <v>2.5</v>
      </c>
      <c r="S1514" s="42">
        <v>3.7</v>
      </c>
      <c r="T1514" s="42">
        <v>90</v>
      </c>
      <c r="U1514" s="42">
        <v>20.8</v>
      </c>
      <c r="V1514" s="42">
        <v>100</v>
      </c>
      <c r="W1514" s="42" t="s">
        <v>15359</v>
      </c>
      <c r="X1514" s="42">
        <v>218</v>
      </c>
      <c r="Y1514" s="42">
        <v>60.6</v>
      </c>
      <c r="Z1514" s="42">
        <v>15</v>
      </c>
      <c r="AA1514" s="42">
        <v>9.5</v>
      </c>
      <c r="AB1514" s="42" t="s">
        <v>15360</v>
      </c>
      <c r="AC1514" s="42">
        <v>29.5</v>
      </c>
      <c r="AD1514" s="42" t="s">
        <v>15361</v>
      </c>
      <c r="AE1514" s="42">
        <v>91.5</v>
      </c>
      <c r="AF1514" s="42" t="s">
        <v>2322</v>
      </c>
      <c r="AG1514" s="42">
        <v>70</v>
      </c>
      <c r="AH1514" s="42">
        <v>60</v>
      </c>
      <c r="AI1514" s="42">
        <v>183.9</v>
      </c>
      <c r="AJ1514" s="97">
        <v>643.25</v>
      </c>
      <c r="AK1514" s="42" t="s">
        <v>76</v>
      </c>
      <c r="AL1514" s="42" t="s">
        <v>76</v>
      </c>
      <c r="AM1514" s="42" t="s">
        <v>76</v>
      </c>
      <c r="AN1514" s="42">
        <v>4.5</v>
      </c>
    </row>
    <row r="1515" spans="2:40" x14ac:dyDescent="0.25">
      <c r="B1515" s="42" t="s">
        <v>408</v>
      </c>
      <c r="C1515" s="15">
        <v>467550</v>
      </c>
      <c r="D1515" s="15" t="s">
        <v>11906</v>
      </c>
      <c r="E1515" s="15">
        <v>2021</v>
      </c>
      <c r="F1515" s="41">
        <v>44470</v>
      </c>
      <c r="G1515" s="42">
        <v>646.20000000000005</v>
      </c>
      <c r="H1515" s="42">
        <v>3191.3</v>
      </c>
      <c r="I1515" s="42">
        <v>652.70000000000005</v>
      </c>
      <c r="J1515" s="42" t="s">
        <v>15362</v>
      </c>
      <c r="K1515" s="42">
        <v>636.5</v>
      </c>
      <c r="L1515" s="42" t="s">
        <v>15363</v>
      </c>
      <c r="M1515" s="42">
        <v>6.1</v>
      </c>
      <c r="N1515" s="42">
        <v>20</v>
      </c>
      <c r="O1515" s="42" t="s">
        <v>15364</v>
      </c>
      <c r="P1515" s="42">
        <v>-0.7</v>
      </c>
      <c r="Q1515" s="42" t="s">
        <v>15365</v>
      </c>
      <c r="R1515" s="42">
        <v>1.6</v>
      </c>
      <c r="S1515" s="42">
        <v>5.5</v>
      </c>
      <c r="T1515" s="42">
        <v>250</v>
      </c>
      <c r="U1515" s="42">
        <v>34.799999999999997</v>
      </c>
      <c r="V1515" s="42">
        <v>90</v>
      </c>
      <c r="W1515" s="42" t="s">
        <v>15366</v>
      </c>
      <c r="X1515" s="42">
        <v>202</v>
      </c>
      <c r="Y1515" s="42">
        <v>113.5</v>
      </c>
      <c r="Z1515" s="42">
        <v>9</v>
      </c>
      <c r="AA1515" s="42">
        <v>3.5</v>
      </c>
      <c r="AB1515" s="42" t="s">
        <v>15367</v>
      </c>
      <c r="AC1515" s="42">
        <v>12.5</v>
      </c>
      <c r="AD1515" s="42" t="s">
        <v>8437</v>
      </c>
      <c r="AE1515" s="42">
        <v>67</v>
      </c>
      <c r="AF1515" s="42" t="s">
        <v>4689</v>
      </c>
      <c r="AG1515" s="42">
        <v>77</v>
      </c>
      <c r="AH1515" s="42">
        <v>73.400000000000006</v>
      </c>
      <c r="AI1515" s="42">
        <v>180.3</v>
      </c>
      <c r="AJ1515" s="97">
        <v>493.11</v>
      </c>
      <c r="AK1515" s="42">
        <v>9</v>
      </c>
      <c r="AL1515" s="42">
        <v>13</v>
      </c>
      <c r="AM1515" s="42" t="s">
        <v>1598</v>
      </c>
      <c r="AN1515" s="42">
        <v>5.5</v>
      </c>
    </row>
    <row r="1516" spans="2:40" x14ac:dyDescent="0.25">
      <c r="B1516" s="42" t="s">
        <v>408</v>
      </c>
      <c r="C1516" s="15">
        <v>467550</v>
      </c>
      <c r="D1516" s="15" t="s">
        <v>11906</v>
      </c>
      <c r="E1516" s="15">
        <v>2021</v>
      </c>
      <c r="F1516" s="41">
        <v>44501</v>
      </c>
      <c r="G1516" s="42">
        <v>648.5</v>
      </c>
      <c r="H1516" s="42">
        <v>3227.5</v>
      </c>
      <c r="I1516" s="42">
        <v>657.1</v>
      </c>
      <c r="J1516" s="42" t="s">
        <v>15368</v>
      </c>
      <c r="K1516" s="42">
        <v>642.79999999999995</v>
      </c>
      <c r="L1516" s="42" t="s">
        <v>15369</v>
      </c>
      <c r="M1516" s="42">
        <v>3.2</v>
      </c>
      <c r="N1516" s="42">
        <v>16.600000000000001</v>
      </c>
      <c r="O1516" s="42" t="s">
        <v>15370</v>
      </c>
      <c r="P1516" s="42">
        <v>-6.9</v>
      </c>
      <c r="Q1516" s="42" t="s">
        <v>15371</v>
      </c>
      <c r="R1516" s="42">
        <v>-1</v>
      </c>
      <c r="S1516" s="42">
        <v>4</v>
      </c>
      <c r="T1516" s="42">
        <v>250</v>
      </c>
      <c r="U1516" s="42">
        <v>22</v>
      </c>
      <c r="V1516" s="42">
        <v>270</v>
      </c>
      <c r="W1516" s="42" t="s">
        <v>15372</v>
      </c>
      <c r="X1516" s="42">
        <v>95</v>
      </c>
      <c r="Y1516" s="42">
        <v>66.599999999999994</v>
      </c>
      <c r="Z1516" s="42">
        <v>9</v>
      </c>
      <c r="AA1516" s="42">
        <v>2.5</v>
      </c>
      <c r="AB1516" s="42" t="s">
        <v>15373</v>
      </c>
      <c r="AC1516" s="42">
        <v>7.5</v>
      </c>
      <c r="AD1516" s="42" t="s">
        <v>15374</v>
      </c>
      <c r="AE1516" s="42">
        <v>51</v>
      </c>
      <c r="AF1516" s="42" t="s">
        <v>6554</v>
      </c>
      <c r="AG1516" s="42">
        <v>79</v>
      </c>
      <c r="AH1516" s="42">
        <v>18.399999999999999</v>
      </c>
      <c r="AI1516" s="42">
        <v>157.69999999999999</v>
      </c>
      <c r="AJ1516" s="42">
        <v>401.28</v>
      </c>
      <c r="AK1516" s="42" t="s">
        <v>76</v>
      </c>
      <c r="AL1516" s="42" t="s">
        <v>76</v>
      </c>
      <c r="AM1516" s="42" t="s">
        <v>76</v>
      </c>
      <c r="AN1516" s="42">
        <v>4.5</v>
      </c>
    </row>
    <row r="1517" spans="2:40" x14ac:dyDescent="0.25">
      <c r="B1517" s="42" t="s">
        <v>408</v>
      </c>
      <c r="C1517" s="15">
        <v>467550</v>
      </c>
      <c r="D1517" s="15" t="s">
        <v>11906</v>
      </c>
      <c r="E1517" s="15">
        <v>2021</v>
      </c>
      <c r="F1517" s="41">
        <v>44531</v>
      </c>
      <c r="G1517" s="43">
        <v>646.29999999999995</v>
      </c>
      <c r="H1517" s="43">
        <v>3201</v>
      </c>
      <c r="I1517" s="43">
        <v>658.4</v>
      </c>
      <c r="J1517" s="42" t="s">
        <v>15375</v>
      </c>
      <c r="K1517" s="43">
        <v>638.5</v>
      </c>
      <c r="L1517" s="42" t="s">
        <v>15376</v>
      </c>
      <c r="M1517" s="43">
        <v>2.7</v>
      </c>
      <c r="N1517" s="43">
        <v>15.3</v>
      </c>
      <c r="O1517" s="42" t="s">
        <v>15377</v>
      </c>
      <c r="P1517" s="43">
        <v>-5.4</v>
      </c>
      <c r="Q1517" s="42" t="s">
        <v>15378</v>
      </c>
      <c r="R1517" s="43">
        <v>-10.4</v>
      </c>
      <c r="S1517" s="43">
        <v>4.5</v>
      </c>
      <c r="T1517" s="43">
        <v>250</v>
      </c>
      <c r="U1517" s="43">
        <v>26.7</v>
      </c>
      <c r="V1517" s="43">
        <v>240</v>
      </c>
      <c r="W1517" s="42" t="s">
        <v>15379</v>
      </c>
      <c r="X1517" s="43">
        <v>124.5</v>
      </c>
      <c r="Y1517" s="43">
        <v>51.7</v>
      </c>
      <c r="Z1517" s="43">
        <v>4</v>
      </c>
      <c r="AA1517" s="43">
        <v>3</v>
      </c>
      <c r="AB1517" s="42" t="s">
        <v>15380</v>
      </c>
      <c r="AC1517" s="43">
        <v>10.5</v>
      </c>
      <c r="AD1517" s="42" t="s">
        <v>15381</v>
      </c>
      <c r="AE1517" s="43">
        <v>81</v>
      </c>
      <c r="AF1517" s="42" t="s">
        <v>6560</v>
      </c>
      <c r="AG1517" s="43">
        <v>47</v>
      </c>
      <c r="AH1517" s="42" t="s">
        <v>1629</v>
      </c>
      <c r="AI1517" s="43">
        <v>240.3</v>
      </c>
      <c r="AJ1517" s="43">
        <v>475.16</v>
      </c>
      <c r="AK1517" s="42" t="s">
        <v>76</v>
      </c>
      <c r="AL1517" s="42" t="s">
        <v>76</v>
      </c>
      <c r="AM1517" s="42" t="s">
        <v>76</v>
      </c>
      <c r="AN1517" s="43">
        <v>2.2000000000000002</v>
      </c>
    </row>
    <row r="1518" spans="2:40" x14ac:dyDescent="0.25">
      <c r="B1518" s="42" t="s">
        <v>408</v>
      </c>
      <c r="C1518" s="15">
        <v>467530</v>
      </c>
      <c r="D1518" s="15" t="s">
        <v>11910</v>
      </c>
      <c r="E1518" s="15">
        <v>2015</v>
      </c>
      <c r="F1518" s="41">
        <v>42005</v>
      </c>
      <c r="G1518" s="42">
        <v>765.7</v>
      </c>
      <c r="H1518" s="42">
        <v>3150.5</v>
      </c>
      <c r="I1518" s="42">
        <v>769.6</v>
      </c>
      <c r="J1518" s="42" t="s">
        <v>15382</v>
      </c>
      <c r="K1518" s="42">
        <v>762.5</v>
      </c>
      <c r="L1518" s="42" t="s">
        <v>15383</v>
      </c>
      <c r="M1518" s="42">
        <v>6.7</v>
      </c>
      <c r="N1518" s="42">
        <v>15.6</v>
      </c>
      <c r="O1518" s="42" t="s">
        <v>15384</v>
      </c>
      <c r="P1518" s="42">
        <v>-1.3</v>
      </c>
      <c r="Q1518" s="42" t="s">
        <v>15385</v>
      </c>
      <c r="R1518" s="42">
        <v>0.3</v>
      </c>
      <c r="S1518" s="42">
        <v>1.2</v>
      </c>
      <c r="T1518" s="42">
        <v>40</v>
      </c>
      <c r="U1518" s="42">
        <v>12.7</v>
      </c>
      <c r="V1518" s="42">
        <v>150</v>
      </c>
      <c r="W1518" s="42" t="s">
        <v>15386</v>
      </c>
      <c r="X1518" s="42">
        <v>24</v>
      </c>
      <c r="Y1518" s="42">
        <v>18.600000000000001</v>
      </c>
      <c r="Z1518" s="42">
        <v>4</v>
      </c>
      <c r="AA1518" s="42">
        <v>2</v>
      </c>
      <c r="AB1518" s="42" t="s">
        <v>15387</v>
      </c>
      <c r="AC1518" s="42">
        <v>6.5</v>
      </c>
      <c r="AD1518" s="42" t="s">
        <v>15388</v>
      </c>
      <c r="AE1518" s="42">
        <v>15.5</v>
      </c>
      <c r="AF1518" s="42" t="s">
        <v>2975</v>
      </c>
      <c r="AG1518" s="42">
        <v>68</v>
      </c>
      <c r="AH1518" s="42">
        <v>41.3</v>
      </c>
      <c r="AI1518" s="42">
        <v>170</v>
      </c>
      <c r="AJ1518" s="42">
        <v>376.1</v>
      </c>
      <c r="AK1518" s="42" t="s">
        <v>76</v>
      </c>
      <c r="AL1518" s="42" t="s">
        <v>76</v>
      </c>
      <c r="AM1518" s="42" t="s">
        <v>76</v>
      </c>
      <c r="AN1518" s="42">
        <v>4.3</v>
      </c>
    </row>
    <row r="1519" spans="2:40" x14ac:dyDescent="0.25">
      <c r="B1519" s="42" t="s">
        <v>408</v>
      </c>
      <c r="C1519" s="15">
        <v>467530</v>
      </c>
      <c r="D1519" s="15" t="s">
        <v>11910</v>
      </c>
      <c r="E1519" s="15">
        <v>2015</v>
      </c>
      <c r="F1519" s="41">
        <v>42036</v>
      </c>
      <c r="G1519" s="42">
        <v>765.6</v>
      </c>
      <c r="H1519" s="42">
        <v>3148.8</v>
      </c>
      <c r="I1519" s="42">
        <v>769.9</v>
      </c>
      <c r="J1519" s="42" t="s">
        <v>15389</v>
      </c>
      <c r="K1519" s="42">
        <v>760.8</v>
      </c>
      <c r="L1519" s="42" t="s">
        <v>15390</v>
      </c>
      <c r="M1519" s="42">
        <v>6.6</v>
      </c>
      <c r="N1519" s="42">
        <v>16.8</v>
      </c>
      <c r="O1519" s="42" t="s">
        <v>15391</v>
      </c>
      <c r="P1519" s="42">
        <v>-1.6</v>
      </c>
      <c r="Q1519" s="42" t="s">
        <v>15392</v>
      </c>
      <c r="R1519" s="42">
        <v>2.7</v>
      </c>
      <c r="S1519" s="42">
        <v>1.4</v>
      </c>
      <c r="T1519" s="42">
        <v>270</v>
      </c>
      <c r="U1519" s="42">
        <v>9.9</v>
      </c>
      <c r="V1519" s="42">
        <v>320</v>
      </c>
      <c r="W1519" s="42" t="s">
        <v>15393</v>
      </c>
      <c r="X1519" s="42">
        <v>55.1</v>
      </c>
      <c r="Y1519" s="42">
        <v>16.3</v>
      </c>
      <c r="Z1519" s="42">
        <v>5</v>
      </c>
      <c r="AA1519" s="42">
        <v>4.5</v>
      </c>
      <c r="AB1519" s="42" t="s">
        <v>15394</v>
      </c>
      <c r="AC1519" s="42">
        <v>14</v>
      </c>
      <c r="AD1519" s="42" t="s">
        <v>15395</v>
      </c>
      <c r="AE1519" s="42">
        <v>28</v>
      </c>
      <c r="AF1519" s="42" t="s">
        <v>3467</v>
      </c>
      <c r="AG1519" s="42">
        <v>78</v>
      </c>
      <c r="AH1519" s="42">
        <v>35.9</v>
      </c>
      <c r="AI1519" s="42">
        <v>117.3</v>
      </c>
      <c r="AJ1519" s="42">
        <v>331.43</v>
      </c>
      <c r="AK1519" s="42" t="s">
        <v>76</v>
      </c>
      <c r="AL1519" s="42" t="s">
        <v>76</v>
      </c>
      <c r="AM1519" s="42" t="s">
        <v>76</v>
      </c>
      <c r="AN1519" s="42">
        <v>5.3</v>
      </c>
    </row>
    <row r="1520" spans="2:40" x14ac:dyDescent="0.25">
      <c r="B1520" s="42" t="s">
        <v>408</v>
      </c>
      <c r="C1520" s="15">
        <v>467530</v>
      </c>
      <c r="D1520" s="15" t="s">
        <v>11910</v>
      </c>
      <c r="E1520" s="15">
        <v>2015</v>
      </c>
      <c r="F1520" s="41">
        <v>42064</v>
      </c>
      <c r="G1520" s="42">
        <v>767.1</v>
      </c>
      <c r="H1520" s="42">
        <v>3174.6</v>
      </c>
      <c r="I1520" s="42">
        <v>771.6</v>
      </c>
      <c r="J1520" s="42" t="s">
        <v>15396</v>
      </c>
      <c r="K1520" s="42">
        <v>762.1</v>
      </c>
      <c r="L1520" s="42" t="s">
        <v>15397</v>
      </c>
      <c r="M1520" s="42">
        <v>10.4</v>
      </c>
      <c r="N1520" s="42">
        <v>19.399999999999999</v>
      </c>
      <c r="O1520" s="42" t="s">
        <v>15398</v>
      </c>
      <c r="P1520" s="42">
        <v>1.9</v>
      </c>
      <c r="Q1520" s="42" t="s">
        <v>15399</v>
      </c>
      <c r="R1520" s="42">
        <v>7.1</v>
      </c>
      <c r="S1520" s="42">
        <v>1.4</v>
      </c>
      <c r="T1520" s="42">
        <v>290</v>
      </c>
      <c r="U1520" s="42">
        <v>10.6</v>
      </c>
      <c r="V1520" s="42">
        <v>340</v>
      </c>
      <c r="W1520" s="42" t="s">
        <v>15400</v>
      </c>
      <c r="X1520" s="42">
        <v>41</v>
      </c>
      <c r="Y1520" s="42">
        <v>36</v>
      </c>
      <c r="Z1520" s="42">
        <v>7</v>
      </c>
      <c r="AA1520" s="42">
        <v>2</v>
      </c>
      <c r="AB1520" s="42" t="s">
        <v>15401</v>
      </c>
      <c r="AC1520" s="42">
        <v>5</v>
      </c>
      <c r="AD1520" s="42" t="s">
        <v>15402</v>
      </c>
      <c r="AE1520" s="42">
        <v>17.5</v>
      </c>
      <c r="AF1520" s="42" t="s">
        <v>15403</v>
      </c>
      <c r="AG1520" s="42">
        <v>82</v>
      </c>
      <c r="AH1520" s="42">
        <v>45.3</v>
      </c>
      <c r="AI1520" s="42">
        <v>139.6</v>
      </c>
      <c r="AJ1520" s="42">
        <v>405.15</v>
      </c>
      <c r="AK1520" s="42" t="s">
        <v>76</v>
      </c>
      <c r="AL1520" s="42" t="s">
        <v>76</v>
      </c>
      <c r="AM1520" s="42" t="s">
        <v>76</v>
      </c>
      <c r="AN1520" s="42">
        <v>5.7</v>
      </c>
    </row>
    <row r="1521" spans="2:40" x14ac:dyDescent="0.25">
      <c r="B1521" s="42" t="s">
        <v>408</v>
      </c>
      <c r="C1521" s="15">
        <v>467530</v>
      </c>
      <c r="D1521" s="15" t="s">
        <v>11910</v>
      </c>
      <c r="E1521" s="15">
        <v>2015</v>
      </c>
      <c r="F1521" s="41">
        <v>42095</v>
      </c>
      <c r="G1521" s="42">
        <v>766.1</v>
      </c>
      <c r="H1521" s="42">
        <v>3168.2</v>
      </c>
      <c r="I1521" s="42">
        <v>769.6</v>
      </c>
      <c r="J1521" s="42" t="s">
        <v>15404</v>
      </c>
      <c r="K1521" s="42">
        <v>761.9</v>
      </c>
      <c r="L1521" s="42" t="s">
        <v>15405</v>
      </c>
      <c r="M1521" s="42">
        <v>11.8</v>
      </c>
      <c r="N1521" s="42">
        <v>22.2</v>
      </c>
      <c r="O1521" s="42" t="s">
        <v>15406</v>
      </c>
      <c r="P1521" s="42">
        <v>-0.9</v>
      </c>
      <c r="Q1521" s="42" t="s">
        <v>15407</v>
      </c>
      <c r="R1521" s="42">
        <v>6.7</v>
      </c>
      <c r="S1521" s="42">
        <v>1.4</v>
      </c>
      <c r="T1521" s="42">
        <v>260</v>
      </c>
      <c r="U1521" s="42">
        <v>12.1</v>
      </c>
      <c r="V1521" s="42">
        <v>320</v>
      </c>
      <c r="W1521" s="42" t="s">
        <v>15408</v>
      </c>
      <c r="X1521" s="42">
        <v>123.5</v>
      </c>
      <c r="Y1521" s="42">
        <v>32.1</v>
      </c>
      <c r="Z1521" s="42">
        <v>8</v>
      </c>
      <c r="AA1521" s="42">
        <v>12</v>
      </c>
      <c r="AB1521" s="42" t="s">
        <v>15409</v>
      </c>
      <c r="AC1521" s="42">
        <v>24</v>
      </c>
      <c r="AD1521" s="42" t="s">
        <v>15409</v>
      </c>
      <c r="AE1521" s="42">
        <v>40</v>
      </c>
      <c r="AF1521" s="42" t="s">
        <v>2362</v>
      </c>
      <c r="AG1521" s="42">
        <v>75</v>
      </c>
      <c r="AH1521" s="42">
        <v>63.4</v>
      </c>
      <c r="AI1521" s="42">
        <v>152.5</v>
      </c>
      <c r="AJ1521" s="42">
        <v>450.98</v>
      </c>
      <c r="AK1521" s="42" t="s">
        <v>76</v>
      </c>
      <c r="AL1521" s="42" t="s">
        <v>76</v>
      </c>
      <c r="AM1521" s="42" t="s">
        <v>76</v>
      </c>
      <c r="AN1521" s="42">
        <v>5.8</v>
      </c>
    </row>
    <row r="1522" spans="2:40" x14ac:dyDescent="0.25">
      <c r="B1522" s="42" t="s">
        <v>408</v>
      </c>
      <c r="C1522" s="15">
        <v>467530</v>
      </c>
      <c r="D1522" s="15" t="s">
        <v>11910</v>
      </c>
      <c r="E1522" s="15">
        <v>2015</v>
      </c>
      <c r="F1522" s="41">
        <v>42125</v>
      </c>
      <c r="G1522" s="42">
        <v>764.9</v>
      </c>
      <c r="H1522" s="42">
        <v>3160.5</v>
      </c>
      <c r="I1522" s="42">
        <v>769.2</v>
      </c>
      <c r="J1522" s="42" t="s">
        <v>14245</v>
      </c>
      <c r="K1522" s="42">
        <v>761</v>
      </c>
      <c r="L1522" s="42" t="s">
        <v>15410</v>
      </c>
      <c r="M1522" s="42">
        <v>13.9</v>
      </c>
      <c r="N1522" s="42">
        <v>22.5</v>
      </c>
      <c r="O1522" s="42" t="s">
        <v>15411</v>
      </c>
      <c r="P1522" s="42">
        <v>7.5</v>
      </c>
      <c r="Q1522" s="42" t="s">
        <v>15412</v>
      </c>
      <c r="R1522" s="42">
        <v>11</v>
      </c>
      <c r="S1522" s="42">
        <v>1.5</v>
      </c>
      <c r="T1522" s="42">
        <v>180</v>
      </c>
      <c r="U1522" s="42">
        <v>14.6</v>
      </c>
      <c r="V1522" s="42">
        <v>260</v>
      </c>
      <c r="W1522" s="42" t="s">
        <v>15413</v>
      </c>
      <c r="X1522" s="42">
        <v>1002.8</v>
      </c>
      <c r="Y1522" s="42">
        <v>156.30000000000001</v>
      </c>
      <c r="Z1522" s="42">
        <v>23</v>
      </c>
      <c r="AA1522" s="42">
        <v>10</v>
      </c>
      <c r="AB1522" s="42" t="s">
        <v>15414</v>
      </c>
      <c r="AC1522" s="42">
        <v>36</v>
      </c>
      <c r="AD1522" s="42" t="s">
        <v>15415</v>
      </c>
      <c r="AE1522" s="42">
        <v>290</v>
      </c>
      <c r="AF1522" s="42" t="s">
        <v>5977</v>
      </c>
      <c r="AG1522" s="42">
        <v>85</v>
      </c>
      <c r="AH1522" s="42">
        <v>44.5</v>
      </c>
      <c r="AI1522" s="42">
        <v>106.1</v>
      </c>
      <c r="AJ1522" s="42">
        <v>372.37</v>
      </c>
      <c r="AK1522" s="42" t="s">
        <v>76</v>
      </c>
      <c r="AL1522" s="42" t="s">
        <v>76</v>
      </c>
      <c r="AM1522" s="42" t="s">
        <v>76</v>
      </c>
      <c r="AN1522" s="42">
        <v>7</v>
      </c>
    </row>
    <row r="1523" spans="2:40" x14ac:dyDescent="0.25">
      <c r="B1523" s="42" t="s">
        <v>408</v>
      </c>
      <c r="C1523" s="15">
        <v>467530</v>
      </c>
      <c r="D1523" s="15" t="s">
        <v>11910</v>
      </c>
      <c r="E1523" s="15">
        <v>2015</v>
      </c>
      <c r="F1523" s="41">
        <v>42156</v>
      </c>
      <c r="G1523" s="42">
        <v>765.3</v>
      </c>
      <c r="H1523" s="42">
        <v>3169.3</v>
      </c>
      <c r="I1523" s="42">
        <v>768</v>
      </c>
      <c r="J1523" s="42" t="s">
        <v>15416</v>
      </c>
      <c r="K1523" s="42">
        <v>762.6</v>
      </c>
      <c r="L1523" s="42" t="s">
        <v>15417</v>
      </c>
      <c r="M1523" s="42">
        <v>15.4</v>
      </c>
      <c r="N1523" s="42">
        <v>22.5</v>
      </c>
      <c r="O1523" s="42" t="s">
        <v>15418</v>
      </c>
      <c r="P1523" s="42">
        <v>9.3000000000000007</v>
      </c>
      <c r="Q1523" s="42" t="s">
        <v>15419</v>
      </c>
      <c r="R1523" s="42">
        <v>11.9</v>
      </c>
      <c r="S1523" s="42">
        <v>1.4</v>
      </c>
      <c r="T1523" s="42">
        <v>200</v>
      </c>
      <c r="U1523" s="42">
        <v>7.8</v>
      </c>
      <c r="V1523" s="42">
        <v>250</v>
      </c>
      <c r="W1523" s="42" t="s">
        <v>15420</v>
      </c>
      <c r="X1523" s="42">
        <v>48.2</v>
      </c>
      <c r="Y1523" s="42">
        <v>15</v>
      </c>
      <c r="Z1523" s="42">
        <v>12</v>
      </c>
      <c r="AA1523" s="42">
        <v>7</v>
      </c>
      <c r="AB1523" s="42" t="s">
        <v>15421</v>
      </c>
      <c r="AC1523" s="42">
        <v>13</v>
      </c>
      <c r="AD1523" s="42" t="s">
        <v>15422</v>
      </c>
      <c r="AE1523" s="42">
        <v>14</v>
      </c>
      <c r="AF1523" s="42" t="s">
        <v>15423</v>
      </c>
      <c r="AG1523" s="42">
        <v>81</v>
      </c>
      <c r="AH1523" s="42">
        <v>75</v>
      </c>
      <c r="AI1523" s="42">
        <v>176.8</v>
      </c>
      <c r="AJ1523" s="42">
        <v>529</v>
      </c>
      <c r="AK1523" s="42" t="s">
        <v>76</v>
      </c>
      <c r="AL1523" s="42" t="s">
        <v>76</v>
      </c>
      <c r="AM1523" s="42" t="s">
        <v>76</v>
      </c>
      <c r="AN1523" s="42">
        <v>6</v>
      </c>
    </row>
    <row r="1524" spans="2:40" x14ac:dyDescent="0.25">
      <c r="B1524" s="42" t="s">
        <v>408</v>
      </c>
      <c r="C1524" s="15">
        <v>467530</v>
      </c>
      <c r="D1524" s="15" t="s">
        <v>11910</v>
      </c>
      <c r="E1524" s="15">
        <v>2015</v>
      </c>
      <c r="F1524" s="41">
        <v>42186</v>
      </c>
      <c r="G1524" s="42">
        <v>762.4</v>
      </c>
      <c r="H1524" s="42">
        <v>3134.9</v>
      </c>
      <c r="I1524" s="42">
        <v>768.6</v>
      </c>
      <c r="J1524" s="42" t="s">
        <v>15424</v>
      </c>
      <c r="K1524" s="42">
        <v>753.8</v>
      </c>
      <c r="L1524" s="42" t="s">
        <v>15425</v>
      </c>
      <c r="M1524" s="42">
        <v>14.7</v>
      </c>
      <c r="N1524" s="42">
        <v>22.6</v>
      </c>
      <c r="O1524" s="42" t="s">
        <v>15426</v>
      </c>
      <c r="P1524" s="42">
        <v>8.5</v>
      </c>
      <c r="Q1524" s="42" t="s">
        <v>15427</v>
      </c>
      <c r="R1524" s="42">
        <v>13</v>
      </c>
      <c r="S1524" s="42">
        <v>1.3</v>
      </c>
      <c r="T1524" s="42">
        <v>40</v>
      </c>
      <c r="U1524" s="42">
        <v>16.3</v>
      </c>
      <c r="V1524" s="42">
        <v>280</v>
      </c>
      <c r="W1524" s="42" t="s">
        <v>15428</v>
      </c>
      <c r="X1524" s="42">
        <v>450.6</v>
      </c>
      <c r="Y1524" s="42">
        <v>83.9</v>
      </c>
      <c r="Z1524" s="42">
        <v>24</v>
      </c>
      <c r="AA1524" s="42">
        <v>17.5</v>
      </c>
      <c r="AB1524" s="42" t="s">
        <v>15429</v>
      </c>
      <c r="AC1524" s="42">
        <v>39.5</v>
      </c>
      <c r="AD1524" s="42" t="s">
        <v>15430</v>
      </c>
      <c r="AE1524" s="42">
        <v>92</v>
      </c>
      <c r="AF1524" s="42" t="s">
        <v>15431</v>
      </c>
      <c r="AG1524" s="42">
        <v>90</v>
      </c>
      <c r="AH1524" s="42">
        <v>39.700000000000003</v>
      </c>
      <c r="AI1524" s="42">
        <v>107.6</v>
      </c>
      <c r="AJ1524" s="42">
        <v>359.16</v>
      </c>
      <c r="AK1524" s="42" t="s">
        <v>76</v>
      </c>
      <c r="AL1524" s="42" t="s">
        <v>76</v>
      </c>
      <c r="AM1524" s="42" t="s">
        <v>76</v>
      </c>
      <c r="AN1524" s="42">
        <v>7.3</v>
      </c>
    </row>
    <row r="1525" spans="2:40" x14ac:dyDescent="0.25">
      <c r="B1525" s="42" t="s">
        <v>408</v>
      </c>
      <c r="C1525" s="15">
        <v>467530</v>
      </c>
      <c r="D1525" s="15" t="s">
        <v>11910</v>
      </c>
      <c r="E1525" s="15">
        <v>2015</v>
      </c>
      <c r="F1525" s="41">
        <v>42217</v>
      </c>
      <c r="G1525" s="42">
        <v>762.3</v>
      </c>
      <c r="H1525" s="42">
        <v>3151</v>
      </c>
      <c r="I1525" s="42">
        <v>767.8</v>
      </c>
      <c r="J1525" s="42" t="s">
        <v>15432</v>
      </c>
      <c r="K1525" s="42">
        <v>730.9</v>
      </c>
      <c r="L1525" s="42" t="s">
        <v>15433</v>
      </c>
      <c r="M1525" s="42">
        <v>14.5</v>
      </c>
      <c r="N1525" s="42">
        <v>23.6</v>
      </c>
      <c r="O1525" s="42" t="s">
        <v>15434</v>
      </c>
      <c r="P1525" s="42">
        <v>8.6999999999999993</v>
      </c>
      <c r="Q1525" s="42" t="s">
        <v>15435</v>
      </c>
      <c r="R1525" s="42">
        <v>12.7</v>
      </c>
      <c r="S1525" s="42">
        <v>1.4</v>
      </c>
      <c r="T1525" s="42">
        <v>30</v>
      </c>
      <c r="U1525" s="42">
        <v>27.8</v>
      </c>
      <c r="V1525" s="42">
        <v>280</v>
      </c>
      <c r="W1525" s="42" t="s">
        <v>15436</v>
      </c>
      <c r="X1525" s="42">
        <v>984.3</v>
      </c>
      <c r="Y1525" s="42">
        <v>191.7</v>
      </c>
      <c r="Z1525" s="42">
        <v>22</v>
      </c>
      <c r="AA1525" s="42">
        <v>12.5</v>
      </c>
      <c r="AB1525" s="42" t="s">
        <v>15437</v>
      </c>
      <c r="AC1525" s="42">
        <v>42</v>
      </c>
      <c r="AD1525" s="42" t="s">
        <v>15438</v>
      </c>
      <c r="AE1525" s="42">
        <v>401</v>
      </c>
      <c r="AF1525" s="42" t="s">
        <v>1883</v>
      </c>
      <c r="AG1525" s="42">
        <v>90</v>
      </c>
      <c r="AH1525" s="42">
        <v>37.5</v>
      </c>
      <c r="AI1525" s="42">
        <v>81.400000000000006</v>
      </c>
      <c r="AJ1525" s="42">
        <v>309.38</v>
      </c>
      <c r="AK1525" s="42" t="s">
        <v>76</v>
      </c>
      <c r="AL1525" s="42" t="s">
        <v>76</v>
      </c>
      <c r="AM1525" s="42" t="s">
        <v>76</v>
      </c>
      <c r="AN1525" s="42">
        <v>6.9</v>
      </c>
    </row>
    <row r="1526" spans="2:40" x14ac:dyDescent="0.25">
      <c r="B1526" s="42" t="s">
        <v>408</v>
      </c>
      <c r="C1526" s="15">
        <v>467530</v>
      </c>
      <c r="D1526" s="15" t="s">
        <v>11910</v>
      </c>
      <c r="E1526" s="15">
        <v>2015</v>
      </c>
      <c r="F1526" s="41">
        <v>42248</v>
      </c>
      <c r="G1526" s="42">
        <v>764.7</v>
      </c>
      <c r="H1526" s="42">
        <v>3158.5</v>
      </c>
      <c r="I1526" s="42">
        <v>770.4</v>
      </c>
      <c r="J1526" s="42" t="s">
        <v>14273</v>
      </c>
      <c r="K1526" s="42">
        <v>743.7</v>
      </c>
      <c r="L1526" s="42" t="s">
        <v>15439</v>
      </c>
      <c r="M1526" s="42">
        <v>14.2</v>
      </c>
      <c r="N1526" s="42">
        <v>20.9</v>
      </c>
      <c r="O1526" s="42" t="s">
        <v>15440</v>
      </c>
      <c r="P1526" s="42">
        <v>9</v>
      </c>
      <c r="Q1526" s="42" t="s">
        <v>15441</v>
      </c>
      <c r="R1526" s="42">
        <v>12.1</v>
      </c>
      <c r="S1526" s="42">
        <v>1.2</v>
      </c>
      <c r="T1526" s="42">
        <v>360</v>
      </c>
      <c r="U1526" s="42">
        <v>31.4</v>
      </c>
      <c r="V1526" s="42">
        <v>270</v>
      </c>
      <c r="W1526" s="42" t="s">
        <v>15442</v>
      </c>
      <c r="X1526" s="42">
        <v>575.5</v>
      </c>
      <c r="Y1526" s="42">
        <v>54.9</v>
      </c>
      <c r="Z1526" s="42">
        <v>13</v>
      </c>
      <c r="AA1526" s="42">
        <v>11.5</v>
      </c>
      <c r="AB1526" s="42" t="s">
        <v>15443</v>
      </c>
      <c r="AC1526" s="42">
        <v>54</v>
      </c>
      <c r="AD1526" s="42" t="s">
        <v>15444</v>
      </c>
      <c r="AE1526" s="42">
        <v>336</v>
      </c>
      <c r="AF1526" s="42" t="s">
        <v>1892</v>
      </c>
      <c r="AG1526" s="42">
        <v>87</v>
      </c>
      <c r="AH1526" s="42">
        <v>37.200000000000003</v>
      </c>
      <c r="AI1526" s="42">
        <v>103.9</v>
      </c>
      <c r="AJ1526" s="42">
        <v>340.05</v>
      </c>
      <c r="AK1526" s="42" t="s">
        <v>76</v>
      </c>
      <c r="AL1526" s="42" t="s">
        <v>76</v>
      </c>
      <c r="AM1526" s="42" t="s">
        <v>76</v>
      </c>
      <c r="AN1526" s="42">
        <v>6.4</v>
      </c>
    </row>
    <row r="1527" spans="2:40" x14ac:dyDescent="0.25">
      <c r="B1527" s="42" t="s">
        <v>408</v>
      </c>
      <c r="C1527" s="15">
        <v>467530</v>
      </c>
      <c r="D1527" s="15" t="s">
        <v>11910</v>
      </c>
      <c r="E1527" s="15">
        <v>2015</v>
      </c>
      <c r="F1527" s="41">
        <v>42278</v>
      </c>
      <c r="G1527" s="42">
        <v>766.7</v>
      </c>
      <c r="H1527" s="42">
        <v>3179.6</v>
      </c>
      <c r="I1527" s="42">
        <v>772.2</v>
      </c>
      <c r="J1527" s="42" t="s">
        <v>15445</v>
      </c>
      <c r="K1527" s="42">
        <v>759.4</v>
      </c>
      <c r="L1527" s="42" t="s">
        <v>15446</v>
      </c>
      <c r="M1527" s="42">
        <v>13.6</v>
      </c>
      <c r="N1527" s="42">
        <v>20.9</v>
      </c>
      <c r="O1527" s="42" t="s">
        <v>15447</v>
      </c>
      <c r="P1527" s="42">
        <v>7.4</v>
      </c>
      <c r="Q1527" s="42" t="s">
        <v>15448</v>
      </c>
      <c r="R1527" s="42">
        <v>10.1</v>
      </c>
      <c r="S1527" s="42">
        <v>1</v>
      </c>
      <c r="T1527" s="42">
        <v>360</v>
      </c>
      <c r="U1527" s="42">
        <v>8.6999999999999993</v>
      </c>
      <c r="V1527" s="42">
        <v>120</v>
      </c>
      <c r="W1527" s="42" t="s">
        <v>15449</v>
      </c>
      <c r="X1527" s="42">
        <v>40.4</v>
      </c>
      <c r="Y1527" s="42">
        <v>37.799999999999997</v>
      </c>
      <c r="Z1527" s="42">
        <v>13</v>
      </c>
      <c r="AA1527" s="42">
        <v>3</v>
      </c>
      <c r="AB1527" s="42" t="s">
        <v>15450</v>
      </c>
      <c r="AC1527" s="42">
        <v>4.5</v>
      </c>
      <c r="AD1527" s="42" t="s">
        <v>15451</v>
      </c>
      <c r="AE1527" s="42">
        <v>8.6</v>
      </c>
      <c r="AF1527" s="42" t="s">
        <v>15452</v>
      </c>
      <c r="AG1527" s="42">
        <v>81</v>
      </c>
      <c r="AH1527" s="42">
        <v>40.200000000000003</v>
      </c>
      <c r="AI1527" s="42">
        <v>130.69999999999999</v>
      </c>
      <c r="AJ1527" s="42">
        <v>365.93</v>
      </c>
      <c r="AK1527" s="42" t="s">
        <v>76</v>
      </c>
      <c r="AL1527" s="42" t="s">
        <v>76</v>
      </c>
      <c r="AM1527" s="42" t="s">
        <v>76</v>
      </c>
      <c r="AN1527" s="42">
        <v>5.0999999999999996</v>
      </c>
    </row>
    <row r="1528" spans="2:40" x14ac:dyDescent="0.25">
      <c r="B1528" s="42" t="s">
        <v>408</v>
      </c>
      <c r="C1528" s="15">
        <v>467530</v>
      </c>
      <c r="D1528" s="15" t="s">
        <v>11910</v>
      </c>
      <c r="E1528" s="15">
        <v>2015</v>
      </c>
      <c r="F1528" s="41">
        <v>42309</v>
      </c>
      <c r="G1528" s="42">
        <v>768.3</v>
      </c>
      <c r="H1528" s="42">
        <v>3192.4</v>
      </c>
      <c r="I1528" s="42">
        <v>771.3</v>
      </c>
      <c r="J1528" s="42" t="s">
        <v>15453</v>
      </c>
      <c r="K1528" s="42">
        <v>763.6</v>
      </c>
      <c r="L1528" s="42" t="s">
        <v>15454</v>
      </c>
      <c r="M1528" s="42">
        <v>11.8</v>
      </c>
      <c r="N1528" s="42">
        <v>19.399999999999999</v>
      </c>
      <c r="O1528" s="42" t="s">
        <v>15455</v>
      </c>
      <c r="P1528" s="42">
        <v>4</v>
      </c>
      <c r="Q1528" s="42" t="s">
        <v>15456</v>
      </c>
      <c r="R1528" s="42">
        <v>7.8</v>
      </c>
      <c r="S1528" s="42">
        <v>1.1000000000000001</v>
      </c>
      <c r="T1528" s="42">
        <v>160</v>
      </c>
      <c r="U1528" s="42">
        <v>8.3000000000000007</v>
      </c>
      <c r="V1528" s="42">
        <v>170</v>
      </c>
      <c r="W1528" s="42" t="s">
        <v>15457</v>
      </c>
      <c r="X1528" s="42">
        <v>11.1</v>
      </c>
      <c r="Y1528" s="42">
        <v>7.5</v>
      </c>
      <c r="Z1528" s="42">
        <v>5</v>
      </c>
      <c r="AA1528" s="42">
        <v>1.3</v>
      </c>
      <c r="AB1528" s="42" t="s">
        <v>15458</v>
      </c>
      <c r="AC1528" s="42">
        <v>2.5</v>
      </c>
      <c r="AD1528" s="42" t="s">
        <v>15459</v>
      </c>
      <c r="AE1528" s="42">
        <v>4</v>
      </c>
      <c r="AF1528" s="42" t="s">
        <v>3536</v>
      </c>
      <c r="AG1528" s="42">
        <v>78</v>
      </c>
      <c r="AH1528" s="42">
        <v>43.4</v>
      </c>
      <c r="AI1528" s="42">
        <v>137.19999999999999</v>
      </c>
      <c r="AJ1528" s="42">
        <v>359.04</v>
      </c>
      <c r="AK1528" s="42" t="s">
        <v>76</v>
      </c>
      <c r="AL1528" s="42" t="s">
        <v>76</v>
      </c>
      <c r="AM1528" s="42" t="s">
        <v>76</v>
      </c>
      <c r="AN1528" s="42">
        <v>4.5999999999999996</v>
      </c>
    </row>
    <row r="1529" spans="2:40" x14ac:dyDescent="0.25">
      <c r="B1529" s="42" t="s">
        <v>408</v>
      </c>
      <c r="C1529" s="15">
        <v>467530</v>
      </c>
      <c r="D1529" s="15" t="s">
        <v>11910</v>
      </c>
      <c r="E1529" s="15">
        <v>2015</v>
      </c>
      <c r="F1529" s="41">
        <v>42339</v>
      </c>
      <c r="G1529" s="42">
        <v>767.8</v>
      </c>
      <c r="H1529" s="42">
        <v>3180.6</v>
      </c>
      <c r="I1529" s="42">
        <v>772.5</v>
      </c>
      <c r="J1529" s="42" t="s">
        <v>15460</v>
      </c>
      <c r="K1529" s="42">
        <v>762.4</v>
      </c>
      <c r="L1529" s="42" t="s">
        <v>15461</v>
      </c>
      <c r="M1529" s="42">
        <v>9.8000000000000007</v>
      </c>
      <c r="N1529" s="42">
        <v>18</v>
      </c>
      <c r="O1529" s="42" t="s">
        <v>15462</v>
      </c>
      <c r="P1529" s="42">
        <v>2.8</v>
      </c>
      <c r="Q1529" s="42" t="s">
        <v>15463</v>
      </c>
      <c r="R1529" s="42">
        <v>5.0999999999999996</v>
      </c>
      <c r="S1529" s="42">
        <v>1.3</v>
      </c>
      <c r="T1529" s="42">
        <v>340</v>
      </c>
      <c r="U1529" s="42">
        <v>14.5</v>
      </c>
      <c r="V1529" s="42">
        <v>350</v>
      </c>
      <c r="W1529" s="42" t="s">
        <v>13732</v>
      </c>
      <c r="X1529" s="42">
        <v>56.8</v>
      </c>
      <c r="Y1529" s="42">
        <v>23.9</v>
      </c>
      <c r="Z1529" s="42">
        <v>10</v>
      </c>
      <c r="AA1529" s="42">
        <v>5</v>
      </c>
      <c r="AB1529" s="42" t="s">
        <v>15464</v>
      </c>
      <c r="AC1529" s="42">
        <v>13</v>
      </c>
      <c r="AD1529" s="42" t="s">
        <v>15465</v>
      </c>
      <c r="AE1529" s="42">
        <v>47.5</v>
      </c>
      <c r="AF1529" s="42" t="s">
        <v>4787</v>
      </c>
      <c r="AG1529" s="42">
        <v>74</v>
      </c>
      <c r="AH1529" s="42">
        <v>39.799999999999997</v>
      </c>
      <c r="AI1529" s="42">
        <v>168.7</v>
      </c>
      <c r="AJ1529" s="42">
        <v>371.11</v>
      </c>
      <c r="AK1529" s="42" t="s">
        <v>76</v>
      </c>
      <c r="AL1529" s="42" t="s">
        <v>76</v>
      </c>
      <c r="AM1529" s="42" t="s">
        <v>76</v>
      </c>
      <c r="AN1529" s="42">
        <v>4.5999999999999996</v>
      </c>
    </row>
    <row r="1530" spans="2:40" x14ac:dyDescent="0.25">
      <c r="B1530" s="42" t="s">
        <v>408</v>
      </c>
      <c r="C1530" s="15">
        <v>467530</v>
      </c>
      <c r="D1530" s="15" t="s">
        <v>11910</v>
      </c>
      <c r="E1530" s="15">
        <v>2016</v>
      </c>
      <c r="F1530" s="41">
        <v>42370</v>
      </c>
      <c r="G1530" s="42">
        <v>766.4</v>
      </c>
      <c r="H1530" s="42">
        <v>3160.3</v>
      </c>
      <c r="I1530" s="42">
        <v>772.5</v>
      </c>
      <c r="J1530" s="42" t="s">
        <v>15466</v>
      </c>
      <c r="K1530" s="42">
        <v>758.9</v>
      </c>
      <c r="L1530" s="42" t="s">
        <v>9143</v>
      </c>
      <c r="M1530" s="42">
        <v>7.7</v>
      </c>
      <c r="N1530" s="42">
        <v>16.8</v>
      </c>
      <c r="O1530" s="42" t="s">
        <v>15467</v>
      </c>
      <c r="P1530" s="42">
        <v>-0.3</v>
      </c>
      <c r="Q1530" s="42" t="s">
        <v>15468</v>
      </c>
      <c r="R1530" s="42">
        <v>4.4000000000000004</v>
      </c>
      <c r="S1530" s="42">
        <v>1.6</v>
      </c>
      <c r="T1530" s="42">
        <v>150</v>
      </c>
      <c r="U1530" s="42">
        <v>14.7</v>
      </c>
      <c r="V1530" s="42">
        <v>140</v>
      </c>
      <c r="W1530" s="42" t="s">
        <v>15469</v>
      </c>
      <c r="X1530" s="42">
        <v>422.7</v>
      </c>
      <c r="Y1530" s="42">
        <v>208.2</v>
      </c>
      <c r="Z1530" s="42">
        <v>20</v>
      </c>
      <c r="AA1530" s="42">
        <v>6</v>
      </c>
      <c r="AB1530" s="42" t="s">
        <v>15470</v>
      </c>
      <c r="AC1530" s="42">
        <v>18.5</v>
      </c>
      <c r="AD1530" s="42" t="s">
        <v>15471</v>
      </c>
      <c r="AE1530" s="42">
        <v>98</v>
      </c>
      <c r="AF1530" s="42" t="s">
        <v>3551</v>
      </c>
      <c r="AG1530" s="42">
        <v>81</v>
      </c>
      <c r="AH1530" s="42">
        <v>22.4</v>
      </c>
      <c r="AI1530" s="42">
        <v>82.6</v>
      </c>
      <c r="AJ1530" s="42">
        <v>215.99</v>
      </c>
      <c r="AK1530" s="42" t="s">
        <v>76</v>
      </c>
      <c r="AL1530" s="42" t="s">
        <v>76</v>
      </c>
      <c r="AM1530" s="42" t="s">
        <v>76</v>
      </c>
      <c r="AN1530" s="42">
        <v>7.3</v>
      </c>
    </row>
    <row r="1531" spans="2:40" x14ac:dyDescent="0.25">
      <c r="B1531" s="42" t="s">
        <v>408</v>
      </c>
      <c r="C1531" s="15">
        <v>467530</v>
      </c>
      <c r="D1531" s="15" t="s">
        <v>11910</v>
      </c>
      <c r="E1531" s="15">
        <v>2016</v>
      </c>
      <c r="F1531" s="41">
        <v>42401</v>
      </c>
      <c r="G1531" s="42">
        <v>766.7</v>
      </c>
      <c r="H1531" s="42">
        <v>3161.7</v>
      </c>
      <c r="I1531" s="42">
        <v>772.1</v>
      </c>
      <c r="J1531" s="42" t="s">
        <v>15472</v>
      </c>
      <c r="K1531" s="42">
        <v>761.5</v>
      </c>
      <c r="L1531" s="42" t="s">
        <v>15473</v>
      </c>
      <c r="M1531" s="42">
        <v>7.1</v>
      </c>
      <c r="N1531" s="42">
        <v>16.5</v>
      </c>
      <c r="O1531" s="42" t="s">
        <v>15474</v>
      </c>
      <c r="P1531" s="42">
        <v>-2.2999999999999998</v>
      </c>
      <c r="Q1531" s="42" t="s">
        <v>15475</v>
      </c>
      <c r="R1531" s="42">
        <v>3.2</v>
      </c>
      <c r="S1531" s="42">
        <v>1.4</v>
      </c>
      <c r="T1531" s="42">
        <v>270</v>
      </c>
      <c r="U1531" s="42">
        <v>13.4</v>
      </c>
      <c r="V1531" s="42">
        <v>350</v>
      </c>
      <c r="W1531" s="42" t="s">
        <v>15476</v>
      </c>
      <c r="X1531" s="42">
        <v>91.4</v>
      </c>
      <c r="Y1531" s="42">
        <v>89.2</v>
      </c>
      <c r="Z1531" s="42">
        <v>15</v>
      </c>
      <c r="AA1531" s="42">
        <v>3</v>
      </c>
      <c r="AB1531" s="42" t="s">
        <v>15477</v>
      </c>
      <c r="AC1531" s="42">
        <v>7.5</v>
      </c>
      <c r="AD1531" s="42" t="s">
        <v>15478</v>
      </c>
      <c r="AE1531" s="42">
        <v>26</v>
      </c>
      <c r="AF1531" s="42" t="s">
        <v>4192</v>
      </c>
      <c r="AG1531" s="42">
        <v>79</v>
      </c>
      <c r="AH1531" s="42">
        <v>36</v>
      </c>
      <c r="AI1531" s="42">
        <v>88.1</v>
      </c>
      <c r="AJ1531" s="42">
        <v>283.33</v>
      </c>
      <c r="AK1531" s="42" t="s">
        <v>76</v>
      </c>
      <c r="AL1531" s="42" t="s">
        <v>76</v>
      </c>
      <c r="AM1531" s="42" t="s">
        <v>76</v>
      </c>
      <c r="AN1531" s="42">
        <v>6.9</v>
      </c>
    </row>
    <row r="1532" spans="2:40" x14ac:dyDescent="0.25">
      <c r="B1532" s="42" t="s">
        <v>408</v>
      </c>
      <c r="C1532" s="15">
        <v>467530</v>
      </c>
      <c r="D1532" s="15" t="s">
        <v>11910</v>
      </c>
      <c r="E1532" s="15">
        <v>2016</v>
      </c>
      <c r="F1532" s="41">
        <v>42430</v>
      </c>
      <c r="G1532" s="42">
        <v>765.5</v>
      </c>
      <c r="H1532" s="42">
        <v>3153.4</v>
      </c>
      <c r="I1532" s="42">
        <v>769.1</v>
      </c>
      <c r="J1532" s="42" t="s">
        <v>15479</v>
      </c>
      <c r="K1532" s="42">
        <v>762</v>
      </c>
      <c r="L1532" s="42" t="s">
        <v>15480</v>
      </c>
      <c r="M1532" s="42">
        <v>8.5</v>
      </c>
      <c r="N1532" s="42">
        <v>16.3</v>
      </c>
      <c r="O1532" s="42" t="s">
        <v>15481</v>
      </c>
      <c r="P1532" s="42">
        <v>-2.8</v>
      </c>
      <c r="Q1532" s="42" t="s">
        <v>15482</v>
      </c>
      <c r="R1532" s="42">
        <v>4.7</v>
      </c>
      <c r="S1532" s="42">
        <v>1.6</v>
      </c>
      <c r="T1532" s="42">
        <v>270</v>
      </c>
      <c r="U1532" s="42">
        <v>16.2</v>
      </c>
      <c r="V1532" s="42">
        <v>270</v>
      </c>
      <c r="W1532" s="42" t="s">
        <v>15483</v>
      </c>
      <c r="X1532" s="42">
        <v>409.8</v>
      </c>
      <c r="Y1532" s="42">
        <v>184.5</v>
      </c>
      <c r="Z1532" s="42">
        <v>16</v>
      </c>
      <c r="AA1532" s="42">
        <v>8</v>
      </c>
      <c r="AB1532" s="42" t="s">
        <v>15484</v>
      </c>
      <c r="AC1532" s="42">
        <v>28</v>
      </c>
      <c r="AD1532" s="42" t="s">
        <v>15485</v>
      </c>
      <c r="AE1532" s="42">
        <v>64</v>
      </c>
      <c r="AF1532" s="42" t="s">
        <v>15486</v>
      </c>
      <c r="AG1532" s="42">
        <v>80</v>
      </c>
      <c r="AH1532" s="42">
        <v>40.6</v>
      </c>
      <c r="AI1532" s="42">
        <v>90.1</v>
      </c>
      <c r="AJ1532" s="42">
        <v>276.2</v>
      </c>
      <c r="AK1532" s="42" t="s">
        <v>76</v>
      </c>
      <c r="AL1532" s="42" t="s">
        <v>76</v>
      </c>
      <c r="AM1532" s="42" t="s">
        <v>76</v>
      </c>
      <c r="AN1532" s="42">
        <v>7.1</v>
      </c>
    </row>
    <row r="1533" spans="2:40" x14ac:dyDescent="0.25">
      <c r="B1533" s="42" t="s">
        <v>408</v>
      </c>
      <c r="C1533" s="15">
        <v>467530</v>
      </c>
      <c r="D1533" s="15" t="s">
        <v>11910</v>
      </c>
      <c r="E1533" s="15">
        <v>2016</v>
      </c>
      <c r="F1533" s="41">
        <v>42461</v>
      </c>
      <c r="G1533" s="42">
        <v>765.8</v>
      </c>
      <c r="H1533" s="42">
        <v>3166.6</v>
      </c>
      <c r="I1533" s="42">
        <v>770.2</v>
      </c>
      <c r="J1533" s="42" t="s">
        <v>7300</v>
      </c>
      <c r="K1533" s="42">
        <v>759.2</v>
      </c>
      <c r="L1533" s="42" t="s">
        <v>15487</v>
      </c>
      <c r="M1533" s="42">
        <v>12.3</v>
      </c>
      <c r="N1533" s="42">
        <v>20.399999999999999</v>
      </c>
      <c r="O1533" s="42" t="s">
        <v>15488</v>
      </c>
      <c r="P1533" s="42">
        <v>4.7</v>
      </c>
      <c r="Q1533" s="42" t="s">
        <v>15489</v>
      </c>
      <c r="R1533" s="42">
        <v>7.9</v>
      </c>
      <c r="S1533" s="42">
        <v>1.5</v>
      </c>
      <c r="T1533" s="42">
        <v>270</v>
      </c>
      <c r="U1533" s="42">
        <v>18.2</v>
      </c>
      <c r="V1533" s="42">
        <v>290</v>
      </c>
      <c r="W1533" s="42" t="s">
        <v>15490</v>
      </c>
      <c r="X1533" s="42">
        <v>291</v>
      </c>
      <c r="Y1533" s="42">
        <v>75.2</v>
      </c>
      <c r="Z1533" s="42">
        <v>13</v>
      </c>
      <c r="AA1533" s="42">
        <v>15</v>
      </c>
      <c r="AB1533" s="42" t="s">
        <v>15491</v>
      </c>
      <c r="AC1533" s="42">
        <v>24</v>
      </c>
      <c r="AD1533" s="42" t="s">
        <v>15492</v>
      </c>
      <c r="AE1533" s="42">
        <v>57.5</v>
      </c>
      <c r="AF1533" s="42" t="s">
        <v>2452</v>
      </c>
      <c r="AG1533" s="42">
        <v>76</v>
      </c>
      <c r="AH1533" s="42">
        <v>65.3</v>
      </c>
      <c r="AI1533" s="42">
        <v>120.7</v>
      </c>
      <c r="AJ1533" s="42">
        <v>372.08</v>
      </c>
      <c r="AK1533" s="42" t="s">
        <v>76</v>
      </c>
      <c r="AL1533" s="42" t="s">
        <v>76</v>
      </c>
      <c r="AM1533" s="42" t="s">
        <v>76</v>
      </c>
      <c r="AN1533" s="42">
        <v>7.4</v>
      </c>
    </row>
    <row r="1534" spans="2:40" x14ac:dyDescent="0.25">
      <c r="B1534" s="42" t="s">
        <v>408</v>
      </c>
      <c r="C1534" s="15">
        <v>467530</v>
      </c>
      <c r="D1534" s="15" t="s">
        <v>11910</v>
      </c>
      <c r="E1534" s="15">
        <v>2016</v>
      </c>
      <c r="F1534" s="41">
        <v>42491</v>
      </c>
      <c r="G1534" s="42">
        <v>765.6</v>
      </c>
      <c r="H1534" s="42">
        <v>3168.8</v>
      </c>
      <c r="I1534" s="42">
        <v>769.4</v>
      </c>
      <c r="J1534" s="42" t="s">
        <v>15493</v>
      </c>
      <c r="K1534" s="42">
        <v>761.9</v>
      </c>
      <c r="L1534" s="42" t="s">
        <v>15494</v>
      </c>
      <c r="M1534" s="42">
        <v>14.2</v>
      </c>
      <c r="N1534" s="42">
        <v>22.7</v>
      </c>
      <c r="O1534" s="42" t="s">
        <v>15495</v>
      </c>
      <c r="P1534" s="42">
        <v>9.4</v>
      </c>
      <c r="Q1534" s="42" t="s">
        <v>15496</v>
      </c>
      <c r="R1534" s="42">
        <v>11.1</v>
      </c>
      <c r="S1534" s="42">
        <v>1.3</v>
      </c>
      <c r="T1534" s="42">
        <v>230</v>
      </c>
      <c r="U1534" s="42">
        <v>9.9</v>
      </c>
      <c r="V1534" s="42">
        <v>270</v>
      </c>
      <c r="W1534" s="42" t="s">
        <v>15497</v>
      </c>
      <c r="X1534" s="42">
        <v>202</v>
      </c>
      <c r="Y1534" s="42">
        <v>102.4</v>
      </c>
      <c r="Z1534" s="42">
        <v>19</v>
      </c>
      <c r="AA1534" s="42">
        <v>8</v>
      </c>
      <c r="AB1534" s="42" t="s">
        <v>15498</v>
      </c>
      <c r="AC1534" s="42">
        <v>19.5</v>
      </c>
      <c r="AD1534" s="42" t="s">
        <v>15499</v>
      </c>
      <c r="AE1534" s="42">
        <v>40</v>
      </c>
      <c r="AF1534" s="42" t="s">
        <v>2460</v>
      </c>
      <c r="AG1534" s="42">
        <v>82</v>
      </c>
      <c r="AH1534" s="42">
        <v>39.5</v>
      </c>
      <c r="AI1534" s="42">
        <v>131</v>
      </c>
      <c r="AJ1534" s="42">
        <v>422.88</v>
      </c>
      <c r="AK1534" s="42" t="s">
        <v>76</v>
      </c>
      <c r="AL1534" s="42" t="s">
        <v>76</v>
      </c>
      <c r="AM1534" s="42" t="s">
        <v>76</v>
      </c>
      <c r="AN1534" s="42">
        <v>6.7</v>
      </c>
    </row>
    <row r="1535" spans="2:40" x14ac:dyDescent="0.25">
      <c r="B1535" s="42" t="s">
        <v>408</v>
      </c>
      <c r="C1535" s="15">
        <v>467530</v>
      </c>
      <c r="D1535" s="15" t="s">
        <v>11910</v>
      </c>
      <c r="E1535" s="15">
        <v>2016</v>
      </c>
      <c r="F1535" s="41">
        <v>42522</v>
      </c>
      <c r="G1535" s="42">
        <v>765.6</v>
      </c>
      <c r="H1535" s="42">
        <v>3170.9</v>
      </c>
      <c r="I1535" s="42">
        <v>770.3</v>
      </c>
      <c r="J1535" s="42" t="s">
        <v>15500</v>
      </c>
      <c r="K1535" s="42">
        <v>761.9</v>
      </c>
      <c r="L1535" s="42" t="s">
        <v>15501</v>
      </c>
      <c r="M1535" s="42">
        <v>15</v>
      </c>
      <c r="N1535" s="42">
        <v>23.9</v>
      </c>
      <c r="O1535" s="42" t="s">
        <v>15502</v>
      </c>
      <c r="P1535" s="42">
        <v>10.9</v>
      </c>
      <c r="Q1535" s="42" t="s">
        <v>15503</v>
      </c>
      <c r="R1535" s="42">
        <v>11.9</v>
      </c>
      <c r="S1535" s="42">
        <v>1.4</v>
      </c>
      <c r="T1535" s="42">
        <v>190</v>
      </c>
      <c r="U1535" s="42">
        <v>16.100000000000001</v>
      </c>
      <c r="V1535" s="42">
        <v>260</v>
      </c>
      <c r="W1535" s="42" t="s">
        <v>15504</v>
      </c>
      <c r="X1535" s="42">
        <v>646.5</v>
      </c>
      <c r="Y1535" s="42">
        <v>119</v>
      </c>
      <c r="Z1535" s="42">
        <v>21</v>
      </c>
      <c r="AA1535" s="42">
        <v>14.5</v>
      </c>
      <c r="AB1535" s="42" t="s">
        <v>15505</v>
      </c>
      <c r="AC1535" s="42">
        <v>38</v>
      </c>
      <c r="AD1535" s="42" t="s">
        <v>15506</v>
      </c>
      <c r="AE1535" s="42">
        <v>144.6</v>
      </c>
      <c r="AF1535" s="42" t="s">
        <v>6697</v>
      </c>
      <c r="AG1535" s="42">
        <v>83</v>
      </c>
      <c r="AH1535" s="42">
        <v>51.9</v>
      </c>
      <c r="AI1535" s="42">
        <v>131.4</v>
      </c>
      <c r="AJ1535" s="42">
        <v>405.7</v>
      </c>
      <c r="AK1535" s="42" t="s">
        <v>76</v>
      </c>
      <c r="AL1535" s="42" t="s">
        <v>76</v>
      </c>
      <c r="AM1535" s="42" t="s">
        <v>76</v>
      </c>
      <c r="AN1535" s="42">
        <v>6.4</v>
      </c>
    </row>
    <row r="1536" spans="2:40" x14ac:dyDescent="0.25">
      <c r="B1536" s="42" t="s">
        <v>408</v>
      </c>
      <c r="C1536" s="15">
        <v>467530</v>
      </c>
      <c r="D1536" s="15" t="s">
        <v>11910</v>
      </c>
      <c r="E1536" s="15">
        <v>2016</v>
      </c>
      <c r="F1536" s="41">
        <v>42552</v>
      </c>
      <c r="G1536" s="42">
        <v>764.3</v>
      </c>
      <c r="H1536" s="42">
        <v>3156.5</v>
      </c>
      <c r="I1536" s="42">
        <v>768.4</v>
      </c>
      <c r="J1536" s="42" t="s">
        <v>15507</v>
      </c>
      <c r="K1536" s="42">
        <v>747.6</v>
      </c>
      <c r="L1536" s="42" t="s">
        <v>15508</v>
      </c>
      <c r="M1536" s="42">
        <v>15.2</v>
      </c>
      <c r="N1536" s="42">
        <v>22.2</v>
      </c>
      <c r="O1536" s="42" t="s">
        <v>15509</v>
      </c>
      <c r="P1536" s="42">
        <v>10.4</v>
      </c>
      <c r="Q1536" s="42" t="s">
        <v>15510</v>
      </c>
      <c r="R1536" s="42">
        <v>12.9</v>
      </c>
      <c r="S1536" s="42">
        <v>1.2</v>
      </c>
      <c r="T1536" s="42">
        <v>20</v>
      </c>
      <c r="U1536" s="42">
        <v>20.9</v>
      </c>
      <c r="V1536" s="42">
        <v>70</v>
      </c>
      <c r="W1536" s="42" t="s">
        <v>15511</v>
      </c>
      <c r="X1536" s="42">
        <v>288.2</v>
      </c>
      <c r="Y1536" s="42">
        <v>99.7</v>
      </c>
      <c r="Z1536" s="42">
        <v>20</v>
      </c>
      <c r="AA1536" s="42">
        <v>9.5</v>
      </c>
      <c r="AB1536" s="42" t="s">
        <v>15512</v>
      </c>
      <c r="AC1536" s="42">
        <v>22</v>
      </c>
      <c r="AD1536" s="42" t="s">
        <v>15513</v>
      </c>
      <c r="AE1536" s="42">
        <v>35.5</v>
      </c>
      <c r="AF1536" s="42" t="s">
        <v>1974</v>
      </c>
      <c r="AG1536" s="42">
        <v>87</v>
      </c>
      <c r="AH1536" s="42">
        <v>57.5</v>
      </c>
      <c r="AI1536" s="42">
        <v>130.5</v>
      </c>
      <c r="AJ1536" s="42">
        <v>408.91</v>
      </c>
      <c r="AK1536" s="42">
        <v>0</v>
      </c>
      <c r="AL1536" s="42">
        <v>0</v>
      </c>
      <c r="AM1536" s="42" t="s">
        <v>15514</v>
      </c>
      <c r="AN1536" s="42">
        <v>6</v>
      </c>
    </row>
    <row r="1537" spans="2:40" x14ac:dyDescent="0.25">
      <c r="B1537" s="42" t="s">
        <v>408</v>
      </c>
      <c r="C1537" s="15">
        <v>467530</v>
      </c>
      <c r="D1537" s="15" t="s">
        <v>11910</v>
      </c>
      <c r="E1537" s="15">
        <v>2016</v>
      </c>
      <c r="F1537" s="41">
        <v>42583</v>
      </c>
      <c r="G1537" s="42">
        <v>761.4</v>
      </c>
      <c r="H1537" s="42">
        <v>3125</v>
      </c>
      <c r="I1537" s="42">
        <v>767</v>
      </c>
      <c r="J1537" s="42" t="s">
        <v>15515</v>
      </c>
      <c r="K1537" s="42">
        <v>758.1</v>
      </c>
      <c r="L1537" s="42" t="s">
        <v>15516</v>
      </c>
      <c r="M1537" s="42">
        <v>15.2</v>
      </c>
      <c r="N1537" s="42">
        <v>21.7</v>
      </c>
      <c r="O1537" s="42" t="s">
        <v>15517</v>
      </c>
      <c r="P1537" s="42">
        <v>10.9</v>
      </c>
      <c r="Q1537" s="42" t="s">
        <v>15518</v>
      </c>
      <c r="R1537" s="42">
        <v>13.6</v>
      </c>
      <c r="S1537" s="42">
        <v>0.9</v>
      </c>
      <c r="T1537" s="42">
        <v>90</v>
      </c>
      <c r="U1537" s="42">
        <v>9.8000000000000007</v>
      </c>
      <c r="V1537" s="42">
        <v>180</v>
      </c>
      <c r="W1537" s="42" t="s">
        <v>15519</v>
      </c>
      <c r="X1537" s="42">
        <v>300.2</v>
      </c>
      <c r="Y1537" s="42">
        <v>125.7</v>
      </c>
      <c r="Z1537" s="42">
        <v>21</v>
      </c>
      <c r="AA1537" s="42">
        <v>11</v>
      </c>
      <c r="AB1537" s="42" t="s">
        <v>15520</v>
      </c>
      <c r="AC1537" s="42">
        <v>34</v>
      </c>
      <c r="AD1537" s="42" t="s">
        <v>15521</v>
      </c>
      <c r="AE1537" s="42">
        <v>64.5</v>
      </c>
      <c r="AF1537" s="42" t="s">
        <v>15522</v>
      </c>
      <c r="AG1537" s="42">
        <v>90</v>
      </c>
      <c r="AH1537" s="42">
        <v>40.9</v>
      </c>
      <c r="AI1537" s="42">
        <v>102.8</v>
      </c>
      <c r="AJ1537" s="42">
        <v>330.54</v>
      </c>
      <c r="AK1537" s="42" t="s">
        <v>76</v>
      </c>
      <c r="AL1537" s="42" t="s">
        <v>76</v>
      </c>
      <c r="AM1537" s="42" t="s">
        <v>76</v>
      </c>
      <c r="AN1537" s="42">
        <v>7.3</v>
      </c>
    </row>
    <row r="1538" spans="2:40" x14ac:dyDescent="0.25">
      <c r="B1538" s="42" t="s">
        <v>408</v>
      </c>
      <c r="C1538" s="15">
        <v>467530</v>
      </c>
      <c r="D1538" s="15" t="s">
        <v>11910</v>
      </c>
      <c r="E1538" s="15">
        <v>2016</v>
      </c>
      <c r="F1538" s="41">
        <v>42614</v>
      </c>
      <c r="G1538" s="42">
        <v>762.4</v>
      </c>
      <c r="H1538" s="42">
        <v>3146</v>
      </c>
      <c r="I1538" s="42">
        <v>768.3</v>
      </c>
      <c r="J1538" s="42" t="s">
        <v>15523</v>
      </c>
      <c r="K1538" s="42">
        <v>731.3</v>
      </c>
      <c r="L1538" s="42" t="s">
        <v>15524</v>
      </c>
      <c r="M1538" s="42">
        <v>14.7</v>
      </c>
      <c r="N1538" s="42">
        <v>22.3</v>
      </c>
      <c r="O1538" s="42" t="s">
        <v>15525</v>
      </c>
      <c r="P1538" s="42">
        <v>7.9</v>
      </c>
      <c r="Q1538" s="42" t="s">
        <v>15526</v>
      </c>
      <c r="R1538" s="42">
        <v>12.9</v>
      </c>
      <c r="S1538" s="42">
        <v>1.3</v>
      </c>
      <c r="T1538" s="42">
        <v>80</v>
      </c>
      <c r="U1538" s="42">
        <v>24.8</v>
      </c>
      <c r="V1538" s="42">
        <v>170</v>
      </c>
      <c r="W1538" s="42" t="s">
        <v>15527</v>
      </c>
      <c r="X1538" s="42">
        <v>1129.7</v>
      </c>
      <c r="Y1538" s="42">
        <v>195.3</v>
      </c>
      <c r="Z1538" s="42">
        <v>21</v>
      </c>
      <c r="AA1538" s="42">
        <v>17</v>
      </c>
      <c r="AB1538" s="42" t="s">
        <v>15528</v>
      </c>
      <c r="AC1538" s="42">
        <v>48.5</v>
      </c>
      <c r="AD1538" s="42" t="s">
        <v>15529</v>
      </c>
      <c r="AE1538" s="42">
        <v>327</v>
      </c>
      <c r="AF1538" s="42" t="s">
        <v>1989</v>
      </c>
      <c r="AG1538" s="42">
        <v>90</v>
      </c>
      <c r="AH1538" s="42">
        <v>23.6</v>
      </c>
      <c r="AI1538" s="42">
        <v>83</v>
      </c>
      <c r="AJ1538" s="42">
        <v>286.37</v>
      </c>
      <c r="AK1538" s="42" t="s">
        <v>76</v>
      </c>
      <c r="AL1538" s="42" t="s">
        <v>76</v>
      </c>
      <c r="AM1538" s="42" t="s">
        <v>76</v>
      </c>
      <c r="AN1538" s="42">
        <v>7.3</v>
      </c>
    </row>
    <row r="1539" spans="2:40" x14ac:dyDescent="0.25">
      <c r="B1539" s="42" t="s">
        <v>408</v>
      </c>
      <c r="C1539" s="15">
        <v>467530</v>
      </c>
      <c r="D1539" s="15" t="s">
        <v>11910</v>
      </c>
      <c r="E1539" s="15">
        <v>2016</v>
      </c>
      <c r="F1539" s="41">
        <v>42644</v>
      </c>
      <c r="G1539" s="42">
        <v>765.7</v>
      </c>
      <c r="H1539" s="42">
        <v>3170.8</v>
      </c>
      <c r="I1539" s="42">
        <v>771.9</v>
      </c>
      <c r="J1539" s="42" t="s">
        <v>15530</v>
      </c>
      <c r="K1539" s="42">
        <v>759.7</v>
      </c>
      <c r="L1539" s="42" t="s">
        <v>15531</v>
      </c>
      <c r="M1539" s="42">
        <v>14.5</v>
      </c>
      <c r="N1539" s="42">
        <v>22.2</v>
      </c>
      <c r="O1539" s="42" t="s">
        <v>15532</v>
      </c>
      <c r="P1539" s="42">
        <v>10</v>
      </c>
      <c r="Q1539" s="42" t="s">
        <v>15533</v>
      </c>
      <c r="R1539" s="42">
        <v>11.5</v>
      </c>
      <c r="S1539" s="42">
        <v>0.9</v>
      </c>
      <c r="T1539" s="42">
        <v>110</v>
      </c>
      <c r="U1539" s="42">
        <v>16.399999999999999</v>
      </c>
      <c r="V1539" s="42">
        <v>190</v>
      </c>
      <c r="W1539" s="42" t="s">
        <v>15534</v>
      </c>
      <c r="X1539" s="42">
        <v>128.9</v>
      </c>
      <c r="Y1539" s="42">
        <v>83.5</v>
      </c>
      <c r="Z1539" s="42">
        <v>14</v>
      </c>
      <c r="AA1539" s="42">
        <v>5.5</v>
      </c>
      <c r="AB1539" s="42" t="s">
        <v>15535</v>
      </c>
      <c r="AC1539" s="42">
        <v>20</v>
      </c>
      <c r="AD1539" s="42" t="s">
        <v>15536</v>
      </c>
      <c r="AE1539" s="42">
        <v>32</v>
      </c>
      <c r="AF1539" s="42" t="s">
        <v>3136</v>
      </c>
      <c r="AG1539" s="42">
        <v>83</v>
      </c>
      <c r="AH1539" s="42">
        <v>36.799999999999997</v>
      </c>
      <c r="AI1539" s="42">
        <v>122.4</v>
      </c>
      <c r="AJ1539" s="42">
        <v>331.26</v>
      </c>
      <c r="AK1539" s="42" t="s">
        <v>76</v>
      </c>
      <c r="AL1539" s="42" t="s">
        <v>76</v>
      </c>
      <c r="AM1539" s="42" t="s">
        <v>76</v>
      </c>
      <c r="AN1539" s="42">
        <v>5.4</v>
      </c>
    </row>
    <row r="1540" spans="2:40" x14ac:dyDescent="0.25">
      <c r="B1540" s="42" t="s">
        <v>408</v>
      </c>
      <c r="C1540" s="15">
        <v>467530</v>
      </c>
      <c r="D1540" s="15" t="s">
        <v>11910</v>
      </c>
      <c r="E1540" s="15">
        <v>2016</v>
      </c>
      <c r="F1540" s="41">
        <v>42675</v>
      </c>
      <c r="G1540" s="42">
        <v>767.2</v>
      </c>
      <c r="H1540" s="42">
        <v>3179.8</v>
      </c>
      <c r="I1540" s="42">
        <v>770.7</v>
      </c>
      <c r="J1540" s="42" t="s">
        <v>15537</v>
      </c>
      <c r="K1540" s="42">
        <v>763</v>
      </c>
      <c r="L1540" s="42" t="s">
        <v>15538</v>
      </c>
      <c r="M1540" s="42">
        <v>11.8</v>
      </c>
      <c r="N1540" s="42">
        <v>19.100000000000001</v>
      </c>
      <c r="O1540" s="42" t="s">
        <v>15539</v>
      </c>
      <c r="P1540" s="42">
        <v>6.7</v>
      </c>
      <c r="Q1540" s="42" t="s">
        <v>15540</v>
      </c>
      <c r="R1540" s="42">
        <v>8.1</v>
      </c>
      <c r="S1540" s="42">
        <v>1</v>
      </c>
      <c r="T1540" s="42">
        <v>90</v>
      </c>
      <c r="U1540" s="42">
        <v>10.9</v>
      </c>
      <c r="V1540" s="42">
        <v>70</v>
      </c>
      <c r="W1540" s="42" t="s">
        <v>15541</v>
      </c>
      <c r="X1540" s="42">
        <v>117.7</v>
      </c>
      <c r="Y1540" s="42">
        <v>78.400000000000006</v>
      </c>
      <c r="Z1540" s="42">
        <v>9</v>
      </c>
      <c r="AA1540" s="42">
        <v>4.5</v>
      </c>
      <c r="AB1540" s="42" t="s">
        <v>15542</v>
      </c>
      <c r="AC1540" s="42">
        <v>13</v>
      </c>
      <c r="AD1540" s="42" t="s">
        <v>15543</v>
      </c>
      <c r="AE1540" s="42">
        <v>56.5</v>
      </c>
      <c r="AF1540" s="42" t="s">
        <v>3628</v>
      </c>
      <c r="AG1540" s="42">
        <v>79</v>
      </c>
      <c r="AH1540" s="42">
        <v>34.5</v>
      </c>
      <c r="AI1540" s="42">
        <v>120.4</v>
      </c>
      <c r="AJ1540" s="42">
        <v>306.16000000000003</v>
      </c>
      <c r="AK1540" s="42" t="s">
        <v>76</v>
      </c>
      <c r="AL1540" s="42" t="s">
        <v>76</v>
      </c>
      <c r="AM1540" s="42" t="s">
        <v>76</v>
      </c>
      <c r="AN1540" s="42">
        <v>5</v>
      </c>
    </row>
    <row r="1541" spans="2:40" x14ac:dyDescent="0.25">
      <c r="B1541" s="42" t="s">
        <v>408</v>
      </c>
      <c r="C1541" s="15">
        <v>467530</v>
      </c>
      <c r="D1541" s="15" t="s">
        <v>11910</v>
      </c>
      <c r="E1541" s="15">
        <v>2016</v>
      </c>
      <c r="F1541" s="41">
        <v>42705</v>
      </c>
      <c r="G1541" s="42">
        <v>766.9</v>
      </c>
      <c r="H1541" s="42">
        <v>3171.4</v>
      </c>
      <c r="I1541" s="42">
        <v>771.2</v>
      </c>
      <c r="J1541" s="42" t="s">
        <v>15544</v>
      </c>
      <c r="K1541" s="42">
        <v>762.5</v>
      </c>
      <c r="L1541" s="42" t="s">
        <v>15545</v>
      </c>
      <c r="M1541" s="42">
        <v>9.6</v>
      </c>
      <c r="N1541" s="42">
        <v>17.600000000000001</v>
      </c>
      <c r="O1541" s="42" t="s">
        <v>15546</v>
      </c>
      <c r="P1541" s="42">
        <v>3.2</v>
      </c>
      <c r="Q1541" s="42" t="s">
        <v>15547</v>
      </c>
      <c r="R1541" s="42">
        <v>5.9</v>
      </c>
      <c r="S1541" s="42">
        <v>1</v>
      </c>
      <c r="T1541" s="42">
        <v>360</v>
      </c>
      <c r="U1541" s="42">
        <v>6.8</v>
      </c>
      <c r="V1541" s="42">
        <v>160</v>
      </c>
      <c r="W1541" s="42" t="s">
        <v>15548</v>
      </c>
      <c r="X1541" s="42">
        <v>33.6</v>
      </c>
      <c r="Y1541" s="42">
        <v>40.5</v>
      </c>
      <c r="Z1541" s="42">
        <v>3</v>
      </c>
      <c r="AA1541" s="42">
        <v>1.5</v>
      </c>
      <c r="AB1541" s="42" t="s">
        <v>15549</v>
      </c>
      <c r="AC1541" s="42">
        <v>4.5</v>
      </c>
      <c r="AD1541" s="42" t="s">
        <v>15550</v>
      </c>
      <c r="AE1541" s="42">
        <v>26</v>
      </c>
      <c r="AF1541" s="42" t="s">
        <v>6112</v>
      </c>
      <c r="AG1541" s="42">
        <v>79</v>
      </c>
      <c r="AH1541" s="42">
        <v>33.9</v>
      </c>
      <c r="AI1541" s="42">
        <v>148.69999999999999</v>
      </c>
      <c r="AJ1541" s="42">
        <v>348.19</v>
      </c>
      <c r="AK1541" s="42" t="s">
        <v>76</v>
      </c>
      <c r="AL1541" s="42" t="s">
        <v>76</v>
      </c>
      <c r="AM1541" s="42" t="s">
        <v>76</v>
      </c>
      <c r="AN1541" s="42">
        <v>4.8</v>
      </c>
    </row>
    <row r="1542" spans="2:40" x14ac:dyDescent="0.25">
      <c r="B1542" s="42" t="s">
        <v>408</v>
      </c>
      <c r="C1542" s="15">
        <v>467530</v>
      </c>
      <c r="D1542" s="15" t="s">
        <v>11910</v>
      </c>
      <c r="E1542" s="15">
        <v>2017</v>
      </c>
      <c r="F1542" s="41">
        <v>42736</v>
      </c>
      <c r="G1542" s="42">
        <v>766.6</v>
      </c>
      <c r="H1542" s="42">
        <v>3164.4</v>
      </c>
      <c r="I1542" s="42">
        <v>770.8</v>
      </c>
      <c r="J1542" s="42" t="s">
        <v>15551</v>
      </c>
      <c r="K1542" s="42">
        <v>762.3</v>
      </c>
      <c r="L1542" s="42" t="s">
        <v>15552</v>
      </c>
      <c r="M1542" s="42">
        <v>8.3000000000000007</v>
      </c>
      <c r="N1542" s="42">
        <v>17.7</v>
      </c>
      <c r="O1542" s="42" t="s">
        <v>15553</v>
      </c>
      <c r="P1542" s="42">
        <v>-0.1</v>
      </c>
      <c r="Q1542" s="42" t="s">
        <v>15554</v>
      </c>
      <c r="R1542" s="42">
        <v>3.6</v>
      </c>
      <c r="S1542" s="42">
        <v>1.2</v>
      </c>
      <c r="T1542" s="42">
        <v>100</v>
      </c>
      <c r="U1542" s="42">
        <v>11.7</v>
      </c>
      <c r="V1542" s="42">
        <v>360</v>
      </c>
      <c r="W1542" s="42" t="s">
        <v>15555</v>
      </c>
      <c r="X1542" s="42">
        <v>10</v>
      </c>
      <c r="Y1542" s="42">
        <v>20.2</v>
      </c>
      <c r="Z1542" s="42">
        <v>3</v>
      </c>
      <c r="AA1542" s="42">
        <v>1.2</v>
      </c>
      <c r="AB1542" s="42" t="s">
        <v>15556</v>
      </c>
      <c r="AC1542" s="42">
        <v>1.5</v>
      </c>
      <c r="AD1542" s="42" t="s">
        <v>15556</v>
      </c>
      <c r="AE1542" s="42">
        <v>4</v>
      </c>
      <c r="AF1542" s="42" t="s">
        <v>6120</v>
      </c>
      <c r="AG1542" s="42">
        <v>74</v>
      </c>
      <c r="AH1542" s="42">
        <v>47.3</v>
      </c>
      <c r="AI1542" s="42">
        <v>168.5</v>
      </c>
      <c r="AJ1542" s="42">
        <v>375.91</v>
      </c>
      <c r="AK1542" s="42" t="s">
        <v>76</v>
      </c>
      <c r="AL1542" s="42" t="s">
        <v>76</v>
      </c>
      <c r="AM1542" s="42" t="s">
        <v>76</v>
      </c>
      <c r="AN1542" s="42">
        <v>4.4000000000000004</v>
      </c>
    </row>
    <row r="1543" spans="2:40" x14ac:dyDescent="0.25">
      <c r="B1543" s="42" t="s">
        <v>408</v>
      </c>
      <c r="C1543" s="15">
        <v>467530</v>
      </c>
      <c r="D1543" s="15" t="s">
        <v>11910</v>
      </c>
      <c r="E1543" s="15">
        <v>2017</v>
      </c>
      <c r="F1543" s="41">
        <v>42767</v>
      </c>
      <c r="G1543" s="42">
        <v>765.9</v>
      </c>
      <c r="H1543" s="42">
        <v>3152.8</v>
      </c>
      <c r="I1543" s="42">
        <v>771.7</v>
      </c>
      <c r="J1543" s="42" t="s">
        <v>15557</v>
      </c>
      <c r="K1543" s="42">
        <v>760.3</v>
      </c>
      <c r="L1543" s="42" t="s">
        <v>15558</v>
      </c>
      <c r="M1543" s="42">
        <v>7</v>
      </c>
      <c r="N1543" s="42">
        <v>16.899999999999999</v>
      </c>
      <c r="O1543" s="42" t="s">
        <v>15559</v>
      </c>
      <c r="P1543" s="42">
        <v>-1.1000000000000001</v>
      </c>
      <c r="Q1543" s="42" t="s">
        <v>15560</v>
      </c>
      <c r="R1543" s="42">
        <v>4.2</v>
      </c>
      <c r="S1543" s="42">
        <v>1.3</v>
      </c>
      <c r="T1543" s="42">
        <v>290</v>
      </c>
      <c r="U1543" s="42">
        <v>13.3</v>
      </c>
      <c r="V1543" s="42">
        <v>290</v>
      </c>
      <c r="W1543" s="42" t="s">
        <v>15561</v>
      </c>
      <c r="X1543" s="42">
        <v>33.4</v>
      </c>
      <c r="Y1543" s="42">
        <v>51.5</v>
      </c>
      <c r="Z1543" s="42">
        <v>9</v>
      </c>
      <c r="AA1543" s="42">
        <v>3.5</v>
      </c>
      <c r="AB1543" s="42" t="s">
        <v>15562</v>
      </c>
      <c r="AC1543" s="42">
        <v>5</v>
      </c>
      <c r="AD1543" s="42" t="s">
        <v>15563</v>
      </c>
      <c r="AE1543" s="42">
        <v>17</v>
      </c>
      <c r="AF1543" s="42" t="s">
        <v>15564</v>
      </c>
      <c r="AG1543" s="42">
        <v>84</v>
      </c>
      <c r="AH1543" s="42">
        <v>30.9</v>
      </c>
      <c r="AI1543" s="42">
        <v>110.1</v>
      </c>
      <c r="AJ1543" s="42">
        <v>295.77</v>
      </c>
      <c r="AK1543" s="42" t="s">
        <v>76</v>
      </c>
      <c r="AL1543" s="42" t="s">
        <v>76</v>
      </c>
      <c r="AM1543" s="42" t="s">
        <v>76</v>
      </c>
      <c r="AN1543" s="42">
        <v>5.5</v>
      </c>
    </row>
    <row r="1544" spans="2:40" x14ac:dyDescent="0.25">
      <c r="B1544" s="42" t="s">
        <v>408</v>
      </c>
      <c r="C1544" s="15">
        <v>467530</v>
      </c>
      <c r="D1544" s="15" t="s">
        <v>11910</v>
      </c>
      <c r="E1544" s="15">
        <v>2017</v>
      </c>
      <c r="F1544" s="41">
        <v>42795</v>
      </c>
      <c r="G1544" s="42">
        <v>765.1</v>
      </c>
      <c r="H1544" s="42">
        <v>3151</v>
      </c>
      <c r="I1544" s="42">
        <v>769.9</v>
      </c>
      <c r="J1544" s="42" t="s">
        <v>10379</v>
      </c>
      <c r="K1544" s="42">
        <v>761.4</v>
      </c>
      <c r="L1544" s="42" t="s">
        <v>15565</v>
      </c>
      <c r="M1544" s="42">
        <v>9.5</v>
      </c>
      <c r="N1544" s="42">
        <v>17.8</v>
      </c>
      <c r="O1544" s="42" t="s">
        <v>15566</v>
      </c>
      <c r="P1544" s="42">
        <v>0.2</v>
      </c>
      <c r="Q1544" s="42" t="s">
        <v>15567</v>
      </c>
      <c r="R1544" s="42">
        <v>6.4</v>
      </c>
      <c r="S1544" s="42">
        <v>1.5</v>
      </c>
      <c r="T1544" s="42">
        <v>290</v>
      </c>
      <c r="U1544" s="42">
        <v>11.7</v>
      </c>
      <c r="V1544" s="42">
        <v>300</v>
      </c>
      <c r="W1544" s="42" t="s">
        <v>15568</v>
      </c>
      <c r="X1544" s="42">
        <v>107.4</v>
      </c>
      <c r="Y1544" s="42">
        <v>58.3</v>
      </c>
      <c r="Z1544" s="42">
        <v>10</v>
      </c>
      <c r="AA1544" s="42">
        <v>4.5</v>
      </c>
      <c r="AB1544" s="42" t="s">
        <v>15569</v>
      </c>
      <c r="AC1544" s="42">
        <v>11.5</v>
      </c>
      <c r="AD1544" s="42" t="s">
        <v>15570</v>
      </c>
      <c r="AE1544" s="42">
        <v>47</v>
      </c>
      <c r="AF1544" s="42" t="s">
        <v>13264</v>
      </c>
      <c r="AG1544" s="42">
        <v>82</v>
      </c>
      <c r="AH1544" s="42">
        <v>51.1</v>
      </c>
      <c r="AI1544" s="42">
        <v>132.1</v>
      </c>
      <c r="AJ1544" s="42">
        <v>372.71</v>
      </c>
      <c r="AK1544" s="42" t="s">
        <v>76</v>
      </c>
      <c r="AL1544" s="42" t="s">
        <v>76</v>
      </c>
      <c r="AM1544" s="42" t="s">
        <v>76</v>
      </c>
      <c r="AN1544" s="42">
        <v>6.3</v>
      </c>
    </row>
    <row r="1545" spans="2:40" x14ac:dyDescent="0.25">
      <c r="B1545" s="42" t="s">
        <v>408</v>
      </c>
      <c r="C1545" s="15">
        <v>467530</v>
      </c>
      <c r="D1545" s="15" t="s">
        <v>11910</v>
      </c>
      <c r="E1545" s="15">
        <v>2017</v>
      </c>
      <c r="F1545" s="41">
        <v>42826</v>
      </c>
      <c r="G1545" s="42">
        <v>764.9</v>
      </c>
      <c r="H1545" s="42">
        <v>3154.8</v>
      </c>
      <c r="I1545" s="42">
        <v>768.3</v>
      </c>
      <c r="J1545" s="42" t="s">
        <v>15571</v>
      </c>
      <c r="K1545" s="42">
        <v>761</v>
      </c>
      <c r="L1545" s="42" t="s">
        <v>15572</v>
      </c>
      <c r="M1545" s="42">
        <v>11.7</v>
      </c>
      <c r="N1545" s="42">
        <v>19.100000000000001</v>
      </c>
      <c r="O1545" s="42" t="s">
        <v>15573</v>
      </c>
      <c r="P1545" s="42">
        <v>-0.2</v>
      </c>
      <c r="Q1545" s="42" t="s">
        <v>13268</v>
      </c>
      <c r="R1545" s="42">
        <v>8</v>
      </c>
      <c r="S1545" s="42">
        <v>1.5</v>
      </c>
      <c r="T1545" s="42">
        <v>290</v>
      </c>
      <c r="U1545" s="42">
        <v>14.3</v>
      </c>
      <c r="V1545" s="42">
        <v>310</v>
      </c>
      <c r="W1545" s="42" t="s">
        <v>15574</v>
      </c>
      <c r="X1545" s="42">
        <v>330.5</v>
      </c>
      <c r="Y1545" s="42">
        <v>101.9</v>
      </c>
      <c r="Z1545" s="42">
        <v>15</v>
      </c>
      <c r="AA1545" s="42">
        <v>13.5</v>
      </c>
      <c r="AB1545" s="42" t="s">
        <v>15575</v>
      </c>
      <c r="AC1545" s="42">
        <v>27.5</v>
      </c>
      <c r="AD1545" s="42" t="s">
        <v>15576</v>
      </c>
      <c r="AE1545" s="42">
        <v>82</v>
      </c>
      <c r="AF1545" s="42" t="s">
        <v>2544</v>
      </c>
      <c r="AG1545" s="42">
        <v>80</v>
      </c>
      <c r="AH1545" s="42">
        <v>52.1</v>
      </c>
      <c r="AI1545" s="42">
        <v>123.2</v>
      </c>
      <c r="AJ1545" s="42">
        <v>368.88</v>
      </c>
      <c r="AK1545" s="42" t="s">
        <v>76</v>
      </c>
      <c r="AL1545" s="42" t="s">
        <v>76</v>
      </c>
      <c r="AM1545" s="42" t="s">
        <v>76</v>
      </c>
      <c r="AN1545" s="42">
        <v>6</v>
      </c>
    </row>
    <row r="1546" spans="2:40" x14ac:dyDescent="0.25">
      <c r="B1546" s="42" t="s">
        <v>408</v>
      </c>
      <c r="C1546" s="15">
        <v>467530</v>
      </c>
      <c r="D1546" s="15" t="s">
        <v>11910</v>
      </c>
      <c r="E1546" s="15">
        <v>2017</v>
      </c>
      <c r="F1546" s="41">
        <v>42856</v>
      </c>
      <c r="G1546" s="42">
        <v>764.7</v>
      </c>
      <c r="H1546" s="42">
        <v>3157</v>
      </c>
      <c r="I1546" s="42">
        <v>769.7</v>
      </c>
      <c r="J1546" s="42" t="s">
        <v>15577</v>
      </c>
      <c r="K1546" s="42">
        <v>759.1</v>
      </c>
      <c r="L1546" s="42" t="s">
        <v>15578</v>
      </c>
      <c r="M1546" s="42">
        <v>13.6</v>
      </c>
      <c r="N1546" s="42">
        <v>21.3</v>
      </c>
      <c r="O1546" s="42" t="s">
        <v>15579</v>
      </c>
      <c r="P1546" s="42">
        <v>7.9</v>
      </c>
      <c r="Q1546" s="42" t="s">
        <v>15580</v>
      </c>
      <c r="R1546" s="42">
        <v>12.3</v>
      </c>
      <c r="S1546" s="42">
        <v>1.1000000000000001</v>
      </c>
      <c r="T1546" s="42">
        <v>210</v>
      </c>
      <c r="U1546" s="42">
        <v>12.9</v>
      </c>
      <c r="V1546" s="42">
        <v>140</v>
      </c>
      <c r="W1546" s="42" t="s">
        <v>15581</v>
      </c>
      <c r="X1546" s="42">
        <v>336</v>
      </c>
      <c r="Y1546" s="42">
        <v>147.30000000000001</v>
      </c>
      <c r="Z1546" s="42">
        <v>23</v>
      </c>
      <c r="AA1546" s="42">
        <v>14</v>
      </c>
      <c r="AB1546" s="42" t="s">
        <v>15582</v>
      </c>
      <c r="AC1546" s="42">
        <v>21.5</v>
      </c>
      <c r="AD1546" s="42" t="s">
        <v>15583</v>
      </c>
      <c r="AE1546" s="42">
        <v>60.5</v>
      </c>
      <c r="AF1546" s="42" t="s">
        <v>6151</v>
      </c>
      <c r="AG1546" s="42">
        <v>92</v>
      </c>
      <c r="AH1546" s="42">
        <v>44.4</v>
      </c>
      <c r="AI1546" s="42">
        <v>89.5</v>
      </c>
      <c r="AJ1546" s="42">
        <v>356</v>
      </c>
      <c r="AK1546" s="42" t="s">
        <v>76</v>
      </c>
      <c r="AL1546" s="42" t="s">
        <v>76</v>
      </c>
      <c r="AM1546" s="42" t="s">
        <v>76</v>
      </c>
      <c r="AN1546" s="42">
        <v>6.8</v>
      </c>
    </row>
    <row r="1547" spans="2:40" x14ac:dyDescent="0.25">
      <c r="B1547" s="42" t="s">
        <v>408</v>
      </c>
      <c r="C1547" s="15">
        <v>467530</v>
      </c>
      <c r="D1547" s="15" t="s">
        <v>11910</v>
      </c>
      <c r="E1547" s="15">
        <v>2017</v>
      </c>
      <c r="F1547" s="41">
        <v>42887</v>
      </c>
      <c r="G1547" s="42">
        <v>764.6</v>
      </c>
      <c r="H1547" s="42">
        <v>3159.7</v>
      </c>
      <c r="I1547" s="42">
        <v>767.9</v>
      </c>
      <c r="J1547" s="42" t="s">
        <v>15584</v>
      </c>
      <c r="K1547" s="42">
        <v>759.2</v>
      </c>
      <c r="L1547" s="42" t="s">
        <v>15585</v>
      </c>
      <c r="M1547" s="42">
        <v>14.8</v>
      </c>
      <c r="N1547" s="42">
        <v>21.8</v>
      </c>
      <c r="O1547" s="42" t="s">
        <v>15586</v>
      </c>
      <c r="P1547" s="42">
        <v>10.3</v>
      </c>
      <c r="Q1547" s="42" t="s">
        <v>15587</v>
      </c>
      <c r="R1547" s="42">
        <v>12.8</v>
      </c>
      <c r="S1547" s="42">
        <v>1.6</v>
      </c>
      <c r="T1547" s="42">
        <v>300</v>
      </c>
      <c r="U1547" s="42">
        <v>18.8</v>
      </c>
      <c r="V1547" s="42">
        <v>300</v>
      </c>
      <c r="W1547" s="42" t="s">
        <v>15588</v>
      </c>
      <c r="X1547" s="42">
        <v>1986.6</v>
      </c>
      <c r="Y1547" s="42">
        <v>189.7</v>
      </c>
      <c r="Z1547" s="42">
        <v>20</v>
      </c>
      <c r="AA1547" s="42">
        <v>23.5</v>
      </c>
      <c r="AB1547" s="42" t="s">
        <v>15589</v>
      </c>
      <c r="AC1547" s="42">
        <v>67</v>
      </c>
      <c r="AD1547" s="42" t="s">
        <v>15590</v>
      </c>
      <c r="AE1547" s="42">
        <v>622.5</v>
      </c>
      <c r="AF1547" s="42" t="s">
        <v>2061</v>
      </c>
      <c r="AG1547" s="42">
        <v>89</v>
      </c>
      <c r="AH1547" s="42">
        <v>39.4</v>
      </c>
      <c r="AI1547" s="42">
        <v>97.6</v>
      </c>
      <c r="AJ1547" s="42">
        <v>310.38</v>
      </c>
      <c r="AK1547" s="42" t="s">
        <v>76</v>
      </c>
      <c r="AL1547" s="42" t="s">
        <v>76</v>
      </c>
      <c r="AM1547" s="42" t="s">
        <v>76</v>
      </c>
      <c r="AN1547" s="42">
        <v>7.5</v>
      </c>
    </row>
    <row r="1548" spans="2:40" x14ac:dyDescent="0.25">
      <c r="B1548" s="42" t="s">
        <v>408</v>
      </c>
      <c r="C1548" s="15">
        <v>467530</v>
      </c>
      <c r="D1548" s="15" t="s">
        <v>11910</v>
      </c>
      <c r="E1548" s="15">
        <v>2017</v>
      </c>
      <c r="F1548" s="41">
        <v>42917</v>
      </c>
      <c r="G1548" s="42">
        <v>764.6</v>
      </c>
      <c r="H1548" s="42">
        <v>3159.9</v>
      </c>
      <c r="I1548" s="42">
        <v>769.4</v>
      </c>
      <c r="J1548" s="42" t="s">
        <v>15591</v>
      </c>
      <c r="K1548" s="42">
        <v>750.8</v>
      </c>
      <c r="L1548" s="42" t="s">
        <v>14996</v>
      </c>
      <c r="M1548" s="42">
        <v>15</v>
      </c>
      <c r="N1548" s="42">
        <v>22</v>
      </c>
      <c r="O1548" s="42" t="s">
        <v>15592</v>
      </c>
      <c r="P1548" s="42">
        <v>10.3</v>
      </c>
      <c r="Q1548" s="42" t="s">
        <v>15593</v>
      </c>
      <c r="R1548" s="42">
        <v>13.7</v>
      </c>
      <c r="S1548" s="42">
        <v>1.1000000000000001</v>
      </c>
      <c r="T1548" s="42">
        <v>20</v>
      </c>
      <c r="U1548" s="42">
        <v>16.3</v>
      </c>
      <c r="V1548" s="42">
        <v>180</v>
      </c>
      <c r="W1548" s="42" t="s">
        <v>15594</v>
      </c>
      <c r="X1548" s="42">
        <v>940.3</v>
      </c>
      <c r="Y1548" s="42">
        <v>130.69999999999999</v>
      </c>
      <c r="Z1548" s="42">
        <v>24</v>
      </c>
      <c r="AA1548" s="42">
        <v>18</v>
      </c>
      <c r="AB1548" s="42" t="s">
        <v>15595</v>
      </c>
      <c r="AC1548" s="42">
        <v>68.5</v>
      </c>
      <c r="AD1548" s="42" t="s">
        <v>15596</v>
      </c>
      <c r="AE1548" s="42">
        <v>213.5</v>
      </c>
      <c r="AF1548" s="42" t="s">
        <v>2069</v>
      </c>
      <c r="AG1548" s="42">
        <v>93</v>
      </c>
      <c r="AH1548" s="42">
        <v>37.200000000000003</v>
      </c>
      <c r="AI1548" s="42">
        <v>112.7</v>
      </c>
      <c r="AJ1548" s="42">
        <v>338.7</v>
      </c>
      <c r="AK1548" s="42" t="s">
        <v>76</v>
      </c>
      <c r="AL1548" s="42" t="s">
        <v>76</v>
      </c>
      <c r="AM1548" s="42" t="s">
        <v>76</v>
      </c>
      <c r="AN1548" s="42">
        <v>6.9</v>
      </c>
    </row>
    <row r="1549" spans="2:40" x14ac:dyDescent="0.25">
      <c r="B1549" s="42" t="s">
        <v>408</v>
      </c>
      <c r="C1549" s="15">
        <v>467530</v>
      </c>
      <c r="D1549" s="15" t="s">
        <v>11910</v>
      </c>
      <c r="E1549" s="15">
        <v>2017</v>
      </c>
      <c r="F1549" s="41">
        <v>42948</v>
      </c>
      <c r="G1549" s="42">
        <v>764.2</v>
      </c>
      <c r="H1549" s="42">
        <v>3157.1</v>
      </c>
      <c r="I1549" s="42">
        <v>769.2</v>
      </c>
      <c r="J1549" s="42" t="s">
        <v>15597</v>
      </c>
      <c r="K1549" s="42">
        <v>755.2</v>
      </c>
      <c r="L1549" s="42" t="s">
        <v>15598</v>
      </c>
      <c r="M1549" s="42">
        <v>15.7</v>
      </c>
      <c r="N1549" s="42">
        <v>22.6</v>
      </c>
      <c r="O1549" s="42" t="s">
        <v>15599</v>
      </c>
      <c r="P1549" s="42">
        <v>11.4</v>
      </c>
      <c r="Q1549" s="42" t="s">
        <v>15600</v>
      </c>
      <c r="R1549" s="42">
        <v>14.1</v>
      </c>
      <c r="S1549" s="42">
        <v>1</v>
      </c>
      <c r="T1549" s="42">
        <v>100</v>
      </c>
      <c r="U1549" s="42">
        <v>8.6999999999999993</v>
      </c>
      <c r="V1549" s="42">
        <v>170</v>
      </c>
      <c r="W1549" s="42" t="s">
        <v>15601</v>
      </c>
      <c r="X1549" s="42">
        <v>247.6</v>
      </c>
      <c r="Y1549" s="42">
        <v>72.5</v>
      </c>
      <c r="Z1549" s="42">
        <v>12</v>
      </c>
      <c r="AA1549" s="42">
        <v>11.5</v>
      </c>
      <c r="AB1549" s="42" t="s">
        <v>15602</v>
      </c>
      <c r="AC1549" s="42">
        <v>33.5</v>
      </c>
      <c r="AD1549" s="42" t="s">
        <v>15603</v>
      </c>
      <c r="AE1549" s="42">
        <v>89.5</v>
      </c>
      <c r="AF1549" s="42" t="s">
        <v>6800</v>
      </c>
      <c r="AG1549" s="42">
        <v>91</v>
      </c>
      <c r="AH1549" s="42">
        <v>43.3</v>
      </c>
      <c r="AI1549" s="42">
        <v>126.7</v>
      </c>
      <c r="AJ1549" s="42">
        <v>389.36</v>
      </c>
      <c r="AK1549" s="42" t="s">
        <v>76</v>
      </c>
      <c r="AL1549" s="42" t="s">
        <v>76</v>
      </c>
      <c r="AM1549" s="42" t="s">
        <v>76</v>
      </c>
      <c r="AN1549" s="42">
        <v>5.9</v>
      </c>
    </row>
    <row r="1550" spans="2:40" x14ac:dyDescent="0.25">
      <c r="B1550" s="42" t="s">
        <v>408</v>
      </c>
      <c r="C1550" s="15">
        <v>467530</v>
      </c>
      <c r="D1550" s="15" t="s">
        <v>11910</v>
      </c>
      <c r="E1550" s="15">
        <v>2017</v>
      </c>
      <c r="F1550" s="41">
        <v>42979</v>
      </c>
      <c r="G1550" s="42">
        <v>765.6</v>
      </c>
      <c r="H1550" s="42">
        <v>3173.2</v>
      </c>
      <c r="I1550" s="42">
        <v>769.9</v>
      </c>
      <c r="J1550" s="42" t="s">
        <v>15604</v>
      </c>
      <c r="K1550" s="42">
        <v>758.3</v>
      </c>
      <c r="L1550" s="42" t="s">
        <v>15605</v>
      </c>
      <c r="M1550" s="42">
        <v>15.7</v>
      </c>
      <c r="N1550" s="42">
        <v>22.6</v>
      </c>
      <c r="O1550" s="42" t="s">
        <v>15606</v>
      </c>
      <c r="P1550" s="42">
        <v>10.1</v>
      </c>
      <c r="Q1550" s="42" t="s">
        <v>15607</v>
      </c>
      <c r="R1550" s="42">
        <v>13.9</v>
      </c>
      <c r="S1550" s="42">
        <v>1</v>
      </c>
      <c r="T1550" s="42">
        <v>100</v>
      </c>
      <c r="U1550" s="42">
        <v>12.4</v>
      </c>
      <c r="V1550" s="42">
        <v>290</v>
      </c>
      <c r="W1550" s="42" t="s">
        <v>15608</v>
      </c>
      <c r="X1550" s="42">
        <v>171.6</v>
      </c>
      <c r="Y1550" s="42">
        <v>46.7</v>
      </c>
      <c r="Z1550" s="42">
        <v>15</v>
      </c>
      <c r="AA1550" s="42">
        <v>14.5</v>
      </c>
      <c r="AB1550" s="42" t="s">
        <v>15609</v>
      </c>
      <c r="AC1550" s="42">
        <v>34</v>
      </c>
      <c r="AD1550" s="42" t="s">
        <v>15610</v>
      </c>
      <c r="AE1550" s="42">
        <v>37.5</v>
      </c>
      <c r="AF1550" s="42" t="s">
        <v>15016</v>
      </c>
      <c r="AG1550" s="42">
        <v>89</v>
      </c>
      <c r="AH1550" s="42">
        <v>37.1</v>
      </c>
      <c r="AI1550" s="42">
        <v>134.9</v>
      </c>
      <c r="AJ1550" s="42">
        <v>363.03</v>
      </c>
      <c r="AK1550" s="42" t="s">
        <v>76</v>
      </c>
      <c r="AL1550" s="42" t="s">
        <v>76</v>
      </c>
      <c r="AM1550" s="42" t="s">
        <v>76</v>
      </c>
      <c r="AN1550" s="42">
        <v>5.6</v>
      </c>
    </row>
    <row r="1551" spans="2:40" x14ac:dyDescent="0.25">
      <c r="B1551" s="42" t="s">
        <v>408</v>
      </c>
      <c r="C1551" s="15">
        <v>467530</v>
      </c>
      <c r="D1551" s="15" t="s">
        <v>11910</v>
      </c>
      <c r="E1551" s="15">
        <v>2017</v>
      </c>
      <c r="F1551" s="41">
        <v>43009</v>
      </c>
      <c r="G1551" s="42">
        <v>765.2</v>
      </c>
      <c r="H1551" s="42">
        <v>3164.2</v>
      </c>
      <c r="I1551" s="42">
        <v>769.6</v>
      </c>
      <c r="J1551" s="42" t="s">
        <v>15611</v>
      </c>
      <c r="K1551" s="42">
        <v>758</v>
      </c>
      <c r="L1551" s="42" t="s">
        <v>15612</v>
      </c>
      <c r="M1551" s="42">
        <v>14</v>
      </c>
      <c r="N1551" s="42">
        <v>22.1</v>
      </c>
      <c r="O1551" s="42" t="s">
        <v>15613</v>
      </c>
      <c r="P1551" s="42">
        <v>3.7</v>
      </c>
      <c r="Q1551" s="42" t="s">
        <v>15614</v>
      </c>
      <c r="R1551" s="42">
        <v>10.5</v>
      </c>
      <c r="S1551" s="42">
        <v>0.9</v>
      </c>
      <c r="T1551" s="42">
        <v>360</v>
      </c>
      <c r="U1551" s="42">
        <v>12.5</v>
      </c>
      <c r="V1551" s="42">
        <v>90</v>
      </c>
      <c r="W1551" s="42" t="s">
        <v>15615</v>
      </c>
      <c r="X1551" s="42">
        <v>95.2</v>
      </c>
      <c r="Y1551" s="42">
        <v>56</v>
      </c>
      <c r="Z1551" s="42">
        <v>8</v>
      </c>
      <c r="AA1551" s="42">
        <v>2</v>
      </c>
      <c r="AB1551" s="42" t="s">
        <v>15616</v>
      </c>
      <c r="AC1551" s="42">
        <v>7</v>
      </c>
      <c r="AD1551" s="42" t="s">
        <v>15617</v>
      </c>
      <c r="AE1551" s="42">
        <v>53.5</v>
      </c>
      <c r="AF1551" s="42" t="s">
        <v>3228</v>
      </c>
      <c r="AG1551" s="42">
        <v>82</v>
      </c>
      <c r="AH1551" s="42">
        <v>33.5</v>
      </c>
      <c r="AI1551" s="42">
        <v>147.4</v>
      </c>
      <c r="AJ1551" s="42">
        <v>359.8</v>
      </c>
      <c r="AK1551" s="42" t="s">
        <v>76</v>
      </c>
      <c r="AL1551" s="42" t="s">
        <v>76</v>
      </c>
      <c r="AM1551" s="42" t="s">
        <v>76</v>
      </c>
      <c r="AN1551" s="42">
        <v>4.5999999999999996</v>
      </c>
    </row>
    <row r="1552" spans="2:40" x14ac:dyDescent="0.25">
      <c r="B1552" s="42" t="s">
        <v>408</v>
      </c>
      <c r="C1552" s="15">
        <v>467530</v>
      </c>
      <c r="D1552" s="15" t="s">
        <v>11910</v>
      </c>
      <c r="E1552" s="15">
        <v>2017</v>
      </c>
      <c r="F1552" s="41">
        <v>43040</v>
      </c>
      <c r="G1552" s="42">
        <v>767.1</v>
      </c>
      <c r="H1552" s="42">
        <v>3181.7</v>
      </c>
      <c r="I1552" s="42">
        <v>770.4</v>
      </c>
      <c r="J1552" s="42" t="s">
        <v>15618</v>
      </c>
      <c r="K1552" s="42">
        <v>763.3</v>
      </c>
      <c r="L1552" s="42" t="s">
        <v>15619</v>
      </c>
      <c r="M1552" s="42">
        <v>13</v>
      </c>
      <c r="N1552" s="42">
        <v>19.7</v>
      </c>
      <c r="O1552" s="42" t="s">
        <v>15620</v>
      </c>
      <c r="P1552" s="42">
        <v>8</v>
      </c>
      <c r="Q1552" s="42" t="s">
        <v>15621</v>
      </c>
      <c r="R1552" s="42">
        <v>10.1</v>
      </c>
      <c r="S1552" s="42">
        <v>0.9</v>
      </c>
      <c r="T1552" s="42">
        <v>200</v>
      </c>
      <c r="U1552" s="42">
        <v>8.6999999999999993</v>
      </c>
      <c r="V1552" s="42">
        <v>360</v>
      </c>
      <c r="W1552" s="42" t="s">
        <v>15622</v>
      </c>
      <c r="X1552" s="42">
        <v>72.900000000000006</v>
      </c>
      <c r="Y1552" s="42">
        <v>52</v>
      </c>
      <c r="Z1552" s="42">
        <v>14</v>
      </c>
      <c r="AA1552" s="42">
        <v>3.5</v>
      </c>
      <c r="AB1552" s="42" t="s">
        <v>15623</v>
      </c>
      <c r="AC1552" s="42">
        <v>9.5</v>
      </c>
      <c r="AD1552" s="42" t="s">
        <v>15624</v>
      </c>
      <c r="AE1552" s="42">
        <v>21.5</v>
      </c>
      <c r="AF1552" s="42" t="s">
        <v>15625</v>
      </c>
      <c r="AG1552" s="42">
        <v>84</v>
      </c>
      <c r="AH1552" s="42">
        <v>32.6</v>
      </c>
      <c r="AI1552" s="42">
        <v>114.4</v>
      </c>
      <c r="AJ1552" s="42">
        <v>315.38</v>
      </c>
      <c r="AK1552" s="42" t="s">
        <v>76</v>
      </c>
      <c r="AL1552" s="42" t="s">
        <v>76</v>
      </c>
      <c r="AM1552" s="42" t="s">
        <v>76</v>
      </c>
      <c r="AN1552" s="42">
        <v>6.1</v>
      </c>
    </row>
    <row r="1553" spans="2:40" x14ac:dyDescent="0.25">
      <c r="B1553" s="42" t="s">
        <v>408</v>
      </c>
      <c r="C1553" s="15">
        <v>467530</v>
      </c>
      <c r="D1553" s="15" t="s">
        <v>11910</v>
      </c>
      <c r="E1553" s="15">
        <v>2017</v>
      </c>
      <c r="F1553" s="41">
        <v>43070</v>
      </c>
      <c r="G1553" s="42">
        <v>765.8</v>
      </c>
      <c r="H1553" s="42">
        <v>3158</v>
      </c>
      <c r="I1553" s="42">
        <v>770.8</v>
      </c>
      <c r="J1553" s="42" t="s">
        <v>15626</v>
      </c>
      <c r="K1553" s="42">
        <v>761.7</v>
      </c>
      <c r="L1553" s="42" t="s">
        <v>15627</v>
      </c>
      <c r="M1553" s="42">
        <v>9</v>
      </c>
      <c r="N1553" s="42">
        <v>17</v>
      </c>
      <c r="O1553" s="42" t="s">
        <v>15628</v>
      </c>
      <c r="P1553" s="42">
        <v>1.3</v>
      </c>
      <c r="Q1553" s="42" t="s">
        <v>15629</v>
      </c>
      <c r="R1553" s="42">
        <v>4.8</v>
      </c>
      <c r="S1553" s="42">
        <v>1</v>
      </c>
      <c r="T1553" s="42">
        <v>260</v>
      </c>
      <c r="U1553" s="42">
        <v>10.8</v>
      </c>
      <c r="V1553" s="42">
        <v>260</v>
      </c>
      <c r="W1553" s="42" t="s">
        <v>15630</v>
      </c>
      <c r="X1553" s="42">
        <v>30.9</v>
      </c>
      <c r="Y1553" s="42">
        <v>58.5</v>
      </c>
      <c r="Z1553" s="42">
        <v>11</v>
      </c>
      <c r="AA1553" s="42">
        <v>1</v>
      </c>
      <c r="AB1553" s="42" t="s">
        <v>15631</v>
      </c>
      <c r="AC1553" s="42">
        <v>3.7</v>
      </c>
      <c r="AD1553" s="42" t="s">
        <v>15632</v>
      </c>
      <c r="AE1553" s="42">
        <v>6.2</v>
      </c>
      <c r="AF1553" s="42" t="s">
        <v>13895</v>
      </c>
      <c r="AG1553" s="42">
        <v>78</v>
      </c>
      <c r="AH1553" s="42">
        <v>27.3</v>
      </c>
      <c r="AI1553" s="42">
        <v>138.6</v>
      </c>
      <c r="AJ1553" s="42">
        <v>312.47000000000003</v>
      </c>
      <c r="AK1553" s="42">
        <v>0</v>
      </c>
      <c r="AL1553" s="42">
        <v>0</v>
      </c>
      <c r="AM1553" s="42" t="s">
        <v>2606</v>
      </c>
      <c r="AN1553" s="42">
        <v>5.4</v>
      </c>
    </row>
    <row r="1554" spans="2:40" x14ac:dyDescent="0.25">
      <c r="B1554" s="42" t="s">
        <v>408</v>
      </c>
      <c r="C1554" s="15">
        <v>467530</v>
      </c>
      <c r="D1554" s="15" t="s">
        <v>11910</v>
      </c>
      <c r="E1554" s="15">
        <v>2018</v>
      </c>
      <c r="F1554" s="41">
        <v>43101</v>
      </c>
      <c r="G1554" s="42">
        <v>764.6</v>
      </c>
      <c r="H1554" s="42">
        <v>3142.3</v>
      </c>
      <c r="I1554" s="42">
        <v>768.7</v>
      </c>
      <c r="J1554" s="42" t="s">
        <v>15633</v>
      </c>
      <c r="K1554" s="42">
        <v>761.4</v>
      </c>
      <c r="L1554" s="42" t="s">
        <v>15634</v>
      </c>
      <c r="M1554" s="42">
        <v>8.4</v>
      </c>
      <c r="N1554" s="42">
        <v>16.7</v>
      </c>
      <c r="O1554" s="42" t="s">
        <v>15635</v>
      </c>
      <c r="P1554" s="42">
        <v>-2.2999999999999998</v>
      </c>
      <c r="Q1554" s="42" t="s">
        <v>15636</v>
      </c>
      <c r="R1554" s="42">
        <v>4.7</v>
      </c>
      <c r="S1554" s="42">
        <v>1.2</v>
      </c>
      <c r="T1554" s="42">
        <v>290</v>
      </c>
      <c r="U1554" s="42">
        <v>16.3</v>
      </c>
      <c r="V1554" s="42">
        <v>280</v>
      </c>
      <c r="W1554" s="42" t="s">
        <v>15637</v>
      </c>
      <c r="X1554" s="42">
        <v>301.39999999999998</v>
      </c>
      <c r="Y1554" s="42">
        <v>132.6</v>
      </c>
      <c r="Z1554" s="42">
        <v>16</v>
      </c>
      <c r="AA1554" s="42">
        <v>6</v>
      </c>
      <c r="AB1554" s="42" t="s">
        <v>15638</v>
      </c>
      <c r="AC1554" s="42">
        <v>18.5</v>
      </c>
      <c r="AD1554" s="42" t="s">
        <v>15639</v>
      </c>
      <c r="AE1554" s="42">
        <v>93.5</v>
      </c>
      <c r="AF1554" s="42" t="s">
        <v>2118</v>
      </c>
      <c r="AG1554" s="42">
        <v>80</v>
      </c>
      <c r="AH1554" s="42">
        <v>26.5</v>
      </c>
      <c r="AI1554" s="42">
        <v>111.2</v>
      </c>
      <c r="AJ1554" s="42">
        <v>279.20999999999998</v>
      </c>
      <c r="AK1554" s="42" t="s">
        <v>76</v>
      </c>
      <c r="AL1554" s="42" t="s">
        <v>76</v>
      </c>
      <c r="AM1554" s="42" t="s">
        <v>76</v>
      </c>
      <c r="AN1554" s="42">
        <v>6.1</v>
      </c>
    </row>
    <row r="1555" spans="2:40" x14ac:dyDescent="0.25">
      <c r="B1555" s="42" t="s">
        <v>408</v>
      </c>
      <c r="C1555" s="15">
        <v>467530</v>
      </c>
      <c r="D1555" s="15" t="s">
        <v>11910</v>
      </c>
      <c r="E1555" s="15">
        <v>2018</v>
      </c>
      <c r="F1555" s="41">
        <v>43132</v>
      </c>
      <c r="G1555" s="42">
        <v>764.8</v>
      </c>
      <c r="H1555" s="42">
        <v>3143.9</v>
      </c>
      <c r="I1555" s="42">
        <v>769</v>
      </c>
      <c r="J1555" s="42" t="s">
        <v>15640</v>
      </c>
      <c r="K1555" s="42">
        <v>759.7</v>
      </c>
      <c r="L1555" s="42" t="s">
        <v>15641</v>
      </c>
      <c r="M1555" s="42">
        <v>7.8</v>
      </c>
      <c r="N1555" s="42">
        <v>16.7</v>
      </c>
      <c r="O1555" s="42" t="s">
        <v>15642</v>
      </c>
      <c r="P1555" s="42">
        <v>-0.3</v>
      </c>
      <c r="Q1555" s="42" t="s">
        <v>15643</v>
      </c>
      <c r="R1555" s="42">
        <v>4.3</v>
      </c>
      <c r="S1555" s="42">
        <v>1.2</v>
      </c>
      <c r="T1555" s="42">
        <v>270</v>
      </c>
      <c r="U1555" s="42">
        <v>12.8</v>
      </c>
      <c r="V1555" s="42">
        <v>290</v>
      </c>
      <c r="W1555" s="42" t="s">
        <v>15644</v>
      </c>
      <c r="X1555" s="42">
        <v>131.30000000000001</v>
      </c>
      <c r="Y1555" s="42">
        <v>120.3</v>
      </c>
      <c r="Z1555" s="42">
        <v>13</v>
      </c>
      <c r="AA1555" s="42">
        <v>5.5</v>
      </c>
      <c r="AB1555" s="42" t="s">
        <v>15645</v>
      </c>
      <c r="AC1555" s="42">
        <v>10.5</v>
      </c>
      <c r="AD1555" s="42" t="s">
        <v>15646</v>
      </c>
      <c r="AE1555" s="42">
        <v>34.5</v>
      </c>
      <c r="AF1555" s="42" t="s">
        <v>2621</v>
      </c>
      <c r="AG1555" s="42">
        <v>82</v>
      </c>
      <c r="AH1555" s="42">
        <v>39.5</v>
      </c>
      <c r="AI1555" s="42">
        <v>98.6</v>
      </c>
      <c r="AJ1555" s="42">
        <v>292.38</v>
      </c>
      <c r="AK1555" s="42" t="s">
        <v>76</v>
      </c>
      <c r="AL1555" s="42" t="s">
        <v>76</v>
      </c>
      <c r="AM1555" s="42" t="s">
        <v>76</v>
      </c>
      <c r="AN1555" s="42">
        <v>6.8</v>
      </c>
    </row>
    <row r="1556" spans="2:40" x14ac:dyDescent="0.25">
      <c r="B1556" s="42" t="s">
        <v>408</v>
      </c>
      <c r="C1556" s="15">
        <v>467530</v>
      </c>
      <c r="D1556" s="15" t="s">
        <v>11910</v>
      </c>
      <c r="E1556" s="15">
        <v>2018</v>
      </c>
      <c r="F1556" s="41">
        <v>43160</v>
      </c>
      <c r="G1556" s="42">
        <v>764.7</v>
      </c>
      <c r="H1556" s="42">
        <v>3145.7</v>
      </c>
      <c r="I1556" s="42">
        <v>768.4</v>
      </c>
      <c r="J1556" s="42" t="s">
        <v>15647</v>
      </c>
      <c r="K1556" s="42">
        <v>760.7</v>
      </c>
      <c r="L1556" s="42" t="s">
        <v>15648</v>
      </c>
      <c r="M1556" s="42">
        <v>8.9</v>
      </c>
      <c r="N1556" s="42">
        <v>18.600000000000001</v>
      </c>
      <c r="O1556" s="42" t="s">
        <v>15649</v>
      </c>
      <c r="P1556" s="42">
        <v>-0.6</v>
      </c>
      <c r="Q1556" s="42" t="s">
        <v>15650</v>
      </c>
      <c r="R1556" s="42">
        <v>3.4</v>
      </c>
      <c r="S1556" s="42">
        <v>1.1000000000000001</v>
      </c>
      <c r="T1556" s="42">
        <v>280</v>
      </c>
      <c r="U1556" s="42">
        <v>11.3</v>
      </c>
      <c r="V1556" s="42">
        <v>150</v>
      </c>
      <c r="W1556" s="42" t="s">
        <v>15651</v>
      </c>
      <c r="X1556" s="42">
        <v>101.4</v>
      </c>
      <c r="Y1556" s="42">
        <v>36.1</v>
      </c>
      <c r="Z1556" s="42">
        <v>9</v>
      </c>
      <c r="AA1556" s="42">
        <v>9.5</v>
      </c>
      <c r="AB1556" s="42" t="s">
        <v>15652</v>
      </c>
      <c r="AC1556" s="42">
        <v>29.5</v>
      </c>
      <c r="AD1556" s="42" t="s">
        <v>15653</v>
      </c>
      <c r="AE1556" s="42">
        <v>39.5</v>
      </c>
      <c r="AF1556" s="42" t="s">
        <v>15654</v>
      </c>
      <c r="AG1556" s="42">
        <v>71</v>
      </c>
      <c r="AH1556" s="42">
        <v>42.8</v>
      </c>
      <c r="AI1556" s="42">
        <v>177.6</v>
      </c>
      <c r="AJ1556" s="42">
        <v>440.57</v>
      </c>
      <c r="AK1556" s="42" t="s">
        <v>76</v>
      </c>
      <c r="AL1556" s="42" t="s">
        <v>76</v>
      </c>
      <c r="AM1556" s="42" t="s">
        <v>76</v>
      </c>
      <c r="AN1556" s="42">
        <v>4.4000000000000004</v>
      </c>
    </row>
    <row r="1557" spans="2:40" x14ac:dyDescent="0.25">
      <c r="B1557" s="42" t="s">
        <v>408</v>
      </c>
      <c r="C1557" s="15">
        <v>467530</v>
      </c>
      <c r="D1557" s="15" t="s">
        <v>11910</v>
      </c>
      <c r="E1557" s="15">
        <v>2018</v>
      </c>
      <c r="F1557" s="41">
        <v>43191</v>
      </c>
      <c r="G1557" s="42">
        <v>765.4</v>
      </c>
      <c r="H1557" s="42">
        <v>3161.3</v>
      </c>
      <c r="I1557" s="42">
        <v>768.3</v>
      </c>
      <c r="J1557" s="42" t="s">
        <v>15655</v>
      </c>
      <c r="K1557" s="42">
        <v>762.2</v>
      </c>
      <c r="L1557" s="42" t="s">
        <v>15656</v>
      </c>
      <c r="M1557" s="42">
        <v>12</v>
      </c>
      <c r="N1557" s="42">
        <v>19.3</v>
      </c>
      <c r="O1557" s="42" t="s">
        <v>15657</v>
      </c>
      <c r="P1557" s="42">
        <v>1.5</v>
      </c>
      <c r="Q1557" s="42" t="s">
        <v>15658</v>
      </c>
      <c r="R1557" s="42">
        <v>7.6</v>
      </c>
      <c r="S1557" s="42">
        <v>1.2</v>
      </c>
      <c r="T1557" s="42">
        <v>20</v>
      </c>
      <c r="U1557" s="42">
        <v>13.2</v>
      </c>
      <c r="V1557" s="42">
        <v>270</v>
      </c>
      <c r="W1557" s="42" t="s">
        <v>15659</v>
      </c>
      <c r="X1557" s="42">
        <v>112.4</v>
      </c>
      <c r="Y1557" s="42">
        <v>54.7</v>
      </c>
      <c r="Z1557" s="42">
        <v>12</v>
      </c>
      <c r="AA1557" s="42">
        <v>5</v>
      </c>
      <c r="AB1557" s="42" t="s">
        <v>15660</v>
      </c>
      <c r="AC1557" s="42">
        <v>11</v>
      </c>
      <c r="AD1557" s="42" t="s">
        <v>15661</v>
      </c>
      <c r="AE1557" s="42">
        <v>22</v>
      </c>
      <c r="AF1557" s="42" t="s">
        <v>2143</v>
      </c>
      <c r="AG1557" s="42">
        <v>77</v>
      </c>
      <c r="AH1557" s="42">
        <v>44.1</v>
      </c>
      <c r="AI1557" s="42">
        <v>124.9</v>
      </c>
      <c r="AJ1557" s="42">
        <v>378.62</v>
      </c>
      <c r="AK1557" s="42" t="s">
        <v>76</v>
      </c>
      <c r="AL1557" s="42" t="s">
        <v>76</v>
      </c>
      <c r="AM1557" s="42" t="s">
        <v>76</v>
      </c>
      <c r="AN1557" s="42">
        <v>6</v>
      </c>
    </row>
    <row r="1558" spans="2:40" x14ac:dyDescent="0.25">
      <c r="B1558" s="42" t="s">
        <v>408</v>
      </c>
      <c r="C1558" s="15">
        <v>467530</v>
      </c>
      <c r="D1558" s="15" t="s">
        <v>11910</v>
      </c>
      <c r="E1558" s="15">
        <v>2018</v>
      </c>
      <c r="F1558" s="41">
        <v>43221</v>
      </c>
      <c r="G1558" s="42">
        <v>766</v>
      </c>
      <c r="H1558" s="42">
        <v>3173.5</v>
      </c>
      <c r="I1558" s="42">
        <v>769.8</v>
      </c>
      <c r="J1558" s="42" t="s">
        <v>15662</v>
      </c>
      <c r="K1558" s="42">
        <v>762.4</v>
      </c>
      <c r="L1558" s="42" t="s">
        <v>15663</v>
      </c>
      <c r="M1558" s="42">
        <v>14.1</v>
      </c>
      <c r="N1558" s="42">
        <v>20.8</v>
      </c>
      <c r="O1558" s="42" t="s">
        <v>15664</v>
      </c>
      <c r="P1558" s="42">
        <v>8.5</v>
      </c>
      <c r="Q1558" s="42" t="s">
        <v>15665</v>
      </c>
      <c r="R1558" s="42">
        <v>11.6</v>
      </c>
      <c r="S1558" s="42">
        <v>1.1000000000000001</v>
      </c>
      <c r="T1558" s="42">
        <v>190</v>
      </c>
      <c r="U1558" s="42">
        <v>12.6</v>
      </c>
      <c r="V1558" s="42">
        <v>310</v>
      </c>
      <c r="W1558" s="42" t="s">
        <v>15666</v>
      </c>
      <c r="X1558" s="42">
        <v>116.1</v>
      </c>
      <c r="Y1558" s="42">
        <v>39</v>
      </c>
      <c r="Z1558" s="42">
        <v>12</v>
      </c>
      <c r="AA1558" s="42">
        <v>11</v>
      </c>
      <c r="AB1558" s="42" t="s">
        <v>15667</v>
      </c>
      <c r="AC1558" s="42">
        <v>21.5</v>
      </c>
      <c r="AD1558" s="42" t="s">
        <v>15668</v>
      </c>
      <c r="AE1558" s="42">
        <v>42</v>
      </c>
      <c r="AF1558" s="42" t="s">
        <v>2151</v>
      </c>
      <c r="AG1558" s="42">
        <v>86</v>
      </c>
      <c r="AH1558" s="42">
        <v>60.4</v>
      </c>
      <c r="AI1558" s="42">
        <v>171.2</v>
      </c>
      <c r="AJ1558" s="42">
        <v>474.22</v>
      </c>
      <c r="AK1558" s="42" t="s">
        <v>76</v>
      </c>
      <c r="AL1558" s="42" t="s">
        <v>76</v>
      </c>
      <c r="AM1558" s="42" t="s">
        <v>76</v>
      </c>
      <c r="AN1558" s="42">
        <v>5.8</v>
      </c>
    </row>
    <row r="1559" spans="2:40" x14ac:dyDescent="0.25">
      <c r="B1559" s="42" t="s">
        <v>408</v>
      </c>
      <c r="C1559" s="15">
        <v>467530</v>
      </c>
      <c r="D1559" s="15" t="s">
        <v>11910</v>
      </c>
      <c r="E1559" s="15">
        <v>2018</v>
      </c>
      <c r="F1559" s="41">
        <v>43252</v>
      </c>
      <c r="G1559" s="42">
        <v>762.5</v>
      </c>
      <c r="H1559" s="42">
        <v>3135.3</v>
      </c>
      <c r="I1559" s="42">
        <v>767.6</v>
      </c>
      <c r="J1559" s="42" t="s">
        <v>15669</v>
      </c>
      <c r="K1559" s="42">
        <v>753.8</v>
      </c>
      <c r="L1559" s="42" t="s">
        <v>15670</v>
      </c>
      <c r="M1559" s="42">
        <v>14.4</v>
      </c>
      <c r="N1559" s="42">
        <v>22</v>
      </c>
      <c r="O1559" s="42" t="s">
        <v>15671</v>
      </c>
      <c r="P1559" s="42">
        <v>8.1999999999999993</v>
      </c>
      <c r="Q1559" s="42" t="s">
        <v>15672</v>
      </c>
      <c r="R1559" s="42">
        <v>13.6</v>
      </c>
      <c r="S1559" s="42">
        <v>1</v>
      </c>
      <c r="T1559" s="42">
        <v>30</v>
      </c>
      <c r="U1559" s="42">
        <v>12.1</v>
      </c>
      <c r="V1559" s="42">
        <v>150</v>
      </c>
      <c r="W1559" s="42" t="s">
        <v>15673</v>
      </c>
      <c r="X1559" s="42">
        <v>812.3</v>
      </c>
      <c r="Y1559" s="42">
        <v>159.1</v>
      </c>
      <c r="Z1559" s="42">
        <v>30</v>
      </c>
      <c r="AA1559" s="42">
        <v>12.5</v>
      </c>
      <c r="AB1559" s="42" t="s">
        <v>15674</v>
      </c>
      <c r="AC1559" s="42">
        <v>33.5</v>
      </c>
      <c r="AD1559" s="42" t="s">
        <v>15675</v>
      </c>
      <c r="AE1559" s="42">
        <v>191</v>
      </c>
      <c r="AF1559" s="42" t="s">
        <v>6247</v>
      </c>
      <c r="AG1559" s="42">
        <v>96</v>
      </c>
      <c r="AH1559" s="42">
        <v>37.5</v>
      </c>
      <c r="AI1559" s="42">
        <v>87.4</v>
      </c>
      <c r="AJ1559" s="42">
        <v>298.99</v>
      </c>
      <c r="AK1559" s="42" t="s">
        <v>76</v>
      </c>
      <c r="AL1559" s="42" t="s">
        <v>76</v>
      </c>
      <c r="AM1559" s="42" t="s">
        <v>76</v>
      </c>
      <c r="AN1559" s="42">
        <v>5.5</v>
      </c>
    </row>
    <row r="1560" spans="2:40" x14ac:dyDescent="0.25">
      <c r="B1560" s="42" t="s">
        <v>408</v>
      </c>
      <c r="C1560" s="15">
        <v>467530</v>
      </c>
      <c r="D1560" s="15" t="s">
        <v>11910</v>
      </c>
      <c r="E1560" s="15">
        <v>2018</v>
      </c>
      <c r="F1560" s="41">
        <v>43282</v>
      </c>
      <c r="G1560" s="42">
        <v>761.9</v>
      </c>
      <c r="H1560" s="42">
        <v>3128</v>
      </c>
      <c r="I1560" s="42">
        <v>764.9</v>
      </c>
      <c r="J1560" s="42" t="s">
        <v>15676</v>
      </c>
      <c r="K1560" s="42">
        <v>755.6</v>
      </c>
      <c r="L1560" s="42" t="s">
        <v>15677</v>
      </c>
      <c r="M1560" s="42">
        <v>14.2</v>
      </c>
      <c r="N1560" s="42">
        <v>22.9</v>
      </c>
      <c r="O1560" s="42" t="s">
        <v>15678</v>
      </c>
      <c r="P1560" s="42">
        <v>8.9</v>
      </c>
      <c r="Q1560" s="42" t="s">
        <v>15679</v>
      </c>
      <c r="R1560" s="42">
        <v>13</v>
      </c>
      <c r="S1560" s="42">
        <v>0.9</v>
      </c>
      <c r="T1560" s="42">
        <v>290</v>
      </c>
      <c r="U1560" s="42">
        <v>11.4</v>
      </c>
      <c r="V1560" s="42">
        <v>340</v>
      </c>
      <c r="W1560" s="42" t="s">
        <v>15680</v>
      </c>
      <c r="X1560" s="42">
        <v>625.9</v>
      </c>
      <c r="Y1560" s="42">
        <v>132.5</v>
      </c>
      <c r="Z1560" s="42">
        <v>25</v>
      </c>
      <c r="AA1560" s="42">
        <v>16.5</v>
      </c>
      <c r="AB1560" s="42" t="s">
        <v>15681</v>
      </c>
      <c r="AC1560" s="42">
        <v>29.5</v>
      </c>
      <c r="AD1560" s="42" t="s">
        <v>15682</v>
      </c>
      <c r="AE1560" s="42">
        <v>101.5</v>
      </c>
      <c r="AF1560" s="42" t="s">
        <v>6255</v>
      </c>
      <c r="AG1560" s="42">
        <v>93</v>
      </c>
      <c r="AH1560" s="42">
        <v>37.6</v>
      </c>
      <c r="AI1560" s="42">
        <v>82.8</v>
      </c>
      <c r="AJ1560" s="42">
        <v>308.76</v>
      </c>
      <c r="AK1560" s="42" t="s">
        <v>76</v>
      </c>
      <c r="AL1560" s="42" t="s">
        <v>76</v>
      </c>
      <c r="AM1560" s="42" t="s">
        <v>76</v>
      </c>
      <c r="AN1560" s="42">
        <v>7.3</v>
      </c>
    </row>
    <row r="1561" spans="2:40" x14ac:dyDescent="0.25">
      <c r="B1561" s="42" t="s">
        <v>408</v>
      </c>
      <c r="C1561" s="15">
        <v>467530</v>
      </c>
      <c r="D1561" s="15" t="s">
        <v>11910</v>
      </c>
      <c r="E1561" s="15">
        <v>2018</v>
      </c>
      <c r="F1561" s="41">
        <v>43313</v>
      </c>
      <c r="G1561" s="42">
        <v>760.4</v>
      </c>
      <c r="H1561" s="42">
        <v>3110.8</v>
      </c>
      <c r="I1561" s="42">
        <v>767.8</v>
      </c>
      <c r="J1561" s="42" t="s">
        <v>15683</v>
      </c>
      <c r="K1561" s="42">
        <v>753.1</v>
      </c>
      <c r="L1561" s="42" t="s">
        <v>15684</v>
      </c>
      <c r="M1561" s="42">
        <v>14.1</v>
      </c>
      <c r="N1561" s="42">
        <v>20.2</v>
      </c>
      <c r="O1561" s="42" t="s">
        <v>15685</v>
      </c>
      <c r="P1561" s="42">
        <v>10.1</v>
      </c>
      <c r="Q1561" s="42" t="s">
        <v>15686</v>
      </c>
      <c r="R1561" s="42">
        <v>12.5</v>
      </c>
      <c r="S1561" s="42">
        <v>1</v>
      </c>
      <c r="T1561" s="42">
        <v>160</v>
      </c>
      <c r="U1561" s="42">
        <v>14.1</v>
      </c>
      <c r="V1561" s="42">
        <v>310</v>
      </c>
      <c r="W1561" s="42" t="s">
        <v>15687</v>
      </c>
      <c r="X1561" s="42">
        <v>894.2</v>
      </c>
      <c r="Y1561" s="42">
        <v>218.5</v>
      </c>
      <c r="Z1561" s="42">
        <v>29</v>
      </c>
      <c r="AA1561" s="42">
        <v>15.5</v>
      </c>
      <c r="AB1561" s="42" t="s">
        <v>15688</v>
      </c>
      <c r="AC1561" s="42">
        <v>49.5</v>
      </c>
      <c r="AD1561" s="42" t="s">
        <v>15689</v>
      </c>
      <c r="AE1561" s="42">
        <v>259.5</v>
      </c>
      <c r="AF1561" s="42" t="s">
        <v>7522</v>
      </c>
      <c r="AG1561" s="42">
        <v>90</v>
      </c>
      <c r="AH1561" s="42">
        <v>37</v>
      </c>
      <c r="AI1561" s="42">
        <v>68.2</v>
      </c>
      <c r="AJ1561" s="42">
        <v>277.36</v>
      </c>
      <c r="AK1561" s="42" t="s">
        <v>76</v>
      </c>
      <c r="AL1561" s="42" t="s">
        <v>76</v>
      </c>
      <c r="AM1561" s="42" t="s">
        <v>76</v>
      </c>
      <c r="AN1561" s="42">
        <v>7.5</v>
      </c>
    </row>
    <row r="1562" spans="2:40" x14ac:dyDescent="0.25">
      <c r="B1562" s="42" t="s">
        <v>408</v>
      </c>
      <c r="C1562" s="15">
        <v>467530</v>
      </c>
      <c r="D1562" s="15" t="s">
        <v>11910</v>
      </c>
      <c r="E1562" s="15">
        <v>2018</v>
      </c>
      <c r="F1562" s="41">
        <v>43344</v>
      </c>
      <c r="G1562" s="42">
        <v>764</v>
      </c>
      <c r="H1562" s="42">
        <v>3150.8</v>
      </c>
      <c r="I1562" s="42">
        <v>770.2</v>
      </c>
      <c r="J1562" s="42" t="s">
        <v>15690</v>
      </c>
      <c r="K1562" s="42">
        <v>757.4</v>
      </c>
      <c r="L1562" s="42" t="s">
        <v>15691</v>
      </c>
      <c r="M1562" s="42">
        <v>14.1</v>
      </c>
      <c r="N1562" s="42">
        <v>21.5</v>
      </c>
      <c r="O1562" s="42" t="s">
        <v>15692</v>
      </c>
      <c r="P1562" s="42">
        <v>9.5</v>
      </c>
      <c r="Q1562" s="42" t="s">
        <v>15693</v>
      </c>
      <c r="R1562" s="42">
        <v>12.9</v>
      </c>
      <c r="S1562" s="42">
        <v>1</v>
      </c>
      <c r="T1562" s="42">
        <v>80</v>
      </c>
      <c r="U1562" s="42">
        <v>18.8</v>
      </c>
      <c r="V1562" s="42">
        <v>150</v>
      </c>
      <c r="W1562" s="42" t="s">
        <v>15694</v>
      </c>
      <c r="X1562" s="42">
        <v>258.89999999999998</v>
      </c>
      <c r="Y1562" s="42">
        <v>82.1</v>
      </c>
      <c r="Z1562" s="42">
        <v>15</v>
      </c>
      <c r="AA1562" s="42">
        <v>15.5</v>
      </c>
      <c r="AB1562" s="42" t="s">
        <v>15695</v>
      </c>
      <c r="AC1562" s="42">
        <v>41</v>
      </c>
      <c r="AD1562" s="42" t="s">
        <v>15696</v>
      </c>
      <c r="AE1562" s="42">
        <v>44</v>
      </c>
      <c r="AF1562" s="42" t="s">
        <v>12820</v>
      </c>
      <c r="AG1562" s="42">
        <v>93</v>
      </c>
      <c r="AH1562" s="42">
        <v>39.799999999999997</v>
      </c>
      <c r="AI1562" s="42">
        <v>110.7</v>
      </c>
      <c r="AJ1562" s="42">
        <v>374.07</v>
      </c>
      <c r="AK1562" s="42" t="s">
        <v>76</v>
      </c>
      <c r="AL1562" s="42" t="s">
        <v>76</v>
      </c>
      <c r="AM1562" s="42" t="s">
        <v>76</v>
      </c>
      <c r="AN1562" s="42">
        <v>6.4</v>
      </c>
    </row>
    <row r="1563" spans="2:40" x14ac:dyDescent="0.25">
      <c r="B1563" s="42" t="s">
        <v>408</v>
      </c>
      <c r="C1563" s="15">
        <v>467530</v>
      </c>
      <c r="D1563" s="15" t="s">
        <v>11910</v>
      </c>
      <c r="E1563" s="15">
        <v>2018</v>
      </c>
      <c r="F1563" s="41">
        <v>43374</v>
      </c>
      <c r="G1563" s="42">
        <v>766</v>
      </c>
      <c r="H1563" s="42">
        <v>3167.5</v>
      </c>
      <c r="I1563" s="42">
        <v>770.6</v>
      </c>
      <c r="J1563" s="42" t="s">
        <v>13391</v>
      </c>
      <c r="K1563" s="42">
        <v>760.2</v>
      </c>
      <c r="L1563" s="42" t="s">
        <v>15697</v>
      </c>
      <c r="M1563" s="42">
        <v>11.8</v>
      </c>
      <c r="N1563" s="42">
        <v>19.399999999999999</v>
      </c>
      <c r="O1563" s="42" t="s">
        <v>15698</v>
      </c>
      <c r="P1563" s="42">
        <v>5.9</v>
      </c>
      <c r="Q1563" s="42" t="s">
        <v>15699</v>
      </c>
      <c r="R1563" s="42">
        <v>9.9</v>
      </c>
      <c r="S1563" s="42">
        <v>1</v>
      </c>
      <c r="T1563" s="42">
        <v>120</v>
      </c>
      <c r="U1563" s="42">
        <v>10.5</v>
      </c>
      <c r="V1563" s="42">
        <v>100</v>
      </c>
      <c r="W1563" s="42" t="s">
        <v>15700</v>
      </c>
      <c r="X1563" s="42">
        <v>60.9</v>
      </c>
      <c r="Y1563" s="42">
        <v>31.4</v>
      </c>
      <c r="Z1563" s="42">
        <v>11</v>
      </c>
      <c r="AA1563" s="42">
        <v>5</v>
      </c>
      <c r="AB1563" s="42" t="s">
        <v>15701</v>
      </c>
      <c r="AC1563" s="42">
        <v>12</v>
      </c>
      <c r="AD1563" s="42" t="s">
        <v>15702</v>
      </c>
      <c r="AE1563" s="42">
        <v>20.5</v>
      </c>
      <c r="AF1563" s="42" t="s">
        <v>15703</v>
      </c>
      <c r="AG1563" s="42">
        <v>89</v>
      </c>
      <c r="AH1563" s="42">
        <v>44.9</v>
      </c>
      <c r="AI1563" s="42">
        <v>133.9</v>
      </c>
      <c r="AJ1563" s="42">
        <v>408.04</v>
      </c>
      <c r="AK1563" s="42" t="s">
        <v>76</v>
      </c>
      <c r="AL1563" s="42" t="s">
        <v>76</v>
      </c>
      <c r="AM1563" s="42" t="s">
        <v>76</v>
      </c>
      <c r="AN1563" s="42">
        <v>5.0999999999999996</v>
      </c>
    </row>
    <row r="1564" spans="2:40" x14ac:dyDescent="0.25">
      <c r="B1564" s="42" t="s">
        <v>408</v>
      </c>
      <c r="C1564" s="15">
        <v>467530</v>
      </c>
      <c r="D1564" s="15" t="s">
        <v>11910</v>
      </c>
      <c r="E1564" s="15">
        <v>2018</v>
      </c>
      <c r="F1564" s="41">
        <v>43405</v>
      </c>
      <c r="G1564" s="42">
        <v>767.5</v>
      </c>
      <c r="H1564" s="42">
        <v>3181.7</v>
      </c>
      <c r="I1564" s="42">
        <v>770.5</v>
      </c>
      <c r="J1564" s="42" t="s">
        <v>15704</v>
      </c>
      <c r="K1564" s="42">
        <v>763.7</v>
      </c>
      <c r="L1564" s="42" t="s">
        <v>15705</v>
      </c>
      <c r="M1564" s="42">
        <v>11</v>
      </c>
      <c r="N1564" s="42">
        <v>18.2</v>
      </c>
      <c r="O1564" s="42" t="s">
        <v>15706</v>
      </c>
      <c r="P1564" s="42">
        <v>3.5</v>
      </c>
      <c r="Q1564" s="42" t="s">
        <v>15707</v>
      </c>
      <c r="R1564" s="42">
        <v>8.4</v>
      </c>
      <c r="S1564" s="42">
        <v>1.2</v>
      </c>
      <c r="T1564" s="42">
        <v>140</v>
      </c>
      <c r="U1564" s="42">
        <v>10.3</v>
      </c>
      <c r="V1564" s="42">
        <v>60</v>
      </c>
      <c r="W1564" s="42" t="s">
        <v>15708</v>
      </c>
      <c r="X1564" s="42">
        <v>35.799999999999997</v>
      </c>
      <c r="Y1564" s="42">
        <v>36.5</v>
      </c>
      <c r="Z1564" s="42">
        <v>7</v>
      </c>
      <c r="AA1564" s="42">
        <v>1</v>
      </c>
      <c r="AB1564" s="42" t="s">
        <v>15709</v>
      </c>
      <c r="AC1564" s="42">
        <v>3</v>
      </c>
      <c r="AD1564" s="42" t="s">
        <v>15710</v>
      </c>
      <c r="AE1564" s="42">
        <v>12.7</v>
      </c>
      <c r="AF1564" s="42" t="s">
        <v>13405</v>
      </c>
      <c r="AG1564" s="42">
        <v>85</v>
      </c>
      <c r="AH1564" s="42">
        <v>39.700000000000003</v>
      </c>
      <c r="AI1564" s="42">
        <v>129.6</v>
      </c>
      <c r="AJ1564" s="42">
        <v>426.68</v>
      </c>
      <c r="AK1564" s="42" t="s">
        <v>76</v>
      </c>
      <c r="AL1564" s="42" t="s">
        <v>76</v>
      </c>
      <c r="AM1564" s="42" t="s">
        <v>76</v>
      </c>
      <c r="AN1564" s="42">
        <v>5.7</v>
      </c>
    </row>
    <row r="1565" spans="2:40" x14ac:dyDescent="0.25">
      <c r="B1565" s="42" t="s">
        <v>408</v>
      </c>
      <c r="C1565" s="15">
        <v>467530</v>
      </c>
      <c r="D1565" s="15" t="s">
        <v>11910</v>
      </c>
      <c r="E1565" s="15">
        <v>2018</v>
      </c>
      <c r="F1565" s="41">
        <v>43435</v>
      </c>
      <c r="G1565" s="42">
        <v>767.6</v>
      </c>
      <c r="H1565" s="42">
        <v>3180</v>
      </c>
      <c r="I1565" s="42">
        <v>771.4</v>
      </c>
      <c r="J1565" s="42" t="s">
        <v>15711</v>
      </c>
      <c r="K1565" s="42">
        <v>762.9</v>
      </c>
      <c r="L1565" s="42" t="s">
        <v>15712</v>
      </c>
      <c r="M1565" s="42">
        <v>10</v>
      </c>
      <c r="N1565" s="42">
        <v>18.3</v>
      </c>
      <c r="O1565" s="42" t="s">
        <v>15713</v>
      </c>
      <c r="P1565" s="42">
        <v>1.3</v>
      </c>
      <c r="Q1565" s="42" t="s">
        <v>15714</v>
      </c>
      <c r="R1565" s="42">
        <v>7.1</v>
      </c>
      <c r="S1565" s="42">
        <v>1</v>
      </c>
      <c r="T1565" s="42">
        <v>160</v>
      </c>
      <c r="U1565" s="42">
        <v>7</v>
      </c>
      <c r="V1565" s="42">
        <v>60</v>
      </c>
      <c r="W1565" s="42" t="s">
        <v>15715</v>
      </c>
      <c r="X1565" s="42">
        <v>2.8</v>
      </c>
      <c r="Y1565" s="42">
        <v>5.2</v>
      </c>
      <c r="Z1565" s="42">
        <v>3</v>
      </c>
      <c r="AA1565" s="42">
        <v>0.6</v>
      </c>
      <c r="AB1565" s="42" t="s">
        <v>15716</v>
      </c>
      <c r="AC1565" s="42">
        <v>1.9</v>
      </c>
      <c r="AD1565" s="42" t="s">
        <v>15717</v>
      </c>
      <c r="AE1565" s="42">
        <v>2.2999999999999998</v>
      </c>
      <c r="AF1565" s="42" t="s">
        <v>15123</v>
      </c>
      <c r="AG1565" s="42">
        <v>84</v>
      </c>
      <c r="AH1565" s="42">
        <v>43.3</v>
      </c>
      <c r="AI1565" s="42">
        <v>138.30000000000001</v>
      </c>
      <c r="AJ1565" s="42">
        <v>425.5</v>
      </c>
      <c r="AK1565" s="42" t="s">
        <v>76</v>
      </c>
      <c r="AL1565" s="42" t="s">
        <v>76</v>
      </c>
      <c r="AM1565" s="42" t="s">
        <v>76</v>
      </c>
      <c r="AN1565" s="42">
        <v>5</v>
      </c>
    </row>
    <row r="1566" spans="2:40" x14ac:dyDescent="0.25">
      <c r="B1566" s="42" t="s">
        <v>408</v>
      </c>
      <c r="C1566" s="15">
        <v>467530</v>
      </c>
      <c r="D1566" s="15" t="s">
        <v>11910</v>
      </c>
      <c r="E1566" s="15">
        <v>2019</v>
      </c>
      <c r="F1566" s="41">
        <v>43466</v>
      </c>
      <c r="G1566" s="42">
        <v>767.6</v>
      </c>
      <c r="H1566" s="42">
        <v>3172.8</v>
      </c>
      <c r="I1566" s="42">
        <v>773</v>
      </c>
      <c r="J1566" s="42" t="s">
        <v>15718</v>
      </c>
      <c r="K1566" s="42">
        <v>762.7</v>
      </c>
      <c r="L1566" s="42" t="s">
        <v>15719</v>
      </c>
      <c r="M1566" s="42">
        <v>7.4</v>
      </c>
      <c r="N1566" s="42">
        <v>15.6</v>
      </c>
      <c r="O1566" s="42" t="s">
        <v>15720</v>
      </c>
      <c r="P1566" s="42">
        <v>-0.3</v>
      </c>
      <c r="Q1566" s="42" t="s">
        <v>15721</v>
      </c>
      <c r="R1566" s="42">
        <v>3.9</v>
      </c>
      <c r="S1566" s="42">
        <v>1.1000000000000001</v>
      </c>
      <c r="T1566" s="42">
        <v>280</v>
      </c>
      <c r="U1566" s="42">
        <v>8</v>
      </c>
      <c r="V1566" s="42">
        <v>280</v>
      </c>
      <c r="W1566" s="42" t="s">
        <v>15722</v>
      </c>
      <c r="X1566" s="42">
        <v>82.2</v>
      </c>
      <c r="Y1566" s="42">
        <v>88.6</v>
      </c>
      <c r="Z1566" s="42">
        <v>8</v>
      </c>
      <c r="AA1566" s="42">
        <v>2.5</v>
      </c>
      <c r="AB1566" s="42" t="s">
        <v>15723</v>
      </c>
      <c r="AC1566" s="42">
        <v>6</v>
      </c>
      <c r="AD1566" s="42" t="s">
        <v>15724</v>
      </c>
      <c r="AE1566" s="42">
        <v>27.2</v>
      </c>
      <c r="AF1566" s="42" t="s">
        <v>15725</v>
      </c>
      <c r="AG1566" s="42">
        <v>80</v>
      </c>
      <c r="AH1566" s="42">
        <v>39.5</v>
      </c>
      <c r="AI1566" s="42">
        <v>128.30000000000001</v>
      </c>
      <c r="AJ1566" s="42">
        <v>398.2</v>
      </c>
      <c r="AK1566" s="42" t="s">
        <v>76</v>
      </c>
      <c r="AL1566" s="42" t="s">
        <v>76</v>
      </c>
      <c r="AM1566" s="42" t="s">
        <v>76</v>
      </c>
      <c r="AN1566" s="42">
        <v>4.0999999999999996</v>
      </c>
    </row>
    <row r="1567" spans="2:40" x14ac:dyDescent="0.25">
      <c r="B1567" s="42" t="s">
        <v>408</v>
      </c>
      <c r="C1567" s="15">
        <v>467530</v>
      </c>
      <c r="D1567" s="15" t="s">
        <v>11910</v>
      </c>
      <c r="E1567" s="15">
        <v>2019</v>
      </c>
      <c r="F1567" s="41">
        <v>43497</v>
      </c>
      <c r="G1567" s="42">
        <v>767.2</v>
      </c>
      <c r="H1567" s="42">
        <v>3170.3</v>
      </c>
      <c r="I1567" s="42">
        <v>772.3</v>
      </c>
      <c r="J1567" s="42" t="s">
        <v>15726</v>
      </c>
      <c r="K1567" s="42">
        <v>762.4</v>
      </c>
      <c r="L1567" s="42" t="s">
        <v>15727</v>
      </c>
      <c r="M1567" s="42">
        <v>8.1999999999999993</v>
      </c>
      <c r="N1567" s="42">
        <v>15.5</v>
      </c>
      <c r="O1567" s="42" t="s">
        <v>15728</v>
      </c>
      <c r="P1567" s="42">
        <v>2</v>
      </c>
      <c r="Q1567" s="42" t="s">
        <v>15729</v>
      </c>
      <c r="R1567" s="42">
        <v>3.7</v>
      </c>
      <c r="S1567" s="42">
        <v>1.2</v>
      </c>
      <c r="T1567" s="42">
        <v>360</v>
      </c>
      <c r="U1567" s="42">
        <v>8.5</v>
      </c>
      <c r="V1567" s="42">
        <v>140</v>
      </c>
      <c r="W1567" s="42" t="s">
        <v>15730</v>
      </c>
      <c r="X1567" s="42">
        <v>7.1</v>
      </c>
      <c r="Y1567" s="42">
        <v>9.8000000000000007</v>
      </c>
      <c r="Z1567" s="42">
        <v>3</v>
      </c>
      <c r="AA1567" s="42">
        <v>1</v>
      </c>
      <c r="AB1567" s="42" t="s">
        <v>15731</v>
      </c>
      <c r="AC1567" s="42">
        <v>2</v>
      </c>
      <c r="AD1567" s="42" t="s">
        <v>15732</v>
      </c>
      <c r="AE1567" s="42">
        <v>6.5</v>
      </c>
      <c r="AF1567" s="42" t="s">
        <v>2223</v>
      </c>
      <c r="AG1567" s="42">
        <v>75</v>
      </c>
      <c r="AH1567" s="42">
        <v>43.1</v>
      </c>
      <c r="AI1567" s="42">
        <v>136.80000000000001</v>
      </c>
      <c r="AJ1567" s="42">
        <v>402.42</v>
      </c>
      <c r="AK1567" s="42" t="s">
        <v>76</v>
      </c>
      <c r="AL1567" s="42" t="s">
        <v>76</v>
      </c>
      <c r="AM1567" s="42" t="s">
        <v>76</v>
      </c>
      <c r="AN1567" s="42">
        <v>4.9000000000000004</v>
      </c>
    </row>
    <row r="1568" spans="2:40" x14ac:dyDescent="0.25">
      <c r="B1568" s="42" t="s">
        <v>408</v>
      </c>
      <c r="C1568" s="15">
        <v>467530</v>
      </c>
      <c r="D1568" s="15" t="s">
        <v>11910</v>
      </c>
      <c r="E1568" s="15">
        <v>2019</v>
      </c>
      <c r="F1568" s="41">
        <v>43525</v>
      </c>
      <c r="G1568" s="42">
        <v>765.4</v>
      </c>
      <c r="H1568" s="42">
        <v>3153.1</v>
      </c>
      <c r="I1568" s="42">
        <v>769.9</v>
      </c>
      <c r="J1568" s="42" t="s">
        <v>15733</v>
      </c>
      <c r="K1568" s="42">
        <v>760.8</v>
      </c>
      <c r="L1568" s="42" t="s">
        <v>15734</v>
      </c>
      <c r="M1568" s="42">
        <v>8.9</v>
      </c>
      <c r="N1568" s="42">
        <v>17.8</v>
      </c>
      <c r="O1568" s="42" t="s">
        <v>15735</v>
      </c>
      <c r="P1568" s="42">
        <v>1.5</v>
      </c>
      <c r="Q1568" s="42" t="s">
        <v>15736</v>
      </c>
      <c r="R1568" s="42">
        <v>4.7</v>
      </c>
      <c r="S1568" s="42">
        <v>1.5</v>
      </c>
      <c r="T1568" s="42">
        <v>160</v>
      </c>
      <c r="U1568" s="42">
        <v>12.4</v>
      </c>
      <c r="V1568" s="42">
        <v>210</v>
      </c>
      <c r="W1568" s="42" t="s">
        <v>15737</v>
      </c>
      <c r="X1568" s="42">
        <v>230.9</v>
      </c>
      <c r="Y1568" s="42">
        <v>116.1</v>
      </c>
      <c r="Z1568" s="42">
        <v>15</v>
      </c>
      <c r="AA1568" s="42">
        <v>11</v>
      </c>
      <c r="AB1568" s="42" t="s">
        <v>15738</v>
      </c>
      <c r="AC1568" s="42">
        <v>23</v>
      </c>
      <c r="AD1568" s="42" t="s">
        <v>15739</v>
      </c>
      <c r="AE1568" s="42">
        <v>50</v>
      </c>
      <c r="AF1568" s="42" t="s">
        <v>3846</v>
      </c>
      <c r="AG1568" s="42">
        <v>78</v>
      </c>
      <c r="AH1568" s="42">
        <v>51.6</v>
      </c>
      <c r="AI1568" s="42">
        <v>127.5</v>
      </c>
      <c r="AJ1568" s="42">
        <v>392.49</v>
      </c>
      <c r="AK1568" s="42" t="s">
        <v>76</v>
      </c>
      <c r="AL1568" s="42" t="s">
        <v>76</v>
      </c>
      <c r="AM1568" s="42" t="s">
        <v>76</v>
      </c>
      <c r="AN1568" s="42">
        <v>4.9000000000000004</v>
      </c>
    </row>
    <row r="1569" spans="2:40" x14ac:dyDescent="0.25">
      <c r="B1569" s="42" t="s">
        <v>408</v>
      </c>
      <c r="C1569" s="15">
        <v>467530</v>
      </c>
      <c r="D1569" s="15" t="s">
        <v>11910</v>
      </c>
      <c r="E1569" s="15">
        <v>2019</v>
      </c>
      <c r="F1569" s="41">
        <v>43556</v>
      </c>
      <c r="G1569" s="42">
        <v>765.6</v>
      </c>
      <c r="H1569" s="42">
        <v>3163.1</v>
      </c>
      <c r="I1569" s="42">
        <v>768.7</v>
      </c>
      <c r="J1569" s="42" t="s">
        <v>15740</v>
      </c>
      <c r="K1569" s="42">
        <v>761.5</v>
      </c>
      <c r="L1569" s="42" t="s">
        <v>15741</v>
      </c>
      <c r="M1569" s="42">
        <v>11.8</v>
      </c>
      <c r="N1569" s="42">
        <v>20.6</v>
      </c>
      <c r="O1569" s="42" t="s">
        <v>15742</v>
      </c>
      <c r="P1569" s="42">
        <v>5.9</v>
      </c>
      <c r="Q1569" s="42" t="s">
        <v>15743</v>
      </c>
      <c r="R1569" s="42">
        <v>8.1</v>
      </c>
      <c r="S1569" s="42">
        <v>1.3</v>
      </c>
      <c r="T1569" s="42">
        <v>270</v>
      </c>
      <c r="U1569" s="42">
        <v>13.5</v>
      </c>
      <c r="V1569" s="42">
        <v>250</v>
      </c>
      <c r="W1569" s="42" t="s">
        <v>15744</v>
      </c>
      <c r="X1569" s="42">
        <v>155.4</v>
      </c>
      <c r="Y1569" s="42">
        <v>55.8</v>
      </c>
      <c r="Z1569" s="42">
        <v>11</v>
      </c>
      <c r="AA1569" s="42">
        <v>9.5</v>
      </c>
      <c r="AB1569" s="42" t="s">
        <v>15745</v>
      </c>
      <c r="AC1569" s="42">
        <v>20</v>
      </c>
      <c r="AD1569" s="42" t="s">
        <v>15746</v>
      </c>
      <c r="AE1569" s="42">
        <v>61</v>
      </c>
      <c r="AF1569" s="42" t="s">
        <v>6327</v>
      </c>
      <c r="AG1569" s="42">
        <v>81</v>
      </c>
      <c r="AH1569" s="42">
        <v>76.3</v>
      </c>
      <c r="AI1569" s="42">
        <v>159.30000000000001</v>
      </c>
      <c r="AJ1569" s="42">
        <v>509.47</v>
      </c>
      <c r="AK1569" s="42" t="s">
        <v>76</v>
      </c>
      <c r="AL1569" s="42" t="s">
        <v>76</v>
      </c>
      <c r="AM1569" s="42" t="s">
        <v>76</v>
      </c>
      <c r="AN1569" s="42">
        <v>5.8</v>
      </c>
    </row>
    <row r="1570" spans="2:40" x14ac:dyDescent="0.25">
      <c r="B1570" s="42" t="s">
        <v>408</v>
      </c>
      <c r="C1570" s="15">
        <v>467530</v>
      </c>
      <c r="D1570" s="15" t="s">
        <v>11910</v>
      </c>
      <c r="E1570" s="15">
        <v>2019</v>
      </c>
      <c r="F1570" s="41">
        <v>43586</v>
      </c>
      <c r="G1570" s="42">
        <v>764.1</v>
      </c>
      <c r="H1570" s="42">
        <v>3147.9</v>
      </c>
      <c r="I1570" s="42">
        <v>766.9</v>
      </c>
      <c r="J1570" s="42" t="s">
        <v>15747</v>
      </c>
      <c r="K1570" s="42">
        <v>760.4</v>
      </c>
      <c r="L1570" s="42" t="s">
        <v>15748</v>
      </c>
      <c r="M1570" s="42">
        <v>12.5</v>
      </c>
      <c r="N1570" s="42">
        <v>19.5</v>
      </c>
      <c r="O1570" s="42" t="s">
        <v>15749</v>
      </c>
      <c r="P1570" s="42">
        <v>8.1</v>
      </c>
      <c r="Q1570" s="42" t="s">
        <v>15750</v>
      </c>
      <c r="R1570" s="42">
        <v>11.9</v>
      </c>
      <c r="S1570" s="42">
        <v>1.2</v>
      </c>
      <c r="T1570" s="42">
        <v>270</v>
      </c>
      <c r="U1570" s="42">
        <v>13.8</v>
      </c>
      <c r="V1570" s="42">
        <v>300</v>
      </c>
      <c r="W1570" s="42" t="s">
        <v>15751</v>
      </c>
      <c r="X1570" s="42">
        <v>1105.5</v>
      </c>
      <c r="Y1570" s="42">
        <v>227.3</v>
      </c>
      <c r="Z1570" s="42">
        <v>26</v>
      </c>
      <c r="AA1570" s="42">
        <v>18.5</v>
      </c>
      <c r="AB1570" s="42" t="s">
        <v>15752</v>
      </c>
      <c r="AC1570" s="42">
        <v>70.5</v>
      </c>
      <c r="AD1570" s="42" t="s">
        <v>15753</v>
      </c>
      <c r="AE1570" s="42">
        <v>422.5</v>
      </c>
      <c r="AF1570" s="42" t="s">
        <v>14577</v>
      </c>
      <c r="AG1570" s="42">
        <v>96</v>
      </c>
      <c r="AH1570" s="42">
        <v>33.200000000000003</v>
      </c>
      <c r="AI1570" s="42">
        <v>49.1</v>
      </c>
      <c r="AJ1570" s="42">
        <v>287.38</v>
      </c>
      <c r="AK1570" s="42" t="s">
        <v>76</v>
      </c>
      <c r="AL1570" s="42" t="s">
        <v>76</v>
      </c>
      <c r="AM1570" s="42" t="s">
        <v>76</v>
      </c>
      <c r="AN1570" s="42">
        <v>5.2</v>
      </c>
    </row>
    <row r="1571" spans="2:40" x14ac:dyDescent="0.25">
      <c r="B1571" s="42" t="s">
        <v>408</v>
      </c>
      <c r="C1571" s="15">
        <v>467530</v>
      </c>
      <c r="D1571" s="15" t="s">
        <v>11910</v>
      </c>
      <c r="E1571" s="15">
        <v>2019</v>
      </c>
      <c r="F1571" s="41">
        <v>43617</v>
      </c>
      <c r="G1571" s="42">
        <v>763.7</v>
      </c>
      <c r="H1571" s="42">
        <v>3146.6</v>
      </c>
      <c r="I1571" s="42">
        <v>768.7</v>
      </c>
      <c r="J1571" s="42" t="s">
        <v>15754</v>
      </c>
      <c r="K1571" s="42">
        <v>758</v>
      </c>
      <c r="L1571" s="42" t="s">
        <v>15755</v>
      </c>
      <c r="M1571" s="42">
        <v>13.8</v>
      </c>
      <c r="N1571" s="42">
        <v>20.399999999999999</v>
      </c>
      <c r="O1571" s="42" t="s">
        <v>15756</v>
      </c>
      <c r="P1571" s="42">
        <v>9.4</v>
      </c>
      <c r="Q1571" s="42" t="s">
        <v>15757</v>
      </c>
      <c r="R1571" s="42">
        <v>12.5</v>
      </c>
      <c r="S1571" s="42">
        <v>1.4</v>
      </c>
      <c r="T1571" s="42">
        <v>270</v>
      </c>
      <c r="U1571" s="42">
        <v>15.1</v>
      </c>
      <c r="V1571" s="42">
        <v>250</v>
      </c>
      <c r="W1571" s="42" t="s">
        <v>15758</v>
      </c>
      <c r="X1571" s="42">
        <v>866.3</v>
      </c>
      <c r="Y1571" s="42">
        <v>119.4</v>
      </c>
      <c r="Z1571" s="42">
        <v>20</v>
      </c>
      <c r="AA1571" s="42">
        <v>18</v>
      </c>
      <c r="AB1571" s="42" t="s">
        <v>15759</v>
      </c>
      <c r="AC1571" s="42">
        <v>44.5</v>
      </c>
      <c r="AD1571" s="42" t="s">
        <v>15760</v>
      </c>
      <c r="AE1571" s="42">
        <v>246.5</v>
      </c>
      <c r="AF1571" s="42" t="s">
        <v>3382</v>
      </c>
      <c r="AG1571" s="42">
        <v>92</v>
      </c>
      <c r="AH1571" s="42">
        <v>48.1</v>
      </c>
      <c r="AI1571" s="42">
        <v>84.9</v>
      </c>
      <c r="AJ1571" s="42">
        <v>375.23</v>
      </c>
      <c r="AK1571" s="42" t="s">
        <v>76</v>
      </c>
      <c r="AL1571" s="42" t="s">
        <v>76</v>
      </c>
      <c r="AM1571" s="42" t="s">
        <v>76</v>
      </c>
      <c r="AN1571" s="42">
        <v>6.9</v>
      </c>
    </row>
    <row r="1572" spans="2:40" x14ac:dyDescent="0.25">
      <c r="B1572" s="42" t="s">
        <v>408</v>
      </c>
      <c r="C1572" s="15">
        <v>467530</v>
      </c>
      <c r="D1572" s="15" t="s">
        <v>11910</v>
      </c>
      <c r="E1572" s="15">
        <v>2019</v>
      </c>
      <c r="F1572" s="41">
        <v>43647</v>
      </c>
      <c r="G1572" s="42">
        <v>763.1</v>
      </c>
      <c r="H1572" s="42">
        <v>3142.1</v>
      </c>
      <c r="I1572" s="42">
        <v>767.4</v>
      </c>
      <c r="J1572" s="42" t="s">
        <v>15761</v>
      </c>
      <c r="K1572" s="42">
        <v>755</v>
      </c>
      <c r="L1572" s="42" t="s">
        <v>15762</v>
      </c>
      <c r="M1572" s="42">
        <v>14.3</v>
      </c>
      <c r="N1572" s="42">
        <v>23.9</v>
      </c>
      <c r="O1572" s="42" t="s">
        <v>15763</v>
      </c>
      <c r="P1572" s="42">
        <v>9.9</v>
      </c>
      <c r="Q1572" s="42" t="s">
        <v>15764</v>
      </c>
      <c r="R1572" s="42">
        <v>13.4</v>
      </c>
      <c r="S1572" s="42">
        <v>1.2</v>
      </c>
      <c r="T1572" s="42">
        <v>150</v>
      </c>
      <c r="U1572" s="42">
        <v>11.4</v>
      </c>
      <c r="V1572" s="42">
        <v>260</v>
      </c>
      <c r="W1572" s="42" t="s">
        <v>15765</v>
      </c>
      <c r="X1572" s="42">
        <v>267.2</v>
      </c>
      <c r="Y1572" s="42">
        <v>83.8</v>
      </c>
      <c r="Z1572" s="42">
        <v>20</v>
      </c>
      <c r="AA1572" s="42">
        <v>11.5</v>
      </c>
      <c r="AB1572" s="42" t="s">
        <v>15766</v>
      </c>
      <c r="AC1572" s="42">
        <v>21.5</v>
      </c>
      <c r="AD1572" s="42" t="s">
        <v>15767</v>
      </c>
      <c r="AE1572" s="42">
        <v>48</v>
      </c>
      <c r="AF1572" s="42" t="s">
        <v>15768</v>
      </c>
      <c r="AG1572" s="42">
        <v>95</v>
      </c>
      <c r="AH1572" s="42">
        <v>45.8</v>
      </c>
      <c r="AI1572" s="42">
        <v>96.6</v>
      </c>
      <c r="AJ1572" s="42">
        <v>419.6</v>
      </c>
      <c r="AK1572" s="42" t="s">
        <v>76</v>
      </c>
      <c r="AL1572" s="42" t="s">
        <v>76</v>
      </c>
      <c r="AM1572" s="42" t="s">
        <v>76</v>
      </c>
      <c r="AN1572" s="42">
        <v>7.2</v>
      </c>
    </row>
    <row r="1573" spans="2:40" x14ac:dyDescent="0.25">
      <c r="B1573" s="42" t="s">
        <v>408</v>
      </c>
      <c r="C1573" s="15">
        <v>467530</v>
      </c>
      <c r="D1573" s="15" t="s">
        <v>11910</v>
      </c>
      <c r="E1573" s="15">
        <v>2019</v>
      </c>
      <c r="F1573" s="41">
        <v>43678</v>
      </c>
      <c r="G1573" s="42">
        <v>760.9</v>
      </c>
      <c r="H1573" s="42">
        <v>3117.8</v>
      </c>
      <c r="I1573" s="42">
        <v>767.4</v>
      </c>
      <c r="J1573" s="42" t="s">
        <v>6352</v>
      </c>
      <c r="K1573" s="42">
        <v>748.1</v>
      </c>
      <c r="L1573" s="42" t="s">
        <v>15769</v>
      </c>
      <c r="M1573" s="42">
        <v>14.5</v>
      </c>
      <c r="N1573" s="42">
        <v>24.3</v>
      </c>
      <c r="O1573" s="42" t="s">
        <v>15770</v>
      </c>
      <c r="P1573" s="42">
        <v>9.4</v>
      </c>
      <c r="Q1573" s="42" t="s">
        <v>15771</v>
      </c>
      <c r="R1573" s="42">
        <v>13.6</v>
      </c>
      <c r="S1573" s="42">
        <v>1.3</v>
      </c>
      <c r="T1573" s="42">
        <v>270</v>
      </c>
      <c r="U1573" s="42">
        <v>22.6</v>
      </c>
      <c r="V1573" s="42">
        <v>70</v>
      </c>
      <c r="W1573" s="42" t="s">
        <v>15772</v>
      </c>
      <c r="X1573" s="42">
        <v>1128.8</v>
      </c>
      <c r="Y1573" s="42">
        <v>212.1</v>
      </c>
      <c r="Z1573" s="42">
        <v>27</v>
      </c>
      <c r="AA1573" s="42">
        <v>16</v>
      </c>
      <c r="AB1573" s="42" t="s">
        <v>15773</v>
      </c>
      <c r="AC1573" s="42">
        <v>50</v>
      </c>
      <c r="AD1573" s="42" t="s">
        <v>15774</v>
      </c>
      <c r="AE1573" s="42">
        <v>170</v>
      </c>
      <c r="AF1573" s="42" t="s">
        <v>5112</v>
      </c>
      <c r="AG1573" s="42">
        <v>95</v>
      </c>
      <c r="AH1573" s="42">
        <v>27.8</v>
      </c>
      <c r="AI1573" s="42">
        <v>73.7</v>
      </c>
      <c r="AJ1573" s="42">
        <v>326.43</v>
      </c>
      <c r="AK1573" s="42" t="s">
        <v>76</v>
      </c>
      <c r="AL1573" s="42" t="s">
        <v>76</v>
      </c>
      <c r="AM1573" s="42" t="s">
        <v>76</v>
      </c>
      <c r="AN1573" s="42">
        <v>4.8</v>
      </c>
    </row>
    <row r="1574" spans="2:40" x14ac:dyDescent="0.25">
      <c r="B1574" s="42" t="s">
        <v>408</v>
      </c>
      <c r="C1574" s="15">
        <v>467530</v>
      </c>
      <c r="D1574" s="15" t="s">
        <v>11910</v>
      </c>
      <c r="E1574" s="15">
        <v>2019</v>
      </c>
      <c r="F1574" s="41">
        <v>43709</v>
      </c>
      <c r="G1574" s="42">
        <v>763.7</v>
      </c>
      <c r="H1574" s="42">
        <v>3145.9</v>
      </c>
      <c r="I1574" s="42">
        <v>769.6</v>
      </c>
      <c r="J1574" s="42" t="s">
        <v>15775</v>
      </c>
      <c r="K1574" s="42">
        <v>756.1</v>
      </c>
      <c r="L1574" s="42" t="s">
        <v>15776</v>
      </c>
      <c r="M1574" s="42">
        <v>13.3</v>
      </c>
      <c r="N1574" s="42">
        <v>20.9</v>
      </c>
      <c r="O1574" s="42" t="s">
        <v>15777</v>
      </c>
      <c r="P1574" s="42">
        <v>7.6</v>
      </c>
      <c r="Q1574" s="42" t="s">
        <v>15778</v>
      </c>
      <c r="R1574" s="42">
        <v>12</v>
      </c>
      <c r="S1574" s="42">
        <v>1</v>
      </c>
      <c r="T1574" s="42">
        <v>80</v>
      </c>
      <c r="U1574" s="42">
        <v>15</v>
      </c>
      <c r="V1574" s="42">
        <v>70</v>
      </c>
      <c r="W1574" s="42" t="s">
        <v>15779</v>
      </c>
      <c r="X1574" s="42">
        <v>115.3</v>
      </c>
      <c r="Y1574" s="42">
        <v>45.8</v>
      </c>
      <c r="Z1574" s="42">
        <v>14</v>
      </c>
      <c r="AA1574" s="42">
        <v>7.5</v>
      </c>
      <c r="AB1574" s="42" t="s">
        <v>15780</v>
      </c>
      <c r="AC1574" s="42">
        <v>27.5</v>
      </c>
      <c r="AD1574" s="42" t="s">
        <v>15781</v>
      </c>
      <c r="AE1574" s="42">
        <v>47.5</v>
      </c>
      <c r="AF1574" s="42" t="s">
        <v>6992</v>
      </c>
      <c r="AG1574" s="42">
        <v>92</v>
      </c>
      <c r="AH1574" s="42">
        <v>41</v>
      </c>
      <c r="AI1574" s="42">
        <v>110.6</v>
      </c>
      <c r="AJ1574" s="42">
        <v>398.3</v>
      </c>
      <c r="AK1574" s="42" t="s">
        <v>76</v>
      </c>
      <c r="AL1574" s="42" t="s">
        <v>76</v>
      </c>
      <c r="AM1574" s="42" t="s">
        <v>76</v>
      </c>
      <c r="AN1574" s="42">
        <v>6</v>
      </c>
    </row>
    <row r="1575" spans="2:40" x14ac:dyDescent="0.25">
      <c r="B1575" s="42" t="s">
        <v>408</v>
      </c>
      <c r="C1575" s="15">
        <v>467530</v>
      </c>
      <c r="D1575" s="15" t="s">
        <v>11910</v>
      </c>
      <c r="E1575" s="15">
        <v>2019</v>
      </c>
      <c r="F1575" s="41">
        <v>43739</v>
      </c>
      <c r="G1575" s="42">
        <v>766.5</v>
      </c>
      <c r="H1575" s="42">
        <v>3172.4</v>
      </c>
      <c r="I1575" s="42">
        <v>770</v>
      </c>
      <c r="J1575" s="42" t="s">
        <v>15782</v>
      </c>
      <c r="K1575" s="42">
        <v>757.7</v>
      </c>
      <c r="L1575" s="42" t="s">
        <v>15783</v>
      </c>
      <c r="M1575" s="42">
        <v>11.6</v>
      </c>
      <c r="N1575" s="42">
        <v>18.7</v>
      </c>
      <c r="O1575" s="42" t="s">
        <v>15784</v>
      </c>
      <c r="P1575" s="42">
        <v>5.9</v>
      </c>
      <c r="Q1575" s="42" t="s">
        <v>15785</v>
      </c>
      <c r="R1575" s="42">
        <v>10.1</v>
      </c>
      <c r="S1575" s="42">
        <v>0.9</v>
      </c>
      <c r="T1575" s="42">
        <v>90</v>
      </c>
      <c r="U1575" s="42">
        <v>7.8</v>
      </c>
      <c r="V1575" s="42">
        <v>360</v>
      </c>
      <c r="W1575" s="42" t="s">
        <v>15786</v>
      </c>
      <c r="X1575" s="42">
        <v>22</v>
      </c>
      <c r="Y1575" s="42">
        <v>10.9</v>
      </c>
      <c r="Z1575" s="42">
        <v>6</v>
      </c>
      <c r="AA1575" s="42">
        <v>2.5</v>
      </c>
      <c r="AB1575" s="42" t="s">
        <v>15787</v>
      </c>
      <c r="AC1575" s="42">
        <v>10</v>
      </c>
      <c r="AD1575" s="42" t="s">
        <v>15787</v>
      </c>
      <c r="AE1575" s="42">
        <v>15.5</v>
      </c>
      <c r="AF1575" s="42" t="s">
        <v>9460</v>
      </c>
      <c r="AG1575" s="42">
        <v>91</v>
      </c>
      <c r="AH1575" s="42">
        <v>41</v>
      </c>
      <c r="AI1575" s="42">
        <v>126.2</v>
      </c>
      <c r="AJ1575" s="42">
        <v>406.88</v>
      </c>
      <c r="AK1575" s="42" t="s">
        <v>76</v>
      </c>
      <c r="AL1575" s="42" t="s">
        <v>76</v>
      </c>
      <c r="AM1575" s="42" t="s">
        <v>76</v>
      </c>
      <c r="AN1575" s="42">
        <v>5.4</v>
      </c>
    </row>
    <row r="1576" spans="2:40" x14ac:dyDescent="0.25">
      <c r="B1576" s="42" t="s">
        <v>408</v>
      </c>
      <c r="C1576" s="15">
        <v>467530</v>
      </c>
      <c r="D1576" s="15" t="s">
        <v>11910</v>
      </c>
      <c r="E1576" s="15">
        <v>2019</v>
      </c>
      <c r="F1576" s="41">
        <v>43770</v>
      </c>
      <c r="G1576" s="42">
        <v>766.3</v>
      </c>
      <c r="H1576" s="42">
        <v>3166.9</v>
      </c>
      <c r="I1576" s="42">
        <v>770.7</v>
      </c>
      <c r="J1576" s="42" t="s">
        <v>15788</v>
      </c>
      <c r="K1576" s="42">
        <v>760.9</v>
      </c>
      <c r="L1576" s="42" t="s">
        <v>15789</v>
      </c>
      <c r="M1576" s="42">
        <v>10.6</v>
      </c>
      <c r="N1576" s="42">
        <v>19.7</v>
      </c>
      <c r="O1576" s="42" t="s">
        <v>15790</v>
      </c>
      <c r="P1576" s="42">
        <v>2.4</v>
      </c>
      <c r="Q1576" s="42" t="s">
        <v>15791</v>
      </c>
      <c r="R1576" s="42">
        <v>6</v>
      </c>
      <c r="S1576" s="42">
        <v>1</v>
      </c>
      <c r="T1576" s="42">
        <v>350</v>
      </c>
      <c r="U1576" s="42">
        <v>6.6</v>
      </c>
      <c r="V1576" s="42">
        <v>300</v>
      </c>
      <c r="W1576" s="42" t="s">
        <v>15792</v>
      </c>
      <c r="X1576" s="42">
        <v>0.4</v>
      </c>
      <c r="Y1576" s="42">
        <v>1</v>
      </c>
      <c r="Z1576" s="42">
        <v>1</v>
      </c>
      <c r="AA1576" s="42">
        <v>0.2</v>
      </c>
      <c r="AB1576" s="42" t="s">
        <v>15793</v>
      </c>
      <c r="AC1576" s="42">
        <v>0.4</v>
      </c>
      <c r="AD1576" s="42" t="s">
        <v>15793</v>
      </c>
      <c r="AE1576" s="42">
        <v>0.4</v>
      </c>
      <c r="AF1576" s="42" t="s">
        <v>3420</v>
      </c>
      <c r="AG1576" s="42">
        <v>76</v>
      </c>
      <c r="AH1576" s="42">
        <v>57.6</v>
      </c>
      <c r="AI1576" s="42">
        <v>178.5</v>
      </c>
      <c r="AJ1576" s="42">
        <v>451.41</v>
      </c>
      <c r="AK1576" s="42" t="s">
        <v>76</v>
      </c>
      <c r="AL1576" s="42" t="s">
        <v>76</v>
      </c>
      <c r="AM1576" s="42" t="s">
        <v>76</v>
      </c>
      <c r="AN1576" s="42">
        <v>3.7</v>
      </c>
    </row>
    <row r="1577" spans="2:40" x14ac:dyDescent="0.25">
      <c r="B1577" s="42" t="s">
        <v>408</v>
      </c>
      <c r="C1577" s="15">
        <v>467530</v>
      </c>
      <c r="D1577" s="15" t="s">
        <v>11910</v>
      </c>
      <c r="E1577" s="15">
        <v>2019</v>
      </c>
      <c r="F1577" s="41">
        <v>43800</v>
      </c>
      <c r="G1577" s="42">
        <v>766.9</v>
      </c>
      <c r="H1577" s="42">
        <v>3168.9</v>
      </c>
      <c r="I1577" s="42">
        <v>771.9</v>
      </c>
      <c r="J1577" s="42" t="s">
        <v>15794</v>
      </c>
      <c r="K1577" s="42">
        <v>763</v>
      </c>
      <c r="L1577" s="42" t="s">
        <v>15795</v>
      </c>
      <c r="M1577" s="42">
        <v>8.8000000000000007</v>
      </c>
      <c r="N1577" s="42">
        <v>18.2</v>
      </c>
      <c r="O1577" s="42" t="s">
        <v>15796</v>
      </c>
      <c r="P1577" s="42">
        <v>-1.5</v>
      </c>
      <c r="Q1577" s="42" t="s">
        <v>15797</v>
      </c>
      <c r="R1577" s="42">
        <v>3.5</v>
      </c>
      <c r="S1577" s="42">
        <v>1.2</v>
      </c>
      <c r="T1577" s="42">
        <v>150</v>
      </c>
      <c r="U1577" s="42">
        <v>9.4</v>
      </c>
      <c r="V1577" s="42">
        <v>120</v>
      </c>
      <c r="W1577" s="42" t="s">
        <v>15798</v>
      </c>
      <c r="X1577" s="42">
        <v>144.5</v>
      </c>
      <c r="Y1577" s="42">
        <v>82.4</v>
      </c>
      <c r="Z1577" s="42">
        <v>8</v>
      </c>
      <c r="AA1577" s="42">
        <v>4.5</v>
      </c>
      <c r="AB1577" s="42" t="s">
        <v>15799</v>
      </c>
      <c r="AC1577" s="42">
        <v>12</v>
      </c>
      <c r="AD1577" s="42" t="s">
        <v>15800</v>
      </c>
      <c r="AE1577" s="42">
        <v>54</v>
      </c>
      <c r="AF1577" s="42" t="s">
        <v>3428</v>
      </c>
      <c r="AG1577" s="42">
        <v>74</v>
      </c>
      <c r="AH1577" s="42">
        <v>44.1</v>
      </c>
      <c r="AI1577" s="42">
        <v>176.6</v>
      </c>
      <c r="AJ1577" s="42">
        <v>421.97</v>
      </c>
      <c r="AK1577" s="42" t="s">
        <v>76</v>
      </c>
      <c r="AL1577" s="42" t="s">
        <v>76</v>
      </c>
      <c r="AM1577" s="42" t="s">
        <v>76</v>
      </c>
      <c r="AN1577" s="42">
        <v>4.3</v>
      </c>
    </row>
    <row r="1578" spans="2:40" x14ac:dyDescent="0.25">
      <c r="B1578" s="42" t="s">
        <v>408</v>
      </c>
      <c r="C1578" s="15">
        <v>467530</v>
      </c>
      <c r="D1578" s="15" t="s">
        <v>11910</v>
      </c>
      <c r="E1578" s="15">
        <v>2020</v>
      </c>
      <c r="F1578" s="41">
        <v>43831</v>
      </c>
      <c r="G1578" s="42">
        <v>766</v>
      </c>
      <c r="H1578" s="42">
        <v>3153.6</v>
      </c>
      <c r="I1578" s="42">
        <v>772.5</v>
      </c>
      <c r="J1578" s="42" t="s">
        <v>15801</v>
      </c>
      <c r="K1578" s="42">
        <v>759.7</v>
      </c>
      <c r="L1578" s="42" t="s">
        <v>15802</v>
      </c>
      <c r="M1578" s="42">
        <v>6.8</v>
      </c>
      <c r="N1578" s="42">
        <v>16.7</v>
      </c>
      <c r="O1578" s="42" t="s">
        <v>15803</v>
      </c>
      <c r="P1578" s="42">
        <v>-4.3</v>
      </c>
      <c r="Q1578" s="42" t="s">
        <v>15804</v>
      </c>
      <c r="R1578" s="42">
        <v>1.1000000000000001</v>
      </c>
      <c r="S1578" s="42">
        <v>1.3</v>
      </c>
      <c r="T1578" s="42">
        <v>270</v>
      </c>
      <c r="U1578" s="42">
        <v>13.1</v>
      </c>
      <c r="V1578" s="42">
        <v>210</v>
      </c>
      <c r="W1578" s="42" t="s">
        <v>15805</v>
      </c>
      <c r="X1578" s="42">
        <v>38.200000000000003</v>
      </c>
      <c r="Y1578" s="42">
        <v>25.2</v>
      </c>
      <c r="Z1578" s="42">
        <v>2</v>
      </c>
      <c r="AA1578" s="42">
        <v>3</v>
      </c>
      <c r="AB1578" s="42" t="s">
        <v>15806</v>
      </c>
      <c r="AC1578" s="42">
        <v>7.5</v>
      </c>
      <c r="AD1578" s="42" t="s">
        <v>15807</v>
      </c>
      <c r="AE1578" s="42">
        <v>33.5</v>
      </c>
      <c r="AF1578" s="42" t="s">
        <v>4535</v>
      </c>
      <c r="AG1578" s="42">
        <v>70</v>
      </c>
      <c r="AH1578" s="42">
        <v>55.7</v>
      </c>
      <c r="AI1578" s="42">
        <v>217</v>
      </c>
      <c r="AJ1578" s="42">
        <v>491.99</v>
      </c>
      <c r="AK1578" s="42" t="s">
        <v>76</v>
      </c>
      <c r="AL1578" s="42" t="s">
        <v>76</v>
      </c>
      <c r="AM1578" s="42" t="s">
        <v>76</v>
      </c>
      <c r="AN1578" s="42">
        <v>3.3</v>
      </c>
    </row>
    <row r="1579" spans="2:40" x14ac:dyDescent="0.25">
      <c r="B1579" s="42" t="s">
        <v>408</v>
      </c>
      <c r="C1579" s="15">
        <v>467530</v>
      </c>
      <c r="D1579" s="15" t="s">
        <v>11910</v>
      </c>
      <c r="E1579" s="15">
        <v>2020</v>
      </c>
      <c r="F1579" s="41">
        <v>43862</v>
      </c>
      <c r="G1579" s="42">
        <v>767.4</v>
      </c>
      <c r="H1579" s="42">
        <v>3168.8</v>
      </c>
      <c r="I1579" s="42">
        <v>772.6</v>
      </c>
      <c r="J1579" s="42" t="s">
        <v>15808</v>
      </c>
      <c r="K1579" s="42">
        <v>763.4</v>
      </c>
      <c r="L1579" s="42" t="s">
        <v>15809</v>
      </c>
      <c r="M1579" s="42">
        <v>6.7</v>
      </c>
      <c r="N1579" s="42">
        <v>16.3</v>
      </c>
      <c r="O1579" s="42" t="s">
        <v>15810</v>
      </c>
      <c r="P1579" s="42">
        <v>-2.2000000000000002</v>
      </c>
      <c r="Q1579" s="42" t="s">
        <v>15811</v>
      </c>
      <c r="R1579" s="42">
        <v>3.1</v>
      </c>
      <c r="S1579" s="42">
        <v>1.2</v>
      </c>
      <c r="T1579" s="42">
        <v>270</v>
      </c>
      <c r="U1579" s="42">
        <v>12.5</v>
      </c>
      <c r="V1579" s="42">
        <v>270</v>
      </c>
      <c r="W1579" s="42" t="s">
        <v>15812</v>
      </c>
      <c r="X1579" s="42">
        <v>40.5</v>
      </c>
      <c r="Y1579" s="42">
        <v>18.7</v>
      </c>
      <c r="Z1579" s="42">
        <v>3</v>
      </c>
      <c r="AA1579" s="42">
        <v>5</v>
      </c>
      <c r="AB1579" s="42" t="s">
        <v>15813</v>
      </c>
      <c r="AC1579" s="42">
        <v>12.5</v>
      </c>
      <c r="AD1579" s="42" t="s">
        <v>15814</v>
      </c>
      <c r="AE1579" s="42">
        <v>28</v>
      </c>
      <c r="AF1579" s="42" t="s">
        <v>3929</v>
      </c>
      <c r="AG1579" s="42">
        <v>79</v>
      </c>
      <c r="AH1579" s="42">
        <v>54.4</v>
      </c>
      <c r="AI1579" s="42">
        <v>164.8</v>
      </c>
      <c r="AJ1579" s="42">
        <v>450.66</v>
      </c>
      <c r="AK1579" s="42" t="s">
        <v>76</v>
      </c>
      <c r="AL1579" s="42" t="s">
        <v>76</v>
      </c>
      <c r="AM1579" s="42" t="s">
        <v>76</v>
      </c>
      <c r="AN1579" s="42">
        <v>4.3</v>
      </c>
    </row>
    <row r="1580" spans="2:40" x14ac:dyDescent="0.25">
      <c r="B1580" s="42" t="s">
        <v>408</v>
      </c>
      <c r="C1580" s="15">
        <v>467530</v>
      </c>
      <c r="D1580" s="15" t="s">
        <v>11910</v>
      </c>
      <c r="E1580" s="15">
        <v>2020</v>
      </c>
      <c r="F1580" s="41">
        <v>43891</v>
      </c>
      <c r="G1580" s="42">
        <v>765.4</v>
      </c>
      <c r="H1580" s="42">
        <v>3154.4</v>
      </c>
      <c r="I1580" s="42">
        <v>768.6</v>
      </c>
      <c r="J1580" s="42" t="s">
        <v>15815</v>
      </c>
      <c r="K1580" s="42">
        <v>760.5</v>
      </c>
      <c r="L1580" s="42" t="s">
        <v>15816</v>
      </c>
      <c r="M1580" s="42">
        <v>9.6999999999999993</v>
      </c>
      <c r="N1580" s="42">
        <v>18.100000000000001</v>
      </c>
      <c r="O1580" s="42" t="s">
        <v>15817</v>
      </c>
      <c r="P1580" s="42">
        <v>2.2000000000000002</v>
      </c>
      <c r="Q1580" s="42" t="s">
        <v>15818</v>
      </c>
      <c r="R1580" s="42">
        <v>6.5</v>
      </c>
      <c r="S1580" s="42">
        <v>1.4</v>
      </c>
      <c r="T1580" s="42">
        <v>270</v>
      </c>
      <c r="U1580" s="42">
        <v>15.3</v>
      </c>
      <c r="V1580" s="42">
        <v>250</v>
      </c>
      <c r="W1580" s="42" t="s">
        <v>15819</v>
      </c>
      <c r="X1580" s="42">
        <v>136.5</v>
      </c>
      <c r="Y1580" s="42">
        <v>37.299999999999997</v>
      </c>
      <c r="Z1580" s="42">
        <v>8</v>
      </c>
      <c r="AA1580" s="42">
        <v>9</v>
      </c>
      <c r="AB1580" s="42" t="s">
        <v>15820</v>
      </c>
      <c r="AC1580" s="42">
        <v>33</v>
      </c>
      <c r="AD1580" s="42" t="s">
        <v>15821</v>
      </c>
      <c r="AE1580" s="42">
        <v>48.5</v>
      </c>
      <c r="AF1580" s="42" t="s">
        <v>2809</v>
      </c>
      <c r="AG1580" s="42">
        <v>82</v>
      </c>
      <c r="AH1580" s="42">
        <v>53.7</v>
      </c>
      <c r="AI1580" s="42">
        <v>136.6</v>
      </c>
      <c r="AJ1580" s="42">
        <v>453.71</v>
      </c>
      <c r="AK1580" s="42" t="s">
        <v>76</v>
      </c>
      <c r="AL1580" s="42" t="s">
        <v>76</v>
      </c>
      <c r="AM1580" s="42" t="s">
        <v>76</v>
      </c>
      <c r="AN1580" s="42">
        <v>5.4</v>
      </c>
    </row>
    <row r="1581" spans="2:40" x14ac:dyDescent="0.25">
      <c r="B1581" s="42" t="s">
        <v>408</v>
      </c>
      <c r="C1581" s="15">
        <v>467530</v>
      </c>
      <c r="D1581" s="15" t="s">
        <v>11910</v>
      </c>
      <c r="E1581" s="15">
        <v>2020</v>
      </c>
      <c r="F1581" s="41">
        <v>43922</v>
      </c>
      <c r="G1581" s="42">
        <v>765.7</v>
      </c>
      <c r="H1581" s="42">
        <v>3158.6</v>
      </c>
      <c r="I1581" s="42">
        <v>769</v>
      </c>
      <c r="J1581" s="42" t="s">
        <v>15822</v>
      </c>
      <c r="K1581" s="42">
        <v>760.9</v>
      </c>
      <c r="L1581" s="42" t="s">
        <v>15823</v>
      </c>
      <c r="M1581" s="42">
        <v>9.9</v>
      </c>
      <c r="N1581" s="42">
        <v>19.399999999999999</v>
      </c>
      <c r="O1581" s="42" t="s">
        <v>15824</v>
      </c>
      <c r="P1581" s="42">
        <v>-0.8</v>
      </c>
      <c r="Q1581" s="42" t="s">
        <v>14644</v>
      </c>
      <c r="R1581" s="42">
        <v>5.9</v>
      </c>
      <c r="S1581" s="42">
        <v>1.3</v>
      </c>
      <c r="T1581" s="42">
        <v>290</v>
      </c>
      <c r="U1581" s="42">
        <v>9.9</v>
      </c>
      <c r="V1581" s="42">
        <v>60</v>
      </c>
      <c r="W1581" s="42" t="s">
        <v>15825</v>
      </c>
      <c r="X1581" s="42">
        <v>101.3</v>
      </c>
      <c r="Y1581" s="42">
        <v>59.1</v>
      </c>
      <c r="Z1581" s="42">
        <v>11</v>
      </c>
      <c r="AA1581" s="42">
        <v>4</v>
      </c>
      <c r="AB1581" s="42" t="s">
        <v>15826</v>
      </c>
      <c r="AC1581" s="42">
        <v>12.5</v>
      </c>
      <c r="AD1581" s="42" t="s">
        <v>15827</v>
      </c>
      <c r="AE1581" s="42">
        <v>27.9</v>
      </c>
      <c r="AF1581" s="42" t="s">
        <v>6416</v>
      </c>
      <c r="AG1581" s="42">
        <v>79</v>
      </c>
      <c r="AH1581" s="42">
        <v>61.7</v>
      </c>
      <c r="AI1581" s="42">
        <v>123.6</v>
      </c>
      <c r="AJ1581" s="42">
        <v>470.22</v>
      </c>
      <c r="AK1581" s="42" t="s">
        <v>76</v>
      </c>
      <c r="AL1581" s="42" t="s">
        <v>76</v>
      </c>
      <c r="AM1581" s="42" t="s">
        <v>76</v>
      </c>
      <c r="AN1581" s="42">
        <v>6.7</v>
      </c>
    </row>
    <row r="1582" spans="2:40" x14ac:dyDescent="0.25">
      <c r="B1582" s="42" t="s">
        <v>408</v>
      </c>
      <c r="C1582" s="15">
        <v>467530</v>
      </c>
      <c r="D1582" s="15" t="s">
        <v>11910</v>
      </c>
      <c r="E1582" s="15">
        <v>2020</v>
      </c>
      <c r="F1582" s="41">
        <v>43952</v>
      </c>
      <c r="G1582" s="42">
        <v>764.4</v>
      </c>
      <c r="H1582" s="42">
        <v>3153.3</v>
      </c>
      <c r="I1582" s="42">
        <v>768.1</v>
      </c>
      <c r="J1582" s="42" t="s">
        <v>15828</v>
      </c>
      <c r="K1582" s="42">
        <v>758.9</v>
      </c>
      <c r="L1582" s="42" t="s">
        <v>15829</v>
      </c>
      <c r="M1582" s="42">
        <v>13.5</v>
      </c>
      <c r="N1582" s="42">
        <v>21.7</v>
      </c>
      <c r="O1582" s="42" t="s">
        <v>15830</v>
      </c>
      <c r="P1582" s="42">
        <v>8.8000000000000007</v>
      </c>
      <c r="Q1582" s="42" t="s">
        <v>15831</v>
      </c>
      <c r="R1582" s="42">
        <v>11.2</v>
      </c>
      <c r="S1582" s="42">
        <v>1.4</v>
      </c>
      <c r="T1582" s="42">
        <v>280</v>
      </c>
      <c r="U1582" s="42">
        <v>14.2</v>
      </c>
      <c r="V1582" s="42">
        <v>270</v>
      </c>
      <c r="W1582" s="42" t="s">
        <v>15832</v>
      </c>
      <c r="X1582" s="42">
        <v>726.9</v>
      </c>
      <c r="Y1582" s="42">
        <v>127.3</v>
      </c>
      <c r="Z1582" s="42">
        <v>21</v>
      </c>
      <c r="AA1582" s="42">
        <v>15.5</v>
      </c>
      <c r="AB1582" s="42" t="s">
        <v>15833</v>
      </c>
      <c r="AC1582" s="42">
        <v>38</v>
      </c>
      <c r="AD1582" s="42" t="s">
        <v>15834</v>
      </c>
      <c r="AE1582" s="42">
        <v>260.5</v>
      </c>
      <c r="AF1582" s="42" t="s">
        <v>2824</v>
      </c>
      <c r="AG1582" s="42">
        <v>87</v>
      </c>
      <c r="AH1582" s="42">
        <v>54.9</v>
      </c>
      <c r="AI1582" s="42">
        <v>104.8</v>
      </c>
      <c r="AJ1582" s="42">
        <v>430.12</v>
      </c>
      <c r="AK1582" s="42" t="s">
        <v>76</v>
      </c>
      <c r="AL1582" s="42" t="s">
        <v>76</v>
      </c>
      <c r="AM1582" s="42" t="s">
        <v>76</v>
      </c>
      <c r="AN1582" s="42">
        <v>6.7</v>
      </c>
    </row>
    <row r="1583" spans="2:40" x14ac:dyDescent="0.25">
      <c r="B1583" s="42" t="s">
        <v>408</v>
      </c>
      <c r="C1583" s="15">
        <v>467530</v>
      </c>
      <c r="D1583" s="15" t="s">
        <v>11910</v>
      </c>
      <c r="E1583" s="15">
        <v>2020</v>
      </c>
      <c r="F1583" s="41">
        <v>43983</v>
      </c>
      <c r="G1583" s="42">
        <v>765</v>
      </c>
      <c r="H1583" s="42">
        <v>3161.9</v>
      </c>
      <c r="I1583" s="42">
        <v>769</v>
      </c>
      <c r="J1583" s="42" t="s">
        <v>15835</v>
      </c>
      <c r="K1583" s="42">
        <v>762.2</v>
      </c>
      <c r="L1583" s="42" t="s">
        <v>14093</v>
      </c>
      <c r="M1583" s="42">
        <v>14.1</v>
      </c>
      <c r="N1583" s="42">
        <v>21.3</v>
      </c>
      <c r="O1583" s="42" t="s">
        <v>15836</v>
      </c>
      <c r="P1583" s="42">
        <v>9.3000000000000007</v>
      </c>
      <c r="Q1583" s="42" t="s">
        <v>15837</v>
      </c>
      <c r="R1583" s="42">
        <v>12.5</v>
      </c>
      <c r="S1583" s="42">
        <v>1.3</v>
      </c>
      <c r="T1583" s="42">
        <v>190</v>
      </c>
      <c r="U1583" s="42">
        <v>9.6999999999999993</v>
      </c>
      <c r="V1583" s="42">
        <v>240</v>
      </c>
      <c r="W1583" s="42" t="s">
        <v>15838</v>
      </c>
      <c r="X1583" s="42">
        <v>208.3</v>
      </c>
      <c r="Y1583" s="42">
        <v>39.299999999999997</v>
      </c>
      <c r="Z1583" s="42">
        <v>15</v>
      </c>
      <c r="AA1583" s="42">
        <v>12</v>
      </c>
      <c r="AB1583" s="42" t="s">
        <v>15839</v>
      </c>
      <c r="AC1583" s="42">
        <v>29.5</v>
      </c>
      <c r="AD1583" s="42" t="s">
        <v>15839</v>
      </c>
      <c r="AE1583" s="42">
        <v>73.5</v>
      </c>
      <c r="AF1583" s="42" t="s">
        <v>2307</v>
      </c>
      <c r="AG1583" s="42">
        <v>90</v>
      </c>
      <c r="AH1583" s="42">
        <v>64.099999999999994</v>
      </c>
      <c r="AI1583" s="42">
        <v>142.1</v>
      </c>
      <c r="AJ1583" s="42">
        <v>508.84</v>
      </c>
      <c r="AK1583" s="42" t="s">
        <v>76</v>
      </c>
      <c r="AL1583" s="42" t="s">
        <v>76</v>
      </c>
      <c r="AM1583" s="42" t="s">
        <v>76</v>
      </c>
      <c r="AN1583" s="42">
        <v>6.6</v>
      </c>
    </row>
    <row r="1584" spans="2:40" x14ac:dyDescent="0.25">
      <c r="B1584" s="42" t="s">
        <v>408</v>
      </c>
      <c r="C1584" s="15">
        <v>467530</v>
      </c>
      <c r="D1584" s="15" t="s">
        <v>11910</v>
      </c>
      <c r="E1584" s="15">
        <v>2020</v>
      </c>
      <c r="F1584" s="41">
        <v>44013</v>
      </c>
      <c r="G1584" s="42">
        <v>764.8</v>
      </c>
      <c r="H1584" s="42">
        <v>3161.3</v>
      </c>
      <c r="I1584" s="42">
        <v>768</v>
      </c>
      <c r="J1584" s="42" t="s">
        <v>15840</v>
      </c>
      <c r="K1584" s="42">
        <v>761.6</v>
      </c>
      <c r="L1584" s="42" t="s">
        <v>15841</v>
      </c>
      <c r="M1584" s="42">
        <v>14.4</v>
      </c>
      <c r="N1584" s="42">
        <v>22.3</v>
      </c>
      <c r="O1584" s="42" t="s">
        <v>15842</v>
      </c>
      <c r="P1584" s="42">
        <v>10.4</v>
      </c>
      <c r="Q1584" s="42" t="s">
        <v>15843</v>
      </c>
      <c r="R1584" s="42">
        <v>13.3</v>
      </c>
      <c r="S1584" s="42">
        <v>1.2</v>
      </c>
      <c r="T1584" s="42">
        <v>160</v>
      </c>
      <c r="U1584" s="42">
        <v>9.9</v>
      </c>
      <c r="V1584" s="42">
        <v>250</v>
      </c>
      <c r="W1584" s="42" t="s">
        <v>15844</v>
      </c>
      <c r="X1584" s="42">
        <v>377</v>
      </c>
      <c r="Y1584" s="42">
        <v>65.5</v>
      </c>
      <c r="Z1584" s="42">
        <v>24</v>
      </c>
      <c r="AA1584" s="42">
        <v>20.5</v>
      </c>
      <c r="AB1584" s="42" t="s">
        <v>15845</v>
      </c>
      <c r="AC1584" s="42">
        <v>42</v>
      </c>
      <c r="AD1584" s="42" t="s">
        <v>15846</v>
      </c>
      <c r="AE1584" s="42">
        <v>73</v>
      </c>
      <c r="AF1584" s="42" t="s">
        <v>6438</v>
      </c>
      <c r="AG1584" s="42">
        <v>93</v>
      </c>
      <c r="AH1584" s="42">
        <v>40.9</v>
      </c>
      <c r="AI1584" s="42">
        <v>131.9</v>
      </c>
      <c r="AJ1584" s="42">
        <v>492.64</v>
      </c>
      <c r="AK1584" s="42" t="s">
        <v>76</v>
      </c>
      <c r="AL1584" s="42" t="s">
        <v>76</v>
      </c>
      <c r="AM1584" s="42" t="s">
        <v>76</v>
      </c>
      <c r="AN1584" s="42">
        <v>6.5</v>
      </c>
    </row>
    <row r="1585" spans="2:40" x14ac:dyDescent="0.25">
      <c r="B1585" s="42" t="s">
        <v>408</v>
      </c>
      <c r="C1585" s="15">
        <v>467530</v>
      </c>
      <c r="D1585" s="15" t="s">
        <v>11910</v>
      </c>
      <c r="E1585" s="15">
        <v>2020</v>
      </c>
      <c r="F1585" s="41">
        <v>44044</v>
      </c>
      <c r="G1585" s="42">
        <v>763.5</v>
      </c>
      <c r="H1585" s="42">
        <v>3145.3</v>
      </c>
      <c r="I1585" s="42">
        <v>769.8</v>
      </c>
      <c r="J1585" s="42" t="s">
        <v>2841</v>
      </c>
      <c r="K1585" s="42">
        <v>759.2</v>
      </c>
      <c r="L1585" s="42" t="s">
        <v>15847</v>
      </c>
      <c r="M1585" s="42">
        <v>13.9</v>
      </c>
      <c r="N1585" s="42">
        <v>22.4</v>
      </c>
      <c r="O1585" s="42" t="s">
        <v>15848</v>
      </c>
      <c r="P1585" s="42">
        <v>9.9</v>
      </c>
      <c r="Q1585" s="42" t="s">
        <v>15849</v>
      </c>
      <c r="R1585" s="42">
        <v>13.3</v>
      </c>
      <c r="S1585" s="42">
        <v>1.1000000000000001</v>
      </c>
      <c r="T1585" s="42">
        <v>40</v>
      </c>
      <c r="U1585" s="42">
        <v>11.3</v>
      </c>
      <c r="V1585" s="42">
        <v>120</v>
      </c>
      <c r="W1585" s="42" t="s">
        <v>15850</v>
      </c>
      <c r="X1585" s="42">
        <v>376</v>
      </c>
      <c r="Y1585" s="42">
        <v>87.4</v>
      </c>
      <c r="Z1585" s="42">
        <v>27</v>
      </c>
      <c r="AA1585" s="42">
        <v>10.5</v>
      </c>
      <c r="AB1585" s="42" t="s">
        <v>15851</v>
      </c>
      <c r="AC1585" s="42">
        <v>27.5</v>
      </c>
      <c r="AD1585" s="42" t="s">
        <v>15852</v>
      </c>
      <c r="AE1585" s="42">
        <v>78.5</v>
      </c>
      <c r="AF1585" s="42" t="s">
        <v>2309</v>
      </c>
      <c r="AG1585" s="42">
        <v>96</v>
      </c>
      <c r="AH1585" s="42">
        <v>40.299999999999997</v>
      </c>
      <c r="AI1585" s="42">
        <v>94.1</v>
      </c>
      <c r="AJ1585" s="42">
        <v>372.84</v>
      </c>
      <c r="AK1585" s="42" t="s">
        <v>76</v>
      </c>
      <c r="AL1585" s="42" t="s">
        <v>76</v>
      </c>
      <c r="AM1585" s="42" t="s">
        <v>76</v>
      </c>
      <c r="AN1585" s="42">
        <v>6.8</v>
      </c>
    </row>
    <row r="1586" spans="2:40" x14ac:dyDescent="0.25">
      <c r="B1586" s="42" t="s">
        <v>408</v>
      </c>
      <c r="C1586" s="15">
        <v>467530</v>
      </c>
      <c r="D1586" s="15" t="s">
        <v>11910</v>
      </c>
      <c r="E1586" s="15">
        <v>2020</v>
      </c>
      <c r="F1586" s="41">
        <v>44075</v>
      </c>
      <c r="G1586" s="42">
        <v>764.6</v>
      </c>
      <c r="H1586" s="42">
        <v>3156.8</v>
      </c>
      <c r="I1586" s="42">
        <v>769</v>
      </c>
      <c r="J1586" s="42" t="s">
        <v>15853</v>
      </c>
      <c r="K1586" s="42">
        <v>758.4</v>
      </c>
      <c r="L1586" s="42" t="s">
        <v>15854</v>
      </c>
      <c r="M1586" s="42">
        <v>13.6</v>
      </c>
      <c r="N1586" s="42">
        <v>20.6</v>
      </c>
      <c r="O1586" s="42" t="s">
        <v>15855</v>
      </c>
      <c r="P1586" s="42">
        <v>6.9</v>
      </c>
      <c r="Q1586" s="42" t="s">
        <v>15856</v>
      </c>
      <c r="R1586" s="42">
        <v>12.7</v>
      </c>
      <c r="S1586" s="42">
        <v>1</v>
      </c>
      <c r="T1586" s="42">
        <v>90</v>
      </c>
      <c r="U1586" s="42">
        <v>10.3</v>
      </c>
      <c r="V1586" s="42">
        <v>80</v>
      </c>
      <c r="W1586" s="42" t="s">
        <v>15857</v>
      </c>
      <c r="X1586" s="42">
        <v>155.5</v>
      </c>
      <c r="Y1586" s="42">
        <v>36</v>
      </c>
      <c r="Z1586" s="42">
        <v>15</v>
      </c>
      <c r="AA1586" s="42">
        <v>12.5</v>
      </c>
      <c r="AB1586" s="42" t="s">
        <v>15858</v>
      </c>
      <c r="AC1586" s="42">
        <v>28.5</v>
      </c>
      <c r="AD1586" s="42" t="s">
        <v>15859</v>
      </c>
      <c r="AE1586" s="42">
        <v>34</v>
      </c>
      <c r="AF1586" s="42" t="s">
        <v>15860</v>
      </c>
      <c r="AG1586" s="42">
        <v>94</v>
      </c>
      <c r="AH1586" s="42">
        <v>43.3</v>
      </c>
      <c r="AI1586" s="42">
        <v>123</v>
      </c>
      <c r="AJ1586" s="42">
        <v>411.89</v>
      </c>
      <c r="AK1586" s="42" t="s">
        <v>76</v>
      </c>
      <c r="AL1586" s="42" t="s">
        <v>76</v>
      </c>
      <c r="AM1586" s="42" t="s">
        <v>76</v>
      </c>
      <c r="AN1586" s="42">
        <v>6</v>
      </c>
    </row>
    <row r="1587" spans="2:40" x14ac:dyDescent="0.25">
      <c r="B1587" s="42" t="s">
        <v>408</v>
      </c>
      <c r="C1587" s="15">
        <v>467530</v>
      </c>
      <c r="D1587" s="15" t="s">
        <v>11910</v>
      </c>
      <c r="E1587" s="15">
        <v>2020</v>
      </c>
      <c r="F1587" s="41">
        <v>44105</v>
      </c>
      <c r="G1587" s="42">
        <v>765.4</v>
      </c>
      <c r="H1587" s="42">
        <v>3164.2</v>
      </c>
      <c r="I1587" s="42">
        <v>769.7</v>
      </c>
      <c r="J1587" s="42" t="s">
        <v>15861</v>
      </c>
      <c r="K1587" s="42">
        <v>760.9</v>
      </c>
      <c r="L1587" s="42" t="s">
        <v>15862</v>
      </c>
      <c r="M1587" s="42">
        <v>13</v>
      </c>
      <c r="N1587" s="42">
        <v>20.2</v>
      </c>
      <c r="O1587" s="42" t="s">
        <v>15863</v>
      </c>
      <c r="P1587" s="42">
        <v>7</v>
      </c>
      <c r="Q1587" s="42" t="s">
        <v>15864</v>
      </c>
      <c r="R1587" s="42">
        <v>11.5</v>
      </c>
      <c r="S1587" s="42">
        <v>0.9</v>
      </c>
      <c r="T1587" s="42">
        <v>90</v>
      </c>
      <c r="U1587" s="42">
        <v>9.6</v>
      </c>
      <c r="V1587" s="42">
        <v>90</v>
      </c>
      <c r="W1587" s="42" t="s">
        <v>15865</v>
      </c>
      <c r="X1587" s="42">
        <v>51.5</v>
      </c>
      <c r="Y1587" s="42">
        <v>24.9</v>
      </c>
      <c r="Z1587" s="42">
        <v>9</v>
      </c>
      <c r="AA1587" s="42">
        <v>10</v>
      </c>
      <c r="AB1587" s="42" t="s">
        <v>15866</v>
      </c>
      <c r="AC1587" s="42">
        <v>18</v>
      </c>
      <c r="AD1587" s="42" t="s">
        <v>15867</v>
      </c>
      <c r="AE1587" s="42">
        <v>18</v>
      </c>
      <c r="AF1587" s="42" t="s">
        <v>15868</v>
      </c>
      <c r="AG1587" s="42">
        <v>91</v>
      </c>
      <c r="AH1587" s="42">
        <v>52</v>
      </c>
      <c r="AI1587" s="42">
        <v>146.19999999999999</v>
      </c>
      <c r="AJ1587" s="42">
        <v>458.1</v>
      </c>
      <c r="AK1587" s="42" t="s">
        <v>76</v>
      </c>
      <c r="AL1587" s="42" t="s">
        <v>76</v>
      </c>
      <c r="AM1587" s="42" t="s">
        <v>76</v>
      </c>
      <c r="AN1587" s="42">
        <v>4.8</v>
      </c>
    </row>
    <row r="1588" spans="2:40" x14ac:dyDescent="0.25">
      <c r="B1588" s="42" t="s">
        <v>408</v>
      </c>
      <c r="C1588" s="15">
        <v>467530</v>
      </c>
      <c r="D1588" s="15" t="s">
        <v>11910</v>
      </c>
      <c r="E1588" s="15">
        <v>2020</v>
      </c>
      <c r="F1588" s="41">
        <v>44136</v>
      </c>
      <c r="G1588" s="42">
        <v>767.4</v>
      </c>
      <c r="H1588" s="42">
        <v>3182.1</v>
      </c>
      <c r="I1588" s="42">
        <v>770.6</v>
      </c>
      <c r="J1588" s="42" t="s">
        <v>15869</v>
      </c>
      <c r="K1588" s="42">
        <v>763.9</v>
      </c>
      <c r="L1588" s="42" t="s">
        <v>15870</v>
      </c>
      <c r="M1588" s="42">
        <v>11.8</v>
      </c>
      <c r="N1588" s="42">
        <v>20.8</v>
      </c>
      <c r="O1588" s="42" t="s">
        <v>15871</v>
      </c>
      <c r="P1588" s="42">
        <v>5.4</v>
      </c>
      <c r="Q1588" s="42" t="s">
        <v>15872</v>
      </c>
      <c r="R1588" s="42">
        <v>8.6</v>
      </c>
      <c r="S1588" s="42">
        <v>1</v>
      </c>
      <c r="T1588" s="42">
        <v>80</v>
      </c>
      <c r="U1588" s="42">
        <v>10.3</v>
      </c>
      <c r="V1588" s="42">
        <v>170</v>
      </c>
      <c r="W1588" s="42" t="s">
        <v>15873</v>
      </c>
      <c r="X1588" s="42">
        <v>36</v>
      </c>
      <c r="Y1588" s="42">
        <v>30.1</v>
      </c>
      <c r="Z1588" s="42">
        <v>5</v>
      </c>
      <c r="AA1588" s="42">
        <v>1.5</v>
      </c>
      <c r="AB1588" s="42" t="s">
        <v>15874</v>
      </c>
      <c r="AC1588" s="42">
        <v>5</v>
      </c>
      <c r="AD1588" s="42" t="s">
        <v>15875</v>
      </c>
      <c r="AE1588" s="42">
        <v>17</v>
      </c>
      <c r="AF1588" s="42" t="s">
        <v>14699</v>
      </c>
      <c r="AG1588" s="42">
        <v>82</v>
      </c>
      <c r="AH1588" s="42">
        <v>57</v>
      </c>
      <c r="AI1588" s="42">
        <v>154.80000000000001</v>
      </c>
      <c r="AJ1588" s="42">
        <v>446.03</v>
      </c>
      <c r="AK1588" s="42" t="s">
        <v>76</v>
      </c>
      <c r="AL1588" s="42" t="s">
        <v>76</v>
      </c>
      <c r="AM1588" s="42" t="s">
        <v>76</v>
      </c>
      <c r="AN1588" s="42">
        <v>4.5999999999999996</v>
      </c>
    </row>
    <row r="1589" spans="2:40" x14ac:dyDescent="0.25">
      <c r="B1589" s="42" t="s">
        <v>408</v>
      </c>
      <c r="C1589" s="15">
        <v>467530</v>
      </c>
      <c r="D1589" s="15" t="s">
        <v>11910</v>
      </c>
      <c r="E1589" s="15">
        <v>2020</v>
      </c>
      <c r="F1589" s="41">
        <v>44166</v>
      </c>
      <c r="G1589" s="42">
        <v>765.8</v>
      </c>
      <c r="H1589" s="42">
        <v>3158</v>
      </c>
      <c r="I1589" s="42">
        <v>769.5</v>
      </c>
      <c r="J1589" s="42" t="s">
        <v>15876</v>
      </c>
      <c r="K1589" s="42">
        <v>761.9</v>
      </c>
      <c r="L1589" s="42" t="s">
        <v>15877</v>
      </c>
      <c r="M1589" s="42">
        <v>9</v>
      </c>
      <c r="N1589" s="42">
        <v>17</v>
      </c>
      <c r="O1589" s="42" t="s">
        <v>15878</v>
      </c>
      <c r="P1589" s="42">
        <v>-2.1</v>
      </c>
      <c r="Q1589" s="42" t="s">
        <v>15879</v>
      </c>
      <c r="R1589" s="42">
        <v>7.9</v>
      </c>
      <c r="S1589" s="42">
        <v>1</v>
      </c>
      <c r="T1589" s="42">
        <v>240</v>
      </c>
      <c r="U1589" s="42">
        <v>9.4</v>
      </c>
      <c r="V1589" s="42">
        <v>260</v>
      </c>
      <c r="W1589" s="42" t="s">
        <v>15880</v>
      </c>
      <c r="X1589" s="42">
        <v>81</v>
      </c>
      <c r="Y1589" s="42">
        <v>53.7</v>
      </c>
      <c r="Z1589" s="42">
        <v>8</v>
      </c>
      <c r="AA1589" s="42">
        <v>3</v>
      </c>
      <c r="AB1589" s="42" t="s">
        <v>15881</v>
      </c>
      <c r="AC1589" s="42">
        <v>10</v>
      </c>
      <c r="AD1589" s="42" t="s">
        <v>15882</v>
      </c>
      <c r="AE1589" s="42">
        <v>32</v>
      </c>
      <c r="AF1589" s="42" t="s">
        <v>9555</v>
      </c>
      <c r="AG1589" s="42">
        <v>94</v>
      </c>
      <c r="AH1589" s="42">
        <v>42.2</v>
      </c>
      <c r="AI1589" s="42">
        <v>101.3</v>
      </c>
      <c r="AJ1589" s="42">
        <v>364.72</v>
      </c>
      <c r="AK1589" s="42" t="s">
        <v>76</v>
      </c>
      <c r="AL1589" s="42" t="s">
        <v>76</v>
      </c>
      <c r="AM1589" s="42" t="s">
        <v>76</v>
      </c>
      <c r="AN1589" s="42">
        <v>6.1</v>
      </c>
    </row>
    <row r="1590" spans="2:40" x14ac:dyDescent="0.25">
      <c r="B1590" s="42" t="s">
        <v>408</v>
      </c>
      <c r="C1590" s="15">
        <v>467530</v>
      </c>
      <c r="D1590" s="15" t="s">
        <v>11910</v>
      </c>
      <c r="E1590" s="15">
        <v>2021</v>
      </c>
      <c r="F1590" s="41">
        <v>44197</v>
      </c>
      <c r="G1590" s="42">
        <v>764</v>
      </c>
      <c r="H1590" s="42">
        <v>3123.7</v>
      </c>
      <c r="I1590" s="42">
        <v>767.9</v>
      </c>
      <c r="J1590" s="42" t="s">
        <v>15883</v>
      </c>
      <c r="K1590" s="42">
        <v>760.1</v>
      </c>
      <c r="L1590" s="42" t="s">
        <v>15884</v>
      </c>
      <c r="M1590" s="42">
        <v>5.7</v>
      </c>
      <c r="N1590" s="42">
        <v>14.9</v>
      </c>
      <c r="O1590" s="42" t="s">
        <v>15885</v>
      </c>
      <c r="P1590" s="42">
        <v>-2.4</v>
      </c>
      <c r="Q1590" s="42" t="s">
        <v>15886</v>
      </c>
      <c r="R1590" s="42">
        <v>-0.4</v>
      </c>
      <c r="S1590" s="42">
        <v>1.1000000000000001</v>
      </c>
      <c r="T1590" s="42">
        <v>170</v>
      </c>
      <c r="U1590" s="42">
        <v>9.9</v>
      </c>
      <c r="V1590" s="42">
        <v>240</v>
      </c>
      <c r="W1590" s="42" t="s">
        <v>15887</v>
      </c>
      <c r="X1590" s="42">
        <v>24.5</v>
      </c>
      <c r="Y1590" s="42">
        <v>19.5</v>
      </c>
      <c r="Z1590" s="42">
        <v>4</v>
      </c>
      <c r="AA1590" s="42">
        <v>1.5</v>
      </c>
      <c r="AB1590" s="42" t="s">
        <v>15888</v>
      </c>
      <c r="AC1590" s="42">
        <v>3.5</v>
      </c>
      <c r="AD1590" s="42" t="s">
        <v>1719</v>
      </c>
      <c r="AE1590" s="42">
        <v>18</v>
      </c>
      <c r="AF1590" s="42" t="s">
        <v>4622</v>
      </c>
      <c r="AG1590" s="42">
        <v>71</v>
      </c>
      <c r="AH1590" s="42">
        <v>47.2</v>
      </c>
      <c r="AI1590" s="42">
        <v>192.8</v>
      </c>
      <c r="AJ1590" s="42">
        <v>475.92</v>
      </c>
      <c r="AK1590" s="42" t="s">
        <v>76</v>
      </c>
      <c r="AL1590" s="42" t="s">
        <v>76</v>
      </c>
      <c r="AM1590" s="42" t="s">
        <v>76</v>
      </c>
      <c r="AN1590" s="42">
        <v>3.1</v>
      </c>
    </row>
    <row r="1591" spans="2:40" x14ac:dyDescent="0.25">
      <c r="B1591" s="42" t="s">
        <v>408</v>
      </c>
      <c r="C1591" s="15">
        <v>467530</v>
      </c>
      <c r="D1591" s="15" t="s">
        <v>11910</v>
      </c>
      <c r="E1591" s="15">
        <v>2021</v>
      </c>
      <c r="F1591" s="41">
        <v>44228</v>
      </c>
      <c r="G1591" s="42">
        <v>764.3</v>
      </c>
      <c r="H1591" s="42">
        <v>3131.5</v>
      </c>
      <c r="I1591" s="42">
        <v>768.8</v>
      </c>
      <c r="J1591" s="42" t="s">
        <v>15889</v>
      </c>
      <c r="K1591" s="42">
        <v>759.1</v>
      </c>
      <c r="L1591" s="42" t="s">
        <v>11257</v>
      </c>
      <c r="M1591" s="42">
        <v>7.3</v>
      </c>
      <c r="N1591" s="42">
        <v>17.5</v>
      </c>
      <c r="O1591" s="42" t="s">
        <v>15890</v>
      </c>
      <c r="P1591" s="42">
        <v>-1.2</v>
      </c>
      <c r="Q1591" s="42" t="s">
        <v>15891</v>
      </c>
      <c r="R1591" s="42">
        <v>1.3</v>
      </c>
      <c r="S1591" s="42">
        <v>1</v>
      </c>
      <c r="T1591" s="42">
        <v>360</v>
      </c>
      <c r="U1591" s="42">
        <v>11.1</v>
      </c>
      <c r="V1591" s="42">
        <v>100</v>
      </c>
      <c r="W1591" s="42" t="s">
        <v>15892</v>
      </c>
      <c r="X1591" s="42">
        <v>40.5</v>
      </c>
      <c r="Y1591" s="42">
        <v>10.7</v>
      </c>
      <c r="Z1591" s="42">
        <v>4</v>
      </c>
      <c r="AA1591" s="42">
        <v>3.5</v>
      </c>
      <c r="AB1591" s="42" t="s">
        <v>15893</v>
      </c>
      <c r="AC1591" s="42">
        <v>7.5</v>
      </c>
      <c r="AD1591" s="42" t="s">
        <v>15894</v>
      </c>
      <c r="AE1591" s="42">
        <v>30</v>
      </c>
      <c r="AF1591" s="42" t="s">
        <v>1464</v>
      </c>
      <c r="AG1591" s="42">
        <v>71</v>
      </c>
      <c r="AH1591" s="42">
        <v>53.1</v>
      </c>
      <c r="AI1591" s="42">
        <v>177.7</v>
      </c>
      <c r="AJ1591" s="42">
        <v>485.26</v>
      </c>
      <c r="AK1591" s="42" t="s">
        <v>76</v>
      </c>
      <c r="AL1591" s="42" t="s">
        <v>76</v>
      </c>
      <c r="AM1591" s="42" t="s">
        <v>76</v>
      </c>
      <c r="AN1591" s="42">
        <v>3.8</v>
      </c>
    </row>
    <row r="1592" spans="2:40" x14ac:dyDescent="0.25">
      <c r="B1592" s="42" t="s">
        <v>408</v>
      </c>
      <c r="C1592" s="15">
        <v>467530</v>
      </c>
      <c r="D1592" s="15" t="s">
        <v>11910</v>
      </c>
      <c r="E1592" s="15">
        <v>2021</v>
      </c>
      <c r="F1592" s="41">
        <v>44256</v>
      </c>
      <c r="G1592" s="42">
        <v>765.5</v>
      </c>
      <c r="H1592" s="42">
        <v>3151.2</v>
      </c>
      <c r="I1592" s="42">
        <v>769.5</v>
      </c>
      <c r="J1592" s="42" t="s">
        <v>15895</v>
      </c>
      <c r="K1592" s="42">
        <v>761.4</v>
      </c>
      <c r="L1592" s="42" t="s">
        <v>15896</v>
      </c>
      <c r="M1592" s="42">
        <v>9.9</v>
      </c>
      <c r="N1592" s="42">
        <v>17.7</v>
      </c>
      <c r="O1592" s="42" t="s">
        <v>15897</v>
      </c>
      <c r="P1592" s="42">
        <v>2.7</v>
      </c>
      <c r="Q1592" s="42" t="s">
        <v>15898</v>
      </c>
      <c r="R1592" s="42">
        <v>6.6</v>
      </c>
      <c r="S1592" s="42">
        <v>1.1000000000000001</v>
      </c>
      <c r="T1592" s="42">
        <v>260</v>
      </c>
      <c r="U1592" s="42">
        <v>9.1</v>
      </c>
      <c r="V1592" s="42">
        <v>250</v>
      </c>
      <c r="W1592" s="42" t="s">
        <v>15899</v>
      </c>
      <c r="X1592" s="42">
        <v>52</v>
      </c>
      <c r="Y1592" s="42">
        <v>34.799999999999997</v>
      </c>
      <c r="Z1592" s="42">
        <v>6</v>
      </c>
      <c r="AA1592" s="42">
        <v>3</v>
      </c>
      <c r="AB1592" s="42" t="s">
        <v>15900</v>
      </c>
      <c r="AC1592" s="42">
        <v>7</v>
      </c>
      <c r="AD1592" s="42" t="s">
        <v>15901</v>
      </c>
      <c r="AE1592" s="42">
        <v>28.5</v>
      </c>
      <c r="AF1592" s="42" t="s">
        <v>6495</v>
      </c>
      <c r="AG1592" s="42">
        <v>83</v>
      </c>
      <c r="AH1592" s="42">
        <v>65.3</v>
      </c>
      <c r="AI1592" s="42">
        <v>171</v>
      </c>
      <c r="AJ1592" s="42">
        <v>515.72</v>
      </c>
      <c r="AK1592" s="42" t="s">
        <v>76</v>
      </c>
      <c r="AL1592" s="42" t="s">
        <v>76</v>
      </c>
      <c r="AM1592" s="42" t="s">
        <v>76</v>
      </c>
      <c r="AN1592" s="42">
        <v>4.8</v>
      </c>
    </row>
    <row r="1593" spans="2:40" x14ac:dyDescent="0.25">
      <c r="B1593" s="42" t="s">
        <v>408</v>
      </c>
      <c r="C1593" s="15">
        <v>467530</v>
      </c>
      <c r="D1593" s="15" t="s">
        <v>11910</v>
      </c>
      <c r="E1593" s="15">
        <v>2021</v>
      </c>
      <c r="F1593" s="41">
        <v>44287</v>
      </c>
      <c r="G1593" s="42">
        <v>764.8</v>
      </c>
      <c r="H1593" s="42">
        <v>3147.2</v>
      </c>
      <c r="I1593" s="42">
        <v>769.6</v>
      </c>
      <c r="J1593" s="42" t="s">
        <v>15902</v>
      </c>
      <c r="K1593" s="42">
        <v>759.5</v>
      </c>
      <c r="L1593" s="42" t="s">
        <v>15903</v>
      </c>
      <c r="M1593" s="42">
        <v>11.2</v>
      </c>
      <c r="N1593" s="42">
        <v>19.600000000000001</v>
      </c>
      <c r="O1593" s="42" t="s">
        <v>15904</v>
      </c>
      <c r="P1593" s="42">
        <v>3.4</v>
      </c>
      <c r="Q1593" s="42" t="s">
        <v>15905</v>
      </c>
      <c r="R1593" s="42">
        <v>9.3000000000000007</v>
      </c>
      <c r="S1593" s="42">
        <v>0.9</v>
      </c>
      <c r="T1593" s="42">
        <v>340</v>
      </c>
      <c r="U1593" s="42">
        <v>8.1</v>
      </c>
      <c r="V1593" s="42">
        <v>120</v>
      </c>
      <c r="W1593" s="42" t="s">
        <v>15906</v>
      </c>
      <c r="X1593" s="42">
        <v>95</v>
      </c>
      <c r="Y1593" s="42">
        <v>39.6</v>
      </c>
      <c r="Z1593" s="42">
        <v>8</v>
      </c>
      <c r="AA1593" s="42">
        <v>7</v>
      </c>
      <c r="AB1593" s="42" t="s">
        <v>15907</v>
      </c>
      <c r="AC1593" s="42">
        <v>22.5</v>
      </c>
      <c r="AD1593" s="42" t="s">
        <v>15908</v>
      </c>
      <c r="AE1593" s="42">
        <v>41</v>
      </c>
      <c r="AF1593" s="42" t="s">
        <v>6502</v>
      </c>
      <c r="AG1593" s="42">
        <v>89</v>
      </c>
      <c r="AH1593" s="42">
        <v>46.2</v>
      </c>
      <c r="AI1593" s="42">
        <v>119.4</v>
      </c>
      <c r="AJ1593" s="42">
        <v>425.67</v>
      </c>
      <c r="AK1593" s="42" t="s">
        <v>76</v>
      </c>
      <c r="AL1593" s="42" t="s">
        <v>76</v>
      </c>
      <c r="AM1593" s="42" t="s">
        <v>76</v>
      </c>
      <c r="AN1593" s="42">
        <v>6</v>
      </c>
    </row>
    <row r="1594" spans="2:40" x14ac:dyDescent="0.25">
      <c r="B1594" s="42" t="s">
        <v>408</v>
      </c>
      <c r="C1594" s="15">
        <v>467530</v>
      </c>
      <c r="D1594" s="15" t="s">
        <v>11910</v>
      </c>
      <c r="E1594" s="15">
        <v>2021</v>
      </c>
      <c r="F1594" s="41">
        <v>44317</v>
      </c>
      <c r="G1594" s="42">
        <v>765.7</v>
      </c>
      <c r="H1594" s="42">
        <v>3165</v>
      </c>
      <c r="I1594" s="42">
        <v>769.1</v>
      </c>
      <c r="J1594" s="42" t="s">
        <v>15909</v>
      </c>
      <c r="K1594" s="42">
        <v>760.9</v>
      </c>
      <c r="L1594" s="42" t="s">
        <v>2910</v>
      </c>
      <c r="M1594" s="42">
        <v>14.3</v>
      </c>
      <c r="N1594" s="42">
        <v>22.1</v>
      </c>
      <c r="O1594" s="42" t="s">
        <v>15910</v>
      </c>
      <c r="P1594" s="42">
        <v>7.5</v>
      </c>
      <c r="Q1594" s="42" t="s">
        <v>15911</v>
      </c>
      <c r="R1594" s="42">
        <v>9.9</v>
      </c>
      <c r="S1594" s="42">
        <v>1.2</v>
      </c>
      <c r="T1594" s="42">
        <v>260</v>
      </c>
      <c r="U1594" s="42">
        <v>14.3</v>
      </c>
      <c r="V1594" s="42">
        <v>260</v>
      </c>
      <c r="W1594" s="42" t="s">
        <v>15912</v>
      </c>
      <c r="X1594" s="42">
        <v>229</v>
      </c>
      <c r="Y1594" s="42">
        <v>33.4</v>
      </c>
      <c r="Z1594" s="42">
        <v>11</v>
      </c>
      <c r="AA1594" s="42">
        <v>13</v>
      </c>
      <c r="AB1594" s="42" t="s">
        <v>15913</v>
      </c>
      <c r="AC1594" s="42">
        <v>35.5</v>
      </c>
      <c r="AD1594" s="42" t="s">
        <v>15914</v>
      </c>
      <c r="AE1594" s="42">
        <v>122</v>
      </c>
      <c r="AF1594" s="42" t="s">
        <v>2318</v>
      </c>
      <c r="AG1594" s="42">
        <v>77</v>
      </c>
      <c r="AH1594" s="42">
        <v>86.7</v>
      </c>
      <c r="AI1594" s="42">
        <v>178.7</v>
      </c>
      <c r="AJ1594" s="42">
        <v>622.22</v>
      </c>
      <c r="AK1594" s="42" t="s">
        <v>76</v>
      </c>
      <c r="AL1594" s="42" t="s">
        <v>76</v>
      </c>
      <c r="AM1594" s="42" t="s">
        <v>76</v>
      </c>
      <c r="AN1594" s="42">
        <v>6</v>
      </c>
    </row>
    <row r="1595" spans="2:40" x14ac:dyDescent="0.25">
      <c r="B1595" s="42" t="s">
        <v>408</v>
      </c>
      <c r="C1595" s="15">
        <v>467530</v>
      </c>
      <c r="D1595" s="15" t="s">
        <v>11910</v>
      </c>
      <c r="E1595" s="15">
        <v>2021</v>
      </c>
      <c r="F1595" s="41">
        <v>44348</v>
      </c>
      <c r="G1595" s="42">
        <v>763.5</v>
      </c>
      <c r="H1595" s="42">
        <v>3139.4</v>
      </c>
      <c r="I1595" s="42">
        <v>767.6</v>
      </c>
      <c r="J1595" s="42" t="s">
        <v>15915</v>
      </c>
      <c r="K1595" s="42">
        <v>759.5</v>
      </c>
      <c r="L1595" s="42" t="s">
        <v>15916</v>
      </c>
      <c r="M1595" s="42">
        <v>14</v>
      </c>
      <c r="N1595" s="42">
        <v>20.6</v>
      </c>
      <c r="O1595" s="42" t="s">
        <v>15917</v>
      </c>
      <c r="P1595" s="42">
        <v>10.7</v>
      </c>
      <c r="Q1595" s="42" t="s">
        <v>15918</v>
      </c>
      <c r="R1595" s="42">
        <v>13.3</v>
      </c>
      <c r="S1595" s="42">
        <v>1.2</v>
      </c>
      <c r="T1595" s="42">
        <v>240</v>
      </c>
      <c r="U1595" s="42">
        <v>13.6</v>
      </c>
      <c r="V1595" s="42">
        <v>190</v>
      </c>
      <c r="W1595" s="42" t="s">
        <v>15919</v>
      </c>
      <c r="X1595" s="42">
        <v>795</v>
      </c>
      <c r="Y1595" s="42">
        <v>169.8</v>
      </c>
      <c r="Z1595" s="42">
        <v>26</v>
      </c>
      <c r="AA1595" s="42">
        <v>11</v>
      </c>
      <c r="AB1595" s="42" t="s">
        <v>15920</v>
      </c>
      <c r="AC1595" s="42">
        <v>28</v>
      </c>
      <c r="AD1595" s="42" t="s">
        <v>15921</v>
      </c>
      <c r="AE1595" s="42">
        <v>122.5</v>
      </c>
      <c r="AF1595" s="42" t="s">
        <v>4046</v>
      </c>
      <c r="AG1595" s="42">
        <v>96</v>
      </c>
      <c r="AH1595" s="42">
        <v>38.700000000000003</v>
      </c>
      <c r="AI1595" s="42">
        <v>66.2</v>
      </c>
      <c r="AJ1595" s="42">
        <v>343.33</v>
      </c>
      <c r="AK1595" s="42" t="s">
        <v>76</v>
      </c>
      <c r="AL1595" s="42" t="s">
        <v>76</v>
      </c>
      <c r="AM1595" s="42" t="s">
        <v>76</v>
      </c>
      <c r="AN1595" s="42">
        <v>7.7</v>
      </c>
    </row>
    <row r="1596" spans="2:40" x14ac:dyDescent="0.25">
      <c r="B1596" s="42" t="s">
        <v>408</v>
      </c>
      <c r="C1596" s="15">
        <v>467530</v>
      </c>
      <c r="D1596" s="15" t="s">
        <v>11910</v>
      </c>
      <c r="E1596" s="15">
        <v>2021</v>
      </c>
      <c r="F1596" s="41">
        <v>44378</v>
      </c>
      <c r="G1596" s="42">
        <v>762.2</v>
      </c>
      <c r="H1596" s="42">
        <v>3126.8</v>
      </c>
      <c r="I1596" s="42">
        <v>768.7</v>
      </c>
      <c r="J1596" s="42" t="s">
        <v>15922</v>
      </c>
      <c r="K1596" s="42">
        <v>751.8</v>
      </c>
      <c r="L1596" s="42" t="s">
        <v>15923</v>
      </c>
      <c r="M1596" s="42">
        <v>14.6</v>
      </c>
      <c r="N1596" s="42">
        <v>21.8</v>
      </c>
      <c r="O1596" s="42" t="s">
        <v>15924</v>
      </c>
      <c r="P1596" s="42">
        <v>10.1</v>
      </c>
      <c r="Q1596" s="42" t="s">
        <v>15925</v>
      </c>
      <c r="R1596" s="42">
        <v>13.6</v>
      </c>
      <c r="S1596" s="42">
        <v>1.1000000000000001</v>
      </c>
      <c r="T1596" s="42">
        <v>360</v>
      </c>
      <c r="U1596" s="42">
        <v>19.100000000000001</v>
      </c>
      <c r="V1596" s="42">
        <v>340</v>
      </c>
      <c r="W1596" s="42" t="s">
        <v>15926</v>
      </c>
      <c r="X1596" s="42">
        <v>414</v>
      </c>
      <c r="Y1596" s="42">
        <v>87.6</v>
      </c>
      <c r="Z1596" s="42">
        <v>20</v>
      </c>
      <c r="AA1596" s="42">
        <v>14</v>
      </c>
      <c r="AB1596" s="42" t="s">
        <v>15927</v>
      </c>
      <c r="AC1596" s="42">
        <v>46</v>
      </c>
      <c r="AD1596" s="42" t="s">
        <v>15928</v>
      </c>
      <c r="AE1596" s="42">
        <v>126.5</v>
      </c>
      <c r="AF1596" s="42" t="s">
        <v>6525</v>
      </c>
      <c r="AG1596" s="42">
        <v>94</v>
      </c>
      <c r="AH1596" s="42">
        <v>49</v>
      </c>
      <c r="AI1596" s="42">
        <v>107.5</v>
      </c>
      <c r="AJ1596" s="42">
        <v>431.23</v>
      </c>
      <c r="AK1596" s="42" t="s">
        <v>76</v>
      </c>
      <c r="AL1596" s="42" t="s">
        <v>76</v>
      </c>
      <c r="AM1596" s="42" t="s">
        <v>76</v>
      </c>
      <c r="AN1596" s="42">
        <v>6.6</v>
      </c>
    </row>
    <row r="1597" spans="2:40" x14ac:dyDescent="0.25">
      <c r="B1597" s="42" t="s">
        <v>408</v>
      </c>
      <c r="C1597" s="15">
        <v>467530</v>
      </c>
      <c r="D1597" s="15" t="s">
        <v>11910</v>
      </c>
      <c r="E1597" s="15">
        <v>2021</v>
      </c>
      <c r="F1597" s="41">
        <v>44409</v>
      </c>
      <c r="G1597" s="42">
        <v>763.6</v>
      </c>
      <c r="H1597" s="42">
        <v>3141.8</v>
      </c>
      <c r="I1597" s="42">
        <v>768.8</v>
      </c>
      <c r="J1597" s="42" t="s">
        <v>15929</v>
      </c>
      <c r="K1597" s="42">
        <v>754.2</v>
      </c>
      <c r="L1597" s="42" t="s">
        <v>15930</v>
      </c>
      <c r="M1597" s="42">
        <v>14.2</v>
      </c>
      <c r="N1597" s="42">
        <v>20.2</v>
      </c>
      <c r="O1597" s="42" t="s">
        <v>15931</v>
      </c>
      <c r="P1597" s="42">
        <v>9.4</v>
      </c>
      <c r="Q1597" s="42" t="s">
        <v>1778</v>
      </c>
      <c r="R1597" s="42">
        <v>13.3</v>
      </c>
      <c r="S1597" s="42">
        <v>1.1000000000000001</v>
      </c>
      <c r="T1597" s="42">
        <v>280</v>
      </c>
      <c r="U1597" s="42">
        <v>21</v>
      </c>
      <c r="V1597" s="42">
        <v>280</v>
      </c>
      <c r="W1597" s="42" t="s">
        <v>1773</v>
      </c>
      <c r="X1597" s="42">
        <v>1498.5</v>
      </c>
      <c r="Y1597" s="42">
        <v>178.1</v>
      </c>
      <c r="Z1597" s="42">
        <v>25</v>
      </c>
      <c r="AA1597" s="42">
        <v>19.5</v>
      </c>
      <c r="AB1597" s="42" t="s">
        <v>13618</v>
      </c>
      <c r="AC1597" s="42">
        <v>79</v>
      </c>
      <c r="AD1597" s="42" t="s">
        <v>15932</v>
      </c>
      <c r="AE1597" s="42">
        <v>488.5</v>
      </c>
      <c r="AF1597" s="42" t="s">
        <v>4674</v>
      </c>
      <c r="AG1597" s="42">
        <v>95</v>
      </c>
      <c r="AH1597" s="42">
        <v>41.2</v>
      </c>
      <c r="AI1597" s="42">
        <v>93.4</v>
      </c>
      <c r="AJ1597" s="42">
        <v>361.19</v>
      </c>
      <c r="AK1597" s="42" t="s">
        <v>76</v>
      </c>
      <c r="AL1597" s="42" t="s">
        <v>76</v>
      </c>
      <c r="AM1597" s="42" t="s">
        <v>76</v>
      </c>
      <c r="AN1597" s="42">
        <v>6.7</v>
      </c>
    </row>
    <row r="1598" spans="2:40" x14ac:dyDescent="0.25">
      <c r="B1598" s="42" t="s">
        <v>408</v>
      </c>
      <c r="C1598" s="15">
        <v>467530</v>
      </c>
      <c r="D1598" s="15" t="s">
        <v>11910</v>
      </c>
      <c r="E1598" s="15">
        <v>2021</v>
      </c>
      <c r="F1598" s="41">
        <v>44440</v>
      </c>
      <c r="G1598" s="42">
        <v>765.2</v>
      </c>
      <c r="H1598" s="42">
        <v>3159.2</v>
      </c>
      <c r="I1598" s="42">
        <v>769.7</v>
      </c>
      <c r="J1598" s="42" t="s">
        <v>15933</v>
      </c>
      <c r="K1598" s="42">
        <v>753.2</v>
      </c>
      <c r="L1598" s="42" t="s">
        <v>15934</v>
      </c>
      <c r="M1598" s="42">
        <v>14.1</v>
      </c>
      <c r="N1598" s="42">
        <v>20.6</v>
      </c>
      <c r="O1598" s="42" t="s">
        <v>15935</v>
      </c>
      <c r="P1598" s="42">
        <v>8</v>
      </c>
      <c r="Q1598" s="42" t="s">
        <v>15936</v>
      </c>
      <c r="R1598" s="42">
        <v>13</v>
      </c>
      <c r="S1598" s="42">
        <v>0.9</v>
      </c>
      <c r="T1598" s="42">
        <v>80</v>
      </c>
      <c r="U1598" s="42">
        <v>14.3</v>
      </c>
      <c r="V1598" s="42">
        <v>280</v>
      </c>
      <c r="W1598" s="42" t="s">
        <v>8430</v>
      </c>
      <c r="X1598" s="42">
        <v>227.5</v>
      </c>
      <c r="Y1598" s="42">
        <v>50.2</v>
      </c>
      <c r="Z1598" s="42">
        <v>17</v>
      </c>
      <c r="AA1598" s="42">
        <v>15.5</v>
      </c>
      <c r="AB1598" s="42" t="s">
        <v>15937</v>
      </c>
      <c r="AC1598" s="42">
        <v>30.5</v>
      </c>
      <c r="AD1598" s="42" t="s">
        <v>15938</v>
      </c>
      <c r="AE1598" s="42">
        <v>66</v>
      </c>
      <c r="AF1598" s="42" t="s">
        <v>2322</v>
      </c>
      <c r="AG1598" s="42">
        <v>94</v>
      </c>
      <c r="AH1598" s="42">
        <v>47.8</v>
      </c>
      <c r="AI1598" s="42">
        <v>131</v>
      </c>
      <c r="AJ1598" s="42">
        <v>402.65</v>
      </c>
      <c r="AK1598" s="42" t="s">
        <v>76</v>
      </c>
      <c r="AL1598" s="42" t="s">
        <v>76</v>
      </c>
      <c r="AM1598" s="42" t="s">
        <v>76</v>
      </c>
      <c r="AN1598" s="42">
        <v>5.3</v>
      </c>
    </row>
    <row r="1599" spans="2:40" x14ac:dyDescent="0.25">
      <c r="B1599" s="42" t="s">
        <v>408</v>
      </c>
      <c r="C1599" s="15">
        <v>467530</v>
      </c>
      <c r="D1599" s="15" t="s">
        <v>11910</v>
      </c>
      <c r="E1599" s="15">
        <v>2021</v>
      </c>
      <c r="F1599" s="41">
        <v>44470</v>
      </c>
      <c r="G1599" s="42">
        <v>765.8</v>
      </c>
      <c r="H1599" s="42">
        <v>3161.9</v>
      </c>
      <c r="I1599" s="42">
        <v>769.8</v>
      </c>
      <c r="J1599" s="42" t="s">
        <v>15939</v>
      </c>
      <c r="K1599" s="42">
        <v>754</v>
      </c>
      <c r="L1599" s="42" t="s">
        <v>11863</v>
      </c>
      <c r="M1599" s="42">
        <v>12.6</v>
      </c>
      <c r="N1599" s="42">
        <v>21.2</v>
      </c>
      <c r="O1599" s="42" t="s">
        <v>15940</v>
      </c>
      <c r="P1599" s="42">
        <v>7</v>
      </c>
      <c r="Q1599" s="42" t="s">
        <v>15941</v>
      </c>
      <c r="R1599" s="42">
        <v>11.1</v>
      </c>
      <c r="S1599" s="42">
        <v>0.9</v>
      </c>
      <c r="T1599" s="42">
        <v>80</v>
      </c>
      <c r="U1599" s="42">
        <v>16.100000000000001</v>
      </c>
      <c r="V1599" s="42">
        <v>110</v>
      </c>
      <c r="W1599" s="42" t="s">
        <v>15942</v>
      </c>
      <c r="X1599" s="42">
        <v>78.5</v>
      </c>
      <c r="Y1599" s="42">
        <v>34.9</v>
      </c>
      <c r="Z1599" s="42">
        <v>7</v>
      </c>
      <c r="AA1599" s="42">
        <v>2</v>
      </c>
      <c r="AB1599" s="42" t="s">
        <v>15943</v>
      </c>
      <c r="AC1599" s="42">
        <v>9.5</v>
      </c>
      <c r="AD1599" s="42" t="s">
        <v>15944</v>
      </c>
      <c r="AE1599" s="42">
        <v>37.5</v>
      </c>
      <c r="AF1599" s="42" t="s">
        <v>3444</v>
      </c>
      <c r="AG1599" s="42">
        <v>91</v>
      </c>
      <c r="AH1599" s="42">
        <v>38.9</v>
      </c>
      <c r="AI1599" s="42">
        <v>99</v>
      </c>
      <c r="AJ1599" s="42">
        <v>359.16</v>
      </c>
      <c r="AK1599" s="42" t="s">
        <v>76</v>
      </c>
      <c r="AL1599" s="42" t="s">
        <v>76</v>
      </c>
      <c r="AM1599" s="42" t="s">
        <v>76</v>
      </c>
      <c r="AN1599" s="42">
        <v>6.6</v>
      </c>
    </row>
    <row r="1600" spans="2:40" x14ac:dyDescent="0.25">
      <c r="B1600" s="42" t="s">
        <v>408</v>
      </c>
      <c r="C1600" s="15">
        <v>467530</v>
      </c>
      <c r="D1600" s="15" t="s">
        <v>11910</v>
      </c>
      <c r="E1600" s="15">
        <v>2021</v>
      </c>
      <c r="F1600" s="41">
        <v>44501</v>
      </c>
      <c r="G1600" s="42">
        <v>765.9</v>
      </c>
      <c r="H1600" s="42">
        <v>3156.4</v>
      </c>
      <c r="I1600" s="42">
        <v>770.2</v>
      </c>
      <c r="J1600" s="42" t="s">
        <v>15945</v>
      </c>
      <c r="K1600" s="42">
        <v>762.3</v>
      </c>
      <c r="L1600" s="42" t="s">
        <v>15946</v>
      </c>
      <c r="M1600" s="42">
        <v>10.199999999999999</v>
      </c>
      <c r="N1600" s="42">
        <v>17.8</v>
      </c>
      <c r="O1600" s="42" t="s">
        <v>15947</v>
      </c>
      <c r="P1600" s="42">
        <v>3</v>
      </c>
      <c r="Q1600" s="42" t="s">
        <v>15948</v>
      </c>
      <c r="R1600" s="42">
        <v>7.5</v>
      </c>
      <c r="S1600" s="42">
        <v>1</v>
      </c>
      <c r="T1600" s="42">
        <v>270</v>
      </c>
      <c r="U1600" s="42">
        <v>8.8000000000000007</v>
      </c>
      <c r="V1600" s="42">
        <v>350</v>
      </c>
      <c r="W1600" s="42" t="s">
        <v>15949</v>
      </c>
      <c r="X1600" s="42">
        <v>62.5</v>
      </c>
      <c r="Y1600" s="42">
        <v>24.3</v>
      </c>
      <c r="Z1600" s="42">
        <v>9</v>
      </c>
      <c r="AA1600" s="42">
        <v>4</v>
      </c>
      <c r="AB1600" s="42" t="s">
        <v>15950</v>
      </c>
      <c r="AC1600" s="42">
        <v>11</v>
      </c>
      <c r="AD1600" s="42" t="s">
        <v>15951</v>
      </c>
      <c r="AE1600" s="42">
        <v>34.5</v>
      </c>
      <c r="AF1600" s="42" t="s">
        <v>6554</v>
      </c>
      <c r="AG1600" s="42">
        <v>86</v>
      </c>
      <c r="AH1600" s="42">
        <v>46.1</v>
      </c>
      <c r="AI1600" s="42">
        <v>118.4</v>
      </c>
      <c r="AJ1600" s="42">
        <v>375.72</v>
      </c>
      <c r="AK1600" s="42" t="s">
        <v>76</v>
      </c>
      <c r="AL1600" s="42" t="s">
        <v>76</v>
      </c>
      <c r="AM1600" s="42" t="s">
        <v>76</v>
      </c>
      <c r="AN1600" s="42">
        <v>5.8</v>
      </c>
    </row>
    <row r="1601" spans="2:40" x14ac:dyDescent="0.25">
      <c r="B1601" s="42" t="s">
        <v>408</v>
      </c>
      <c r="C1601" s="15">
        <v>467530</v>
      </c>
      <c r="D1601" s="15" t="s">
        <v>11910</v>
      </c>
      <c r="E1601" s="15">
        <v>2021</v>
      </c>
      <c r="F1601" s="41">
        <v>44531</v>
      </c>
      <c r="G1601" s="43">
        <v>766.5</v>
      </c>
      <c r="H1601" s="43">
        <v>3155</v>
      </c>
      <c r="I1601" s="43">
        <v>770.1</v>
      </c>
      <c r="J1601" s="42" t="s">
        <v>18796</v>
      </c>
      <c r="K1601" s="43">
        <v>762.1</v>
      </c>
      <c r="L1601" s="42" t="s">
        <v>15952</v>
      </c>
      <c r="M1601" s="43">
        <v>7.2</v>
      </c>
      <c r="N1601" s="43">
        <v>14.6</v>
      </c>
      <c r="O1601" s="42" t="s">
        <v>15953</v>
      </c>
      <c r="P1601" s="43">
        <v>-0.7</v>
      </c>
      <c r="Q1601" s="42" t="s">
        <v>15954</v>
      </c>
      <c r="R1601" s="43">
        <v>3.8</v>
      </c>
      <c r="S1601" s="43">
        <v>0.9</v>
      </c>
      <c r="T1601" s="43">
        <v>340</v>
      </c>
      <c r="U1601" s="43">
        <v>12.8</v>
      </c>
      <c r="V1601" s="43">
        <v>110</v>
      </c>
      <c r="W1601" s="42" t="s">
        <v>15955</v>
      </c>
      <c r="X1601" s="43">
        <v>88</v>
      </c>
      <c r="Y1601" s="43">
        <v>31.5</v>
      </c>
      <c r="Z1601" s="43">
        <v>5</v>
      </c>
      <c r="AA1601" s="43">
        <v>6</v>
      </c>
      <c r="AB1601" s="42" t="s">
        <v>15956</v>
      </c>
      <c r="AC1601" s="43">
        <v>17</v>
      </c>
      <c r="AD1601" s="42" t="s">
        <v>15957</v>
      </c>
      <c r="AE1601" s="43">
        <v>68.5</v>
      </c>
      <c r="AF1601" s="42" t="s">
        <v>6560</v>
      </c>
      <c r="AG1601" s="43">
        <v>82</v>
      </c>
      <c r="AH1601" s="43">
        <v>40.1</v>
      </c>
      <c r="AI1601" s="43">
        <v>162.80000000000001</v>
      </c>
      <c r="AJ1601" s="43">
        <v>421.27</v>
      </c>
      <c r="AK1601" s="42" t="s">
        <v>76</v>
      </c>
      <c r="AL1601" s="42" t="s">
        <v>76</v>
      </c>
      <c r="AM1601" s="42" t="s">
        <v>76</v>
      </c>
      <c r="AN1601" s="43">
        <v>4.4000000000000004</v>
      </c>
    </row>
    <row r="1602" spans="2:40" x14ac:dyDescent="0.25">
      <c r="B1602" s="42" t="s">
        <v>408</v>
      </c>
      <c r="C1602" s="15">
        <v>467480</v>
      </c>
      <c r="D1602" s="15" t="s">
        <v>11915</v>
      </c>
      <c r="E1602" s="15">
        <v>2015</v>
      </c>
      <c r="F1602" s="41">
        <v>42005</v>
      </c>
      <c r="G1602" s="42">
        <v>1016.6</v>
      </c>
      <c r="H1602" s="42">
        <v>1020</v>
      </c>
      <c r="I1602" s="42">
        <v>1022.6</v>
      </c>
      <c r="J1602" s="42" t="s">
        <v>15958</v>
      </c>
      <c r="K1602" s="42">
        <v>1009</v>
      </c>
      <c r="L1602" s="42" t="s">
        <v>4089</v>
      </c>
      <c r="M1602" s="42">
        <v>16.8</v>
      </c>
      <c r="N1602" s="42">
        <v>28.6</v>
      </c>
      <c r="O1602" s="42" t="s">
        <v>15959</v>
      </c>
      <c r="P1602" s="42">
        <v>8</v>
      </c>
      <c r="Q1602" s="42" t="s">
        <v>15960</v>
      </c>
      <c r="R1602" s="42">
        <v>12.1</v>
      </c>
      <c r="S1602" s="42">
        <v>1.8</v>
      </c>
      <c r="T1602" s="42">
        <v>10</v>
      </c>
      <c r="U1602" s="42">
        <v>11.2</v>
      </c>
      <c r="V1602" s="42">
        <v>360</v>
      </c>
      <c r="W1602" s="42" t="s">
        <v>15961</v>
      </c>
      <c r="X1602" s="42">
        <v>6</v>
      </c>
      <c r="Y1602" s="42">
        <v>19.899999999999999</v>
      </c>
      <c r="Z1602" s="42">
        <v>4</v>
      </c>
      <c r="AA1602" s="42">
        <v>1</v>
      </c>
      <c r="AB1602" s="42" t="s">
        <v>15962</v>
      </c>
      <c r="AC1602" s="42">
        <v>2.5</v>
      </c>
      <c r="AD1602" s="42" t="s">
        <v>15963</v>
      </c>
      <c r="AE1602" s="42">
        <v>4.5</v>
      </c>
      <c r="AF1602" s="42" t="s">
        <v>2975</v>
      </c>
      <c r="AG1602" s="42">
        <v>75</v>
      </c>
      <c r="AH1602" s="42">
        <v>63</v>
      </c>
      <c r="AI1602" s="42">
        <v>168.5</v>
      </c>
      <c r="AJ1602" s="42">
        <v>321.45999999999998</v>
      </c>
      <c r="AK1602" s="42">
        <v>4</v>
      </c>
      <c r="AL1602" s="42">
        <v>6</v>
      </c>
      <c r="AM1602" s="42" t="s">
        <v>2976</v>
      </c>
      <c r="AN1602" s="42">
        <v>5.6</v>
      </c>
    </row>
    <row r="1603" spans="2:40" x14ac:dyDescent="0.25">
      <c r="B1603" s="42" t="s">
        <v>408</v>
      </c>
      <c r="C1603" s="15">
        <v>467480</v>
      </c>
      <c r="D1603" s="15" t="s">
        <v>11915</v>
      </c>
      <c r="E1603" s="15">
        <v>2015</v>
      </c>
      <c r="F1603" s="41">
        <v>42036</v>
      </c>
      <c r="G1603" s="42">
        <v>1015.5</v>
      </c>
      <c r="H1603" s="42">
        <v>1019</v>
      </c>
      <c r="I1603" s="42">
        <v>1022.9</v>
      </c>
      <c r="J1603" s="42" t="s">
        <v>15964</v>
      </c>
      <c r="K1603" s="42">
        <v>1008.5</v>
      </c>
      <c r="L1603" s="42" t="s">
        <v>15965</v>
      </c>
      <c r="M1603" s="42">
        <v>18.100000000000001</v>
      </c>
      <c r="N1603" s="42">
        <v>28.3</v>
      </c>
      <c r="O1603" s="42" t="s">
        <v>15966</v>
      </c>
      <c r="P1603" s="42">
        <v>9.3000000000000007</v>
      </c>
      <c r="Q1603" s="42" t="s">
        <v>15967</v>
      </c>
      <c r="R1603" s="42">
        <v>13.8</v>
      </c>
      <c r="S1603" s="42">
        <v>1.8</v>
      </c>
      <c r="T1603" s="42">
        <v>10</v>
      </c>
      <c r="U1603" s="42">
        <v>12.7</v>
      </c>
      <c r="V1603" s="42">
        <v>350</v>
      </c>
      <c r="W1603" s="42" t="s">
        <v>15968</v>
      </c>
      <c r="X1603" s="42">
        <v>30.1</v>
      </c>
      <c r="Y1603" s="42">
        <v>11</v>
      </c>
      <c r="Z1603" s="42">
        <v>3</v>
      </c>
      <c r="AA1603" s="42">
        <v>6</v>
      </c>
      <c r="AB1603" s="42" t="s">
        <v>15969</v>
      </c>
      <c r="AC1603" s="42">
        <v>16</v>
      </c>
      <c r="AD1603" s="42" t="s">
        <v>15970</v>
      </c>
      <c r="AE1603" s="42">
        <v>19.5</v>
      </c>
      <c r="AF1603" s="42" t="s">
        <v>12526</v>
      </c>
      <c r="AG1603" s="42">
        <v>77</v>
      </c>
      <c r="AH1603" s="42">
        <v>67.400000000000006</v>
      </c>
      <c r="AI1603" s="42">
        <v>143.5</v>
      </c>
      <c r="AJ1603" s="42">
        <v>333.18</v>
      </c>
      <c r="AK1603" s="42" t="s">
        <v>76</v>
      </c>
      <c r="AL1603" s="42" t="s">
        <v>76</v>
      </c>
      <c r="AM1603" s="42" t="s">
        <v>76</v>
      </c>
      <c r="AN1603" s="42">
        <v>6.3</v>
      </c>
    </row>
    <row r="1604" spans="2:40" x14ac:dyDescent="0.25">
      <c r="B1604" s="42" t="s">
        <v>408</v>
      </c>
      <c r="C1604" s="15">
        <v>467480</v>
      </c>
      <c r="D1604" s="15" t="s">
        <v>11915</v>
      </c>
      <c r="E1604" s="15">
        <v>2015</v>
      </c>
      <c r="F1604" s="41">
        <v>42064</v>
      </c>
      <c r="G1604" s="42">
        <v>1014.2</v>
      </c>
      <c r="H1604" s="42">
        <v>1017.6</v>
      </c>
      <c r="I1604" s="42">
        <v>1021.7</v>
      </c>
      <c r="J1604" s="42" t="s">
        <v>15971</v>
      </c>
      <c r="K1604" s="42">
        <v>1005.9</v>
      </c>
      <c r="L1604" s="42" t="s">
        <v>15972</v>
      </c>
      <c r="M1604" s="42">
        <v>20.9</v>
      </c>
      <c r="N1604" s="42">
        <v>33.200000000000003</v>
      </c>
      <c r="O1604" s="42" t="s">
        <v>15973</v>
      </c>
      <c r="P1604" s="42">
        <v>13.9</v>
      </c>
      <c r="Q1604" s="42" t="s">
        <v>15974</v>
      </c>
      <c r="R1604" s="42">
        <v>17</v>
      </c>
      <c r="S1604" s="42">
        <v>1.8</v>
      </c>
      <c r="T1604" s="42">
        <v>10</v>
      </c>
      <c r="U1604" s="42">
        <v>13.8</v>
      </c>
      <c r="V1604" s="42">
        <v>20</v>
      </c>
      <c r="W1604" s="42" t="s">
        <v>15975</v>
      </c>
      <c r="X1604" s="42">
        <v>7.3</v>
      </c>
      <c r="Y1604" s="42">
        <v>20.9</v>
      </c>
      <c r="Z1604" s="42">
        <v>6</v>
      </c>
      <c r="AA1604" s="42">
        <v>0.5</v>
      </c>
      <c r="AB1604" s="42" t="s">
        <v>15976</v>
      </c>
      <c r="AC1604" s="42">
        <v>1.5</v>
      </c>
      <c r="AD1604" s="42" t="s">
        <v>15977</v>
      </c>
      <c r="AE1604" s="42">
        <v>2.5</v>
      </c>
      <c r="AF1604" s="42" t="s">
        <v>1841</v>
      </c>
      <c r="AG1604" s="42">
        <v>79</v>
      </c>
      <c r="AH1604" s="42">
        <v>84</v>
      </c>
      <c r="AI1604" s="42">
        <v>136.5</v>
      </c>
      <c r="AJ1604" s="42">
        <v>377.31</v>
      </c>
      <c r="AK1604" s="42" t="s">
        <v>76</v>
      </c>
      <c r="AL1604" s="42" t="s">
        <v>76</v>
      </c>
      <c r="AM1604" s="42" t="s">
        <v>76</v>
      </c>
      <c r="AN1604" s="42">
        <v>7</v>
      </c>
    </row>
    <row r="1605" spans="2:40" x14ac:dyDescent="0.25">
      <c r="B1605" s="42" t="s">
        <v>408</v>
      </c>
      <c r="C1605" s="15">
        <v>467480</v>
      </c>
      <c r="D1605" s="15" t="s">
        <v>11915</v>
      </c>
      <c r="E1605" s="15">
        <v>2015</v>
      </c>
      <c r="F1605" s="41">
        <v>42095</v>
      </c>
      <c r="G1605" s="42">
        <v>1010.7</v>
      </c>
      <c r="H1605" s="42">
        <v>1014.1</v>
      </c>
      <c r="I1605" s="42">
        <v>1016.4</v>
      </c>
      <c r="J1605" s="42" t="s">
        <v>15978</v>
      </c>
      <c r="K1605" s="42">
        <v>1004.1</v>
      </c>
      <c r="L1605" s="42" t="s">
        <v>15979</v>
      </c>
      <c r="M1605" s="42">
        <v>24.1</v>
      </c>
      <c r="N1605" s="42">
        <v>33.6</v>
      </c>
      <c r="O1605" s="42" t="s">
        <v>15980</v>
      </c>
      <c r="P1605" s="42">
        <v>11.2</v>
      </c>
      <c r="Q1605" s="42" t="s">
        <v>10790</v>
      </c>
      <c r="R1605" s="42">
        <v>19.2</v>
      </c>
      <c r="S1605" s="42">
        <v>2.2000000000000002</v>
      </c>
      <c r="T1605" s="42">
        <v>10</v>
      </c>
      <c r="U1605" s="42">
        <v>17</v>
      </c>
      <c r="V1605" s="42">
        <v>90</v>
      </c>
      <c r="W1605" s="42" t="s">
        <v>15981</v>
      </c>
      <c r="X1605" s="42">
        <v>108.1</v>
      </c>
      <c r="Y1605" s="42">
        <v>28.3</v>
      </c>
      <c r="Z1605" s="42">
        <v>5</v>
      </c>
      <c r="AA1605" s="42">
        <v>24</v>
      </c>
      <c r="AB1605" s="42" t="s">
        <v>15982</v>
      </c>
      <c r="AC1605" s="42">
        <v>51</v>
      </c>
      <c r="AD1605" s="42" t="s">
        <v>15983</v>
      </c>
      <c r="AE1605" s="42">
        <v>57</v>
      </c>
      <c r="AF1605" s="42" t="s">
        <v>4729</v>
      </c>
      <c r="AG1605" s="42">
        <v>76</v>
      </c>
      <c r="AH1605" s="42">
        <v>140.30000000000001</v>
      </c>
      <c r="AI1605" s="42">
        <v>229.6</v>
      </c>
      <c r="AJ1605" s="42">
        <v>542.55999999999995</v>
      </c>
      <c r="AK1605" s="42" t="s">
        <v>76</v>
      </c>
      <c r="AL1605" s="42" t="s">
        <v>76</v>
      </c>
      <c r="AM1605" s="42" t="s">
        <v>76</v>
      </c>
      <c r="AN1605" s="42">
        <v>5.9</v>
      </c>
    </row>
    <row r="1606" spans="2:40" x14ac:dyDescent="0.25">
      <c r="B1606" s="42" t="s">
        <v>408</v>
      </c>
      <c r="C1606" s="15">
        <v>467480</v>
      </c>
      <c r="D1606" s="15" t="s">
        <v>11915</v>
      </c>
      <c r="E1606" s="15">
        <v>2015</v>
      </c>
      <c r="F1606" s="41">
        <v>42125</v>
      </c>
      <c r="G1606" s="42">
        <v>1006.7</v>
      </c>
      <c r="H1606" s="42">
        <v>1010</v>
      </c>
      <c r="I1606" s="42">
        <v>1011.5</v>
      </c>
      <c r="J1606" s="42" t="s">
        <v>15984</v>
      </c>
      <c r="K1606" s="42">
        <v>1001.4</v>
      </c>
      <c r="L1606" s="42" t="s">
        <v>15985</v>
      </c>
      <c r="M1606" s="42">
        <v>27.3</v>
      </c>
      <c r="N1606" s="42">
        <v>35</v>
      </c>
      <c r="O1606" s="42" t="s">
        <v>15986</v>
      </c>
      <c r="P1606" s="42">
        <v>22.4</v>
      </c>
      <c r="Q1606" s="42" t="s">
        <v>11353</v>
      </c>
      <c r="R1606" s="42">
        <v>23.5</v>
      </c>
      <c r="S1606" s="42">
        <v>2.1</v>
      </c>
      <c r="T1606" s="42">
        <v>250</v>
      </c>
      <c r="U1606" s="42">
        <v>13.3</v>
      </c>
      <c r="V1606" s="42">
        <v>250</v>
      </c>
      <c r="W1606" s="42" t="s">
        <v>15987</v>
      </c>
      <c r="X1606" s="42">
        <v>405.5</v>
      </c>
      <c r="Y1606" s="42">
        <v>118.1</v>
      </c>
      <c r="Z1606" s="42">
        <v>14</v>
      </c>
      <c r="AA1606" s="42">
        <v>18</v>
      </c>
      <c r="AB1606" s="42" t="s">
        <v>15988</v>
      </c>
      <c r="AC1606" s="42">
        <v>64</v>
      </c>
      <c r="AD1606" s="42" t="s">
        <v>15989</v>
      </c>
      <c r="AE1606" s="42">
        <v>206.3</v>
      </c>
      <c r="AF1606" s="42" t="s">
        <v>5977</v>
      </c>
      <c r="AG1606" s="42">
        <v>81</v>
      </c>
      <c r="AH1606" s="42">
        <v>117.3</v>
      </c>
      <c r="AI1606" s="42">
        <v>171.4</v>
      </c>
      <c r="AJ1606" s="42">
        <v>463.7</v>
      </c>
      <c r="AK1606" s="42" t="s">
        <v>76</v>
      </c>
      <c r="AL1606" s="42" t="s">
        <v>76</v>
      </c>
      <c r="AM1606" s="42" t="s">
        <v>76</v>
      </c>
      <c r="AN1606" s="42">
        <v>7</v>
      </c>
    </row>
    <row r="1607" spans="2:40" x14ac:dyDescent="0.25">
      <c r="B1607" s="42" t="s">
        <v>408</v>
      </c>
      <c r="C1607" s="15">
        <v>467480</v>
      </c>
      <c r="D1607" s="15" t="s">
        <v>11915</v>
      </c>
      <c r="E1607" s="15">
        <v>2015</v>
      </c>
      <c r="F1607" s="41">
        <v>42156</v>
      </c>
      <c r="G1607" s="42">
        <v>1005.7</v>
      </c>
      <c r="H1607" s="42">
        <v>1008.9</v>
      </c>
      <c r="I1607" s="42">
        <v>1009.2</v>
      </c>
      <c r="J1607" s="42" t="s">
        <v>15990</v>
      </c>
      <c r="K1607" s="42">
        <v>1001.5</v>
      </c>
      <c r="L1607" s="42" t="s">
        <v>15991</v>
      </c>
      <c r="M1607" s="42">
        <v>30.1</v>
      </c>
      <c r="N1607" s="42">
        <v>37</v>
      </c>
      <c r="O1607" s="42" t="s">
        <v>15992</v>
      </c>
      <c r="P1607" s="42">
        <v>23.5</v>
      </c>
      <c r="Q1607" s="42" t="s">
        <v>15993</v>
      </c>
      <c r="R1607" s="42">
        <v>24.3</v>
      </c>
      <c r="S1607" s="42">
        <v>2.6</v>
      </c>
      <c r="T1607" s="42">
        <v>260</v>
      </c>
      <c r="U1607" s="42">
        <v>13.6</v>
      </c>
      <c r="V1607" s="42">
        <v>240</v>
      </c>
      <c r="W1607" s="42" t="s">
        <v>15994</v>
      </c>
      <c r="X1607" s="42">
        <v>44.8</v>
      </c>
      <c r="Y1607" s="42">
        <v>12.4</v>
      </c>
      <c r="Z1607" s="42">
        <v>6</v>
      </c>
      <c r="AA1607" s="42">
        <v>12</v>
      </c>
      <c r="AB1607" s="42" t="s">
        <v>15995</v>
      </c>
      <c r="AC1607" s="42">
        <v>19.100000000000001</v>
      </c>
      <c r="AD1607" s="42" t="s">
        <v>15996</v>
      </c>
      <c r="AE1607" s="42">
        <v>19.7</v>
      </c>
      <c r="AF1607" s="42" t="s">
        <v>1866</v>
      </c>
      <c r="AG1607" s="42">
        <v>72</v>
      </c>
      <c r="AH1607" s="42">
        <v>171.1</v>
      </c>
      <c r="AI1607" s="42">
        <v>282.10000000000002</v>
      </c>
      <c r="AJ1607" s="42">
        <v>596.82000000000005</v>
      </c>
      <c r="AK1607" s="42" t="s">
        <v>76</v>
      </c>
      <c r="AL1607" s="42" t="s">
        <v>76</v>
      </c>
      <c r="AM1607" s="42" t="s">
        <v>76</v>
      </c>
      <c r="AN1607" s="42">
        <v>5.9</v>
      </c>
    </row>
    <row r="1608" spans="2:40" x14ac:dyDescent="0.25">
      <c r="B1608" s="42" t="s">
        <v>408</v>
      </c>
      <c r="C1608" s="15">
        <v>467480</v>
      </c>
      <c r="D1608" s="15" t="s">
        <v>11915</v>
      </c>
      <c r="E1608" s="15">
        <v>2015</v>
      </c>
      <c r="F1608" s="41">
        <v>42186</v>
      </c>
      <c r="G1608" s="42">
        <v>1002.5</v>
      </c>
      <c r="H1608" s="42">
        <v>1005.7</v>
      </c>
      <c r="I1608" s="42">
        <v>1011.4</v>
      </c>
      <c r="J1608" s="42" t="s">
        <v>15997</v>
      </c>
      <c r="K1608" s="42">
        <v>992.5</v>
      </c>
      <c r="L1608" s="42" t="s">
        <v>15998</v>
      </c>
      <c r="M1608" s="42">
        <v>29.2</v>
      </c>
      <c r="N1608" s="42">
        <v>35.799999999999997</v>
      </c>
      <c r="O1608" s="42" t="s">
        <v>15999</v>
      </c>
      <c r="P1608" s="42">
        <v>23.5</v>
      </c>
      <c r="Q1608" s="42" t="s">
        <v>16000</v>
      </c>
      <c r="R1608" s="42">
        <v>24.1</v>
      </c>
      <c r="S1608" s="42">
        <v>2.4</v>
      </c>
      <c r="T1608" s="42">
        <v>250</v>
      </c>
      <c r="U1608" s="42">
        <v>16</v>
      </c>
      <c r="V1608" s="42">
        <v>10</v>
      </c>
      <c r="W1608" s="42" t="s">
        <v>16001</v>
      </c>
      <c r="X1608" s="42">
        <v>245.6</v>
      </c>
      <c r="Y1608" s="42">
        <v>57.3</v>
      </c>
      <c r="Z1608" s="42">
        <v>15</v>
      </c>
      <c r="AA1608" s="42">
        <v>16.5</v>
      </c>
      <c r="AB1608" s="42" t="s">
        <v>16002</v>
      </c>
      <c r="AC1608" s="42">
        <v>54.6</v>
      </c>
      <c r="AD1608" s="42" t="s">
        <v>16003</v>
      </c>
      <c r="AE1608" s="42">
        <v>63.2</v>
      </c>
      <c r="AF1608" s="42" t="s">
        <v>16004</v>
      </c>
      <c r="AG1608" s="42">
        <v>75</v>
      </c>
      <c r="AH1608" s="42">
        <v>150.6</v>
      </c>
      <c r="AI1608" s="42">
        <v>199.1</v>
      </c>
      <c r="AJ1608" s="42">
        <v>527.44000000000005</v>
      </c>
      <c r="AK1608" s="42" t="s">
        <v>76</v>
      </c>
      <c r="AL1608" s="42" t="s">
        <v>76</v>
      </c>
      <c r="AM1608" s="42" t="s">
        <v>76</v>
      </c>
      <c r="AN1608" s="42">
        <v>7.1</v>
      </c>
    </row>
    <row r="1609" spans="2:40" x14ac:dyDescent="0.25">
      <c r="B1609" s="42" t="s">
        <v>408</v>
      </c>
      <c r="C1609" s="15">
        <v>467480</v>
      </c>
      <c r="D1609" s="15" t="s">
        <v>11915</v>
      </c>
      <c r="E1609" s="15">
        <v>2015</v>
      </c>
      <c r="F1609" s="41">
        <v>42217</v>
      </c>
      <c r="G1609" s="42">
        <v>1002.7</v>
      </c>
      <c r="H1609" s="42">
        <v>1005.9</v>
      </c>
      <c r="I1609" s="42">
        <v>1010.4</v>
      </c>
      <c r="J1609" s="42" t="s">
        <v>13128</v>
      </c>
      <c r="K1609" s="42">
        <v>962.6</v>
      </c>
      <c r="L1609" s="42" t="s">
        <v>16005</v>
      </c>
      <c r="M1609" s="42">
        <v>28.1</v>
      </c>
      <c r="N1609" s="42">
        <v>34.9</v>
      </c>
      <c r="O1609" s="42" t="s">
        <v>16006</v>
      </c>
      <c r="P1609" s="42">
        <v>23.2</v>
      </c>
      <c r="Q1609" s="42" t="s">
        <v>16007</v>
      </c>
      <c r="R1609" s="42">
        <v>24.2</v>
      </c>
      <c r="S1609" s="42">
        <v>2.2999999999999998</v>
      </c>
      <c r="T1609" s="42">
        <v>210</v>
      </c>
      <c r="U1609" s="42">
        <v>33.799999999999997</v>
      </c>
      <c r="V1609" s="42">
        <v>230</v>
      </c>
      <c r="W1609" s="42" t="s">
        <v>16008</v>
      </c>
      <c r="X1609" s="42">
        <v>560.5</v>
      </c>
      <c r="Y1609" s="42">
        <v>153.9</v>
      </c>
      <c r="Z1609" s="42">
        <v>20</v>
      </c>
      <c r="AA1609" s="42">
        <v>15.5</v>
      </c>
      <c r="AB1609" s="42" t="s">
        <v>16009</v>
      </c>
      <c r="AC1609" s="42">
        <v>29</v>
      </c>
      <c r="AD1609" s="42" t="s">
        <v>16010</v>
      </c>
      <c r="AE1609" s="42">
        <v>185.7</v>
      </c>
      <c r="AF1609" s="42" t="s">
        <v>1883</v>
      </c>
      <c r="AG1609" s="42">
        <v>80</v>
      </c>
      <c r="AH1609" s="42">
        <v>109.3</v>
      </c>
      <c r="AI1609" s="42">
        <v>146.69999999999999</v>
      </c>
      <c r="AJ1609" s="42">
        <v>391.89</v>
      </c>
      <c r="AK1609" s="42" t="s">
        <v>76</v>
      </c>
      <c r="AL1609" s="42" t="s">
        <v>76</v>
      </c>
      <c r="AM1609" s="42" t="s">
        <v>76</v>
      </c>
      <c r="AN1609" s="42">
        <v>7.3</v>
      </c>
    </row>
    <row r="1610" spans="2:40" x14ac:dyDescent="0.25">
      <c r="B1610" s="42" t="s">
        <v>408</v>
      </c>
      <c r="C1610" s="15">
        <v>467480</v>
      </c>
      <c r="D1610" s="15" t="s">
        <v>11915</v>
      </c>
      <c r="E1610" s="15">
        <v>2015</v>
      </c>
      <c r="F1610" s="41">
        <v>42248</v>
      </c>
      <c r="G1610" s="42">
        <v>1006.5</v>
      </c>
      <c r="H1610" s="42">
        <v>1009.8</v>
      </c>
      <c r="I1610" s="42">
        <v>1012.5</v>
      </c>
      <c r="J1610" s="42" t="s">
        <v>16011</v>
      </c>
      <c r="K1610" s="42">
        <v>980</v>
      </c>
      <c r="L1610" s="42" t="s">
        <v>16012</v>
      </c>
      <c r="M1610" s="42">
        <v>27.5</v>
      </c>
      <c r="N1610" s="42">
        <v>33.9</v>
      </c>
      <c r="O1610" s="42" t="s">
        <v>16013</v>
      </c>
      <c r="P1610" s="42">
        <v>22.2</v>
      </c>
      <c r="Q1610" s="42" t="s">
        <v>16014</v>
      </c>
      <c r="R1610" s="42">
        <v>24</v>
      </c>
      <c r="S1610" s="42">
        <v>1.6</v>
      </c>
      <c r="T1610" s="42">
        <v>350</v>
      </c>
      <c r="U1610" s="42">
        <v>28.8</v>
      </c>
      <c r="V1610" s="42">
        <v>240</v>
      </c>
      <c r="W1610" s="42" t="s">
        <v>16015</v>
      </c>
      <c r="X1610" s="42">
        <v>333.1</v>
      </c>
      <c r="Y1610" s="42">
        <v>46.9</v>
      </c>
      <c r="Z1610" s="42">
        <v>7</v>
      </c>
      <c r="AA1610" s="42">
        <v>14</v>
      </c>
      <c r="AB1610" s="42" t="s">
        <v>16016</v>
      </c>
      <c r="AC1610" s="42">
        <v>58</v>
      </c>
      <c r="AD1610" s="42" t="s">
        <v>16017</v>
      </c>
      <c r="AE1610" s="42">
        <v>214.4</v>
      </c>
      <c r="AF1610" s="42" t="s">
        <v>6004</v>
      </c>
      <c r="AG1610" s="42">
        <v>83</v>
      </c>
      <c r="AH1610" s="42">
        <v>109.6</v>
      </c>
      <c r="AI1610" s="42">
        <v>200.1</v>
      </c>
      <c r="AJ1610" s="42">
        <v>456.75</v>
      </c>
      <c r="AK1610" s="42" t="s">
        <v>76</v>
      </c>
      <c r="AL1610" s="42" t="s">
        <v>76</v>
      </c>
      <c r="AM1610" s="42" t="s">
        <v>76</v>
      </c>
      <c r="AN1610" s="42">
        <v>5.6</v>
      </c>
    </row>
    <row r="1611" spans="2:40" x14ac:dyDescent="0.25">
      <c r="B1611" s="42" t="s">
        <v>408</v>
      </c>
      <c r="C1611" s="15">
        <v>467480</v>
      </c>
      <c r="D1611" s="15" t="s">
        <v>11915</v>
      </c>
      <c r="E1611" s="15">
        <v>2015</v>
      </c>
      <c r="F1611" s="41">
        <v>42278</v>
      </c>
      <c r="G1611" s="42">
        <v>1010.2</v>
      </c>
      <c r="H1611" s="42">
        <v>1013.5</v>
      </c>
      <c r="I1611" s="42">
        <v>1018.7</v>
      </c>
      <c r="J1611" s="42" t="s">
        <v>12000</v>
      </c>
      <c r="K1611" s="42">
        <v>999.7</v>
      </c>
      <c r="L1611" s="42" t="s">
        <v>11387</v>
      </c>
      <c r="M1611" s="42">
        <v>25.8</v>
      </c>
      <c r="N1611" s="42">
        <v>32.799999999999997</v>
      </c>
      <c r="O1611" s="42" t="s">
        <v>16018</v>
      </c>
      <c r="P1611" s="42">
        <v>18.899999999999999</v>
      </c>
      <c r="Q1611" s="42" t="s">
        <v>16019</v>
      </c>
      <c r="R1611" s="42">
        <v>22.9</v>
      </c>
      <c r="S1611" s="42">
        <v>1.2</v>
      </c>
      <c r="T1611" s="42">
        <v>10</v>
      </c>
      <c r="U1611" s="42">
        <v>9.3000000000000007</v>
      </c>
      <c r="V1611" s="42">
        <v>360</v>
      </c>
      <c r="W1611" s="42" t="s">
        <v>16020</v>
      </c>
      <c r="X1611" s="42">
        <v>17.5</v>
      </c>
      <c r="Y1611" s="42">
        <v>25.6</v>
      </c>
      <c r="Z1611" s="42">
        <v>4</v>
      </c>
      <c r="AA1611" s="42">
        <v>4.5999999999999996</v>
      </c>
      <c r="AB1611" s="42" t="s">
        <v>16021</v>
      </c>
      <c r="AC1611" s="42">
        <v>9.1999999999999993</v>
      </c>
      <c r="AD1611" s="42" t="s">
        <v>16022</v>
      </c>
      <c r="AE1611" s="42">
        <v>9.9</v>
      </c>
      <c r="AF1611" s="42" t="s">
        <v>1901</v>
      </c>
      <c r="AG1611" s="42">
        <v>85</v>
      </c>
      <c r="AH1611" s="42">
        <v>93.6</v>
      </c>
      <c r="AI1611" s="42">
        <v>182.6</v>
      </c>
      <c r="AJ1611" s="42">
        <v>411.4</v>
      </c>
      <c r="AK1611" s="42" t="s">
        <v>76</v>
      </c>
      <c r="AL1611" s="42" t="s">
        <v>76</v>
      </c>
      <c r="AM1611" s="42" t="s">
        <v>76</v>
      </c>
      <c r="AN1611" s="42">
        <v>5.7</v>
      </c>
    </row>
    <row r="1612" spans="2:40" x14ac:dyDescent="0.25">
      <c r="B1612" s="42" t="s">
        <v>408</v>
      </c>
      <c r="C1612" s="15">
        <v>467480</v>
      </c>
      <c r="D1612" s="15" t="s">
        <v>11915</v>
      </c>
      <c r="E1612" s="15">
        <v>2015</v>
      </c>
      <c r="F1612" s="41">
        <v>42309</v>
      </c>
      <c r="G1612" s="42">
        <v>1013.7</v>
      </c>
      <c r="H1612" s="42">
        <v>1017.1</v>
      </c>
      <c r="I1612" s="42">
        <v>1020.7</v>
      </c>
      <c r="J1612" s="42" t="s">
        <v>16023</v>
      </c>
      <c r="K1612" s="42">
        <v>1008.8</v>
      </c>
      <c r="L1612" s="42" t="s">
        <v>16024</v>
      </c>
      <c r="M1612" s="42">
        <v>24</v>
      </c>
      <c r="N1612" s="42">
        <v>33</v>
      </c>
      <c r="O1612" s="42" t="s">
        <v>16025</v>
      </c>
      <c r="P1612" s="42">
        <v>11.9</v>
      </c>
      <c r="Q1612" s="42" t="s">
        <v>16026</v>
      </c>
      <c r="R1612" s="42">
        <v>20.100000000000001</v>
      </c>
      <c r="S1612" s="42">
        <v>1.3</v>
      </c>
      <c r="T1612" s="42">
        <v>350</v>
      </c>
      <c r="U1612" s="42">
        <v>11.6</v>
      </c>
      <c r="V1612" s="42">
        <v>10</v>
      </c>
      <c r="W1612" s="42" t="s">
        <v>16027</v>
      </c>
      <c r="X1612" s="42">
        <v>0.4</v>
      </c>
      <c r="Y1612" s="42">
        <v>0.8</v>
      </c>
      <c r="Z1612" s="42">
        <v>1</v>
      </c>
      <c r="AA1612" s="42">
        <v>0.3</v>
      </c>
      <c r="AB1612" s="42" t="s">
        <v>16028</v>
      </c>
      <c r="AC1612" s="42">
        <v>0.4</v>
      </c>
      <c r="AD1612" s="42" t="s">
        <v>16029</v>
      </c>
      <c r="AE1612" s="42">
        <v>0.4</v>
      </c>
      <c r="AF1612" s="42" t="s">
        <v>3052</v>
      </c>
      <c r="AG1612" s="42">
        <v>80</v>
      </c>
      <c r="AH1612" s="42">
        <v>75.7</v>
      </c>
      <c r="AI1612" s="42">
        <v>190.3</v>
      </c>
      <c r="AJ1612" s="42">
        <v>340.94</v>
      </c>
      <c r="AK1612" s="42" t="s">
        <v>76</v>
      </c>
      <c r="AL1612" s="42" t="s">
        <v>76</v>
      </c>
      <c r="AM1612" s="42" t="s">
        <v>76</v>
      </c>
      <c r="AN1612" s="42">
        <v>4.9000000000000004</v>
      </c>
    </row>
    <row r="1613" spans="2:40" x14ac:dyDescent="0.25">
      <c r="B1613" s="42" t="s">
        <v>408</v>
      </c>
      <c r="C1613" s="15">
        <v>467480</v>
      </c>
      <c r="D1613" s="15" t="s">
        <v>11915</v>
      </c>
      <c r="E1613" s="15">
        <v>2015</v>
      </c>
      <c r="F1613" s="41">
        <v>42339</v>
      </c>
      <c r="G1613" s="42">
        <v>1015.9</v>
      </c>
      <c r="H1613" s="42">
        <v>1019.4</v>
      </c>
      <c r="I1613" s="42">
        <v>1023.2</v>
      </c>
      <c r="J1613" s="42" t="s">
        <v>16030</v>
      </c>
      <c r="K1613" s="42">
        <v>1007.7</v>
      </c>
      <c r="L1613" s="42" t="s">
        <v>16031</v>
      </c>
      <c r="M1613" s="42">
        <v>19.8</v>
      </c>
      <c r="N1613" s="42">
        <v>30.2</v>
      </c>
      <c r="O1613" s="42" t="s">
        <v>16032</v>
      </c>
      <c r="P1613" s="42">
        <v>10.4</v>
      </c>
      <c r="Q1613" s="42" t="s">
        <v>16033</v>
      </c>
      <c r="R1613" s="42">
        <v>15.2</v>
      </c>
      <c r="S1613" s="42">
        <v>2.1</v>
      </c>
      <c r="T1613" s="42">
        <v>10</v>
      </c>
      <c r="U1613" s="42">
        <v>13.4</v>
      </c>
      <c r="V1613" s="42">
        <v>10</v>
      </c>
      <c r="W1613" s="42" t="s">
        <v>16034</v>
      </c>
      <c r="X1613" s="42">
        <v>31.4</v>
      </c>
      <c r="Y1613" s="42">
        <v>19.399999999999999</v>
      </c>
      <c r="Z1613" s="42">
        <v>5</v>
      </c>
      <c r="AA1613" s="42">
        <v>7</v>
      </c>
      <c r="AB1613" s="42" t="s">
        <v>16035</v>
      </c>
      <c r="AC1613" s="42">
        <v>14.5</v>
      </c>
      <c r="AD1613" s="42" t="s">
        <v>16036</v>
      </c>
      <c r="AE1613" s="42">
        <v>29.2</v>
      </c>
      <c r="AF1613" s="42" t="s">
        <v>4787</v>
      </c>
      <c r="AG1613" s="42">
        <v>76</v>
      </c>
      <c r="AH1613" s="42">
        <v>66.8</v>
      </c>
      <c r="AI1613" s="42">
        <v>161.19999999999999</v>
      </c>
      <c r="AJ1613" s="42">
        <v>295.99</v>
      </c>
      <c r="AK1613" s="42" t="s">
        <v>76</v>
      </c>
      <c r="AL1613" s="42" t="s">
        <v>76</v>
      </c>
      <c r="AM1613" s="42" t="s">
        <v>76</v>
      </c>
      <c r="AN1613" s="42">
        <v>5.7</v>
      </c>
    </row>
    <row r="1614" spans="2:40" x14ac:dyDescent="0.25">
      <c r="B1614" s="42" t="s">
        <v>408</v>
      </c>
      <c r="C1614" s="15">
        <v>467480</v>
      </c>
      <c r="D1614" s="15" t="s">
        <v>11915</v>
      </c>
      <c r="E1614" s="15">
        <v>2016</v>
      </c>
      <c r="F1614" s="41">
        <v>42370</v>
      </c>
      <c r="G1614" s="42">
        <v>1016.3</v>
      </c>
      <c r="H1614" s="42">
        <v>1019.7</v>
      </c>
      <c r="I1614" s="42">
        <v>1029.8</v>
      </c>
      <c r="J1614" s="42" t="s">
        <v>16037</v>
      </c>
      <c r="K1614" s="42">
        <v>1004.8</v>
      </c>
      <c r="L1614" s="42" t="s">
        <v>16038</v>
      </c>
      <c r="M1614" s="42">
        <v>16.899999999999999</v>
      </c>
      <c r="N1614" s="42">
        <v>26</v>
      </c>
      <c r="O1614" s="42" t="s">
        <v>16039</v>
      </c>
      <c r="P1614" s="42">
        <v>4.9000000000000004</v>
      </c>
      <c r="Q1614" s="42" t="s">
        <v>16040</v>
      </c>
      <c r="R1614" s="42">
        <v>13.8</v>
      </c>
      <c r="S1614" s="42">
        <v>2.2999999999999998</v>
      </c>
      <c r="T1614" s="42">
        <v>10</v>
      </c>
      <c r="U1614" s="42">
        <v>17.2</v>
      </c>
      <c r="V1614" s="42">
        <v>10</v>
      </c>
      <c r="W1614" s="42" t="s">
        <v>16041</v>
      </c>
      <c r="X1614" s="42">
        <v>139.4</v>
      </c>
      <c r="Y1614" s="42">
        <v>115.8</v>
      </c>
      <c r="Z1614" s="42">
        <v>18</v>
      </c>
      <c r="AA1614" s="42">
        <v>5.5</v>
      </c>
      <c r="AB1614" s="42" t="s">
        <v>16042</v>
      </c>
      <c r="AC1614" s="42">
        <v>10.5</v>
      </c>
      <c r="AD1614" s="42" t="s">
        <v>16043</v>
      </c>
      <c r="AE1614" s="42">
        <v>52.6</v>
      </c>
      <c r="AF1614" s="42" t="s">
        <v>3551</v>
      </c>
      <c r="AG1614" s="42">
        <v>82</v>
      </c>
      <c r="AH1614" s="42">
        <v>39.9</v>
      </c>
      <c r="AI1614" s="42">
        <v>90.7</v>
      </c>
      <c r="AJ1614" s="42">
        <v>219.9</v>
      </c>
      <c r="AK1614" s="42" t="s">
        <v>76</v>
      </c>
      <c r="AL1614" s="42" t="s">
        <v>76</v>
      </c>
      <c r="AM1614" s="42" t="s">
        <v>76</v>
      </c>
      <c r="AN1614" s="42">
        <v>7.9</v>
      </c>
    </row>
    <row r="1615" spans="2:40" x14ac:dyDescent="0.25">
      <c r="B1615" s="42" t="s">
        <v>408</v>
      </c>
      <c r="C1615" s="15">
        <v>467480</v>
      </c>
      <c r="D1615" s="15" t="s">
        <v>11915</v>
      </c>
      <c r="E1615" s="15">
        <v>2016</v>
      </c>
      <c r="F1615" s="41">
        <v>42401</v>
      </c>
      <c r="G1615" s="42">
        <v>1017.5</v>
      </c>
      <c r="H1615" s="42">
        <v>1021</v>
      </c>
      <c r="I1615" s="42">
        <v>1025</v>
      </c>
      <c r="J1615" s="42" t="s">
        <v>16044</v>
      </c>
      <c r="K1615" s="42">
        <v>1008.5</v>
      </c>
      <c r="L1615" s="42" t="s">
        <v>16045</v>
      </c>
      <c r="M1615" s="42">
        <v>16.600000000000001</v>
      </c>
      <c r="N1615" s="42">
        <v>31.4</v>
      </c>
      <c r="O1615" s="42" t="s">
        <v>6039</v>
      </c>
      <c r="P1615" s="42">
        <v>7.3</v>
      </c>
      <c r="Q1615" s="42" t="s">
        <v>16046</v>
      </c>
      <c r="R1615" s="42">
        <v>12</v>
      </c>
      <c r="S1615" s="42">
        <v>2.5</v>
      </c>
      <c r="T1615" s="42">
        <v>10</v>
      </c>
      <c r="U1615" s="42">
        <v>15.8</v>
      </c>
      <c r="V1615" s="42">
        <v>10</v>
      </c>
      <c r="W1615" s="42" t="s">
        <v>16047</v>
      </c>
      <c r="X1615" s="42">
        <v>12.3</v>
      </c>
      <c r="Y1615" s="42">
        <v>26.1</v>
      </c>
      <c r="Z1615" s="42">
        <v>9</v>
      </c>
      <c r="AA1615" s="42">
        <v>2</v>
      </c>
      <c r="AB1615" s="42" t="s">
        <v>16048</v>
      </c>
      <c r="AC1615" s="42">
        <v>3</v>
      </c>
      <c r="AD1615" s="42" t="s">
        <v>16049</v>
      </c>
      <c r="AE1615" s="42">
        <v>5.5</v>
      </c>
      <c r="AF1615" s="42" t="s">
        <v>3559</v>
      </c>
      <c r="AG1615" s="42">
        <v>76</v>
      </c>
      <c r="AH1615" s="42">
        <v>63.9</v>
      </c>
      <c r="AI1615" s="42">
        <v>114.4</v>
      </c>
      <c r="AJ1615" s="42">
        <v>291.18</v>
      </c>
      <c r="AK1615" s="42" t="s">
        <v>76</v>
      </c>
      <c r="AL1615" s="42" t="s">
        <v>76</v>
      </c>
      <c r="AM1615" s="42" t="s">
        <v>76</v>
      </c>
      <c r="AN1615" s="42">
        <v>6.9</v>
      </c>
    </row>
    <row r="1616" spans="2:40" x14ac:dyDescent="0.25">
      <c r="B1616" s="42" t="s">
        <v>408</v>
      </c>
      <c r="C1616" s="15">
        <v>467480</v>
      </c>
      <c r="D1616" s="15" t="s">
        <v>11915</v>
      </c>
      <c r="E1616" s="15">
        <v>2016</v>
      </c>
      <c r="F1616" s="41">
        <v>42430</v>
      </c>
      <c r="G1616" s="42">
        <v>1014</v>
      </c>
      <c r="H1616" s="42">
        <v>1017.4</v>
      </c>
      <c r="I1616" s="42">
        <v>1021.7</v>
      </c>
      <c r="J1616" s="42" t="s">
        <v>16050</v>
      </c>
      <c r="K1616" s="42">
        <v>1006.1</v>
      </c>
      <c r="L1616" s="42" t="s">
        <v>16051</v>
      </c>
      <c r="M1616" s="42">
        <v>18.7</v>
      </c>
      <c r="N1616" s="42">
        <v>31.9</v>
      </c>
      <c r="O1616" s="42" t="s">
        <v>16052</v>
      </c>
      <c r="P1616" s="42">
        <v>8.9</v>
      </c>
      <c r="Q1616" s="42" t="s">
        <v>16053</v>
      </c>
      <c r="R1616" s="42">
        <v>16</v>
      </c>
      <c r="S1616" s="42">
        <v>1.7</v>
      </c>
      <c r="T1616" s="42">
        <v>20</v>
      </c>
      <c r="U1616" s="42">
        <v>16</v>
      </c>
      <c r="V1616" s="42">
        <v>10</v>
      </c>
      <c r="W1616" s="42" t="s">
        <v>16054</v>
      </c>
      <c r="X1616" s="42">
        <v>129.69999999999999</v>
      </c>
      <c r="Y1616" s="42">
        <v>108.1</v>
      </c>
      <c r="Z1616" s="42">
        <v>14</v>
      </c>
      <c r="AA1616" s="42">
        <v>19.5</v>
      </c>
      <c r="AB1616" s="42" t="s">
        <v>16055</v>
      </c>
      <c r="AC1616" s="42">
        <v>24.5</v>
      </c>
      <c r="AD1616" s="42" t="s">
        <v>16056</v>
      </c>
      <c r="AE1616" s="42">
        <v>31</v>
      </c>
      <c r="AF1616" s="42" t="s">
        <v>1942</v>
      </c>
      <c r="AG1616" s="42">
        <v>86</v>
      </c>
      <c r="AH1616" s="42">
        <v>63.5</v>
      </c>
      <c r="AI1616" s="42">
        <v>120.1</v>
      </c>
      <c r="AJ1616" s="42">
        <v>292.94</v>
      </c>
      <c r="AK1616" s="42" t="s">
        <v>76</v>
      </c>
      <c r="AL1616" s="42" t="s">
        <v>76</v>
      </c>
      <c r="AM1616" s="42" t="s">
        <v>76</v>
      </c>
      <c r="AN1616" s="42">
        <v>7</v>
      </c>
    </row>
    <row r="1617" spans="2:40" x14ac:dyDescent="0.25">
      <c r="B1617" s="42" t="s">
        <v>408</v>
      </c>
      <c r="C1617" s="15">
        <v>467480</v>
      </c>
      <c r="D1617" s="15" t="s">
        <v>11915</v>
      </c>
      <c r="E1617" s="15">
        <v>2016</v>
      </c>
      <c r="F1617" s="41">
        <v>42461</v>
      </c>
      <c r="G1617" s="42">
        <v>1009.1</v>
      </c>
      <c r="H1617" s="42">
        <v>1012.4</v>
      </c>
      <c r="I1617" s="42">
        <v>1016.5</v>
      </c>
      <c r="J1617" s="42" t="s">
        <v>16057</v>
      </c>
      <c r="K1617" s="42">
        <v>1001.7</v>
      </c>
      <c r="L1617" s="42" t="s">
        <v>16058</v>
      </c>
      <c r="M1617" s="42">
        <v>25.4</v>
      </c>
      <c r="N1617" s="42">
        <v>33.799999999999997</v>
      </c>
      <c r="O1617" s="42" t="s">
        <v>16059</v>
      </c>
      <c r="P1617" s="42">
        <v>18.3</v>
      </c>
      <c r="Q1617" s="42" t="s">
        <v>16060</v>
      </c>
      <c r="R1617" s="42">
        <v>22.2</v>
      </c>
      <c r="S1617" s="42">
        <v>1.6</v>
      </c>
      <c r="T1617" s="42">
        <v>250</v>
      </c>
      <c r="U1617" s="42">
        <v>13.9</v>
      </c>
      <c r="V1617" s="42">
        <v>10</v>
      </c>
      <c r="W1617" s="42" t="s">
        <v>16061</v>
      </c>
      <c r="X1617" s="42">
        <v>193.5</v>
      </c>
      <c r="Y1617" s="42">
        <v>47</v>
      </c>
      <c r="Z1617" s="42">
        <v>10</v>
      </c>
      <c r="AA1617" s="42">
        <v>15.5</v>
      </c>
      <c r="AB1617" s="42" t="s">
        <v>16062</v>
      </c>
      <c r="AC1617" s="42">
        <v>44</v>
      </c>
      <c r="AD1617" s="42" t="s">
        <v>16063</v>
      </c>
      <c r="AE1617" s="42">
        <v>66.5</v>
      </c>
      <c r="AF1617" s="42" t="s">
        <v>3090</v>
      </c>
      <c r="AG1617" s="42">
        <v>84</v>
      </c>
      <c r="AH1617" s="42">
        <v>107</v>
      </c>
      <c r="AI1617" s="42">
        <v>165.5</v>
      </c>
      <c r="AJ1617" s="42">
        <v>424.81</v>
      </c>
      <c r="AK1617" s="42" t="s">
        <v>76</v>
      </c>
      <c r="AL1617" s="42" t="s">
        <v>76</v>
      </c>
      <c r="AM1617" s="42" t="s">
        <v>76</v>
      </c>
      <c r="AN1617" s="42">
        <v>6.7</v>
      </c>
    </row>
    <row r="1618" spans="2:40" x14ac:dyDescent="0.25">
      <c r="B1618" s="42" t="s">
        <v>408</v>
      </c>
      <c r="C1618" s="15">
        <v>467480</v>
      </c>
      <c r="D1618" s="15" t="s">
        <v>11915</v>
      </c>
      <c r="E1618" s="15">
        <v>2016</v>
      </c>
      <c r="F1618" s="41">
        <v>42491</v>
      </c>
      <c r="G1618" s="42">
        <v>1007.3</v>
      </c>
      <c r="H1618" s="42">
        <v>1010.6</v>
      </c>
      <c r="I1618" s="42">
        <v>1012.2</v>
      </c>
      <c r="J1618" s="42" t="s">
        <v>16064</v>
      </c>
      <c r="K1618" s="42">
        <v>1002.1</v>
      </c>
      <c r="L1618" s="42" t="s">
        <v>16065</v>
      </c>
      <c r="M1618" s="42">
        <v>27.9</v>
      </c>
      <c r="N1618" s="42">
        <v>37.200000000000003</v>
      </c>
      <c r="O1618" s="42" t="s">
        <v>16066</v>
      </c>
      <c r="P1618" s="42">
        <v>19.7</v>
      </c>
      <c r="Q1618" s="42" t="s">
        <v>16067</v>
      </c>
      <c r="R1618" s="42">
        <v>23.8</v>
      </c>
      <c r="S1618" s="42">
        <v>1.9</v>
      </c>
      <c r="T1618" s="42">
        <v>260</v>
      </c>
      <c r="U1618" s="42">
        <v>13.8</v>
      </c>
      <c r="V1618" s="42">
        <v>240</v>
      </c>
      <c r="W1618" s="42" t="s">
        <v>16068</v>
      </c>
      <c r="X1618" s="42">
        <v>33.5</v>
      </c>
      <c r="Y1618" s="42">
        <v>22.1</v>
      </c>
      <c r="Z1618" s="42">
        <v>10</v>
      </c>
      <c r="AA1618" s="42">
        <v>3.5</v>
      </c>
      <c r="AB1618" s="42" t="s">
        <v>16069</v>
      </c>
      <c r="AC1618" s="42">
        <v>8.5</v>
      </c>
      <c r="AD1618" s="42" t="s">
        <v>16070</v>
      </c>
      <c r="AE1618" s="42">
        <v>9</v>
      </c>
      <c r="AF1618" s="42" t="s">
        <v>1958</v>
      </c>
      <c r="AG1618" s="42">
        <v>80</v>
      </c>
      <c r="AH1618" s="42">
        <v>145</v>
      </c>
      <c r="AI1618" s="42">
        <v>213.5</v>
      </c>
      <c r="AJ1618" s="42">
        <v>531.71</v>
      </c>
      <c r="AK1618" s="42" t="s">
        <v>76</v>
      </c>
      <c r="AL1618" s="42" t="s">
        <v>76</v>
      </c>
      <c r="AM1618" s="42" t="s">
        <v>76</v>
      </c>
      <c r="AN1618" s="42">
        <v>6.4</v>
      </c>
    </row>
    <row r="1619" spans="2:40" x14ac:dyDescent="0.25">
      <c r="B1619" s="42" t="s">
        <v>408</v>
      </c>
      <c r="C1619" s="15">
        <v>467480</v>
      </c>
      <c r="D1619" s="15" t="s">
        <v>11915</v>
      </c>
      <c r="E1619" s="15">
        <v>2016</v>
      </c>
      <c r="F1619" s="41">
        <v>42522</v>
      </c>
      <c r="G1619" s="42">
        <v>1005.9</v>
      </c>
      <c r="H1619" s="42">
        <v>1009.1</v>
      </c>
      <c r="I1619" s="42">
        <v>1012.1</v>
      </c>
      <c r="J1619" s="42" t="s">
        <v>16071</v>
      </c>
      <c r="K1619" s="42">
        <v>1001.5</v>
      </c>
      <c r="L1619" s="42" t="s">
        <v>16072</v>
      </c>
      <c r="M1619" s="42">
        <v>29.1</v>
      </c>
      <c r="N1619" s="42">
        <v>36.799999999999997</v>
      </c>
      <c r="O1619" s="42" t="s">
        <v>16073</v>
      </c>
      <c r="P1619" s="42">
        <v>23.9</v>
      </c>
      <c r="Q1619" s="42" t="s">
        <v>16074</v>
      </c>
      <c r="R1619" s="42">
        <v>25</v>
      </c>
      <c r="S1619" s="42">
        <v>2.2000000000000002</v>
      </c>
      <c r="T1619" s="42">
        <v>250</v>
      </c>
      <c r="U1619" s="42">
        <v>14.9</v>
      </c>
      <c r="V1619" s="42">
        <v>240</v>
      </c>
      <c r="W1619" s="42" t="s">
        <v>16075</v>
      </c>
      <c r="X1619" s="42">
        <v>262.5</v>
      </c>
      <c r="Y1619" s="42">
        <v>53</v>
      </c>
      <c r="Z1619" s="42">
        <v>19</v>
      </c>
      <c r="AA1619" s="42">
        <v>18.5</v>
      </c>
      <c r="AB1619" s="42" t="s">
        <v>16076</v>
      </c>
      <c r="AC1619" s="42">
        <v>37</v>
      </c>
      <c r="AD1619" s="42" t="s">
        <v>16077</v>
      </c>
      <c r="AE1619" s="42">
        <v>88</v>
      </c>
      <c r="AF1619" s="42" t="s">
        <v>3590</v>
      </c>
      <c r="AG1619" s="42">
        <v>80</v>
      </c>
      <c r="AH1619" s="42">
        <v>137.80000000000001</v>
      </c>
      <c r="AI1619" s="42">
        <v>213.5</v>
      </c>
      <c r="AJ1619" s="42">
        <v>495</v>
      </c>
      <c r="AK1619" s="42" t="s">
        <v>76</v>
      </c>
      <c r="AL1619" s="42" t="s">
        <v>76</v>
      </c>
      <c r="AM1619" s="42" t="s">
        <v>76</v>
      </c>
      <c r="AN1619" s="42">
        <v>6.4</v>
      </c>
    </row>
    <row r="1620" spans="2:40" x14ac:dyDescent="0.25">
      <c r="B1620" s="42" t="s">
        <v>408</v>
      </c>
      <c r="C1620" s="15">
        <v>467480</v>
      </c>
      <c r="D1620" s="15" t="s">
        <v>11915</v>
      </c>
      <c r="E1620" s="15">
        <v>2016</v>
      </c>
      <c r="F1620" s="41">
        <v>42552</v>
      </c>
      <c r="G1620" s="42">
        <v>1004.1</v>
      </c>
      <c r="H1620" s="42">
        <v>1007.4</v>
      </c>
      <c r="I1620" s="42">
        <v>1010</v>
      </c>
      <c r="J1620" s="42" t="s">
        <v>16078</v>
      </c>
      <c r="K1620" s="42">
        <v>980.8</v>
      </c>
      <c r="L1620" s="42" t="s">
        <v>16079</v>
      </c>
      <c r="M1620" s="42">
        <v>29.5</v>
      </c>
      <c r="N1620" s="42">
        <v>36.700000000000003</v>
      </c>
      <c r="O1620" s="42" t="s">
        <v>16080</v>
      </c>
      <c r="P1620" s="42">
        <v>24.3</v>
      </c>
      <c r="Q1620" s="42" t="s">
        <v>16081</v>
      </c>
      <c r="R1620" s="42">
        <v>24.8</v>
      </c>
      <c r="S1620" s="42">
        <v>2.2000000000000002</v>
      </c>
      <c r="T1620" s="42">
        <v>260</v>
      </c>
      <c r="U1620" s="42">
        <v>20.3</v>
      </c>
      <c r="V1620" s="42">
        <v>290</v>
      </c>
      <c r="W1620" s="42" t="s">
        <v>16082</v>
      </c>
      <c r="X1620" s="42">
        <v>208.7</v>
      </c>
      <c r="Y1620" s="42">
        <v>51.5</v>
      </c>
      <c r="Z1620" s="42">
        <v>16</v>
      </c>
      <c r="AA1620" s="42">
        <v>15.5</v>
      </c>
      <c r="AB1620" s="42" t="s">
        <v>16083</v>
      </c>
      <c r="AC1620" s="42">
        <v>38</v>
      </c>
      <c r="AD1620" s="42" t="s">
        <v>16084</v>
      </c>
      <c r="AE1620" s="42">
        <v>85</v>
      </c>
      <c r="AF1620" s="42" t="s">
        <v>6705</v>
      </c>
      <c r="AG1620" s="42">
        <v>77</v>
      </c>
      <c r="AH1620" s="42">
        <v>148.69999999999999</v>
      </c>
      <c r="AI1620" s="42">
        <v>232.1</v>
      </c>
      <c r="AJ1620" s="42">
        <v>533.65</v>
      </c>
      <c r="AK1620" s="42" t="s">
        <v>76</v>
      </c>
      <c r="AL1620" s="42" t="s">
        <v>76</v>
      </c>
      <c r="AM1620" s="42" t="s">
        <v>76</v>
      </c>
      <c r="AN1620" s="42">
        <v>5.8</v>
      </c>
    </row>
    <row r="1621" spans="2:40" x14ac:dyDescent="0.25">
      <c r="B1621" s="42" t="s">
        <v>408</v>
      </c>
      <c r="C1621" s="15">
        <v>467480</v>
      </c>
      <c r="D1621" s="15" t="s">
        <v>11915</v>
      </c>
      <c r="E1621" s="15">
        <v>2016</v>
      </c>
      <c r="F1621" s="41">
        <v>42583</v>
      </c>
      <c r="G1621" s="42">
        <v>1000.9</v>
      </c>
      <c r="H1621" s="42">
        <v>1004.1</v>
      </c>
      <c r="I1621" s="42">
        <v>1007.9</v>
      </c>
      <c r="J1621" s="42" t="s">
        <v>16085</v>
      </c>
      <c r="K1621" s="42">
        <v>995.8</v>
      </c>
      <c r="L1621" s="42" t="s">
        <v>16086</v>
      </c>
      <c r="M1621" s="42">
        <v>29</v>
      </c>
      <c r="N1621" s="42">
        <v>36.200000000000003</v>
      </c>
      <c r="O1621" s="42" t="s">
        <v>12643</v>
      </c>
      <c r="P1621" s="42">
        <v>23.7</v>
      </c>
      <c r="Q1621" s="42" t="s">
        <v>16087</v>
      </c>
      <c r="R1621" s="42">
        <v>25.3</v>
      </c>
      <c r="S1621" s="42">
        <v>1.4</v>
      </c>
      <c r="T1621" s="42">
        <v>250</v>
      </c>
      <c r="U1621" s="42">
        <v>13.2</v>
      </c>
      <c r="V1621" s="42">
        <v>240</v>
      </c>
      <c r="W1621" s="42" t="s">
        <v>16088</v>
      </c>
      <c r="X1621" s="42">
        <v>189.4</v>
      </c>
      <c r="Y1621" s="42">
        <v>40.200000000000003</v>
      </c>
      <c r="Z1621" s="42">
        <v>18</v>
      </c>
      <c r="AA1621" s="42">
        <v>13</v>
      </c>
      <c r="AB1621" s="42" t="s">
        <v>16089</v>
      </c>
      <c r="AC1621" s="42">
        <v>25.8</v>
      </c>
      <c r="AD1621" s="42" t="s">
        <v>16090</v>
      </c>
      <c r="AE1621" s="42">
        <v>40</v>
      </c>
      <c r="AF1621" s="42" t="s">
        <v>5456</v>
      </c>
      <c r="AG1621" s="42">
        <v>81</v>
      </c>
      <c r="AH1621" s="42">
        <v>118.6</v>
      </c>
      <c r="AI1621" s="42">
        <v>179.8</v>
      </c>
      <c r="AJ1621" s="42">
        <v>469.82</v>
      </c>
      <c r="AK1621" s="42" t="s">
        <v>76</v>
      </c>
      <c r="AL1621" s="42" t="s">
        <v>76</v>
      </c>
      <c r="AM1621" s="42" t="s">
        <v>76</v>
      </c>
      <c r="AN1621" s="42">
        <v>7</v>
      </c>
    </row>
    <row r="1622" spans="2:40" x14ac:dyDescent="0.25">
      <c r="B1622" s="42" t="s">
        <v>408</v>
      </c>
      <c r="C1622" s="15">
        <v>467480</v>
      </c>
      <c r="D1622" s="15" t="s">
        <v>11915</v>
      </c>
      <c r="E1622" s="15">
        <v>2016</v>
      </c>
      <c r="F1622" s="41">
        <v>42614</v>
      </c>
      <c r="G1622" s="42">
        <v>1002.9</v>
      </c>
      <c r="H1622" s="42">
        <v>1006.2</v>
      </c>
      <c r="I1622" s="42">
        <v>1011.4</v>
      </c>
      <c r="J1622" s="42" t="s">
        <v>16091</v>
      </c>
      <c r="K1622" s="42">
        <v>962.4</v>
      </c>
      <c r="L1622" s="42" t="s">
        <v>16092</v>
      </c>
      <c r="M1622" s="42">
        <v>27.6</v>
      </c>
      <c r="N1622" s="42">
        <v>34.700000000000003</v>
      </c>
      <c r="O1622" s="42" t="s">
        <v>16093</v>
      </c>
      <c r="P1622" s="42">
        <v>23.2</v>
      </c>
      <c r="Q1622" s="42" t="s">
        <v>16094</v>
      </c>
      <c r="R1622" s="42">
        <v>24.2</v>
      </c>
      <c r="S1622" s="42">
        <v>2</v>
      </c>
      <c r="T1622" s="42">
        <v>10</v>
      </c>
      <c r="U1622" s="42">
        <v>32.5</v>
      </c>
      <c r="V1622" s="42">
        <v>330</v>
      </c>
      <c r="W1622" s="42" t="s">
        <v>16095</v>
      </c>
      <c r="X1622" s="42">
        <v>637.20000000000005</v>
      </c>
      <c r="Y1622" s="42">
        <v>115.5</v>
      </c>
      <c r="Z1622" s="42">
        <v>15</v>
      </c>
      <c r="AA1622" s="42">
        <v>14.5</v>
      </c>
      <c r="AB1622" s="42" t="s">
        <v>16096</v>
      </c>
      <c r="AC1622" s="42">
        <v>44</v>
      </c>
      <c r="AD1622" s="42" t="s">
        <v>16097</v>
      </c>
      <c r="AE1622" s="42">
        <v>166.4</v>
      </c>
      <c r="AF1622" s="42" t="s">
        <v>1989</v>
      </c>
      <c r="AG1622" s="42">
        <v>82</v>
      </c>
      <c r="AH1622" s="42">
        <v>95.3</v>
      </c>
      <c r="AI1622" s="42">
        <v>146.9</v>
      </c>
      <c r="AJ1622" s="42">
        <v>387.88</v>
      </c>
      <c r="AK1622" s="42" t="s">
        <v>76</v>
      </c>
      <c r="AL1622" s="42" t="s">
        <v>76</v>
      </c>
      <c r="AM1622" s="42" t="s">
        <v>76</v>
      </c>
      <c r="AN1622" s="42">
        <v>6.6</v>
      </c>
    </row>
    <row r="1623" spans="2:40" x14ac:dyDescent="0.25">
      <c r="B1623" s="42" t="s">
        <v>408</v>
      </c>
      <c r="C1623" s="15">
        <v>467480</v>
      </c>
      <c r="D1623" s="15" t="s">
        <v>11915</v>
      </c>
      <c r="E1623" s="15">
        <v>2016</v>
      </c>
      <c r="F1623" s="41">
        <v>42644</v>
      </c>
      <c r="G1623" s="42">
        <v>1007.1</v>
      </c>
      <c r="H1623" s="42">
        <v>1010.4</v>
      </c>
      <c r="I1623" s="42">
        <v>1016.2</v>
      </c>
      <c r="J1623" s="42" t="s">
        <v>16098</v>
      </c>
      <c r="K1623" s="42">
        <v>997.6</v>
      </c>
      <c r="L1623" s="42" t="s">
        <v>16099</v>
      </c>
      <c r="M1623" s="42">
        <v>27.3</v>
      </c>
      <c r="N1623" s="42">
        <v>34</v>
      </c>
      <c r="O1623" s="42" t="s">
        <v>16100</v>
      </c>
      <c r="P1623" s="42">
        <v>21.4</v>
      </c>
      <c r="Q1623" s="42" t="s">
        <v>16101</v>
      </c>
      <c r="R1623" s="42">
        <v>23.4</v>
      </c>
      <c r="S1623" s="42">
        <v>1.3</v>
      </c>
      <c r="T1623" s="42">
        <v>360</v>
      </c>
      <c r="U1623" s="42">
        <v>13.1</v>
      </c>
      <c r="V1623" s="42">
        <v>240</v>
      </c>
      <c r="W1623" s="42" t="s">
        <v>16102</v>
      </c>
      <c r="X1623" s="42">
        <v>24.8</v>
      </c>
      <c r="Y1623" s="42">
        <v>39</v>
      </c>
      <c r="Z1623" s="42">
        <v>8</v>
      </c>
      <c r="AA1623" s="42">
        <v>3</v>
      </c>
      <c r="AB1623" s="42" t="s">
        <v>16103</v>
      </c>
      <c r="AC1623" s="42">
        <v>5</v>
      </c>
      <c r="AD1623" s="42" t="s">
        <v>16104</v>
      </c>
      <c r="AE1623" s="42">
        <v>8</v>
      </c>
      <c r="AF1623" s="42" t="s">
        <v>4859</v>
      </c>
      <c r="AG1623" s="42">
        <v>80</v>
      </c>
      <c r="AH1623" s="42">
        <v>99.6</v>
      </c>
      <c r="AI1623" s="42">
        <v>168.6</v>
      </c>
      <c r="AJ1623" s="42">
        <v>415.67</v>
      </c>
      <c r="AK1623" s="42" t="s">
        <v>76</v>
      </c>
      <c r="AL1623" s="42" t="s">
        <v>76</v>
      </c>
      <c r="AM1623" s="42" t="s">
        <v>76</v>
      </c>
      <c r="AN1623" s="42">
        <v>5.8</v>
      </c>
    </row>
    <row r="1624" spans="2:40" x14ac:dyDescent="0.25">
      <c r="B1624" s="42" t="s">
        <v>408</v>
      </c>
      <c r="C1624" s="15">
        <v>467480</v>
      </c>
      <c r="D1624" s="15" t="s">
        <v>11915</v>
      </c>
      <c r="E1624" s="15">
        <v>2016</v>
      </c>
      <c r="F1624" s="41">
        <v>42675</v>
      </c>
      <c r="G1624" s="42">
        <v>1012.2</v>
      </c>
      <c r="H1624" s="42">
        <v>1015.6</v>
      </c>
      <c r="I1624" s="42">
        <v>1018.2</v>
      </c>
      <c r="J1624" s="42" t="s">
        <v>16105</v>
      </c>
      <c r="K1624" s="42">
        <v>1007</v>
      </c>
      <c r="L1624" s="42" t="s">
        <v>16106</v>
      </c>
      <c r="M1624" s="42">
        <v>23.4</v>
      </c>
      <c r="N1624" s="42">
        <v>32.5</v>
      </c>
      <c r="O1624" s="42" t="s">
        <v>16107</v>
      </c>
      <c r="P1624" s="42">
        <v>17.2</v>
      </c>
      <c r="Q1624" s="42" t="s">
        <v>16108</v>
      </c>
      <c r="R1624" s="42">
        <v>19.2</v>
      </c>
      <c r="S1624" s="42">
        <v>1.5</v>
      </c>
      <c r="T1624" s="42">
        <v>10</v>
      </c>
      <c r="U1624" s="42">
        <v>13.2</v>
      </c>
      <c r="V1624" s="42">
        <v>30</v>
      </c>
      <c r="W1624" s="42" t="s">
        <v>16109</v>
      </c>
      <c r="X1624" s="42">
        <v>44.7</v>
      </c>
      <c r="Y1624" s="42">
        <v>42.5</v>
      </c>
      <c r="Z1624" s="42">
        <v>6</v>
      </c>
      <c r="AA1624" s="42">
        <v>7.5</v>
      </c>
      <c r="AB1624" s="42" t="s">
        <v>16110</v>
      </c>
      <c r="AC1624" s="42">
        <v>12</v>
      </c>
      <c r="AD1624" s="42" t="s">
        <v>16111</v>
      </c>
      <c r="AE1624" s="42">
        <v>19</v>
      </c>
      <c r="AF1624" s="42" t="s">
        <v>3628</v>
      </c>
      <c r="AG1624" s="42">
        <v>78</v>
      </c>
      <c r="AH1624" s="42">
        <v>67.900000000000006</v>
      </c>
      <c r="AI1624" s="42">
        <v>138.80000000000001</v>
      </c>
      <c r="AJ1624" s="42">
        <v>320.19</v>
      </c>
      <c r="AK1624" s="42" t="s">
        <v>76</v>
      </c>
      <c r="AL1624" s="42" t="s">
        <v>76</v>
      </c>
      <c r="AM1624" s="42" t="s">
        <v>76</v>
      </c>
      <c r="AN1624" s="42">
        <v>5.9</v>
      </c>
    </row>
    <row r="1625" spans="2:40" x14ac:dyDescent="0.25">
      <c r="B1625" s="42" t="s">
        <v>408</v>
      </c>
      <c r="C1625" s="15">
        <v>467480</v>
      </c>
      <c r="D1625" s="15" t="s">
        <v>11915</v>
      </c>
      <c r="E1625" s="15">
        <v>2016</v>
      </c>
      <c r="F1625" s="41">
        <v>42705</v>
      </c>
      <c r="G1625" s="42">
        <v>1014.2</v>
      </c>
      <c r="H1625" s="42">
        <v>1017.6</v>
      </c>
      <c r="I1625" s="42">
        <v>1020.8</v>
      </c>
      <c r="J1625" s="42" t="s">
        <v>16112</v>
      </c>
      <c r="K1625" s="42">
        <v>1007.1</v>
      </c>
      <c r="L1625" s="42" t="s">
        <v>16113</v>
      </c>
      <c r="M1625" s="42">
        <v>20.399999999999999</v>
      </c>
      <c r="N1625" s="42">
        <v>30.4</v>
      </c>
      <c r="O1625" s="42" t="s">
        <v>16114</v>
      </c>
      <c r="P1625" s="42">
        <v>12.8</v>
      </c>
      <c r="Q1625" s="42" t="s">
        <v>16115</v>
      </c>
      <c r="R1625" s="42">
        <v>15.5</v>
      </c>
      <c r="S1625" s="42">
        <v>1.9</v>
      </c>
      <c r="T1625" s="42">
        <v>360</v>
      </c>
      <c r="U1625" s="42">
        <v>13.9</v>
      </c>
      <c r="V1625" s="42">
        <v>20</v>
      </c>
      <c r="W1625" s="42" t="s">
        <v>16116</v>
      </c>
      <c r="X1625" s="42">
        <v>10</v>
      </c>
      <c r="Y1625" s="42">
        <v>13.3</v>
      </c>
      <c r="Z1625" s="42">
        <v>1</v>
      </c>
      <c r="AA1625" s="42">
        <v>1</v>
      </c>
      <c r="AB1625" s="42" t="s">
        <v>16117</v>
      </c>
      <c r="AC1625" s="42">
        <v>3</v>
      </c>
      <c r="AD1625" s="42" t="s">
        <v>16118</v>
      </c>
      <c r="AE1625" s="42">
        <v>10</v>
      </c>
      <c r="AF1625" s="42" t="s">
        <v>6112</v>
      </c>
      <c r="AG1625" s="42">
        <v>75</v>
      </c>
      <c r="AH1625" s="42">
        <v>72.2</v>
      </c>
      <c r="AI1625" s="42">
        <v>171.4</v>
      </c>
      <c r="AJ1625" s="42">
        <v>324.11</v>
      </c>
      <c r="AK1625" s="42" t="s">
        <v>76</v>
      </c>
      <c r="AL1625" s="42" t="s">
        <v>76</v>
      </c>
      <c r="AM1625" s="42" t="s">
        <v>76</v>
      </c>
      <c r="AN1625" s="42">
        <v>5.2</v>
      </c>
    </row>
    <row r="1626" spans="2:40" x14ac:dyDescent="0.25">
      <c r="B1626" s="42" t="s">
        <v>408</v>
      </c>
      <c r="C1626" s="15">
        <v>467480</v>
      </c>
      <c r="D1626" s="15" t="s">
        <v>11915</v>
      </c>
      <c r="E1626" s="15">
        <v>2017</v>
      </c>
      <c r="F1626" s="41">
        <v>42736</v>
      </c>
      <c r="G1626" s="42">
        <v>1015.3</v>
      </c>
      <c r="H1626" s="42">
        <v>1018.7</v>
      </c>
      <c r="I1626" s="42">
        <v>1022.8</v>
      </c>
      <c r="J1626" s="42" t="s">
        <v>16119</v>
      </c>
      <c r="K1626" s="42">
        <v>1006.1</v>
      </c>
      <c r="L1626" s="42" t="s">
        <v>16120</v>
      </c>
      <c r="M1626" s="42">
        <v>19</v>
      </c>
      <c r="N1626" s="42">
        <v>28.7</v>
      </c>
      <c r="O1626" s="42" t="s">
        <v>16121</v>
      </c>
      <c r="P1626" s="42">
        <v>11.9</v>
      </c>
      <c r="Q1626" s="42" t="s">
        <v>16122</v>
      </c>
      <c r="R1626" s="42">
        <v>14.1</v>
      </c>
      <c r="S1626" s="42">
        <v>1.9</v>
      </c>
      <c r="T1626" s="42">
        <v>360</v>
      </c>
      <c r="U1626" s="42">
        <v>10.5</v>
      </c>
      <c r="V1626" s="42">
        <v>330</v>
      </c>
      <c r="W1626" s="42" t="s">
        <v>16123</v>
      </c>
      <c r="X1626" s="42">
        <v>1.3</v>
      </c>
      <c r="Y1626" s="42">
        <v>7.4</v>
      </c>
      <c r="Z1626" s="42">
        <v>1</v>
      </c>
      <c r="AA1626" s="42">
        <v>0.5</v>
      </c>
      <c r="AB1626" s="42" t="s">
        <v>13821</v>
      </c>
      <c r="AC1626" s="42">
        <v>0.5</v>
      </c>
      <c r="AD1626" s="42" t="s">
        <v>16124</v>
      </c>
      <c r="AE1626" s="42">
        <v>1.3</v>
      </c>
      <c r="AF1626" s="42" t="s">
        <v>6120</v>
      </c>
      <c r="AG1626" s="42">
        <v>74</v>
      </c>
      <c r="AH1626" s="42">
        <v>70.5</v>
      </c>
      <c r="AI1626" s="42">
        <v>173</v>
      </c>
      <c r="AJ1626" s="42">
        <v>359.16</v>
      </c>
      <c r="AK1626" s="42" t="s">
        <v>76</v>
      </c>
      <c r="AL1626" s="42" t="s">
        <v>76</v>
      </c>
      <c r="AM1626" s="42" t="s">
        <v>76</v>
      </c>
      <c r="AN1626" s="42">
        <v>5.3</v>
      </c>
    </row>
    <row r="1627" spans="2:40" x14ac:dyDescent="0.25">
      <c r="B1627" s="42" t="s">
        <v>408</v>
      </c>
      <c r="C1627" s="15">
        <v>467480</v>
      </c>
      <c r="D1627" s="15" t="s">
        <v>11915</v>
      </c>
      <c r="E1627" s="15">
        <v>2017</v>
      </c>
      <c r="F1627" s="41">
        <v>42767</v>
      </c>
      <c r="G1627" s="42">
        <v>1015.8</v>
      </c>
      <c r="H1627" s="42">
        <v>1019.2</v>
      </c>
      <c r="I1627" s="42">
        <v>1025.5</v>
      </c>
      <c r="J1627" s="42" t="s">
        <v>16125</v>
      </c>
      <c r="K1627" s="42">
        <v>1007.5</v>
      </c>
      <c r="L1627" s="42" t="s">
        <v>16126</v>
      </c>
      <c r="M1627" s="42">
        <v>18</v>
      </c>
      <c r="N1627" s="42">
        <v>31.1</v>
      </c>
      <c r="O1627" s="42" t="s">
        <v>16127</v>
      </c>
      <c r="P1627" s="42">
        <v>9.8000000000000007</v>
      </c>
      <c r="Q1627" s="42" t="s">
        <v>16128</v>
      </c>
      <c r="R1627" s="42">
        <v>12.7</v>
      </c>
      <c r="S1627" s="42">
        <v>2</v>
      </c>
      <c r="T1627" s="42">
        <v>360</v>
      </c>
      <c r="U1627" s="42">
        <v>12.8</v>
      </c>
      <c r="V1627" s="42">
        <v>360</v>
      </c>
      <c r="W1627" s="42" t="s">
        <v>16129</v>
      </c>
      <c r="X1627" s="42">
        <v>1.2</v>
      </c>
      <c r="Y1627" s="42">
        <v>3.3</v>
      </c>
      <c r="Z1627" s="42">
        <v>2</v>
      </c>
      <c r="AA1627" s="42">
        <v>0.5</v>
      </c>
      <c r="AB1627" s="42" t="s">
        <v>16130</v>
      </c>
      <c r="AC1627" s="42">
        <v>1</v>
      </c>
      <c r="AD1627" s="42" t="s">
        <v>16131</v>
      </c>
      <c r="AE1627" s="42">
        <v>1</v>
      </c>
      <c r="AF1627" s="42" t="s">
        <v>6128</v>
      </c>
      <c r="AG1627" s="42">
        <v>72</v>
      </c>
      <c r="AH1627" s="42">
        <v>71.3</v>
      </c>
      <c r="AI1627" s="42">
        <v>134.80000000000001</v>
      </c>
      <c r="AJ1627" s="42">
        <v>332.32</v>
      </c>
      <c r="AK1627" s="42" t="s">
        <v>76</v>
      </c>
      <c r="AL1627" s="42" t="s">
        <v>76</v>
      </c>
      <c r="AM1627" s="42" t="s">
        <v>76</v>
      </c>
      <c r="AN1627" s="42">
        <v>6.2</v>
      </c>
    </row>
    <row r="1628" spans="2:40" x14ac:dyDescent="0.25">
      <c r="B1628" s="42" t="s">
        <v>408</v>
      </c>
      <c r="C1628" s="15">
        <v>467480</v>
      </c>
      <c r="D1628" s="15" t="s">
        <v>11915</v>
      </c>
      <c r="E1628" s="15">
        <v>2017</v>
      </c>
      <c r="F1628" s="41">
        <v>42795</v>
      </c>
      <c r="G1628" s="42">
        <v>1012.5</v>
      </c>
      <c r="H1628" s="42">
        <v>1015.8</v>
      </c>
      <c r="I1628" s="42">
        <v>1020.1</v>
      </c>
      <c r="J1628" s="42" t="s">
        <v>16132</v>
      </c>
      <c r="K1628" s="42">
        <v>1005</v>
      </c>
      <c r="L1628" s="42" t="s">
        <v>16133</v>
      </c>
      <c r="M1628" s="42">
        <v>20.8</v>
      </c>
      <c r="N1628" s="42">
        <v>31.9</v>
      </c>
      <c r="O1628" s="42" t="s">
        <v>16134</v>
      </c>
      <c r="P1628" s="42">
        <v>11.7</v>
      </c>
      <c r="Q1628" s="42" t="s">
        <v>16135</v>
      </c>
      <c r="R1628" s="42">
        <v>16.2</v>
      </c>
      <c r="S1628" s="42">
        <v>2</v>
      </c>
      <c r="T1628" s="42">
        <v>360</v>
      </c>
      <c r="U1628" s="42">
        <v>15.7</v>
      </c>
      <c r="V1628" s="42">
        <v>360</v>
      </c>
      <c r="W1628" s="42" t="s">
        <v>16136</v>
      </c>
      <c r="X1628" s="42">
        <v>18.399999999999999</v>
      </c>
      <c r="Y1628" s="42">
        <v>16.100000000000001</v>
      </c>
      <c r="Z1628" s="42">
        <v>5</v>
      </c>
      <c r="AA1628" s="42">
        <v>1.5</v>
      </c>
      <c r="AB1628" s="42" t="s">
        <v>16137</v>
      </c>
      <c r="AC1628" s="42">
        <v>5</v>
      </c>
      <c r="AD1628" s="42" t="s">
        <v>16138</v>
      </c>
      <c r="AE1628" s="42">
        <v>10.5</v>
      </c>
      <c r="AF1628" s="42" t="s">
        <v>3175</v>
      </c>
      <c r="AG1628" s="42">
        <v>76</v>
      </c>
      <c r="AH1628" s="42">
        <v>100.2</v>
      </c>
      <c r="AI1628" s="42">
        <v>165.6</v>
      </c>
      <c r="AJ1628" s="42">
        <v>431.64</v>
      </c>
      <c r="AK1628" s="42" t="s">
        <v>76</v>
      </c>
      <c r="AL1628" s="42" t="s">
        <v>76</v>
      </c>
      <c r="AM1628" s="42" t="s">
        <v>76</v>
      </c>
      <c r="AN1628" s="42">
        <v>6.3</v>
      </c>
    </row>
    <row r="1629" spans="2:40" x14ac:dyDescent="0.25">
      <c r="B1629" s="42" t="s">
        <v>408</v>
      </c>
      <c r="C1629" s="15">
        <v>467480</v>
      </c>
      <c r="D1629" s="15" t="s">
        <v>11915</v>
      </c>
      <c r="E1629" s="15">
        <v>2017</v>
      </c>
      <c r="F1629" s="41">
        <v>42826</v>
      </c>
      <c r="G1629" s="42">
        <v>1009.6</v>
      </c>
      <c r="H1629" s="42">
        <v>1012.9</v>
      </c>
      <c r="I1629" s="42">
        <v>1018.9</v>
      </c>
      <c r="J1629" s="42" t="s">
        <v>16139</v>
      </c>
      <c r="K1629" s="42">
        <v>1002</v>
      </c>
      <c r="L1629" s="42" t="s">
        <v>16140</v>
      </c>
      <c r="M1629" s="42">
        <v>23.9</v>
      </c>
      <c r="N1629" s="42">
        <v>33.9</v>
      </c>
      <c r="O1629" s="42" t="s">
        <v>16141</v>
      </c>
      <c r="P1629" s="42">
        <v>10</v>
      </c>
      <c r="Q1629" s="42" t="s">
        <v>16142</v>
      </c>
      <c r="R1629" s="42">
        <v>18.7</v>
      </c>
      <c r="S1629" s="42">
        <v>1.9</v>
      </c>
      <c r="T1629" s="42">
        <v>240</v>
      </c>
      <c r="U1629" s="42">
        <v>12.3</v>
      </c>
      <c r="V1629" s="42">
        <v>240</v>
      </c>
      <c r="W1629" s="42" t="s">
        <v>3661</v>
      </c>
      <c r="X1629" s="42">
        <v>105.9</v>
      </c>
      <c r="Y1629" s="42">
        <v>36.4</v>
      </c>
      <c r="Z1629" s="42">
        <v>11</v>
      </c>
      <c r="AA1629" s="42">
        <v>8</v>
      </c>
      <c r="AB1629" s="42" t="s">
        <v>16143</v>
      </c>
      <c r="AC1629" s="42">
        <v>19</v>
      </c>
      <c r="AD1629" s="42" t="s">
        <v>16144</v>
      </c>
      <c r="AE1629" s="42">
        <v>30.5</v>
      </c>
      <c r="AF1629" s="42" t="s">
        <v>6143</v>
      </c>
      <c r="AG1629" s="42">
        <v>75</v>
      </c>
      <c r="AH1629" s="42">
        <v>113.9</v>
      </c>
      <c r="AI1629" s="42">
        <v>171.1</v>
      </c>
      <c r="AJ1629" s="42">
        <v>471.29</v>
      </c>
      <c r="AK1629" s="42" t="s">
        <v>76</v>
      </c>
      <c r="AL1629" s="42" t="s">
        <v>76</v>
      </c>
      <c r="AM1629" s="42" t="s">
        <v>76</v>
      </c>
      <c r="AN1629" s="42">
        <v>6.3</v>
      </c>
    </row>
    <row r="1630" spans="2:40" x14ac:dyDescent="0.25">
      <c r="B1630" s="42" t="s">
        <v>408</v>
      </c>
      <c r="C1630" s="15">
        <v>467480</v>
      </c>
      <c r="D1630" s="15" t="s">
        <v>11915</v>
      </c>
      <c r="E1630" s="15">
        <v>2017</v>
      </c>
      <c r="F1630" s="41">
        <v>42856</v>
      </c>
      <c r="G1630" s="42">
        <v>1006.8</v>
      </c>
      <c r="H1630" s="42">
        <v>1010</v>
      </c>
      <c r="I1630" s="42">
        <v>1013.3</v>
      </c>
      <c r="J1630" s="42" t="s">
        <v>16145</v>
      </c>
      <c r="K1630" s="42">
        <v>1000.7</v>
      </c>
      <c r="L1630" s="42" t="s">
        <v>16146</v>
      </c>
      <c r="M1630" s="42">
        <v>27</v>
      </c>
      <c r="N1630" s="42">
        <v>36</v>
      </c>
      <c r="O1630" s="42" t="s">
        <v>16147</v>
      </c>
      <c r="P1630" s="42">
        <v>17.8</v>
      </c>
      <c r="Q1630" s="42" t="s">
        <v>16148</v>
      </c>
      <c r="R1630" s="42">
        <v>22.5</v>
      </c>
      <c r="S1630" s="42">
        <v>1.4</v>
      </c>
      <c r="T1630" s="42">
        <v>310</v>
      </c>
      <c r="U1630" s="42">
        <v>12.5</v>
      </c>
      <c r="V1630" s="42">
        <v>250</v>
      </c>
      <c r="W1630" s="42" t="s">
        <v>16149</v>
      </c>
      <c r="X1630" s="42">
        <v>77.8</v>
      </c>
      <c r="Y1630" s="42">
        <v>45.4</v>
      </c>
      <c r="Z1630" s="42">
        <v>9</v>
      </c>
      <c r="AA1630" s="42">
        <v>6</v>
      </c>
      <c r="AB1630" s="42" t="s">
        <v>16150</v>
      </c>
      <c r="AC1630" s="42">
        <v>11.5</v>
      </c>
      <c r="AD1630" s="42" t="s">
        <v>16151</v>
      </c>
      <c r="AE1630" s="42">
        <v>27.5</v>
      </c>
      <c r="AF1630" s="42" t="s">
        <v>13278</v>
      </c>
      <c r="AG1630" s="42">
        <v>77</v>
      </c>
      <c r="AH1630" s="42">
        <v>127.4</v>
      </c>
      <c r="AI1630" s="42">
        <v>160.80000000000001</v>
      </c>
      <c r="AJ1630" s="42">
        <v>509.66</v>
      </c>
      <c r="AK1630" s="42" t="s">
        <v>76</v>
      </c>
      <c r="AL1630" s="42" t="s">
        <v>76</v>
      </c>
      <c r="AM1630" s="42" t="s">
        <v>76</v>
      </c>
      <c r="AN1630" s="42">
        <v>7</v>
      </c>
    </row>
    <row r="1631" spans="2:40" x14ac:dyDescent="0.25">
      <c r="B1631" s="42" t="s">
        <v>408</v>
      </c>
      <c r="C1631" s="15">
        <v>467480</v>
      </c>
      <c r="D1631" s="15" t="s">
        <v>11915</v>
      </c>
      <c r="E1631" s="15">
        <v>2017</v>
      </c>
      <c r="F1631" s="41">
        <v>42887</v>
      </c>
      <c r="G1631" s="42">
        <v>1005</v>
      </c>
      <c r="H1631" s="42">
        <v>1008.3</v>
      </c>
      <c r="I1631" s="42">
        <v>1008.9</v>
      </c>
      <c r="J1631" s="42" t="s">
        <v>16152</v>
      </c>
      <c r="K1631" s="42">
        <v>999.3</v>
      </c>
      <c r="L1631" s="42" t="s">
        <v>16153</v>
      </c>
      <c r="M1631" s="42">
        <v>29</v>
      </c>
      <c r="N1631" s="42">
        <v>36.4</v>
      </c>
      <c r="O1631" s="42" t="s">
        <v>16154</v>
      </c>
      <c r="P1631" s="42">
        <v>23.8</v>
      </c>
      <c r="Q1631" s="42" t="s">
        <v>16155</v>
      </c>
      <c r="R1631" s="42">
        <v>24.4</v>
      </c>
      <c r="S1631" s="42">
        <v>2.2999999999999998</v>
      </c>
      <c r="T1631" s="42">
        <v>240</v>
      </c>
      <c r="U1631" s="42">
        <v>14.3</v>
      </c>
      <c r="V1631" s="42">
        <v>250</v>
      </c>
      <c r="W1631" s="42" t="s">
        <v>16156</v>
      </c>
      <c r="X1631" s="42">
        <v>578</v>
      </c>
      <c r="Y1631" s="42">
        <v>82.7</v>
      </c>
      <c r="Z1631" s="42">
        <v>16</v>
      </c>
      <c r="AA1631" s="42">
        <v>19.5</v>
      </c>
      <c r="AB1631" s="42" t="s">
        <v>16157</v>
      </c>
      <c r="AC1631" s="42">
        <v>40.5</v>
      </c>
      <c r="AD1631" s="42" t="s">
        <v>16158</v>
      </c>
      <c r="AE1631" s="42">
        <v>110</v>
      </c>
      <c r="AF1631" s="42" t="s">
        <v>6785</v>
      </c>
      <c r="AG1631" s="42">
        <v>78</v>
      </c>
      <c r="AH1631" s="42">
        <v>132.6</v>
      </c>
      <c r="AI1631" s="42">
        <v>177.9</v>
      </c>
      <c r="AJ1631" s="42">
        <v>475.84</v>
      </c>
      <c r="AK1631" s="42" t="s">
        <v>76</v>
      </c>
      <c r="AL1631" s="42" t="s">
        <v>76</v>
      </c>
      <c r="AM1631" s="42" t="s">
        <v>76</v>
      </c>
      <c r="AN1631" s="42">
        <v>7.1</v>
      </c>
    </row>
    <row r="1632" spans="2:40" x14ac:dyDescent="0.25">
      <c r="B1632" s="42" t="s">
        <v>408</v>
      </c>
      <c r="C1632" s="15">
        <v>467480</v>
      </c>
      <c r="D1632" s="15" t="s">
        <v>11915</v>
      </c>
      <c r="E1632" s="15">
        <v>2017</v>
      </c>
      <c r="F1632" s="41">
        <v>42917</v>
      </c>
      <c r="G1632" s="42">
        <v>1004.7</v>
      </c>
      <c r="H1632" s="42">
        <v>1008</v>
      </c>
      <c r="I1632" s="42">
        <v>1011</v>
      </c>
      <c r="J1632" s="42" t="s">
        <v>16159</v>
      </c>
      <c r="K1632" s="42">
        <v>987.2</v>
      </c>
      <c r="L1632" s="42" t="s">
        <v>16160</v>
      </c>
      <c r="M1632" s="42">
        <v>28.9</v>
      </c>
      <c r="N1632" s="42">
        <v>36</v>
      </c>
      <c r="O1632" s="42" t="s">
        <v>16161</v>
      </c>
      <c r="P1632" s="42">
        <v>23.5</v>
      </c>
      <c r="Q1632" s="42" t="s">
        <v>16162</v>
      </c>
      <c r="R1632" s="42">
        <v>24.8</v>
      </c>
      <c r="S1632" s="42">
        <v>1.8</v>
      </c>
      <c r="T1632" s="42">
        <v>60</v>
      </c>
      <c r="U1632" s="42">
        <v>17.5</v>
      </c>
      <c r="V1632" s="42">
        <v>50</v>
      </c>
      <c r="W1632" s="42" t="s">
        <v>16163</v>
      </c>
      <c r="X1632" s="42">
        <v>663.2</v>
      </c>
      <c r="Y1632" s="42">
        <v>73.5</v>
      </c>
      <c r="Z1632" s="42">
        <v>21</v>
      </c>
      <c r="AA1632" s="42">
        <v>22.5</v>
      </c>
      <c r="AB1632" s="42" t="s">
        <v>16164</v>
      </c>
      <c r="AC1632" s="42">
        <v>75</v>
      </c>
      <c r="AD1632" s="42" t="s">
        <v>16165</v>
      </c>
      <c r="AE1632" s="42">
        <v>198</v>
      </c>
      <c r="AF1632" s="42" t="s">
        <v>6167</v>
      </c>
      <c r="AG1632" s="42">
        <v>80</v>
      </c>
      <c r="AH1632" s="42">
        <v>141.30000000000001</v>
      </c>
      <c r="AI1632" s="42">
        <v>192.2</v>
      </c>
      <c r="AJ1632" s="42">
        <v>447.71</v>
      </c>
      <c r="AK1632" s="42" t="s">
        <v>76</v>
      </c>
      <c r="AL1632" s="42" t="s">
        <v>76</v>
      </c>
      <c r="AM1632" s="42" t="s">
        <v>76</v>
      </c>
      <c r="AN1632" s="42">
        <v>6.8</v>
      </c>
    </row>
    <row r="1633" spans="2:40" x14ac:dyDescent="0.25">
      <c r="B1633" s="42" t="s">
        <v>408</v>
      </c>
      <c r="C1633" s="15">
        <v>467480</v>
      </c>
      <c r="D1633" s="15" t="s">
        <v>11915</v>
      </c>
      <c r="E1633" s="15">
        <v>2017</v>
      </c>
      <c r="F1633" s="41">
        <v>42948</v>
      </c>
      <c r="G1633" s="42">
        <v>1003.9</v>
      </c>
      <c r="H1633" s="42">
        <v>1007.2</v>
      </c>
      <c r="I1633" s="42">
        <v>1011.1</v>
      </c>
      <c r="J1633" s="42" t="s">
        <v>12721</v>
      </c>
      <c r="K1633" s="42">
        <v>990.9</v>
      </c>
      <c r="L1633" s="42" t="s">
        <v>16166</v>
      </c>
      <c r="M1633" s="42">
        <v>29.8</v>
      </c>
      <c r="N1633" s="42">
        <v>35.799999999999997</v>
      </c>
      <c r="O1633" s="42" t="s">
        <v>16167</v>
      </c>
      <c r="P1633" s="42">
        <v>23.9</v>
      </c>
      <c r="Q1633" s="42" t="s">
        <v>16168</v>
      </c>
      <c r="R1633" s="42">
        <v>25</v>
      </c>
      <c r="S1633" s="42">
        <v>2</v>
      </c>
      <c r="T1633" s="42">
        <v>250</v>
      </c>
      <c r="U1633" s="42">
        <v>23.8</v>
      </c>
      <c r="V1633" s="42">
        <v>260</v>
      </c>
      <c r="W1633" s="42" t="s">
        <v>16169</v>
      </c>
      <c r="X1633" s="42">
        <v>198.6</v>
      </c>
      <c r="Y1633" s="42">
        <v>35.200000000000003</v>
      </c>
      <c r="Z1633" s="42">
        <v>10</v>
      </c>
      <c r="AA1633" s="42">
        <v>15</v>
      </c>
      <c r="AB1633" s="42" t="s">
        <v>16170</v>
      </c>
      <c r="AC1633" s="42">
        <v>55</v>
      </c>
      <c r="AD1633" s="42" t="s">
        <v>16171</v>
      </c>
      <c r="AE1633" s="42">
        <v>62</v>
      </c>
      <c r="AF1633" s="42" t="s">
        <v>6800</v>
      </c>
      <c r="AG1633" s="42">
        <v>76</v>
      </c>
      <c r="AH1633" s="42">
        <v>153.30000000000001</v>
      </c>
      <c r="AI1633" s="42">
        <v>214.3</v>
      </c>
      <c r="AJ1633" s="42">
        <v>571.22</v>
      </c>
      <c r="AK1633" s="42" t="s">
        <v>76</v>
      </c>
      <c r="AL1633" s="42" t="s">
        <v>76</v>
      </c>
      <c r="AM1633" s="42" t="s">
        <v>76</v>
      </c>
      <c r="AN1633" s="42">
        <v>6.2</v>
      </c>
    </row>
    <row r="1634" spans="2:40" x14ac:dyDescent="0.25">
      <c r="B1634" s="42" t="s">
        <v>408</v>
      </c>
      <c r="C1634" s="15">
        <v>467480</v>
      </c>
      <c r="D1634" s="15" t="s">
        <v>11915</v>
      </c>
      <c r="E1634" s="15">
        <v>2017</v>
      </c>
      <c r="F1634" s="41">
        <v>42979</v>
      </c>
      <c r="G1634" s="42">
        <v>1006</v>
      </c>
      <c r="H1634" s="42">
        <v>1009.2</v>
      </c>
      <c r="I1634" s="42">
        <v>1011.5</v>
      </c>
      <c r="J1634" s="42" t="s">
        <v>16172</v>
      </c>
      <c r="K1634" s="42">
        <v>998.4</v>
      </c>
      <c r="L1634" s="42" t="s">
        <v>16173</v>
      </c>
      <c r="M1634" s="42">
        <v>29.5</v>
      </c>
      <c r="N1634" s="42">
        <v>36.700000000000003</v>
      </c>
      <c r="O1634" s="42" t="s">
        <v>16174</v>
      </c>
      <c r="P1634" s="42">
        <v>23.9</v>
      </c>
      <c r="Q1634" s="42" t="s">
        <v>16175</v>
      </c>
      <c r="R1634" s="42">
        <v>24.5</v>
      </c>
      <c r="S1634" s="42">
        <v>1.5</v>
      </c>
      <c r="T1634" s="42">
        <v>290</v>
      </c>
      <c r="U1634" s="42">
        <v>12.1</v>
      </c>
      <c r="V1634" s="42">
        <v>220</v>
      </c>
      <c r="W1634" s="42" t="s">
        <v>16176</v>
      </c>
      <c r="X1634" s="42">
        <v>117.2</v>
      </c>
      <c r="Y1634" s="42">
        <v>12.2</v>
      </c>
      <c r="Z1634" s="42">
        <v>7</v>
      </c>
      <c r="AA1634" s="42">
        <v>17.5</v>
      </c>
      <c r="AB1634" s="42" t="s">
        <v>16177</v>
      </c>
      <c r="AC1634" s="42">
        <v>61</v>
      </c>
      <c r="AD1634" s="42" t="s">
        <v>16178</v>
      </c>
      <c r="AE1634" s="42">
        <v>63.5</v>
      </c>
      <c r="AF1634" s="42" t="s">
        <v>2582</v>
      </c>
      <c r="AG1634" s="42">
        <v>76</v>
      </c>
      <c r="AH1634" s="42">
        <v>142.19999999999999</v>
      </c>
      <c r="AI1634" s="42">
        <v>228</v>
      </c>
      <c r="AJ1634" s="42">
        <v>546.79</v>
      </c>
      <c r="AK1634" s="42" t="s">
        <v>76</v>
      </c>
      <c r="AL1634" s="42" t="s">
        <v>76</v>
      </c>
      <c r="AM1634" s="42" t="s">
        <v>76</v>
      </c>
      <c r="AN1634" s="42">
        <v>5.2</v>
      </c>
    </row>
    <row r="1635" spans="2:40" x14ac:dyDescent="0.25">
      <c r="B1635" s="42" t="s">
        <v>408</v>
      </c>
      <c r="C1635" s="15">
        <v>467480</v>
      </c>
      <c r="D1635" s="15" t="s">
        <v>11915</v>
      </c>
      <c r="E1635" s="15">
        <v>2017</v>
      </c>
      <c r="F1635" s="41">
        <v>43009</v>
      </c>
      <c r="G1635" s="42">
        <v>1007.6</v>
      </c>
      <c r="H1635" s="42">
        <v>1010.9</v>
      </c>
      <c r="I1635" s="42">
        <v>1016.8</v>
      </c>
      <c r="J1635" s="42" t="s">
        <v>16179</v>
      </c>
      <c r="K1635" s="42">
        <v>996.4</v>
      </c>
      <c r="L1635" s="42" t="s">
        <v>16180</v>
      </c>
      <c r="M1635" s="42">
        <v>26.2</v>
      </c>
      <c r="N1635" s="42">
        <v>36.5</v>
      </c>
      <c r="O1635" s="42" t="s">
        <v>16181</v>
      </c>
      <c r="P1635" s="42">
        <v>16.5</v>
      </c>
      <c r="Q1635" s="42" t="s">
        <v>16182</v>
      </c>
      <c r="R1635" s="42">
        <v>21</v>
      </c>
      <c r="S1635" s="42">
        <v>1.7</v>
      </c>
      <c r="T1635" s="42">
        <v>10</v>
      </c>
      <c r="U1635" s="42">
        <v>12.7</v>
      </c>
      <c r="V1635" s="42">
        <v>360</v>
      </c>
      <c r="W1635" s="42" t="s">
        <v>16183</v>
      </c>
      <c r="X1635" s="42">
        <v>79</v>
      </c>
      <c r="Y1635" s="42">
        <v>31.4</v>
      </c>
      <c r="Z1635" s="42">
        <v>6</v>
      </c>
      <c r="AA1635" s="42">
        <v>2.5</v>
      </c>
      <c r="AB1635" s="42" t="s">
        <v>16184</v>
      </c>
      <c r="AC1635" s="42">
        <v>6.5</v>
      </c>
      <c r="AD1635" s="42" t="s">
        <v>16185</v>
      </c>
      <c r="AE1635" s="42">
        <v>41</v>
      </c>
      <c r="AF1635" s="42" t="s">
        <v>3228</v>
      </c>
      <c r="AG1635" s="42">
        <v>74</v>
      </c>
      <c r="AH1635" s="42">
        <v>122.6</v>
      </c>
      <c r="AI1635" s="42">
        <v>207.5</v>
      </c>
      <c r="AJ1635" s="42">
        <v>461.5</v>
      </c>
      <c r="AK1635" s="42" t="s">
        <v>76</v>
      </c>
      <c r="AL1635" s="42" t="s">
        <v>76</v>
      </c>
      <c r="AM1635" s="42" t="s">
        <v>76</v>
      </c>
      <c r="AN1635" s="42">
        <v>5.0999999999999996</v>
      </c>
    </row>
    <row r="1636" spans="2:40" x14ac:dyDescent="0.25">
      <c r="B1636" s="42" t="s">
        <v>408</v>
      </c>
      <c r="C1636" s="15">
        <v>467480</v>
      </c>
      <c r="D1636" s="15" t="s">
        <v>11915</v>
      </c>
      <c r="E1636" s="15">
        <v>2017</v>
      </c>
      <c r="F1636" s="41">
        <v>43040</v>
      </c>
      <c r="G1636" s="42">
        <v>1011.5</v>
      </c>
      <c r="H1636" s="42">
        <v>1014.9</v>
      </c>
      <c r="I1636" s="42">
        <v>1018.3</v>
      </c>
      <c r="J1636" s="42" t="s">
        <v>16186</v>
      </c>
      <c r="K1636" s="42">
        <v>1004.7</v>
      </c>
      <c r="L1636" s="42" t="s">
        <v>16187</v>
      </c>
      <c r="M1636" s="42">
        <v>23.3</v>
      </c>
      <c r="N1636" s="42">
        <v>32.4</v>
      </c>
      <c r="O1636" s="42" t="s">
        <v>16188</v>
      </c>
      <c r="P1636" s="42">
        <v>16.5</v>
      </c>
      <c r="Q1636" s="42" t="s">
        <v>16189</v>
      </c>
      <c r="R1636" s="42">
        <v>19.100000000000001</v>
      </c>
      <c r="S1636" s="42">
        <v>1.7</v>
      </c>
      <c r="T1636" s="42">
        <v>10</v>
      </c>
      <c r="U1636" s="42">
        <v>10.4</v>
      </c>
      <c r="V1636" s="42">
        <v>360</v>
      </c>
      <c r="W1636" s="42" t="s">
        <v>16190</v>
      </c>
      <c r="X1636" s="42">
        <v>10.5</v>
      </c>
      <c r="Y1636" s="42">
        <v>12.1</v>
      </c>
      <c r="Z1636" s="42">
        <v>4</v>
      </c>
      <c r="AA1636" s="42">
        <v>1</v>
      </c>
      <c r="AB1636" s="42" t="s">
        <v>16191</v>
      </c>
      <c r="AC1636" s="42">
        <v>2</v>
      </c>
      <c r="AD1636" s="42" t="s">
        <v>16192</v>
      </c>
      <c r="AE1636" s="42">
        <v>6.5</v>
      </c>
      <c r="AF1636" s="42" t="s">
        <v>15625</v>
      </c>
      <c r="AG1636" s="42">
        <v>78</v>
      </c>
      <c r="AH1636" s="42">
        <v>83.8</v>
      </c>
      <c r="AI1636" s="42">
        <v>135.19999999999999</v>
      </c>
      <c r="AJ1636" s="42">
        <v>336.2</v>
      </c>
      <c r="AK1636" s="42" t="s">
        <v>76</v>
      </c>
      <c r="AL1636" s="42" t="s">
        <v>76</v>
      </c>
      <c r="AM1636" s="42" t="s">
        <v>76</v>
      </c>
      <c r="AN1636" s="42">
        <v>6.8</v>
      </c>
    </row>
    <row r="1637" spans="2:40" x14ac:dyDescent="0.25">
      <c r="B1637" s="42" t="s">
        <v>408</v>
      </c>
      <c r="C1637" s="15">
        <v>467480</v>
      </c>
      <c r="D1637" s="15" t="s">
        <v>11915</v>
      </c>
      <c r="E1637" s="15">
        <v>2017</v>
      </c>
      <c r="F1637" s="41">
        <v>43070</v>
      </c>
      <c r="G1637" s="42">
        <v>1014.9</v>
      </c>
      <c r="H1637" s="42">
        <v>1018.3</v>
      </c>
      <c r="I1637" s="42">
        <v>1022.2</v>
      </c>
      <c r="J1637" s="42" t="s">
        <v>16193</v>
      </c>
      <c r="K1637" s="42">
        <v>1008.7</v>
      </c>
      <c r="L1637" s="42" t="s">
        <v>16194</v>
      </c>
      <c r="M1637" s="42">
        <v>18.600000000000001</v>
      </c>
      <c r="N1637" s="42">
        <v>27.1</v>
      </c>
      <c r="O1637" s="42" t="s">
        <v>16195</v>
      </c>
      <c r="P1637" s="42">
        <v>10.199999999999999</v>
      </c>
      <c r="Q1637" s="42" t="s">
        <v>16196</v>
      </c>
      <c r="R1637" s="42">
        <v>14.5</v>
      </c>
      <c r="S1637" s="42">
        <v>2.1</v>
      </c>
      <c r="T1637" s="42">
        <v>10</v>
      </c>
      <c r="U1637" s="42">
        <v>14.9</v>
      </c>
      <c r="V1637" s="42">
        <v>360</v>
      </c>
      <c r="W1637" s="42" t="s">
        <v>16197</v>
      </c>
      <c r="X1637" s="42">
        <v>3.7</v>
      </c>
      <c r="Y1637" s="42">
        <v>12.8</v>
      </c>
      <c r="Z1637" s="42">
        <v>3</v>
      </c>
      <c r="AA1637" s="42">
        <v>1</v>
      </c>
      <c r="AB1637" s="42" t="s">
        <v>16198</v>
      </c>
      <c r="AC1637" s="42">
        <v>1.5</v>
      </c>
      <c r="AD1637" s="42" t="s">
        <v>16199</v>
      </c>
      <c r="AE1637" s="42">
        <v>3</v>
      </c>
      <c r="AF1637" s="42" t="s">
        <v>13895</v>
      </c>
      <c r="AG1637" s="42">
        <v>78</v>
      </c>
      <c r="AH1637" s="42">
        <v>71.2</v>
      </c>
      <c r="AI1637" s="42">
        <v>141.9</v>
      </c>
      <c r="AJ1637" s="42">
        <v>309.58999999999997</v>
      </c>
      <c r="AK1637" s="42">
        <v>4</v>
      </c>
      <c r="AL1637" s="42">
        <v>6</v>
      </c>
      <c r="AM1637" s="42" t="s">
        <v>2110</v>
      </c>
      <c r="AN1637" s="42">
        <v>6.1</v>
      </c>
    </row>
    <row r="1638" spans="2:40" x14ac:dyDescent="0.25">
      <c r="B1638" s="42" t="s">
        <v>408</v>
      </c>
      <c r="C1638" s="15">
        <v>467480</v>
      </c>
      <c r="D1638" s="15" t="s">
        <v>11915</v>
      </c>
      <c r="E1638" s="15">
        <v>2018</v>
      </c>
      <c r="F1638" s="41">
        <v>43101</v>
      </c>
      <c r="G1638" s="42">
        <v>1013.7</v>
      </c>
      <c r="H1638" s="42">
        <v>1017.1</v>
      </c>
      <c r="I1638" s="42">
        <v>1023.9</v>
      </c>
      <c r="J1638" s="42" t="s">
        <v>14460</v>
      </c>
      <c r="K1638" s="42">
        <v>1006.1</v>
      </c>
      <c r="L1638" s="42" t="s">
        <v>16200</v>
      </c>
      <c r="M1638" s="42">
        <v>17.399999999999999</v>
      </c>
      <c r="N1638" s="42">
        <v>27.8</v>
      </c>
      <c r="O1638" s="42" t="s">
        <v>13901</v>
      </c>
      <c r="P1638" s="42">
        <v>4.7</v>
      </c>
      <c r="Q1638" s="42" t="s">
        <v>16201</v>
      </c>
      <c r="R1638" s="42">
        <v>14.2</v>
      </c>
      <c r="S1638" s="42">
        <v>1.9</v>
      </c>
      <c r="T1638" s="42">
        <v>10</v>
      </c>
      <c r="U1638" s="42">
        <v>15.7</v>
      </c>
      <c r="V1638" s="42">
        <v>10</v>
      </c>
      <c r="W1638" s="42" t="s">
        <v>16202</v>
      </c>
      <c r="X1638" s="42">
        <v>76.5</v>
      </c>
      <c r="Y1638" s="42">
        <v>78.900000000000006</v>
      </c>
      <c r="Z1638" s="42">
        <v>11</v>
      </c>
      <c r="AA1638" s="42">
        <v>2.5</v>
      </c>
      <c r="AB1638" s="42" t="s">
        <v>16203</v>
      </c>
      <c r="AC1638" s="42">
        <v>9</v>
      </c>
      <c r="AD1638" s="42" t="s">
        <v>15639</v>
      </c>
      <c r="AE1638" s="42">
        <v>26</v>
      </c>
      <c r="AF1638" s="42" t="s">
        <v>3734</v>
      </c>
      <c r="AG1638" s="42">
        <v>83</v>
      </c>
      <c r="AH1638" s="42">
        <v>59.2</v>
      </c>
      <c r="AI1638" s="42">
        <v>121.2</v>
      </c>
      <c r="AJ1638" s="42">
        <v>297.73</v>
      </c>
      <c r="AK1638" s="42" t="s">
        <v>76</v>
      </c>
      <c r="AL1638" s="42" t="s">
        <v>76</v>
      </c>
      <c r="AM1638" s="42" t="s">
        <v>76</v>
      </c>
      <c r="AN1638" s="42">
        <v>6.5</v>
      </c>
    </row>
    <row r="1639" spans="2:40" x14ac:dyDescent="0.25">
      <c r="B1639" s="42" t="s">
        <v>408</v>
      </c>
      <c r="C1639" s="15">
        <v>467480</v>
      </c>
      <c r="D1639" s="15" t="s">
        <v>11915</v>
      </c>
      <c r="E1639" s="15">
        <v>2018</v>
      </c>
      <c r="F1639" s="41">
        <v>43132</v>
      </c>
      <c r="G1639" s="42">
        <v>1015</v>
      </c>
      <c r="H1639" s="42">
        <v>1018.4</v>
      </c>
      <c r="I1639" s="42">
        <v>1022.7</v>
      </c>
      <c r="J1639" s="42" t="s">
        <v>16204</v>
      </c>
      <c r="K1639" s="42">
        <v>1008.3</v>
      </c>
      <c r="L1639" s="42" t="s">
        <v>16205</v>
      </c>
      <c r="M1639" s="42">
        <v>16.8</v>
      </c>
      <c r="N1639" s="42">
        <v>31.8</v>
      </c>
      <c r="O1639" s="42" t="s">
        <v>16206</v>
      </c>
      <c r="P1639" s="42">
        <v>6.7</v>
      </c>
      <c r="Q1639" s="42" t="s">
        <v>16207</v>
      </c>
      <c r="R1639" s="42">
        <v>13.4</v>
      </c>
      <c r="S1639" s="42">
        <v>2.2000000000000002</v>
      </c>
      <c r="T1639" s="42">
        <v>10</v>
      </c>
      <c r="U1639" s="42">
        <v>11.2</v>
      </c>
      <c r="V1639" s="42">
        <v>20</v>
      </c>
      <c r="W1639" s="42" t="s">
        <v>16208</v>
      </c>
      <c r="X1639" s="42">
        <v>23.7</v>
      </c>
      <c r="Y1639" s="42">
        <v>57.9</v>
      </c>
      <c r="Z1639" s="42">
        <v>8</v>
      </c>
      <c r="AA1639" s="42">
        <v>2.5</v>
      </c>
      <c r="AB1639" s="42" t="s">
        <v>16209</v>
      </c>
      <c r="AC1639" s="42">
        <v>5</v>
      </c>
      <c r="AD1639" s="42" t="s">
        <v>16210</v>
      </c>
      <c r="AE1639" s="42">
        <v>12.5</v>
      </c>
      <c r="AF1639" s="42" t="s">
        <v>2621</v>
      </c>
      <c r="AG1639" s="42">
        <v>81</v>
      </c>
      <c r="AH1639" s="42">
        <v>62.6</v>
      </c>
      <c r="AI1639" s="42">
        <v>107.3</v>
      </c>
      <c r="AJ1639" s="42">
        <v>309.27999999999997</v>
      </c>
      <c r="AK1639" s="42">
        <v>6</v>
      </c>
      <c r="AL1639" s="42">
        <v>10</v>
      </c>
      <c r="AM1639" s="42" t="s">
        <v>2128</v>
      </c>
      <c r="AN1639" s="42">
        <v>7.3</v>
      </c>
    </row>
    <row r="1640" spans="2:40" x14ac:dyDescent="0.25">
      <c r="B1640" s="42" t="s">
        <v>408</v>
      </c>
      <c r="C1640" s="15">
        <v>467480</v>
      </c>
      <c r="D1640" s="15" t="s">
        <v>11915</v>
      </c>
      <c r="E1640" s="15">
        <v>2018</v>
      </c>
      <c r="F1640" s="41">
        <v>43160</v>
      </c>
      <c r="G1640" s="42">
        <v>1012.1</v>
      </c>
      <c r="H1640" s="42">
        <v>1015.5</v>
      </c>
      <c r="I1640" s="42">
        <v>1019.2</v>
      </c>
      <c r="J1640" s="42" t="s">
        <v>16211</v>
      </c>
      <c r="K1640" s="42">
        <v>1005.5</v>
      </c>
      <c r="L1640" s="42" t="s">
        <v>16212</v>
      </c>
      <c r="M1640" s="42">
        <v>21</v>
      </c>
      <c r="N1640" s="42">
        <v>32.4</v>
      </c>
      <c r="O1640" s="42" t="s">
        <v>16213</v>
      </c>
      <c r="P1640" s="42">
        <v>10.4</v>
      </c>
      <c r="Q1640" s="42" t="s">
        <v>16214</v>
      </c>
      <c r="R1640" s="42">
        <v>16.5</v>
      </c>
      <c r="S1640" s="42">
        <v>1.7</v>
      </c>
      <c r="T1640" s="42">
        <v>10</v>
      </c>
      <c r="U1640" s="42">
        <v>12.7</v>
      </c>
      <c r="V1640" s="42">
        <v>20</v>
      </c>
      <c r="W1640" s="42" t="s">
        <v>16215</v>
      </c>
      <c r="X1640" s="42">
        <v>31.5</v>
      </c>
      <c r="Y1640" s="42">
        <v>25.7</v>
      </c>
      <c r="Z1640" s="42">
        <v>3</v>
      </c>
      <c r="AA1640" s="42">
        <v>2.5</v>
      </c>
      <c r="AB1640" s="42" t="s">
        <v>16216</v>
      </c>
      <c r="AC1640" s="42">
        <v>6.5</v>
      </c>
      <c r="AD1640" s="42" t="s">
        <v>16217</v>
      </c>
      <c r="AE1640" s="42">
        <v>22.5</v>
      </c>
      <c r="AF1640" s="42" t="s">
        <v>2135</v>
      </c>
      <c r="AG1640" s="42">
        <v>77</v>
      </c>
      <c r="AH1640" s="42">
        <v>111.6</v>
      </c>
      <c r="AI1640" s="42">
        <v>221.9</v>
      </c>
      <c r="AJ1640" s="42">
        <v>520.41999999999996</v>
      </c>
      <c r="AK1640" s="42" t="s">
        <v>76</v>
      </c>
      <c r="AL1640" s="42" t="s">
        <v>76</v>
      </c>
      <c r="AM1640" s="42" t="s">
        <v>76</v>
      </c>
      <c r="AN1640" s="42">
        <v>4.0999999999999996</v>
      </c>
    </row>
    <row r="1641" spans="2:40" x14ac:dyDescent="0.25">
      <c r="B1641" s="42" t="s">
        <v>408</v>
      </c>
      <c r="C1641" s="15">
        <v>467480</v>
      </c>
      <c r="D1641" s="15" t="s">
        <v>11915</v>
      </c>
      <c r="E1641" s="15">
        <v>2018</v>
      </c>
      <c r="F1641" s="41">
        <v>43191</v>
      </c>
      <c r="G1641" s="42">
        <v>1010.3</v>
      </c>
      <c r="H1641" s="42">
        <v>1013.6</v>
      </c>
      <c r="I1641" s="42">
        <v>1018.9</v>
      </c>
      <c r="J1641" s="42" t="s">
        <v>16218</v>
      </c>
      <c r="K1641" s="42">
        <v>1003.4</v>
      </c>
      <c r="L1641" s="42" t="s">
        <v>3274</v>
      </c>
      <c r="M1641" s="42">
        <v>24.6</v>
      </c>
      <c r="N1641" s="42">
        <v>34.200000000000003</v>
      </c>
      <c r="O1641" s="42" t="s">
        <v>16219</v>
      </c>
      <c r="P1641" s="42">
        <v>13.4</v>
      </c>
      <c r="Q1641" s="42" t="s">
        <v>16220</v>
      </c>
      <c r="R1641" s="42">
        <v>19.7</v>
      </c>
      <c r="S1641" s="42">
        <v>1.6</v>
      </c>
      <c r="T1641" s="42">
        <v>280</v>
      </c>
      <c r="U1641" s="42">
        <v>11.9</v>
      </c>
      <c r="V1641" s="42">
        <v>340</v>
      </c>
      <c r="W1641" s="42" t="s">
        <v>16221</v>
      </c>
      <c r="X1641" s="42">
        <v>7.8</v>
      </c>
      <c r="Y1641" s="42">
        <v>10.8</v>
      </c>
      <c r="Z1641" s="42">
        <v>3</v>
      </c>
      <c r="AA1641" s="42">
        <v>1</v>
      </c>
      <c r="AB1641" s="42" t="s">
        <v>16222</v>
      </c>
      <c r="AC1641" s="42">
        <v>3</v>
      </c>
      <c r="AD1641" s="42" t="s">
        <v>16223</v>
      </c>
      <c r="AE1641" s="42">
        <v>6</v>
      </c>
      <c r="AF1641" s="42" t="s">
        <v>2143</v>
      </c>
      <c r="AG1641" s="42">
        <v>75</v>
      </c>
      <c r="AH1641" s="42">
        <v>131.80000000000001</v>
      </c>
      <c r="AI1641" s="42">
        <v>181</v>
      </c>
      <c r="AJ1641" s="42">
        <v>533.08000000000004</v>
      </c>
      <c r="AK1641" s="42" t="s">
        <v>76</v>
      </c>
      <c r="AL1641" s="42" t="s">
        <v>76</v>
      </c>
      <c r="AM1641" s="42" t="s">
        <v>76</v>
      </c>
      <c r="AN1641" s="42">
        <v>6.7</v>
      </c>
    </row>
    <row r="1642" spans="2:40" x14ac:dyDescent="0.25">
      <c r="B1642" s="42" t="s">
        <v>408</v>
      </c>
      <c r="C1642" s="15">
        <v>467480</v>
      </c>
      <c r="D1642" s="15" t="s">
        <v>11915</v>
      </c>
      <c r="E1642" s="15">
        <v>2018</v>
      </c>
      <c r="F1642" s="41">
        <v>43221</v>
      </c>
      <c r="G1642" s="42">
        <v>1007.6</v>
      </c>
      <c r="H1642" s="42">
        <v>1010.9</v>
      </c>
      <c r="I1642" s="42">
        <v>1014.3</v>
      </c>
      <c r="J1642" s="42" t="s">
        <v>16224</v>
      </c>
      <c r="K1642" s="42">
        <v>1002.9</v>
      </c>
      <c r="L1642" s="42" t="s">
        <v>16225</v>
      </c>
      <c r="M1642" s="42">
        <v>28.5</v>
      </c>
      <c r="N1642" s="42">
        <v>35.5</v>
      </c>
      <c r="O1642" s="42" t="s">
        <v>16226</v>
      </c>
      <c r="P1642" s="42">
        <v>21.3</v>
      </c>
      <c r="Q1642" s="42" t="s">
        <v>16227</v>
      </c>
      <c r="R1642" s="42">
        <v>23.5</v>
      </c>
      <c r="S1642" s="42">
        <v>1.9</v>
      </c>
      <c r="T1642" s="42">
        <v>240</v>
      </c>
      <c r="U1642" s="42">
        <v>14</v>
      </c>
      <c r="V1642" s="42">
        <v>260</v>
      </c>
      <c r="W1642" s="42" t="s">
        <v>16228</v>
      </c>
      <c r="X1642" s="42">
        <v>46.5</v>
      </c>
      <c r="Y1642" s="42">
        <v>9.9</v>
      </c>
      <c r="Z1642" s="42">
        <v>3</v>
      </c>
      <c r="AA1642" s="42">
        <v>8.5</v>
      </c>
      <c r="AB1642" s="42" t="s">
        <v>16229</v>
      </c>
      <c r="AC1642" s="42">
        <v>27.5</v>
      </c>
      <c r="AD1642" s="42" t="s">
        <v>16230</v>
      </c>
      <c r="AE1642" s="42">
        <v>29</v>
      </c>
      <c r="AF1642" s="42" t="s">
        <v>2151</v>
      </c>
      <c r="AG1642" s="42">
        <v>76</v>
      </c>
      <c r="AH1642" s="42">
        <v>176.6</v>
      </c>
      <c r="AI1642" s="42">
        <v>247.5</v>
      </c>
      <c r="AJ1642" s="42">
        <v>649.29</v>
      </c>
      <c r="AK1642" s="42" t="s">
        <v>76</v>
      </c>
      <c r="AL1642" s="42" t="s">
        <v>76</v>
      </c>
      <c r="AM1642" s="42" t="s">
        <v>76</v>
      </c>
      <c r="AN1642" s="42">
        <v>5.6</v>
      </c>
    </row>
    <row r="1643" spans="2:40" x14ac:dyDescent="0.25">
      <c r="B1643" s="42" t="s">
        <v>408</v>
      </c>
      <c r="C1643" s="15">
        <v>467480</v>
      </c>
      <c r="D1643" s="15" t="s">
        <v>11915</v>
      </c>
      <c r="E1643" s="15">
        <v>2018</v>
      </c>
      <c r="F1643" s="41">
        <v>43252</v>
      </c>
      <c r="G1643" s="42">
        <v>1002.6</v>
      </c>
      <c r="H1643" s="42">
        <v>1005.8</v>
      </c>
      <c r="I1643" s="42">
        <v>1009.2</v>
      </c>
      <c r="J1643" s="42" t="s">
        <v>16231</v>
      </c>
      <c r="K1643" s="42">
        <v>991.5</v>
      </c>
      <c r="L1643" s="42" t="s">
        <v>16232</v>
      </c>
      <c r="M1643" s="42">
        <v>28.5</v>
      </c>
      <c r="N1643" s="42">
        <v>36.700000000000003</v>
      </c>
      <c r="O1643" s="42" t="s">
        <v>16233</v>
      </c>
      <c r="P1643" s="42">
        <v>23.1</v>
      </c>
      <c r="Q1643" s="42" t="s">
        <v>16234</v>
      </c>
      <c r="R1643" s="42">
        <v>24.3</v>
      </c>
      <c r="S1643" s="42">
        <v>1.8</v>
      </c>
      <c r="T1643" s="42">
        <v>300</v>
      </c>
      <c r="U1643" s="42">
        <v>12.6</v>
      </c>
      <c r="V1643" s="42">
        <v>250</v>
      </c>
      <c r="W1643" s="42" t="s">
        <v>16235</v>
      </c>
      <c r="X1643" s="42">
        <v>428.2</v>
      </c>
      <c r="Y1643" s="42">
        <v>88.4</v>
      </c>
      <c r="Z1643" s="42">
        <v>18</v>
      </c>
      <c r="AA1643" s="42">
        <v>16.5</v>
      </c>
      <c r="AB1643" s="42" t="s">
        <v>16236</v>
      </c>
      <c r="AC1643" s="42">
        <v>44</v>
      </c>
      <c r="AD1643" s="42" t="s">
        <v>16237</v>
      </c>
      <c r="AE1643" s="42">
        <v>115.5</v>
      </c>
      <c r="AF1643" s="42" t="s">
        <v>6247</v>
      </c>
      <c r="AG1643" s="42">
        <v>79</v>
      </c>
      <c r="AH1643" s="42">
        <v>136.6</v>
      </c>
      <c r="AI1643" s="42">
        <v>176</v>
      </c>
      <c r="AJ1643" s="42">
        <v>510.17</v>
      </c>
      <c r="AK1643" s="42" t="s">
        <v>76</v>
      </c>
      <c r="AL1643" s="42" t="s">
        <v>76</v>
      </c>
      <c r="AM1643" s="42" t="s">
        <v>76</v>
      </c>
      <c r="AN1643" s="42">
        <v>7.4</v>
      </c>
    </row>
    <row r="1644" spans="2:40" x14ac:dyDescent="0.25">
      <c r="B1644" s="42" t="s">
        <v>408</v>
      </c>
      <c r="C1644" s="15">
        <v>467480</v>
      </c>
      <c r="D1644" s="15" t="s">
        <v>11915</v>
      </c>
      <c r="E1644" s="15">
        <v>2018</v>
      </c>
      <c r="F1644" s="41">
        <v>43282</v>
      </c>
      <c r="G1644" s="42">
        <v>1001.6</v>
      </c>
      <c r="H1644" s="42">
        <v>1004.8</v>
      </c>
      <c r="I1644" s="42">
        <v>1006.2</v>
      </c>
      <c r="J1644" s="42" t="s">
        <v>16238</v>
      </c>
      <c r="K1644" s="42">
        <v>995.1</v>
      </c>
      <c r="L1644" s="42" t="s">
        <v>16239</v>
      </c>
      <c r="M1644" s="42">
        <v>29</v>
      </c>
      <c r="N1644" s="42">
        <v>36.5</v>
      </c>
      <c r="O1644" s="42" t="s">
        <v>16240</v>
      </c>
      <c r="P1644" s="42">
        <v>23.7</v>
      </c>
      <c r="Q1644" s="42" t="s">
        <v>16241</v>
      </c>
      <c r="R1644" s="42">
        <v>24.7</v>
      </c>
      <c r="S1644" s="42">
        <v>1.9</v>
      </c>
      <c r="T1644" s="42">
        <v>240</v>
      </c>
      <c r="U1644" s="42">
        <v>13.8</v>
      </c>
      <c r="V1644" s="42">
        <v>150</v>
      </c>
      <c r="W1644" s="42" t="s">
        <v>16242</v>
      </c>
      <c r="X1644" s="42">
        <v>377.9</v>
      </c>
      <c r="Y1644" s="42">
        <v>68.599999999999994</v>
      </c>
      <c r="Z1644" s="42">
        <v>22</v>
      </c>
      <c r="AA1644" s="42">
        <v>22</v>
      </c>
      <c r="AB1644" s="42" t="s">
        <v>16243</v>
      </c>
      <c r="AC1644" s="42">
        <v>42</v>
      </c>
      <c r="AD1644" s="42" t="s">
        <v>16244</v>
      </c>
      <c r="AE1644" s="42">
        <v>152</v>
      </c>
      <c r="AF1644" s="42" t="s">
        <v>6255</v>
      </c>
      <c r="AG1644" s="42">
        <v>79</v>
      </c>
      <c r="AH1644" s="42">
        <v>135.19999999999999</v>
      </c>
      <c r="AI1644" s="42">
        <v>173.3</v>
      </c>
      <c r="AJ1644" s="42">
        <v>523.34</v>
      </c>
      <c r="AK1644" s="42" t="s">
        <v>76</v>
      </c>
      <c r="AL1644" s="42" t="s">
        <v>76</v>
      </c>
      <c r="AM1644" s="42" t="s">
        <v>76</v>
      </c>
      <c r="AN1644" s="42">
        <v>7</v>
      </c>
    </row>
    <row r="1645" spans="2:40" x14ac:dyDescent="0.25">
      <c r="B1645" s="42" t="s">
        <v>408</v>
      </c>
      <c r="C1645" s="15">
        <v>467480</v>
      </c>
      <c r="D1645" s="15" t="s">
        <v>11915</v>
      </c>
      <c r="E1645" s="15">
        <v>2018</v>
      </c>
      <c r="F1645" s="41">
        <v>43313</v>
      </c>
      <c r="G1645" s="42">
        <v>1000</v>
      </c>
      <c r="H1645" s="42">
        <v>1003.3</v>
      </c>
      <c r="I1645" s="42">
        <v>1009.9</v>
      </c>
      <c r="J1645" s="42" t="s">
        <v>16245</v>
      </c>
      <c r="K1645" s="42">
        <v>990.6</v>
      </c>
      <c r="L1645" s="42" t="s">
        <v>16246</v>
      </c>
      <c r="M1645" s="42">
        <v>28.3</v>
      </c>
      <c r="N1645" s="42">
        <v>35.299999999999997</v>
      </c>
      <c r="O1645" s="42" t="s">
        <v>16247</v>
      </c>
      <c r="P1645" s="42">
        <v>22.8</v>
      </c>
      <c r="Q1645" s="42" t="s">
        <v>16248</v>
      </c>
      <c r="R1645" s="42">
        <v>23.9</v>
      </c>
      <c r="S1645" s="42">
        <v>2</v>
      </c>
      <c r="T1645" s="42">
        <v>170</v>
      </c>
      <c r="U1645" s="42">
        <v>18.8</v>
      </c>
      <c r="V1645" s="42">
        <v>130</v>
      </c>
      <c r="W1645" s="42" t="s">
        <v>16249</v>
      </c>
      <c r="X1645" s="42">
        <v>858.5</v>
      </c>
      <c r="Y1645" s="42">
        <v>144.69999999999999</v>
      </c>
      <c r="Z1645" s="42">
        <v>24</v>
      </c>
      <c r="AA1645" s="42">
        <v>17</v>
      </c>
      <c r="AB1645" s="42" t="s">
        <v>16250</v>
      </c>
      <c r="AC1645" s="42">
        <v>73.5</v>
      </c>
      <c r="AD1645" s="42" t="s">
        <v>16251</v>
      </c>
      <c r="AE1645" s="42">
        <v>417</v>
      </c>
      <c r="AF1645" s="42" t="s">
        <v>7522</v>
      </c>
      <c r="AG1645" s="42">
        <v>78</v>
      </c>
      <c r="AH1645" s="42">
        <v>120.6</v>
      </c>
      <c r="AI1645" s="42">
        <v>144.1</v>
      </c>
      <c r="AJ1645" s="42">
        <v>468.4</v>
      </c>
      <c r="AK1645" s="42" t="s">
        <v>76</v>
      </c>
      <c r="AL1645" s="42" t="s">
        <v>76</v>
      </c>
      <c r="AM1645" s="42" t="s">
        <v>76</v>
      </c>
      <c r="AN1645" s="42">
        <v>7.7</v>
      </c>
    </row>
    <row r="1646" spans="2:40" x14ac:dyDescent="0.25">
      <c r="B1646" s="42" t="s">
        <v>408</v>
      </c>
      <c r="C1646" s="15">
        <v>467480</v>
      </c>
      <c r="D1646" s="15" t="s">
        <v>11915</v>
      </c>
      <c r="E1646" s="15">
        <v>2018</v>
      </c>
      <c r="F1646" s="41">
        <v>43344</v>
      </c>
      <c r="G1646" s="42">
        <v>1005</v>
      </c>
      <c r="H1646" s="42">
        <v>1008.3</v>
      </c>
      <c r="I1646" s="42">
        <v>1012.5</v>
      </c>
      <c r="J1646" s="42" t="s">
        <v>16252</v>
      </c>
      <c r="K1646" s="42">
        <v>995.3</v>
      </c>
      <c r="L1646" s="42" t="s">
        <v>16253</v>
      </c>
      <c r="M1646" s="42">
        <v>28.1</v>
      </c>
      <c r="N1646" s="42">
        <v>34.6</v>
      </c>
      <c r="O1646" s="42" t="s">
        <v>16254</v>
      </c>
      <c r="P1646" s="42">
        <v>20.399999999999999</v>
      </c>
      <c r="Q1646" s="42" t="s">
        <v>16255</v>
      </c>
      <c r="R1646" s="42">
        <v>23.6</v>
      </c>
      <c r="S1646" s="42">
        <v>1.7</v>
      </c>
      <c r="T1646" s="42">
        <v>10</v>
      </c>
      <c r="U1646" s="42">
        <v>14</v>
      </c>
      <c r="V1646" s="42">
        <v>10</v>
      </c>
      <c r="W1646" s="42" t="s">
        <v>16256</v>
      </c>
      <c r="X1646" s="42">
        <v>118.5</v>
      </c>
      <c r="Y1646" s="42">
        <v>23.6</v>
      </c>
      <c r="Z1646" s="42">
        <v>9</v>
      </c>
      <c r="AA1646" s="42">
        <v>11.5</v>
      </c>
      <c r="AB1646" s="42" t="s">
        <v>16257</v>
      </c>
      <c r="AC1646" s="42">
        <v>30</v>
      </c>
      <c r="AD1646" s="42" t="s">
        <v>16258</v>
      </c>
      <c r="AE1646" s="42">
        <v>55.5</v>
      </c>
      <c r="AF1646" s="42" t="s">
        <v>6272</v>
      </c>
      <c r="AG1646" s="42">
        <v>78</v>
      </c>
      <c r="AH1646" s="42">
        <v>139.1</v>
      </c>
      <c r="AI1646" s="42">
        <v>207.1</v>
      </c>
      <c r="AJ1646" s="42">
        <v>514.5</v>
      </c>
      <c r="AK1646" s="42" t="s">
        <v>76</v>
      </c>
      <c r="AL1646" s="42" t="s">
        <v>76</v>
      </c>
      <c r="AM1646" s="42" t="s">
        <v>76</v>
      </c>
      <c r="AN1646" s="42">
        <v>6</v>
      </c>
    </row>
    <row r="1647" spans="2:40" x14ac:dyDescent="0.25">
      <c r="B1647" s="42" t="s">
        <v>408</v>
      </c>
      <c r="C1647" s="15">
        <v>467480</v>
      </c>
      <c r="D1647" s="15" t="s">
        <v>11915</v>
      </c>
      <c r="E1647" s="15">
        <v>2018</v>
      </c>
      <c r="F1647" s="41">
        <v>43374</v>
      </c>
      <c r="G1647" s="42">
        <v>1010.6</v>
      </c>
      <c r="H1647" s="42">
        <v>1013.9</v>
      </c>
      <c r="I1647" s="42">
        <v>1016.7</v>
      </c>
      <c r="J1647" s="42" t="s">
        <v>16259</v>
      </c>
      <c r="K1647" s="42">
        <v>1004.2</v>
      </c>
      <c r="L1647" s="42" t="s">
        <v>16260</v>
      </c>
      <c r="M1647" s="42">
        <v>24.6</v>
      </c>
      <c r="N1647" s="42">
        <v>32.9</v>
      </c>
      <c r="O1647" s="42" t="s">
        <v>16261</v>
      </c>
      <c r="P1647" s="42">
        <v>14.8</v>
      </c>
      <c r="Q1647" s="42" t="s">
        <v>16262</v>
      </c>
      <c r="R1647" s="42">
        <v>19.600000000000001</v>
      </c>
      <c r="S1647" s="42">
        <v>1.3</v>
      </c>
      <c r="T1647" s="42">
        <v>10</v>
      </c>
      <c r="U1647" s="42">
        <v>15.9</v>
      </c>
      <c r="V1647" s="42">
        <v>10</v>
      </c>
      <c r="W1647" s="42" t="s">
        <v>16263</v>
      </c>
      <c r="X1647" s="42">
        <v>8.8000000000000007</v>
      </c>
      <c r="Y1647" s="42">
        <v>19.600000000000001</v>
      </c>
      <c r="Z1647" s="42">
        <v>4</v>
      </c>
      <c r="AA1647" s="42">
        <v>1.5</v>
      </c>
      <c r="AB1647" s="42" t="s">
        <v>16264</v>
      </c>
      <c r="AC1647" s="42">
        <v>3.5</v>
      </c>
      <c r="AD1647" s="42" t="s">
        <v>16265</v>
      </c>
      <c r="AE1647" s="42">
        <v>5</v>
      </c>
      <c r="AF1647" s="42" t="s">
        <v>16266</v>
      </c>
      <c r="AG1647" s="42">
        <v>75</v>
      </c>
      <c r="AH1647" s="42">
        <v>121.1</v>
      </c>
      <c r="AI1647" s="42">
        <v>227.1</v>
      </c>
      <c r="AJ1647" s="42">
        <v>485.75</v>
      </c>
      <c r="AK1647" s="42" t="s">
        <v>76</v>
      </c>
      <c r="AL1647" s="42" t="s">
        <v>76</v>
      </c>
      <c r="AM1647" s="42" t="s">
        <v>76</v>
      </c>
      <c r="AN1647" s="42">
        <v>4.3</v>
      </c>
    </row>
    <row r="1648" spans="2:40" x14ac:dyDescent="0.25">
      <c r="B1648" s="42" t="s">
        <v>408</v>
      </c>
      <c r="C1648" s="15">
        <v>467480</v>
      </c>
      <c r="D1648" s="15" t="s">
        <v>11915</v>
      </c>
      <c r="E1648" s="15">
        <v>2018</v>
      </c>
      <c r="F1648" s="41">
        <v>43405</v>
      </c>
      <c r="G1648" s="42">
        <v>1013</v>
      </c>
      <c r="H1648" s="42">
        <v>1016.4</v>
      </c>
      <c r="I1648" s="42">
        <v>1018.4</v>
      </c>
      <c r="J1648" s="42" t="s">
        <v>16267</v>
      </c>
      <c r="K1648" s="42">
        <v>1007.2</v>
      </c>
      <c r="L1648" s="42" t="s">
        <v>16268</v>
      </c>
      <c r="M1648" s="42">
        <v>23.1</v>
      </c>
      <c r="N1648" s="42">
        <v>32.299999999999997</v>
      </c>
      <c r="O1648" s="42" t="s">
        <v>16269</v>
      </c>
      <c r="P1648" s="42">
        <v>15.4</v>
      </c>
      <c r="Q1648" s="42" t="s">
        <v>16270</v>
      </c>
      <c r="R1648" s="42">
        <v>19.2</v>
      </c>
      <c r="S1648" s="42">
        <v>1.3</v>
      </c>
      <c r="T1648" s="42">
        <v>20</v>
      </c>
      <c r="U1648" s="42">
        <v>11</v>
      </c>
      <c r="V1648" s="42">
        <v>20</v>
      </c>
      <c r="W1648" s="42" t="s">
        <v>16271</v>
      </c>
      <c r="X1648" s="42">
        <v>8</v>
      </c>
      <c r="Y1648" s="42">
        <v>21.2</v>
      </c>
      <c r="Z1648" s="42">
        <v>4</v>
      </c>
      <c r="AA1648" s="42">
        <v>0.5</v>
      </c>
      <c r="AB1648" s="42" t="s">
        <v>16272</v>
      </c>
      <c r="AC1648" s="42">
        <v>2</v>
      </c>
      <c r="AD1648" s="42" t="s">
        <v>16273</v>
      </c>
      <c r="AE1648" s="42">
        <v>3.5</v>
      </c>
      <c r="AF1648" s="42" t="s">
        <v>13405</v>
      </c>
      <c r="AG1648" s="42">
        <v>80</v>
      </c>
      <c r="AH1648" s="42">
        <v>80.7</v>
      </c>
      <c r="AI1648" s="42">
        <v>157.80000000000001</v>
      </c>
      <c r="AJ1648" s="42">
        <v>346.75</v>
      </c>
      <c r="AK1648" s="42" t="s">
        <v>76</v>
      </c>
      <c r="AL1648" s="42" t="s">
        <v>76</v>
      </c>
      <c r="AM1648" s="42" t="s">
        <v>76</v>
      </c>
      <c r="AN1648" s="42">
        <v>5.5</v>
      </c>
    </row>
    <row r="1649" spans="2:40" x14ac:dyDescent="0.25">
      <c r="B1649" s="42" t="s">
        <v>408</v>
      </c>
      <c r="C1649" s="15">
        <v>467480</v>
      </c>
      <c r="D1649" s="15" t="s">
        <v>11915</v>
      </c>
      <c r="E1649" s="15">
        <v>2018</v>
      </c>
      <c r="F1649" s="41">
        <v>43435</v>
      </c>
      <c r="G1649" s="42">
        <v>1014.8</v>
      </c>
      <c r="H1649" s="42">
        <v>1018.2</v>
      </c>
      <c r="I1649" s="42">
        <v>1022</v>
      </c>
      <c r="J1649" s="42" t="s">
        <v>16274</v>
      </c>
      <c r="K1649" s="42">
        <v>1006.9</v>
      </c>
      <c r="L1649" s="42" t="s">
        <v>2692</v>
      </c>
      <c r="M1649" s="42">
        <v>20.7</v>
      </c>
      <c r="N1649" s="42">
        <v>31.6</v>
      </c>
      <c r="O1649" s="42" t="s">
        <v>16275</v>
      </c>
      <c r="P1649" s="42">
        <v>10.8</v>
      </c>
      <c r="Q1649" s="42" t="s">
        <v>16276</v>
      </c>
      <c r="R1649" s="42">
        <v>15.9</v>
      </c>
      <c r="S1649" s="42">
        <v>2</v>
      </c>
      <c r="T1649" s="42">
        <v>10</v>
      </c>
      <c r="U1649" s="42">
        <v>10.6</v>
      </c>
      <c r="V1649" s="42">
        <v>360</v>
      </c>
      <c r="W1649" s="42" t="s">
        <v>16277</v>
      </c>
      <c r="X1649" s="42" t="s">
        <v>80</v>
      </c>
      <c r="Y1649" s="42">
        <v>0.9</v>
      </c>
      <c r="Z1649" s="42">
        <v>0</v>
      </c>
      <c r="AA1649" s="42" t="s">
        <v>80</v>
      </c>
      <c r="AB1649" s="42" t="s">
        <v>16278</v>
      </c>
      <c r="AC1649" s="42" t="s">
        <v>80</v>
      </c>
      <c r="AD1649" s="42" t="s">
        <v>16278</v>
      </c>
      <c r="AE1649" s="42">
        <v>-9.8000000000000007</v>
      </c>
      <c r="AF1649" s="42" t="s">
        <v>7552</v>
      </c>
      <c r="AG1649" s="42">
        <v>75</v>
      </c>
      <c r="AH1649" s="42">
        <v>91.9</v>
      </c>
      <c r="AI1649" s="42">
        <v>189.4</v>
      </c>
      <c r="AJ1649" s="42">
        <v>360.3</v>
      </c>
      <c r="AK1649" s="42" t="s">
        <v>76</v>
      </c>
      <c r="AL1649" s="42" t="s">
        <v>76</v>
      </c>
      <c r="AM1649" s="42" t="s">
        <v>76</v>
      </c>
      <c r="AN1649" s="42">
        <v>4.8</v>
      </c>
    </row>
    <row r="1650" spans="2:40" x14ac:dyDescent="0.25">
      <c r="B1650" s="42" t="s">
        <v>408</v>
      </c>
      <c r="C1650" s="15">
        <v>467480</v>
      </c>
      <c r="D1650" s="15" t="s">
        <v>11915</v>
      </c>
      <c r="E1650" s="15">
        <v>2019</v>
      </c>
      <c r="F1650" s="41">
        <v>43466</v>
      </c>
      <c r="G1650" s="42">
        <v>1016.6</v>
      </c>
      <c r="H1650" s="42">
        <v>1020</v>
      </c>
      <c r="I1650" s="42">
        <v>1022</v>
      </c>
      <c r="J1650" s="42" t="s">
        <v>16279</v>
      </c>
      <c r="K1650" s="42">
        <v>1011.5</v>
      </c>
      <c r="L1650" s="42" t="s">
        <v>16280</v>
      </c>
      <c r="M1650" s="42">
        <v>19.2</v>
      </c>
      <c r="N1650" s="42">
        <v>30.9</v>
      </c>
      <c r="O1650" s="42" t="s">
        <v>16281</v>
      </c>
      <c r="P1650" s="42">
        <v>10.1</v>
      </c>
      <c r="Q1650" s="42" t="s">
        <v>16282</v>
      </c>
      <c r="R1650" s="42">
        <v>14.8</v>
      </c>
      <c r="S1650" s="42">
        <v>1.9</v>
      </c>
      <c r="T1650" s="42">
        <v>10</v>
      </c>
      <c r="U1650" s="42">
        <v>10.3</v>
      </c>
      <c r="V1650" s="42">
        <v>360</v>
      </c>
      <c r="W1650" s="42" t="s">
        <v>16283</v>
      </c>
      <c r="X1650" s="42">
        <v>5</v>
      </c>
      <c r="Y1650" s="42">
        <v>17.600000000000001</v>
      </c>
      <c r="Z1650" s="42">
        <v>3</v>
      </c>
      <c r="AA1650" s="42">
        <v>0.8</v>
      </c>
      <c r="AB1650" s="42" t="s">
        <v>16284</v>
      </c>
      <c r="AC1650" s="42">
        <v>1.4</v>
      </c>
      <c r="AD1650" s="42" t="s">
        <v>16284</v>
      </c>
      <c r="AE1650" s="42">
        <v>3</v>
      </c>
      <c r="AF1650" s="42" t="s">
        <v>8799</v>
      </c>
      <c r="AG1650" s="42">
        <v>77</v>
      </c>
      <c r="AH1650" s="42">
        <v>77.400000000000006</v>
      </c>
      <c r="AI1650" s="42">
        <v>165.9</v>
      </c>
      <c r="AJ1650" s="42">
        <v>358.25</v>
      </c>
      <c r="AK1650" s="42" t="s">
        <v>76</v>
      </c>
      <c r="AL1650" s="42" t="s">
        <v>76</v>
      </c>
      <c r="AM1650" s="42" t="s">
        <v>76</v>
      </c>
      <c r="AN1650" s="42">
        <v>5.5</v>
      </c>
    </row>
    <row r="1651" spans="2:40" x14ac:dyDescent="0.25">
      <c r="B1651" s="42" t="s">
        <v>408</v>
      </c>
      <c r="C1651" s="15">
        <v>467480</v>
      </c>
      <c r="D1651" s="15" t="s">
        <v>11915</v>
      </c>
      <c r="E1651" s="15">
        <v>2019</v>
      </c>
      <c r="F1651" s="41">
        <v>43497</v>
      </c>
      <c r="G1651" s="42">
        <v>1014.7</v>
      </c>
      <c r="H1651" s="42">
        <v>1018.1</v>
      </c>
      <c r="I1651" s="42">
        <v>1021.2</v>
      </c>
      <c r="J1651" s="42" t="s">
        <v>16285</v>
      </c>
      <c r="K1651" s="42">
        <v>1008.8</v>
      </c>
      <c r="L1651" s="42" t="s">
        <v>16286</v>
      </c>
      <c r="M1651" s="42">
        <v>21.2</v>
      </c>
      <c r="N1651" s="42">
        <v>32.799999999999997</v>
      </c>
      <c r="O1651" s="42" t="s">
        <v>16287</v>
      </c>
      <c r="P1651" s="42">
        <v>14.5</v>
      </c>
      <c r="Q1651" s="42" t="s">
        <v>16288</v>
      </c>
      <c r="R1651" s="42">
        <v>16.3</v>
      </c>
      <c r="S1651" s="42">
        <v>1.8</v>
      </c>
      <c r="T1651" s="42">
        <v>10</v>
      </c>
      <c r="U1651" s="42">
        <v>13.1</v>
      </c>
      <c r="V1651" s="42">
        <v>240</v>
      </c>
      <c r="W1651" s="42" t="s">
        <v>16289</v>
      </c>
      <c r="X1651" s="42">
        <v>8</v>
      </c>
      <c r="Y1651" s="42">
        <v>4.2</v>
      </c>
      <c r="Z1651" s="42">
        <v>2</v>
      </c>
      <c r="AA1651" s="42">
        <v>5</v>
      </c>
      <c r="AB1651" s="42" t="s">
        <v>16290</v>
      </c>
      <c r="AC1651" s="42">
        <v>6.5</v>
      </c>
      <c r="AD1651" s="42" t="s">
        <v>16291</v>
      </c>
      <c r="AE1651" s="42">
        <v>6.5</v>
      </c>
      <c r="AF1651" s="42" t="s">
        <v>16292</v>
      </c>
      <c r="AG1651" s="42">
        <v>75</v>
      </c>
      <c r="AH1651" s="42">
        <v>93</v>
      </c>
      <c r="AI1651" s="42">
        <v>181.9</v>
      </c>
      <c r="AJ1651" s="42">
        <v>395.34</v>
      </c>
      <c r="AK1651" s="42" t="s">
        <v>76</v>
      </c>
      <c r="AL1651" s="42" t="s">
        <v>76</v>
      </c>
      <c r="AM1651" s="42" t="s">
        <v>76</v>
      </c>
      <c r="AN1651" s="42">
        <v>4.9000000000000004</v>
      </c>
    </row>
    <row r="1652" spans="2:40" x14ac:dyDescent="0.25">
      <c r="B1652" s="42" t="s">
        <v>408</v>
      </c>
      <c r="C1652" s="15">
        <v>467480</v>
      </c>
      <c r="D1652" s="15" t="s">
        <v>11915</v>
      </c>
      <c r="E1652" s="15">
        <v>2019</v>
      </c>
      <c r="F1652" s="41">
        <v>43525</v>
      </c>
      <c r="G1652" s="42">
        <v>1011.8</v>
      </c>
      <c r="H1652" s="42">
        <v>1015.1</v>
      </c>
      <c r="I1652" s="42">
        <v>1017.8</v>
      </c>
      <c r="J1652" s="42" t="s">
        <v>16293</v>
      </c>
      <c r="K1652" s="42">
        <v>1005.2</v>
      </c>
      <c r="L1652" s="42" t="s">
        <v>16294</v>
      </c>
      <c r="M1652" s="42">
        <v>21.6</v>
      </c>
      <c r="N1652" s="42">
        <v>32.5</v>
      </c>
      <c r="O1652" s="42" t="s">
        <v>13428</v>
      </c>
      <c r="P1652" s="42">
        <v>13</v>
      </c>
      <c r="Q1652" s="42" t="s">
        <v>16295</v>
      </c>
      <c r="R1652" s="42">
        <v>17.2</v>
      </c>
      <c r="S1652" s="42">
        <v>1.6</v>
      </c>
      <c r="T1652" s="42">
        <v>360</v>
      </c>
      <c r="U1652" s="42">
        <v>12.8</v>
      </c>
      <c r="V1652" s="42">
        <v>10</v>
      </c>
      <c r="W1652" s="42" t="s">
        <v>16296</v>
      </c>
      <c r="X1652" s="42">
        <v>107.9</v>
      </c>
      <c r="Y1652" s="42">
        <v>68.2</v>
      </c>
      <c r="Z1652" s="42">
        <v>13</v>
      </c>
      <c r="AA1652" s="42">
        <v>4</v>
      </c>
      <c r="AB1652" s="42" t="s">
        <v>16297</v>
      </c>
      <c r="AC1652" s="42">
        <v>10</v>
      </c>
      <c r="AD1652" s="42" t="s">
        <v>16298</v>
      </c>
      <c r="AE1652" s="42">
        <v>37.4</v>
      </c>
      <c r="AF1652" s="42" t="s">
        <v>2231</v>
      </c>
      <c r="AG1652" s="42">
        <v>77</v>
      </c>
      <c r="AH1652" s="42">
        <v>88.4</v>
      </c>
      <c r="AI1652" s="42">
        <v>156.6</v>
      </c>
      <c r="AJ1652" s="42">
        <v>408.73</v>
      </c>
      <c r="AK1652" s="42" t="s">
        <v>76</v>
      </c>
      <c r="AL1652" s="42" t="s">
        <v>76</v>
      </c>
      <c r="AM1652" s="42" t="s">
        <v>76</v>
      </c>
      <c r="AN1652" s="42">
        <v>6.2</v>
      </c>
    </row>
    <row r="1653" spans="2:40" x14ac:dyDescent="0.25">
      <c r="B1653" s="42" t="s">
        <v>408</v>
      </c>
      <c r="C1653" s="15">
        <v>467480</v>
      </c>
      <c r="D1653" s="15" t="s">
        <v>11915</v>
      </c>
      <c r="E1653" s="15">
        <v>2019</v>
      </c>
      <c r="F1653" s="41">
        <v>43556</v>
      </c>
      <c r="G1653" s="42">
        <v>1008.9</v>
      </c>
      <c r="H1653" s="42">
        <v>1012.3</v>
      </c>
      <c r="I1653" s="42">
        <v>1017.3</v>
      </c>
      <c r="J1653" s="42" t="s">
        <v>16299</v>
      </c>
      <c r="K1653" s="42">
        <v>1002.3</v>
      </c>
      <c r="L1653" s="42" t="s">
        <v>16300</v>
      </c>
      <c r="M1653" s="42">
        <v>25.1</v>
      </c>
      <c r="N1653" s="42">
        <v>34.1</v>
      </c>
      <c r="O1653" s="42" t="s">
        <v>16301</v>
      </c>
      <c r="P1653" s="42">
        <v>17.100000000000001</v>
      </c>
      <c r="Q1653" s="42" t="s">
        <v>16302</v>
      </c>
      <c r="R1653" s="42">
        <v>20.2</v>
      </c>
      <c r="S1653" s="42">
        <v>1.9</v>
      </c>
      <c r="T1653" s="42">
        <v>10</v>
      </c>
      <c r="U1653" s="42">
        <v>23.5</v>
      </c>
      <c r="V1653" s="42">
        <v>240</v>
      </c>
      <c r="W1653" s="42" t="s">
        <v>16303</v>
      </c>
      <c r="X1653" s="42">
        <v>74</v>
      </c>
      <c r="Y1653" s="42">
        <v>25.2</v>
      </c>
      <c r="Z1653" s="42">
        <v>6</v>
      </c>
      <c r="AA1653" s="42">
        <v>10</v>
      </c>
      <c r="AB1653" s="42" t="s">
        <v>16304</v>
      </c>
      <c r="AC1653" s="42">
        <v>26</v>
      </c>
      <c r="AD1653" s="42" t="s">
        <v>16305</v>
      </c>
      <c r="AE1653" s="42">
        <v>54.5</v>
      </c>
      <c r="AF1653" s="42" t="s">
        <v>6327</v>
      </c>
      <c r="AG1653" s="42">
        <v>75</v>
      </c>
      <c r="AH1653" s="42">
        <v>127.5</v>
      </c>
      <c r="AI1653" s="42">
        <v>199.1</v>
      </c>
      <c r="AJ1653" s="42">
        <v>511.7</v>
      </c>
      <c r="AK1653" s="42" t="s">
        <v>76</v>
      </c>
      <c r="AL1653" s="42" t="s">
        <v>76</v>
      </c>
      <c r="AM1653" s="42" t="s">
        <v>76</v>
      </c>
      <c r="AN1653" s="42">
        <v>5.7</v>
      </c>
    </row>
    <row r="1654" spans="2:40" x14ac:dyDescent="0.25">
      <c r="B1654" s="42" t="s">
        <v>408</v>
      </c>
      <c r="C1654" s="15">
        <v>467480</v>
      </c>
      <c r="D1654" s="15" t="s">
        <v>11915</v>
      </c>
      <c r="E1654" s="15">
        <v>2019</v>
      </c>
      <c r="F1654" s="41">
        <v>43586</v>
      </c>
      <c r="G1654" s="42">
        <v>1006.3</v>
      </c>
      <c r="H1654" s="42">
        <v>1009.6</v>
      </c>
      <c r="I1654" s="42">
        <v>1011.2</v>
      </c>
      <c r="J1654" s="42" t="s">
        <v>16306</v>
      </c>
      <c r="K1654" s="42">
        <v>1001.5</v>
      </c>
      <c r="L1654" s="42" t="s">
        <v>16307</v>
      </c>
      <c r="M1654" s="42">
        <v>25.9</v>
      </c>
      <c r="N1654" s="42">
        <v>34.6</v>
      </c>
      <c r="O1654" s="42" t="s">
        <v>16308</v>
      </c>
      <c r="P1654" s="42">
        <v>19.600000000000001</v>
      </c>
      <c r="Q1654" s="42" t="s">
        <v>16309</v>
      </c>
      <c r="R1654" s="42">
        <v>21.6</v>
      </c>
      <c r="S1654" s="42">
        <v>1.5</v>
      </c>
      <c r="T1654" s="42">
        <v>240</v>
      </c>
      <c r="U1654" s="42">
        <v>15.6</v>
      </c>
      <c r="V1654" s="42">
        <v>70</v>
      </c>
      <c r="W1654" s="42" t="s">
        <v>16310</v>
      </c>
      <c r="X1654" s="42">
        <v>239.7</v>
      </c>
      <c r="Y1654" s="42">
        <v>72</v>
      </c>
      <c r="Z1654" s="42">
        <v>18</v>
      </c>
      <c r="AA1654" s="42">
        <v>26</v>
      </c>
      <c r="AB1654" s="42" t="s">
        <v>16311</v>
      </c>
      <c r="AC1654" s="42">
        <v>75</v>
      </c>
      <c r="AD1654" s="42" t="s">
        <v>3860</v>
      </c>
      <c r="AE1654" s="42">
        <v>93</v>
      </c>
      <c r="AF1654" s="42" t="s">
        <v>3862</v>
      </c>
      <c r="AG1654" s="42">
        <v>78</v>
      </c>
      <c r="AH1654" s="42">
        <v>91.7</v>
      </c>
      <c r="AI1654" s="42">
        <v>109.4</v>
      </c>
      <c r="AJ1654" s="42">
        <v>417.17</v>
      </c>
      <c r="AK1654" s="42" t="s">
        <v>76</v>
      </c>
      <c r="AL1654" s="42" t="s">
        <v>76</v>
      </c>
      <c r="AM1654" s="42" t="s">
        <v>76</v>
      </c>
      <c r="AN1654" s="42">
        <v>8</v>
      </c>
    </row>
    <row r="1655" spans="2:40" x14ac:dyDescent="0.25">
      <c r="B1655" s="42" t="s">
        <v>408</v>
      </c>
      <c r="C1655" s="15">
        <v>467480</v>
      </c>
      <c r="D1655" s="15" t="s">
        <v>11915</v>
      </c>
      <c r="E1655" s="15">
        <v>2019</v>
      </c>
      <c r="F1655" s="41">
        <v>43617</v>
      </c>
      <c r="G1655" s="42">
        <v>1003.6</v>
      </c>
      <c r="H1655" s="42">
        <v>1006.9</v>
      </c>
      <c r="I1655" s="42">
        <v>1009.4</v>
      </c>
      <c r="J1655" s="42" t="s">
        <v>16312</v>
      </c>
      <c r="K1655" s="42">
        <v>996.9</v>
      </c>
      <c r="L1655" s="42" t="s">
        <v>16313</v>
      </c>
      <c r="M1655" s="42">
        <v>28.9</v>
      </c>
      <c r="N1655" s="42">
        <v>35.700000000000003</v>
      </c>
      <c r="O1655" s="42" t="s">
        <v>16314</v>
      </c>
      <c r="P1655" s="42">
        <v>23.1</v>
      </c>
      <c r="Q1655" s="42" t="s">
        <v>16315</v>
      </c>
      <c r="R1655" s="42">
        <v>23.2</v>
      </c>
      <c r="S1655" s="42">
        <v>2.1</v>
      </c>
      <c r="T1655" s="42">
        <v>240</v>
      </c>
      <c r="U1655" s="42">
        <v>16.899999999999999</v>
      </c>
      <c r="V1655" s="42">
        <v>240</v>
      </c>
      <c r="W1655" s="42" t="s">
        <v>16316</v>
      </c>
      <c r="X1655" s="42">
        <v>316.5</v>
      </c>
      <c r="Y1655" s="42">
        <v>67.7</v>
      </c>
      <c r="Z1655" s="42">
        <v>17</v>
      </c>
      <c r="AA1655" s="42">
        <v>11</v>
      </c>
      <c r="AB1655" s="42" t="s">
        <v>16317</v>
      </c>
      <c r="AC1655" s="42">
        <v>17.5</v>
      </c>
      <c r="AD1655" s="42" t="s">
        <v>16318</v>
      </c>
      <c r="AE1655" s="42">
        <v>47.5</v>
      </c>
      <c r="AF1655" s="42" t="s">
        <v>5097</v>
      </c>
      <c r="AG1655" s="42">
        <v>73</v>
      </c>
      <c r="AH1655" s="42">
        <v>109.7</v>
      </c>
      <c r="AI1655" s="42">
        <v>166.2</v>
      </c>
      <c r="AJ1655" s="42">
        <v>458.52</v>
      </c>
      <c r="AK1655" s="42" t="s">
        <v>76</v>
      </c>
      <c r="AL1655" s="42" t="s">
        <v>76</v>
      </c>
      <c r="AM1655" s="42" t="s">
        <v>76</v>
      </c>
      <c r="AN1655" s="42">
        <v>7.5</v>
      </c>
    </row>
    <row r="1656" spans="2:40" x14ac:dyDescent="0.25">
      <c r="B1656" s="42" t="s">
        <v>408</v>
      </c>
      <c r="C1656" s="15">
        <v>467480</v>
      </c>
      <c r="D1656" s="15" t="s">
        <v>11915</v>
      </c>
      <c r="E1656" s="15">
        <v>2019</v>
      </c>
      <c r="F1656" s="41">
        <v>43647</v>
      </c>
      <c r="G1656" s="42">
        <v>1002.8</v>
      </c>
      <c r="H1656" s="42">
        <v>1006</v>
      </c>
      <c r="I1656" s="42">
        <v>1008.6</v>
      </c>
      <c r="J1656" s="42" t="s">
        <v>16319</v>
      </c>
      <c r="K1656" s="42">
        <v>990.5</v>
      </c>
      <c r="L1656" s="42" t="s">
        <v>16320</v>
      </c>
      <c r="M1656" s="42">
        <v>29.2</v>
      </c>
      <c r="N1656" s="42">
        <v>35.6</v>
      </c>
      <c r="O1656" s="42" t="s">
        <v>16321</v>
      </c>
      <c r="P1656" s="42">
        <v>23.6</v>
      </c>
      <c r="Q1656" s="42" t="s">
        <v>16322</v>
      </c>
      <c r="R1656" s="42">
        <v>24</v>
      </c>
      <c r="S1656" s="42">
        <v>2.2999999999999998</v>
      </c>
      <c r="T1656" s="42">
        <v>240</v>
      </c>
      <c r="U1656" s="42">
        <v>17.100000000000001</v>
      </c>
      <c r="V1656" s="42">
        <v>240</v>
      </c>
      <c r="W1656" s="42" t="s">
        <v>16323</v>
      </c>
      <c r="X1656" s="42">
        <v>335.5</v>
      </c>
      <c r="Y1656" s="42">
        <v>65.099999999999994</v>
      </c>
      <c r="Z1656" s="42">
        <v>21</v>
      </c>
      <c r="AA1656" s="42">
        <v>15</v>
      </c>
      <c r="AB1656" s="42" t="s">
        <v>16324</v>
      </c>
      <c r="AC1656" s="42">
        <v>42</v>
      </c>
      <c r="AD1656" s="42" t="s">
        <v>16325</v>
      </c>
      <c r="AE1656" s="42">
        <v>58</v>
      </c>
      <c r="AF1656" s="42" t="s">
        <v>16326</v>
      </c>
      <c r="AG1656" s="42">
        <v>74</v>
      </c>
      <c r="AH1656" s="42">
        <v>119.1</v>
      </c>
      <c r="AI1656" s="42">
        <v>172.1</v>
      </c>
      <c r="AJ1656" s="42">
        <v>482.84</v>
      </c>
      <c r="AK1656" s="42" t="s">
        <v>76</v>
      </c>
      <c r="AL1656" s="42" t="s">
        <v>76</v>
      </c>
      <c r="AM1656" s="42" t="s">
        <v>76</v>
      </c>
      <c r="AN1656" s="42">
        <v>7.2</v>
      </c>
    </row>
    <row r="1657" spans="2:40" x14ac:dyDescent="0.25">
      <c r="B1657" s="42" t="s">
        <v>408</v>
      </c>
      <c r="C1657" s="15">
        <v>467480</v>
      </c>
      <c r="D1657" s="15" t="s">
        <v>11915</v>
      </c>
      <c r="E1657" s="15">
        <v>2019</v>
      </c>
      <c r="F1657" s="41">
        <v>43678</v>
      </c>
      <c r="G1657" s="42">
        <v>1000.1</v>
      </c>
      <c r="H1657" s="42">
        <v>1003.3</v>
      </c>
      <c r="I1657" s="42">
        <v>1008.5</v>
      </c>
      <c r="J1657" s="42" t="s">
        <v>16327</v>
      </c>
      <c r="K1657" s="42">
        <v>982.6</v>
      </c>
      <c r="L1657" s="42" t="s">
        <v>16328</v>
      </c>
      <c r="M1657" s="42">
        <v>28.5</v>
      </c>
      <c r="N1657" s="42">
        <v>35.4</v>
      </c>
      <c r="O1657" s="42" t="s">
        <v>16329</v>
      </c>
      <c r="P1657" s="42">
        <v>23.7</v>
      </c>
      <c r="Q1657" s="42" t="s">
        <v>16330</v>
      </c>
      <c r="R1657" s="42">
        <v>24.7</v>
      </c>
      <c r="S1657" s="42">
        <v>1.9</v>
      </c>
      <c r="T1657" s="42">
        <v>240</v>
      </c>
      <c r="U1657" s="42">
        <v>15.3</v>
      </c>
      <c r="V1657" s="42">
        <v>10</v>
      </c>
      <c r="W1657" s="42" t="s">
        <v>16331</v>
      </c>
      <c r="X1657" s="42">
        <v>631.5</v>
      </c>
      <c r="Y1657" s="42">
        <v>92.8</v>
      </c>
      <c r="Z1657" s="42">
        <v>25</v>
      </c>
      <c r="AA1657" s="42">
        <v>18</v>
      </c>
      <c r="AB1657" s="42" t="s">
        <v>16332</v>
      </c>
      <c r="AC1657" s="42">
        <v>62</v>
      </c>
      <c r="AD1657" s="42" t="s">
        <v>16333</v>
      </c>
      <c r="AE1657" s="42">
        <v>111.5</v>
      </c>
      <c r="AF1657" s="42" t="s">
        <v>16334</v>
      </c>
      <c r="AG1657" s="42">
        <v>81</v>
      </c>
      <c r="AH1657" s="42">
        <v>85.2</v>
      </c>
      <c r="AI1657" s="42">
        <v>114.9</v>
      </c>
      <c r="AJ1657" s="42">
        <v>387.74</v>
      </c>
      <c r="AK1657" s="42" t="s">
        <v>76</v>
      </c>
      <c r="AL1657" s="42" t="s">
        <v>76</v>
      </c>
      <c r="AM1657" s="42" t="s">
        <v>76</v>
      </c>
      <c r="AN1657" s="42">
        <v>8</v>
      </c>
    </row>
    <row r="1658" spans="2:40" x14ac:dyDescent="0.25">
      <c r="B1658" s="42" t="s">
        <v>408</v>
      </c>
      <c r="C1658" s="15">
        <v>467480</v>
      </c>
      <c r="D1658" s="15" t="s">
        <v>11915</v>
      </c>
      <c r="E1658" s="15">
        <v>2019</v>
      </c>
      <c r="F1658" s="41">
        <v>43709</v>
      </c>
      <c r="G1658" s="42">
        <v>1004.9</v>
      </c>
      <c r="H1658" s="42">
        <v>1008.2</v>
      </c>
      <c r="I1658" s="42">
        <v>1014.2</v>
      </c>
      <c r="J1658" s="42" t="s">
        <v>16335</v>
      </c>
      <c r="K1658" s="42">
        <v>994.5</v>
      </c>
      <c r="L1658" s="42" t="s">
        <v>16336</v>
      </c>
      <c r="M1658" s="42">
        <v>27.8</v>
      </c>
      <c r="N1658" s="42">
        <v>35</v>
      </c>
      <c r="O1658" s="42" t="s">
        <v>16337</v>
      </c>
      <c r="P1658" s="42">
        <v>21.3</v>
      </c>
      <c r="Q1658" s="42" t="s">
        <v>16338</v>
      </c>
      <c r="R1658" s="42">
        <v>22.7</v>
      </c>
      <c r="S1658" s="42">
        <v>1.7</v>
      </c>
      <c r="T1658" s="42">
        <v>10</v>
      </c>
      <c r="U1658" s="42">
        <v>14.5</v>
      </c>
      <c r="V1658" s="42">
        <v>360</v>
      </c>
      <c r="W1658" s="42" t="s">
        <v>16339</v>
      </c>
      <c r="X1658" s="42">
        <v>132.19999999999999</v>
      </c>
      <c r="Y1658" s="42">
        <v>21.6</v>
      </c>
      <c r="Z1658" s="42">
        <v>9</v>
      </c>
      <c r="AA1658" s="42">
        <v>16.5</v>
      </c>
      <c r="AB1658" s="42" t="s">
        <v>16340</v>
      </c>
      <c r="AC1658" s="42">
        <v>52</v>
      </c>
      <c r="AD1658" s="42" t="s">
        <v>16341</v>
      </c>
      <c r="AE1658" s="42">
        <v>52</v>
      </c>
      <c r="AF1658" s="42" t="s">
        <v>16342</v>
      </c>
      <c r="AG1658" s="42">
        <v>75</v>
      </c>
      <c r="AH1658" s="42">
        <v>120.4</v>
      </c>
      <c r="AI1658" s="42">
        <v>190.9</v>
      </c>
      <c r="AJ1658" s="42">
        <v>474.13</v>
      </c>
      <c r="AK1658" s="42" t="s">
        <v>76</v>
      </c>
      <c r="AL1658" s="42" t="s">
        <v>76</v>
      </c>
      <c r="AM1658" s="42" t="s">
        <v>76</v>
      </c>
      <c r="AN1658" s="42">
        <v>6</v>
      </c>
    </row>
    <row r="1659" spans="2:40" x14ac:dyDescent="0.25">
      <c r="B1659" s="42" t="s">
        <v>408</v>
      </c>
      <c r="C1659" s="15">
        <v>467480</v>
      </c>
      <c r="D1659" s="15" t="s">
        <v>11915</v>
      </c>
      <c r="E1659" s="15">
        <v>2019</v>
      </c>
      <c r="F1659" s="41">
        <v>43739</v>
      </c>
      <c r="G1659" s="42">
        <v>1010.3</v>
      </c>
      <c r="H1659" s="42">
        <v>1013.7</v>
      </c>
      <c r="I1659" s="42">
        <v>1015</v>
      </c>
      <c r="J1659" s="42" t="s">
        <v>6368</v>
      </c>
      <c r="K1659" s="42">
        <v>999.6</v>
      </c>
      <c r="L1659" s="42" t="s">
        <v>12906</v>
      </c>
      <c r="M1659" s="42">
        <v>25.9</v>
      </c>
      <c r="N1659" s="42">
        <v>34.5</v>
      </c>
      <c r="O1659" s="42" t="s">
        <v>16343</v>
      </c>
      <c r="P1659" s="42">
        <v>18.8</v>
      </c>
      <c r="Q1659" s="42" t="s">
        <v>16344</v>
      </c>
      <c r="R1659" s="42">
        <v>20.7</v>
      </c>
      <c r="S1659" s="42">
        <v>1.4</v>
      </c>
      <c r="T1659" s="42">
        <v>360</v>
      </c>
      <c r="U1659" s="42">
        <v>10.1</v>
      </c>
      <c r="V1659" s="42">
        <v>360</v>
      </c>
      <c r="W1659" s="42" t="s">
        <v>16345</v>
      </c>
      <c r="X1659" s="42">
        <v>5.5</v>
      </c>
      <c r="Y1659" s="42">
        <v>2.8</v>
      </c>
      <c r="Z1659" s="42">
        <v>2</v>
      </c>
      <c r="AA1659" s="42">
        <v>1.5</v>
      </c>
      <c r="AB1659" s="42" t="s">
        <v>16346</v>
      </c>
      <c r="AC1659" s="42">
        <v>2.5</v>
      </c>
      <c r="AD1659" s="42" t="s">
        <v>16347</v>
      </c>
      <c r="AE1659" s="42">
        <v>3</v>
      </c>
      <c r="AF1659" s="42" t="s">
        <v>9460</v>
      </c>
      <c r="AG1659" s="42">
        <v>74</v>
      </c>
      <c r="AH1659" s="42">
        <v>125.5</v>
      </c>
      <c r="AI1659" s="42">
        <v>235</v>
      </c>
      <c r="AJ1659" s="42">
        <v>464.38</v>
      </c>
      <c r="AK1659" s="42" t="s">
        <v>76</v>
      </c>
      <c r="AL1659" s="42" t="s">
        <v>76</v>
      </c>
      <c r="AM1659" s="42" t="s">
        <v>76</v>
      </c>
      <c r="AN1659" s="42">
        <v>4.3</v>
      </c>
    </row>
    <row r="1660" spans="2:40" x14ac:dyDescent="0.25">
      <c r="B1660" s="42" t="s">
        <v>408</v>
      </c>
      <c r="C1660" s="15">
        <v>467480</v>
      </c>
      <c r="D1660" s="15" t="s">
        <v>11915</v>
      </c>
      <c r="E1660" s="15">
        <v>2019</v>
      </c>
      <c r="F1660" s="41">
        <v>43770</v>
      </c>
      <c r="G1660" s="42">
        <v>1011.7</v>
      </c>
      <c r="H1660" s="42">
        <v>1015</v>
      </c>
      <c r="I1660" s="42">
        <v>1018.1</v>
      </c>
      <c r="J1660" s="42" t="s">
        <v>16348</v>
      </c>
      <c r="K1660" s="42">
        <v>1004.6</v>
      </c>
      <c r="L1660" s="42" t="s">
        <v>16349</v>
      </c>
      <c r="M1660" s="42">
        <v>22.6</v>
      </c>
      <c r="N1660" s="42">
        <v>31.7</v>
      </c>
      <c r="O1660" s="42" t="s">
        <v>16350</v>
      </c>
      <c r="P1660" s="42">
        <v>15.5</v>
      </c>
      <c r="Q1660" s="42" t="s">
        <v>16351</v>
      </c>
      <c r="R1660" s="42">
        <v>17.100000000000001</v>
      </c>
      <c r="S1660" s="42">
        <v>1.6</v>
      </c>
      <c r="T1660" s="42">
        <v>10</v>
      </c>
      <c r="U1660" s="42">
        <v>9.6</v>
      </c>
      <c r="V1660" s="42">
        <v>360</v>
      </c>
      <c r="W1660" s="42" t="s">
        <v>16352</v>
      </c>
      <c r="X1660" s="42">
        <v>0</v>
      </c>
      <c r="Y1660" s="42">
        <v>0</v>
      </c>
      <c r="Z1660" s="42">
        <v>0</v>
      </c>
      <c r="AA1660" s="42">
        <v>0</v>
      </c>
      <c r="AB1660" s="42" t="s">
        <v>7635</v>
      </c>
      <c r="AC1660" s="42">
        <v>0</v>
      </c>
      <c r="AD1660" s="42" t="s">
        <v>7635</v>
      </c>
      <c r="AE1660" s="42">
        <v>0</v>
      </c>
      <c r="AF1660" s="42" t="s">
        <v>7635</v>
      </c>
      <c r="AG1660" s="42">
        <v>72</v>
      </c>
      <c r="AH1660" s="42">
        <v>96.7</v>
      </c>
      <c r="AI1660" s="42">
        <v>206</v>
      </c>
      <c r="AJ1660" s="42">
        <v>370.72</v>
      </c>
      <c r="AK1660" s="42" t="s">
        <v>76</v>
      </c>
      <c r="AL1660" s="42" t="s">
        <v>76</v>
      </c>
      <c r="AM1660" s="42" t="s">
        <v>76</v>
      </c>
      <c r="AN1660" s="42">
        <v>4.0999999999999996</v>
      </c>
    </row>
    <row r="1661" spans="2:40" x14ac:dyDescent="0.25">
      <c r="B1661" s="42" t="s">
        <v>408</v>
      </c>
      <c r="C1661" s="15">
        <v>467480</v>
      </c>
      <c r="D1661" s="15" t="s">
        <v>11915</v>
      </c>
      <c r="E1661" s="15">
        <v>2019</v>
      </c>
      <c r="F1661" s="41">
        <v>43800</v>
      </c>
      <c r="G1661" s="42">
        <v>1015.1</v>
      </c>
      <c r="H1661" s="42">
        <v>1018.5</v>
      </c>
      <c r="I1661" s="42">
        <v>1021.8</v>
      </c>
      <c r="J1661" s="42" t="s">
        <v>16353</v>
      </c>
      <c r="K1661" s="42">
        <v>1008.6</v>
      </c>
      <c r="L1661" s="42" t="s">
        <v>16354</v>
      </c>
      <c r="M1661" s="42">
        <v>19.100000000000001</v>
      </c>
      <c r="N1661" s="42">
        <v>30</v>
      </c>
      <c r="O1661" s="42" t="s">
        <v>16355</v>
      </c>
      <c r="P1661" s="42">
        <v>10.6</v>
      </c>
      <c r="Q1661" s="42" t="s">
        <v>16356</v>
      </c>
      <c r="R1661" s="42">
        <v>14.6</v>
      </c>
      <c r="S1661" s="42">
        <v>2</v>
      </c>
      <c r="T1661" s="42">
        <v>10</v>
      </c>
      <c r="U1661" s="42">
        <v>13.1</v>
      </c>
      <c r="V1661" s="42">
        <v>360</v>
      </c>
      <c r="W1661" s="42" t="s">
        <v>16357</v>
      </c>
      <c r="X1661" s="42">
        <v>122</v>
      </c>
      <c r="Y1661" s="42">
        <v>63.1</v>
      </c>
      <c r="Z1661" s="42">
        <v>7</v>
      </c>
      <c r="AA1661" s="42">
        <v>3</v>
      </c>
      <c r="AB1661" s="42" t="s">
        <v>16358</v>
      </c>
      <c r="AC1661" s="42">
        <v>13</v>
      </c>
      <c r="AD1661" s="42" t="s">
        <v>16359</v>
      </c>
      <c r="AE1661" s="42">
        <v>76</v>
      </c>
      <c r="AF1661" s="42" t="s">
        <v>3428</v>
      </c>
      <c r="AG1661" s="42">
        <v>76</v>
      </c>
      <c r="AH1661" s="42">
        <v>68.2</v>
      </c>
      <c r="AI1661" s="42">
        <v>167.2</v>
      </c>
      <c r="AJ1661" s="42">
        <v>344.88</v>
      </c>
      <c r="AK1661" s="42" t="s">
        <v>76</v>
      </c>
      <c r="AL1661" s="42" t="s">
        <v>76</v>
      </c>
      <c r="AM1661" s="42" t="s">
        <v>76</v>
      </c>
      <c r="AN1661" s="42">
        <v>5.3</v>
      </c>
    </row>
    <row r="1662" spans="2:40" x14ac:dyDescent="0.25">
      <c r="B1662" s="42" t="s">
        <v>408</v>
      </c>
      <c r="C1662" s="15">
        <v>467480</v>
      </c>
      <c r="D1662" s="15" t="s">
        <v>11915</v>
      </c>
      <c r="E1662" s="15">
        <v>2020</v>
      </c>
      <c r="F1662" s="41">
        <v>43831</v>
      </c>
      <c r="G1662" s="42">
        <v>1015.2</v>
      </c>
      <c r="H1662" s="42">
        <v>1018.6</v>
      </c>
      <c r="I1662" s="42">
        <v>1023.9</v>
      </c>
      <c r="J1662" s="42" t="s">
        <v>16360</v>
      </c>
      <c r="K1662" s="42">
        <v>1005.6</v>
      </c>
      <c r="L1662" s="42" t="s">
        <v>16361</v>
      </c>
      <c r="M1662" s="42">
        <v>18.2</v>
      </c>
      <c r="N1662" s="42">
        <v>29.9</v>
      </c>
      <c r="O1662" s="42" t="s">
        <v>16362</v>
      </c>
      <c r="P1662" s="42">
        <v>5.8</v>
      </c>
      <c r="Q1662" s="42" t="s">
        <v>16363</v>
      </c>
      <c r="R1662" s="42">
        <v>13.7</v>
      </c>
      <c r="S1662" s="42">
        <v>1.8</v>
      </c>
      <c r="T1662" s="42">
        <v>10</v>
      </c>
      <c r="U1662" s="42">
        <v>12.6</v>
      </c>
      <c r="V1662" s="42">
        <v>360</v>
      </c>
      <c r="W1662" s="42" t="s">
        <v>16364</v>
      </c>
      <c r="X1662" s="42">
        <v>14</v>
      </c>
      <c r="Y1662" s="42">
        <v>12</v>
      </c>
      <c r="Z1662" s="42">
        <v>2</v>
      </c>
      <c r="AA1662" s="42">
        <v>3</v>
      </c>
      <c r="AB1662" s="42" t="s">
        <v>16365</v>
      </c>
      <c r="AC1662" s="42">
        <v>5</v>
      </c>
      <c r="AD1662" s="42" t="s">
        <v>16366</v>
      </c>
      <c r="AE1662" s="42">
        <v>13.5</v>
      </c>
      <c r="AF1662" s="42" t="s">
        <v>4535</v>
      </c>
      <c r="AG1662" s="42">
        <v>76</v>
      </c>
      <c r="AH1662" s="42">
        <v>78.3</v>
      </c>
      <c r="AI1662" s="42">
        <v>217.6</v>
      </c>
      <c r="AJ1662" s="42">
        <v>421.65</v>
      </c>
      <c r="AK1662" s="42" t="s">
        <v>76</v>
      </c>
      <c r="AL1662" s="42" t="s">
        <v>76</v>
      </c>
      <c r="AM1662" s="42" t="s">
        <v>76</v>
      </c>
      <c r="AN1662" s="42">
        <v>3.9</v>
      </c>
    </row>
    <row r="1663" spans="2:40" x14ac:dyDescent="0.25">
      <c r="B1663" s="42" t="s">
        <v>408</v>
      </c>
      <c r="C1663" s="15">
        <v>467480</v>
      </c>
      <c r="D1663" s="15" t="s">
        <v>11915</v>
      </c>
      <c r="E1663" s="15">
        <v>2020</v>
      </c>
      <c r="F1663" s="41">
        <v>43862</v>
      </c>
      <c r="G1663" s="42">
        <v>1016.9</v>
      </c>
      <c r="H1663" s="42">
        <v>1020.3</v>
      </c>
      <c r="I1663" s="42">
        <v>1024.5999999999999</v>
      </c>
      <c r="J1663" s="42" t="s">
        <v>16367</v>
      </c>
      <c r="K1663" s="42">
        <v>1007.9</v>
      </c>
      <c r="L1663" s="42" t="s">
        <v>16368</v>
      </c>
      <c r="M1663" s="42">
        <v>19.2</v>
      </c>
      <c r="N1663" s="42">
        <v>30.1</v>
      </c>
      <c r="O1663" s="42" t="s">
        <v>16369</v>
      </c>
      <c r="P1663" s="42">
        <v>8.3000000000000007</v>
      </c>
      <c r="Q1663" s="42" t="s">
        <v>16370</v>
      </c>
      <c r="R1663" s="42">
        <v>14.6</v>
      </c>
      <c r="S1663" s="42">
        <v>1.9</v>
      </c>
      <c r="T1663" s="42">
        <v>10</v>
      </c>
      <c r="U1663" s="42">
        <v>13.3</v>
      </c>
      <c r="V1663" s="42">
        <v>250</v>
      </c>
      <c r="W1663" s="42" t="s">
        <v>16371</v>
      </c>
      <c r="X1663" s="42">
        <v>10</v>
      </c>
      <c r="Y1663" s="42">
        <v>1.7</v>
      </c>
      <c r="Z1663" s="42">
        <v>1</v>
      </c>
      <c r="AA1663" s="42">
        <v>4</v>
      </c>
      <c r="AB1663" s="42" t="s">
        <v>16372</v>
      </c>
      <c r="AC1663" s="42">
        <v>10</v>
      </c>
      <c r="AD1663" s="42" t="s">
        <v>16373</v>
      </c>
      <c r="AE1663" s="42">
        <v>10</v>
      </c>
      <c r="AF1663" s="42" t="s">
        <v>3929</v>
      </c>
      <c r="AG1663" s="42">
        <v>76</v>
      </c>
      <c r="AH1663" s="42">
        <v>87.9</v>
      </c>
      <c r="AI1663" s="42">
        <v>201.4</v>
      </c>
      <c r="AJ1663" s="42">
        <v>443.1</v>
      </c>
      <c r="AK1663" s="42" t="s">
        <v>76</v>
      </c>
      <c r="AL1663" s="42" t="s">
        <v>76</v>
      </c>
      <c r="AM1663" s="42" t="s">
        <v>76</v>
      </c>
      <c r="AN1663" s="42">
        <v>4.0999999999999996</v>
      </c>
    </row>
    <row r="1664" spans="2:40" x14ac:dyDescent="0.25">
      <c r="B1664" s="42" t="s">
        <v>408</v>
      </c>
      <c r="C1664" s="15">
        <v>467480</v>
      </c>
      <c r="D1664" s="15" t="s">
        <v>11915</v>
      </c>
      <c r="E1664" s="15">
        <v>2020</v>
      </c>
      <c r="F1664" s="41">
        <v>43891</v>
      </c>
      <c r="G1664" s="42">
        <v>1011.7</v>
      </c>
      <c r="H1664" s="42">
        <v>1015.1</v>
      </c>
      <c r="I1664" s="42">
        <v>1018.1</v>
      </c>
      <c r="J1664" s="42" t="s">
        <v>16374</v>
      </c>
      <c r="K1664" s="42">
        <v>1002.3</v>
      </c>
      <c r="L1664" s="42" t="s">
        <v>16375</v>
      </c>
      <c r="M1664" s="42">
        <v>22.4</v>
      </c>
      <c r="N1664" s="42">
        <v>33.4</v>
      </c>
      <c r="O1664" s="42" t="s">
        <v>16376</v>
      </c>
      <c r="P1664" s="42">
        <v>13.9</v>
      </c>
      <c r="Q1664" s="42" t="s">
        <v>16377</v>
      </c>
      <c r="R1664" s="42">
        <v>17.600000000000001</v>
      </c>
      <c r="S1664" s="42">
        <v>1.8</v>
      </c>
      <c r="T1664" s="42">
        <v>10</v>
      </c>
      <c r="U1664" s="42">
        <v>13.3</v>
      </c>
      <c r="V1664" s="42">
        <v>230</v>
      </c>
      <c r="W1664" s="42" t="s">
        <v>16378</v>
      </c>
      <c r="X1664" s="42">
        <v>58</v>
      </c>
      <c r="Y1664" s="42">
        <v>16.3</v>
      </c>
      <c r="Z1664" s="42">
        <v>5</v>
      </c>
      <c r="AA1664" s="42">
        <v>7.5</v>
      </c>
      <c r="AB1664" s="42" t="s">
        <v>1635</v>
      </c>
      <c r="AC1664" s="42">
        <v>11</v>
      </c>
      <c r="AD1664" s="42" t="s">
        <v>16379</v>
      </c>
      <c r="AE1664" s="42">
        <v>21.5</v>
      </c>
      <c r="AF1664" s="42" t="s">
        <v>15231</v>
      </c>
      <c r="AG1664" s="42">
        <v>76</v>
      </c>
      <c r="AH1664" s="42">
        <v>110.7</v>
      </c>
      <c r="AI1664" s="42">
        <v>187.2</v>
      </c>
      <c r="AJ1664" s="42">
        <v>502.93</v>
      </c>
      <c r="AK1664" s="42" t="s">
        <v>76</v>
      </c>
      <c r="AL1664" s="42" t="s">
        <v>76</v>
      </c>
      <c r="AM1664" s="42" t="s">
        <v>76</v>
      </c>
      <c r="AN1664" s="42">
        <v>5.4</v>
      </c>
    </row>
    <row r="1665" spans="2:40" x14ac:dyDescent="0.25">
      <c r="B1665" s="42" t="s">
        <v>408</v>
      </c>
      <c r="C1665" s="15">
        <v>467480</v>
      </c>
      <c r="D1665" s="15" t="s">
        <v>11915</v>
      </c>
      <c r="E1665" s="15">
        <v>2020</v>
      </c>
      <c r="F1665" s="41">
        <v>43922</v>
      </c>
      <c r="G1665" s="42">
        <v>1012.1</v>
      </c>
      <c r="H1665" s="42">
        <v>1015.5</v>
      </c>
      <c r="I1665" s="42">
        <v>1016.5</v>
      </c>
      <c r="J1665" s="42" t="s">
        <v>16380</v>
      </c>
      <c r="K1665" s="42">
        <v>1006.9</v>
      </c>
      <c r="L1665" s="42" t="s">
        <v>16381</v>
      </c>
      <c r="M1665" s="42">
        <v>22.4</v>
      </c>
      <c r="N1665" s="42">
        <v>33.799999999999997</v>
      </c>
      <c r="O1665" s="42" t="s">
        <v>16382</v>
      </c>
      <c r="P1665" s="42">
        <v>11.6</v>
      </c>
      <c r="Q1665" s="42" t="s">
        <v>16383</v>
      </c>
      <c r="R1665" s="42">
        <v>17.3</v>
      </c>
      <c r="S1665" s="42">
        <v>1.8</v>
      </c>
      <c r="T1665" s="42">
        <v>10</v>
      </c>
      <c r="U1665" s="42">
        <v>12.6</v>
      </c>
      <c r="V1665" s="42">
        <v>360</v>
      </c>
      <c r="W1665" s="42" t="s">
        <v>16384</v>
      </c>
      <c r="X1665" s="42">
        <v>37</v>
      </c>
      <c r="Y1665" s="42">
        <v>22.4</v>
      </c>
      <c r="Z1665" s="42">
        <v>6</v>
      </c>
      <c r="AA1665" s="42">
        <v>2.5</v>
      </c>
      <c r="AB1665" s="42" t="s">
        <v>16385</v>
      </c>
      <c r="AC1665" s="42">
        <v>7</v>
      </c>
      <c r="AD1665" s="42" t="s">
        <v>16386</v>
      </c>
      <c r="AE1665" s="42">
        <v>13.5</v>
      </c>
      <c r="AF1665" s="42" t="s">
        <v>2305</v>
      </c>
      <c r="AG1665" s="42">
        <v>75</v>
      </c>
      <c r="AH1665" s="42">
        <v>115.8</v>
      </c>
      <c r="AI1665" s="42">
        <v>175.1</v>
      </c>
      <c r="AJ1665" s="42">
        <v>528.99</v>
      </c>
      <c r="AK1665" s="42" t="s">
        <v>76</v>
      </c>
      <c r="AL1665" s="42" t="s">
        <v>76</v>
      </c>
      <c r="AM1665" s="42" t="s">
        <v>76</v>
      </c>
      <c r="AN1665" s="42">
        <v>6.1</v>
      </c>
    </row>
    <row r="1666" spans="2:40" x14ac:dyDescent="0.25">
      <c r="B1666" s="42" t="s">
        <v>408</v>
      </c>
      <c r="C1666" s="15">
        <v>467480</v>
      </c>
      <c r="D1666" s="15" t="s">
        <v>11915</v>
      </c>
      <c r="E1666" s="15">
        <v>2020</v>
      </c>
      <c r="F1666" s="41">
        <v>43952</v>
      </c>
      <c r="G1666" s="42">
        <v>1005.9</v>
      </c>
      <c r="H1666" s="42">
        <v>1009.2</v>
      </c>
      <c r="I1666" s="42">
        <v>1011.5</v>
      </c>
      <c r="J1666" s="42" t="s">
        <v>16387</v>
      </c>
      <c r="K1666" s="42">
        <v>999</v>
      </c>
      <c r="L1666" s="42" t="s">
        <v>16388</v>
      </c>
      <c r="M1666" s="42">
        <v>27.8</v>
      </c>
      <c r="N1666" s="42">
        <v>35.6</v>
      </c>
      <c r="O1666" s="42" t="s">
        <v>16389</v>
      </c>
      <c r="P1666" s="42">
        <v>20.7</v>
      </c>
      <c r="Q1666" s="42" t="s">
        <v>3947</v>
      </c>
      <c r="R1666" s="42">
        <v>23</v>
      </c>
      <c r="S1666" s="42">
        <v>1.9</v>
      </c>
      <c r="T1666" s="42">
        <v>250</v>
      </c>
      <c r="U1666" s="42">
        <v>14.4</v>
      </c>
      <c r="V1666" s="42">
        <v>250</v>
      </c>
      <c r="W1666" s="42" t="s">
        <v>5784</v>
      </c>
      <c r="X1666" s="42">
        <v>287.3</v>
      </c>
      <c r="Y1666" s="42">
        <v>65.400000000000006</v>
      </c>
      <c r="Z1666" s="42">
        <v>15</v>
      </c>
      <c r="AA1666" s="42">
        <v>14.5</v>
      </c>
      <c r="AB1666" s="42" t="s">
        <v>16390</v>
      </c>
      <c r="AC1666" s="42">
        <v>43.5</v>
      </c>
      <c r="AD1666" s="42" t="s">
        <v>16391</v>
      </c>
      <c r="AE1666" s="42">
        <v>71.5</v>
      </c>
      <c r="AF1666" s="42" t="s">
        <v>2824</v>
      </c>
      <c r="AG1666" s="42">
        <v>76</v>
      </c>
      <c r="AH1666" s="42">
        <v>129</v>
      </c>
      <c r="AI1666" s="42">
        <v>190.5</v>
      </c>
      <c r="AJ1666" s="42">
        <v>561.36</v>
      </c>
      <c r="AK1666" s="42" t="s">
        <v>76</v>
      </c>
      <c r="AL1666" s="42" t="s">
        <v>76</v>
      </c>
      <c r="AM1666" s="42" t="s">
        <v>76</v>
      </c>
      <c r="AN1666" s="42">
        <v>6.3</v>
      </c>
    </row>
    <row r="1667" spans="2:40" x14ac:dyDescent="0.25">
      <c r="B1667" s="42" t="s">
        <v>408</v>
      </c>
      <c r="C1667" s="15">
        <v>467480</v>
      </c>
      <c r="D1667" s="15" t="s">
        <v>11915</v>
      </c>
      <c r="E1667" s="15">
        <v>2020</v>
      </c>
      <c r="F1667" s="41">
        <v>43983</v>
      </c>
      <c r="G1667" s="42">
        <v>1005.6</v>
      </c>
      <c r="H1667" s="42">
        <v>1008.9</v>
      </c>
      <c r="I1667" s="42">
        <v>1011</v>
      </c>
      <c r="J1667" s="42" t="s">
        <v>16392</v>
      </c>
      <c r="K1667" s="42">
        <v>1001.1</v>
      </c>
      <c r="L1667" s="42" t="s">
        <v>16393</v>
      </c>
      <c r="M1667" s="42">
        <v>29.8</v>
      </c>
      <c r="N1667" s="42">
        <v>36.200000000000003</v>
      </c>
      <c r="O1667" s="42" t="s">
        <v>16394</v>
      </c>
      <c r="P1667" s="42">
        <v>23.8</v>
      </c>
      <c r="Q1667" s="42" t="s">
        <v>16395</v>
      </c>
      <c r="R1667" s="42">
        <v>23.6</v>
      </c>
      <c r="S1667" s="42">
        <v>2.2999999999999998</v>
      </c>
      <c r="T1667" s="42">
        <v>250</v>
      </c>
      <c r="U1667" s="42">
        <v>15.6</v>
      </c>
      <c r="V1667" s="42">
        <v>260</v>
      </c>
      <c r="W1667" s="42" t="s">
        <v>16396</v>
      </c>
      <c r="X1667" s="42">
        <v>124.3</v>
      </c>
      <c r="Y1667" s="42">
        <v>15.3</v>
      </c>
      <c r="Z1667" s="42">
        <v>11</v>
      </c>
      <c r="AA1667" s="42">
        <v>16.5</v>
      </c>
      <c r="AB1667" s="42" t="s">
        <v>16397</v>
      </c>
      <c r="AC1667" s="42">
        <v>28</v>
      </c>
      <c r="AD1667" s="42" t="s">
        <v>16398</v>
      </c>
      <c r="AE1667" s="42">
        <v>39.5</v>
      </c>
      <c r="AF1667" s="42" t="s">
        <v>14661</v>
      </c>
      <c r="AG1667" s="42">
        <v>71</v>
      </c>
      <c r="AH1667" s="42">
        <v>161.9</v>
      </c>
      <c r="AI1667" s="42">
        <v>245.4</v>
      </c>
      <c r="AJ1667" s="42">
        <v>619.58000000000004</v>
      </c>
      <c r="AK1667" s="42" t="s">
        <v>76</v>
      </c>
      <c r="AL1667" s="42" t="s">
        <v>76</v>
      </c>
      <c r="AM1667" s="42" t="s">
        <v>76</v>
      </c>
      <c r="AN1667" s="42">
        <v>5.7</v>
      </c>
    </row>
    <row r="1668" spans="2:40" x14ac:dyDescent="0.25">
      <c r="B1668" s="42" t="s">
        <v>408</v>
      </c>
      <c r="C1668" s="15">
        <v>467480</v>
      </c>
      <c r="D1668" s="15" t="s">
        <v>11915</v>
      </c>
      <c r="E1668" s="15">
        <v>2020</v>
      </c>
      <c r="F1668" s="41">
        <v>44013</v>
      </c>
      <c r="G1668" s="42">
        <v>1005.1</v>
      </c>
      <c r="H1668" s="42">
        <v>1008.3</v>
      </c>
      <c r="I1668" s="42">
        <v>1009.5</v>
      </c>
      <c r="J1668" s="42" t="s">
        <v>16399</v>
      </c>
      <c r="K1668" s="42">
        <v>1000.2</v>
      </c>
      <c r="L1668" s="42" t="s">
        <v>16400</v>
      </c>
      <c r="M1668" s="42">
        <v>30.2</v>
      </c>
      <c r="N1668" s="42">
        <v>37.200000000000003</v>
      </c>
      <c r="O1668" s="42" t="s">
        <v>16401</v>
      </c>
      <c r="P1668" s="42">
        <v>24.2</v>
      </c>
      <c r="Q1668" s="42" t="s">
        <v>16402</v>
      </c>
      <c r="R1668" s="42">
        <v>23.7</v>
      </c>
      <c r="S1668" s="42">
        <v>2.2000000000000002</v>
      </c>
      <c r="T1668" s="42">
        <v>60</v>
      </c>
      <c r="U1668" s="42">
        <v>14.4</v>
      </c>
      <c r="V1668" s="42">
        <v>240</v>
      </c>
      <c r="W1668" s="42" t="s">
        <v>16403</v>
      </c>
      <c r="X1668" s="42">
        <v>128</v>
      </c>
      <c r="Y1668" s="42">
        <v>27.2</v>
      </c>
      <c r="Z1668" s="42">
        <v>11</v>
      </c>
      <c r="AA1668" s="42">
        <v>17</v>
      </c>
      <c r="AB1668" s="42" t="s">
        <v>16404</v>
      </c>
      <c r="AC1668" s="42">
        <v>46</v>
      </c>
      <c r="AD1668" s="42" t="s">
        <v>16405</v>
      </c>
      <c r="AE1668" s="42">
        <v>48.5</v>
      </c>
      <c r="AF1668" s="42" t="s">
        <v>16406</v>
      </c>
      <c r="AG1668" s="42">
        <v>69</v>
      </c>
      <c r="AH1668" s="42">
        <v>159.6</v>
      </c>
      <c r="AI1668" s="42">
        <v>227.6</v>
      </c>
      <c r="AJ1668" s="42">
        <v>592.23</v>
      </c>
      <c r="AK1668" s="42" t="s">
        <v>76</v>
      </c>
      <c r="AL1668" s="42" t="s">
        <v>76</v>
      </c>
      <c r="AM1668" s="42" t="s">
        <v>76</v>
      </c>
      <c r="AN1668" s="42">
        <v>6.3</v>
      </c>
    </row>
    <row r="1669" spans="2:40" x14ac:dyDescent="0.25">
      <c r="B1669" s="42" t="s">
        <v>408</v>
      </c>
      <c r="C1669" s="15">
        <v>467480</v>
      </c>
      <c r="D1669" s="15" t="s">
        <v>11915</v>
      </c>
      <c r="E1669" s="15">
        <v>2020</v>
      </c>
      <c r="F1669" s="41">
        <v>44044</v>
      </c>
      <c r="G1669" s="42">
        <v>1003.9</v>
      </c>
      <c r="H1669" s="42">
        <v>1007.2</v>
      </c>
      <c r="I1669" s="42">
        <v>1012</v>
      </c>
      <c r="J1669" s="42" t="s">
        <v>16407</v>
      </c>
      <c r="K1669" s="42">
        <v>998.4</v>
      </c>
      <c r="L1669" s="42" t="s">
        <v>16408</v>
      </c>
      <c r="M1669" s="42">
        <v>28.8</v>
      </c>
      <c r="N1669" s="42">
        <v>36.200000000000003</v>
      </c>
      <c r="O1669" s="42" t="s">
        <v>16409</v>
      </c>
      <c r="P1669" s="42">
        <v>24.1</v>
      </c>
      <c r="Q1669" s="42" t="s">
        <v>16410</v>
      </c>
      <c r="R1669" s="42">
        <v>23.7</v>
      </c>
      <c r="S1669" s="42">
        <v>1.8</v>
      </c>
      <c r="T1669" s="42">
        <v>70</v>
      </c>
      <c r="U1669" s="42">
        <v>13.8</v>
      </c>
      <c r="V1669" s="42">
        <v>290</v>
      </c>
      <c r="W1669" s="42" t="s">
        <v>16411</v>
      </c>
      <c r="X1669" s="42">
        <v>262.2</v>
      </c>
      <c r="Y1669" s="42">
        <v>60.8</v>
      </c>
      <c r="Z1669" s="42">
        <v>23</v>
      </c>
      <c r="AA1669" s="42">
        <v>25</v>
      </c>
      <c r="AB1669" s="42" t="s">
        <v>16412</v>
      </c>
      <c r="AC1669" s="42">
        <v>35</v>
      </c>
      <c r="AD1669" s="42" t="s">
        <v>16413</v>
      </c>
      <c r="AE1669" s="42">
        <v>38.5</v>
      </c>
      <c r="AF1669" s="42" t="s">
        <v>16414</v>
      </c>
      <c r="AG1669" s="42">
        <v>75</v>
      </c>
      <c r="AH1669" s="42">
        <v>117.8</v>
      </c>
      <c r="AI1669" s="42">
        <v>179.9</v>
      </c>
      <c r="AJ1669" s="42">
        <v>512.82000000000005</v>
      </c>
      <c r="AK1669" s="42" t="s">
        <v>76</v>
      </c>
      <c r="AL1669" s="42" t="s">
        <v>76</v>
      </c>
      <c r="AM1669" s="42" t="s">
        <v>76</v>
      </c>
      <c r="AN1669" s="42">
        <v>6.5</v>
      </c>
    </row>
    <row r="1670" spans="2:40" x14ac:dyDescent="0.25">
      <c r="B1670" s="42" t="s">
        <v>408</v>
      </c>
      <c r="C1670" s="15">
        <v>467480</v>
      </c>
      <c r="D1670" s="15" t="s">
        <v>11915</v>
      </c>
      <c r="E1670" s="15">
        <v>2020</v>
      </c>
      <c r="F1670" s="41">
        <v>44075</v>
      </c>
      <c r="G1670" s="42">
        <v>1005.9</v>
      </c>
      <c r="H1670" s="42">
        <v>1009.2</v>
      </c>
      <c r="I1670" s="42">
        <v>1011.4</v>
      </c>
      <c r="J1670" s="42" t="s">
        <v>16415</v>
      </c>
      <c r="K1670" s="42">
        <v>998.3</v>
      </c>
      <c r="L1670" s="42" t="s">
        <v>16416</v>
      </c>
      <c r="M1670" s="42">
        <v>28.5</v>
      </c>
      <c r="N1670" s="42">
        <v>36.1</v>
      </c>
      <c r="O1670" s="42" t="s">
        <v>16417</v>
      </c>
      <c r="P1670" s="42">
        <v>20.399999999999999</v>
      </c>
      <c r="Q1670" s="42" t="s">
        <v>16418</v>
      </c>
      <c r="R1670" s="42">
        <v>23</v>
      </c>
      <c r="S1670" s="42">
        <v>1.4</v>
      </c>
      <c r="T1670" s="42">
        <v>360</v>
      </c>
      <c r="U1670" s="42">
        <v>11.6</v>
      </c>
      <c r="V1670" s="42">
        <v>120</v>
      </c>
      <c r="W1670" s="42" t="s">
        <v>16419</v>
      </c>
      <c r="X1670" s="42">
        <v>31</v>
      </c>
      <c r="Y1670" s="42">
        <v>5.7</v>
      </c>
      <c r="Z1670" s="42">
        <v>2</v>
      </c>
      <c r="AA1670" s="42">
        <v>9</v>
      </c>
      <c r="AB1670" s="42" t="s">
        <v>16420</v>
      </c>
      <c r="AC1670" s="42">
        <v>15.5</v>
      </c>
      <c r="AD1670" s="42" t="s">
        <v>16421</v>
      </c>
      <c r="AE1670" s="42">
        <v>17</v>
      </c>
      <c r="AF1670" s="42" t="s">
        <v>16422</v>
      </c>
      <c r="AG1670" s="42">
        <v>73</v>
      </c>
      <c r="AH1670" s="42">
        <v>139.6</v>
      </c>
      <c r="AI1670" s="42">
        <v>235.9</v>
      </c>
      <c r="AJ1670" s="42">
        <v>728.59</v>
      </c>
      <c r="AK1670" s="42" t="s">
        <v>76</v>
      </c>
      <c r="AL1670" s="42" t="s">
        <v>76</v>
      </c>
      <c r="AM1670" s="42" t="s">
        <v>76</v>
      </c>
      <c r="AN1670" s="42">
        <v>5</v>
      </c>
    </row>
    <row r="1671" spans="2:40" x14ac:dyDescent="0.25">
      <c r="B1671" s="42" t="s">
        <v>408</v>
      </c>
      <c r="C1671" s="15">
        <v>467480</v>
      </c>
      <c r="D1671" s="15" t="s">
        <v>11915</v>
      </c>
      <c r="E1671" s="15">
        <v>2020</v>
      </c>
      <c r="F1671" s="41">
        <v>44105</v>
      </c>
      <c r="G1671" s="42">
        <v>1008.5</v>
      </c>
      <c r="H1671" s="42">
        <v>1011.8</v>
      </c>
      <c r="I1671" s="42">
        <v>1014.4</v>
      </c>
      <c r="J1671" s="42" t="s">
        <v>16423</v>
      </c>
      <c r="K1671" s="42">
        <v>1001.8</v>
      </c>
      <c r="L1671" s="42" t="s">
        <v>16424</v>
      </c>
      <c r="M1671" s="42">
        <v>25.9</v>
      </c>
      <c r="N1671" s="42">
        <v>34.700000000000003</v>
      </c>
      <c r="O1671" s="42" t="s">
        <v>16425</v>
      </c>
      <c r="P1671" s="42">
        <v>19.5</v>
      </c>
      <c r="Q1671" s="42" t="s">
        <v>16426</v>
      </c>
      <c r="R1671" s="42">
        <v>20.8</v>
      </c>
      <c r="S1671" s="42">
        <v>1.5</v>
      </c>
      <c r="T1671" s="42">
        <v>10</v>
      </c>
      <c r="U1671" s="42">
        <v>13.5</v>
      </c>
      <c r="V1671" s="42">
        <v>360</v>
      </c>
      <c r="W1671" s="42" t="s">
        <v>16427</v>
      </c>
      <c r="X1671" s="42">
        <v>1.5</v>
      </c>
      <c r="Y1671" s="42">
        <v>2.5</v>
      </c>
      <c r="Z1671" s="42">
        <v>1</v>
      </c>
      <c r="AA1671" s="42">
        <v>1</v>
      </c>
      <c r="AB1671" s="42" t="s">
        <v>16428</v>
      </c>
      <c r="AC1671" s="42">
        <v>1.5</v>
      </c>
      <c r="AD1671" s="42" t="s">
        <v>16428</v>
      </c>
      <c r="AE1671" s="42">
        <v>1.5</v>
      </c>
      <c r="AF1671" s="42" t="s">
        <v>14123</v>
      </c>
      <c r="AG1671" s="42">
        <v>74</v>
      </c>
      <c r="AH1671" s="42">
        <v>122.2</v>
      </c>
      <c r="AI1671" s="42">
        <v>210.3</v>
      </c>
      <c r="AJ1671" s="42">
        <v>449.66</v>
      </c>
      <c r="AK1671" s="42" t="s">
        <v>76</v>
      </c>
      <c r="AL1671" s="42" t="s">
        <v>76</v>
      </c>
      <c r="AM1671" s="42" t="s">
        <v>76</v>
      </c>
      <c r="AN1671" s="42">
        <v>5</v>
      </c>
    </row>
    <row r="1672" spans="2:40" x14ac:dyDescent="0.25">
      <c r="B1672" s="42" t="s">
        <v>408</v>
      </c>
      <c r="C1672" s="15">
        <v>467480</v>
      </c>
      <c r="D1672" s="15" t="s">
        <v>11915</v>
      </c>
      <c r="E1672" s="15">
        <v>2020</v>
      </c>
      <c r="F1672" s="41">
        <v>44136</v>
      </c>
      <c r="G1672" s="42">
        <v>1012.4</v>
      </c>
      <c r="H1672" s="42">
        <v>1015.7</v>
      </c>
      <c r="I1672" s="42">
        <v>1017.7</v>
      </c>
      <c r="J1672" s="42" t="s">
        <v>16429</v>
      </c>
      <c r="K1672" s="42">
        <v>1004.8</v>
      </c>
      <c r="L1672" s="42" t="s">
        <v>16430</v>
      </c>
      <c r="M1672" s="42">
        <v>23.7</v>
      </c>
      <c r="N1672" s="42">
        <v>33.6</v>
      </c>
      <c r="O1672" s="42" t="s">
        <v>16431</v>
      </c>
      <c r="P1672" s="42">
        <v>17</v>
      </c>
      <c r="Q1672" s="42" t="s">
        <v>16432</v>
      </c>
      <c r="R1672" s="42">
        <v>19.3</v>
      </c>
      <c r="S1672" s="42">
        <v>1.4</v>
      </c>
      <c r="T1672" s="42">
        <v>360</v>
      </c>
      <c r="U1672" s="42">
        <v>9.1</v>
      </c>
      <c r="V1672" s="42">
        <v>360</v>
      </c>
      <c r="W1672" s="42" t="s">
        <v>16433</v>
      </c>
      <c r="X1672" s="42">
        <v>6</v>
      </c>
      <c r="Y1672" s="42">
        <v>18.5</v>
      </c>
      <c r="Z1672" s="42">
        <v>5</v>
      </c>
      <c r="AA1672" s="42">
        <v>0.5</v>
      </c>
      <c r="AB1672" s="42" t="s">
        <v>16434</v>
      </c>
      <c r="AC1672" s="42">
        <v>1</v>
      </c>
      <c r="AD1672" s="42" t="s">
        <v>16435</v>
      </c>
      <c r="AE1672" s="42">
        <v>2.5</v>
      </c>
      <c r="AF1672" s="42" t="s">
        <v>14699</v>
      </c>
      <c r="AG1672" s="42">
        <v>78</v>
      </c>
      <c r="AH1672" s="42">
        <v>78.2</v>
      </c>
      <c r="AI1672" s="42">
        <v>156.80000000000001</v>
      </c>
      <c r="AJ1672" s="42">
        <v>312.55</v>
      </c>
      <c r="AK1672" s="42" t="s">
        <v>76</v>
      </c>
      <c r="AL1672" s="42" t="s">
        <v>76</v>
      </c>
      <c r="AM1672" s="42" t="s">
        <v>76</v>
      </c>
      <c r="AN1672" s="42">
        <v>5.7</v>
      </c>
    </row>
    <row r="1673" spans="2:40" x14ac:dyDescent="0.25">
      <c r="B1673" s="42" t="s">
        <v>408</v>
      </c>
      <c r="C1673" s="15">
        <v>467480</v>
      </c>
      <c r="D1673" s="15" t="s">
        <v>11915</v>
      </c>
      <c r="E1673" s="15">
        <v>2020</v>
      </c>
      <c r="F1673" s="41">
        <v>44166</v>
      </c>
      <c r="G1673" s="42">
        <v>1013.7</v>
      </c>
      <c r="H1673" s="42">
        <v>1017.1</v>
      </c>
      <c r="I1673" s="42">
        <v>1022.2</v>
      </c>
      <c r="J1673" s="42" t="s">
        <v>5218</v>
      </c>
      <c r="K1673" s="42">
        <v>1007.3</v>
      </c>
      <c r="L1673" s="42" t="s">
        <v>16436</v>
      </c>
      <c r="M1673" s="42">
        <v>19.8</v>
      </c>
      <c r="N1673" s="42">
        <v>29.8</v>
      </c>
      <c r="O1673" s="42" t="s">
        <v>16437</v>
      </c>
      <c r="P1673" s="42">
        <v>9.9</v>
      </c>
      <c r="Q1673" s="42" t="s">
        <v>16438</v>
      </c>
      <c r="R1673" s="42">
        <v>15</v>
      </c>
      <c r="S1673" s="42">
        <v>2.4</v>
      </c>
      <c r="T1673" s="42">
        <v>10</v>
      </c>
      <c r="U1673" s="42">
        <v>16.5</v>
      </c>
      <c r="V1673" s="42">
        <v>20</v>
      </c>
      <c r="W1673" s="42" t="s">
        <v>16439</v>
      </c>
      <c r="X1673" s="42">
        <v>23.5</v>
      </c>
      <c r="Y1673" s="42">
        <v>19.600000000000001</v>
      </c>
      <c r="Z1673" s="42">
        <v>7</v>
      </c>
      <c r="AA1673" s="42">
        <v>2.5</v>
      </c>
      <c r="AB1673" s="42" t="s">
        <v>16440</v>
      </c>
      <c r="AC1673" s="42">
        <v>6.5</v>
      </c>
      <c r="AD1673" s="42" t="s">
        <v>16441</v>
      </c>
      <c r="AE1673" s="42">
        <v>10.5</v>
      </c>
      <c r="AF1673" s="42" t="s">
        <v>16442</v>
      </c>
      <c r="AG1673" s="42">
        <v>75</v>
      </c>
      <c r="AH1673" s="42">
        <v>74.2</v>
      </c>
      <c r="AI1673" s="42">
        <v>127.6</v>
      </c>
      <c r="AJ1673" s="42">
        <v>278.33999999999997</v>
      </c>
      <c r="AK1673" s="42" t="s">
        <v>76</v>
      </c>
      <c r="AL1673" s="42" t="s">
        <v>76</v>
      </c>
      <c r="AM1673" s="42" t="s">
        <v>76</v>
      </c>
      <c r="AN1673" s="42">
        <v>6.9</v>
      </c>
    </row>
    <row r="1674" spans="2:40" x14ac:dyDescent="0.25">
      <c r="B1674" s="42" t="s">
        <v>408</v>
      </c>
      <c r="C1674" s="15">
        <v>467480</v>
      </c>
      <c r="D1674" s="15" t="s">
        <v>11915</v>
      </c>
      <c r="E1674" s="15">
        <v>2021</v>
      </c>
      <c r="F1674" s="41">
        <v>44197</v>
      </c>
      <c r="G1674" s="42">
        <v>1015.3</v>
      </c>
      <c r="H1674" s="42">
        <v>1018.7</v>
      </c>
      <c r="I1674" s="42">
        <v>1021.7</v>
      </c>
      <c r="J1674" s="42" t="s">
        <v>16443</v>
      </c>
      <c r="K1674" s="42">
        <v>1005.7</v>
      </c>
      <c r="L1674" s="42" t="s">
        <v>16444</v>
      </c>
      <c r="M1674" s="42">
        <v>15.7</v>
      </c>
      <c r="N1674" s="42">
        <v>29.6</v>
      </c>
      <c r="O1674" s="42" t="s">
        <v>1717</v>
      </c>
      <c r="P1674" s="42">
        <v>5.8</v>
      </c>
      <c r="Q1674" s="42" t="s">
        <v>16445</v>
      </c>
      <c r="R1674" s="42">
        <v>11.7</v>
      </c>
      <c r="S1674" s="42">
        <v>2.1</v>
      </c>
      <c r="T1674" s="42">
        <v>360</v>
      </c>
      <c r="U1674" s="42">
        <v>12.9</v>
      </c>
      <c r="V1674" s="42">
        <v>350</v>
      </c>
      <c r="W1674" s="42" t="s">
        <v>16446</v>
      </c>
      <c r="X1674" s="42">
        <v>5</v>
      </c>
      <c r="Y1674" s="42">
        <v>18.8</v>
      </c>
      <c r="Z1674" s="42">
        <v>5</v>
      </c>
      <c r="AA1674" s="42">
        <v>0.5</v>
      </c>
      <c r="AB1674" s="42" t="s">
        <v>1463</v>
      </c>
      <c r="AC1674" s="42">
        <v>1</v>
      </c>
      <c r="AD1674" s="42" t="s">
        <v>16447</v>
      </c>
      <c r="AE1674" s="42">
        <v>1.5</v>
      </c>
      <c r="AF1674" s="42" t="s">
        <v>7737</v>
      </c>
      <c r="AG1674" s="42">
        <v>79</v>
      </c>
      <c r="AH1674" s="42">
        <v>70.3</v>
      </c>
      <c r="AI1674" s="42">
        <v>190.9</v>
      </c>
      <c r="AJ1674" s="42">
        <v>486.76</v>
      </c>
      <c r="AK1674" s="42" t="s">
        <v>76</v>
      </c>
      <c r="AL1674" s="42" t="s">
        <v>76</v>
      </c>
      <c r="AM1674" s="42" t="s">
        <v>76</v>
      </c>
      <c r="AN1674" s="42">
        <v>4.0999999999999996</v>
      </c>
    </row>
    <row r="1675" spans="2:40" x14ac:dyDescent="0.25">
      <c r="B1675" s="42" t="s">
        <v>408</v>
      </c>
      <c r="C1675" s="15">
        <v>467480</v>
      </c>
      <c r="D1675" s="15" t="s">
        <v>11915</v>
      </c>
      <c r="E1675" s="15">
        <v>2021</v>
      </c>
      <c r="F1675" s="41">
        <v>44228</v>
      </c>
      <c r="G1675" s="42">
        <v>1013.1</v>
      </c>
      <c r="H1675" s="42">
        <v>1016.5</v>
      </c>
      <c r="I1675" s="42">
        <v>1021</v>
      </c>
      <c r="J1675" s="42" t="s">
        <v>16448</v>
      </c>
      <c r="K1675" s="42">
        <v>1004.4</v>
      </c>
      <c r="L1675" s="42" t="s">
        <v>16449</v>
      </c>
      <c r="M1675" s="42">
        <v>18.7</v>
      </c>
      <c r="N1675" s="42">
        <v>28.5</v>
      </c>
      <c r="O1675" s="42" t="s">
        <v>16450</v>
      </c>
      <c r="P1675" s="42">
        <v>10</v>
      </c>
      <c r="Q1675" s="42" t="s">
        <v>16451</v>
      </c>
      <c r="R1675" s="42">
        <v>14.9</v>
      </c>
      <c r="S1675" s="42">
        <v>1.7</v>
      </c>
      <c r="T1675" s="42">
        <v>360</v>
      </c>
      <c r="U1675" s="42">
        <v>11.4</v>
      </c>
      <c r="V1675" s="42">
        <v>10</v>
      </c>
      <c r="W1675" s="42" t="s">
        <v>16452</v>
      </c>
      <c r="X1675" s="42">
        <v>0.5</v>
      </c>
      <c r="Y1675" s="42">
        <v>13.5</v>
      </c>
      <c r="Z1675" s="42">
        <v>1</v>
      </c>
      <c r="AA1675" s="42">
        <v>0.5</v>
      </c>
      <c r="AB1675" s="42" t="s">
        <v>16453</v>
      </c>
      <c r="AC1675" s="42">
        <v>0.5</v>
      </c>
      <c r="AD1675" s="42" t="s">
        <v>16453</v>
      </c>
      <c r="AE1675" s="42">
        <v>0.5</v>
      </c>
      <c r="AF1675" s="42" t="s">
        <v>16454</v>
      </c>
      <c r="AG1675" s="42">
        <v>81</v>
      </c>
      <c r="AH1675" s="42">
        <v>83.5</v>
      </c>
      <c r="AI1675" s="42">
        <v>218</v>
      </c>
      <c r="AJ1675" s="42">
        <v>575.21</v>
      </c>
      <c r="AK1675" s="42" t="s">
        <v>76</v>
      </c>
      <c r="AL1675" s="42" t="s">
        <v>76</v>
      </c>
      <c r="AM1675" s="42" t="s">
        <v>76</v>
      </c>
      <c r="AN1675" s="42">
        <v>3.4</v>
      </c>
    </row>
    <row r="1676" spans="2:40" x14ac:dyDescent="0.25">
      <c r="B1676" s="42" t="s">
        <v>408</v>
      </c>
      <c r="C1676" s="15">
        <v>467480</v>
      </c>
      <c r="D1676" s="15" t="s">
        <v>11915</v>
      </c>
      <c r="E1676" s="15">
        <v>2021</v>
      </c>
      <c r="F1676" s="41">
        <v>44256</v>
      </c>
      <c r="G1676" s="42">
        <v>1012</v>
      </c>
      <c r="H1676" s="42">
        <v>1015.4</v>
      </c>
      <c r="I1676" s="42">
        <v>1019.1</v>
      </c>
      <c r="J1676" s="42" t="s">
        <v>16455</v>
      </c>
      <c r="K1676" s="42">
        <v>1001.8</v>
      </c>
      <c r="L1676" s="42" t="s">
        <v>16456</v>
      </c>
      <c r="M1676" s="42">
        <v>21.4</v>
      </c>
      <c r="N1676" s="42">
        <v>32</v>
      </c>
      <c r="O1676" s="42" t="s">
        <v>16457</v>
      </c>
      <c r="P1676" s="42">
        <v>12.6</v>
      </c>
      <c r="Q1676" s="42" t="s">
        <v>16458</v>
      </c>
      <c r="R1676" s="42">
        <v>17.899999999999999</v>
      </c>
      <c r="S1676" s="42">
        <v>1.9</v>
      </c>
      <c r="T1676" s="42">
        <v>340</v>
      </c>
      <c r="U1676" s="42">
        <v>10.9</v>
      </c>
      <c r="V1676" s="42">
        <v>320</v>
      </c>
      <c r="W1676" s="42" t="s">
        <v>7114</v>
      </c>
      <c r="X1676" s="42">
        <v>8</v>
      </c>
      <c r="Y1676" s="42">
        <v>9.9</v>
      </c>
      <c r="Z1676" s="42">
        <v>1</v>
      </c>
      <c r="AA1676" s="42">
        <v>1</v>
      </c>
      <c r="AB1676" s="42" t="s">
        <v>16459</v>
      </c>
      <c r="AC1676" s="42">
        <v>3.5</v>
      </c>
      <c r="AD1676" s="42" t="s">
        <v>16459</v>
      </c>
      <c r="AE1676" s="42">
        <v>8</v>
      </c>
      <c r="AF1676" s="42" t="s">
        <v>6495</v>
      </c>
      <c r="AG1676" s="42">
        <v>82</v>
      </c>
      <c r="AH1676" s="42">
        <v>110.5</v>
      </c>
      <c r="AI1676" s="42">
        <v>214.2</v>
      </c>
      <c r="AJ1676" s="42">
        <v>648.82000000000005</v>
      </c>
      <c r="AK1676" s="42" t="s">
        <v>76</v>
      </c>
      <c r="AL1676" s="42" t="s">
        <v>76</v>
      </c>
      <c r="AM1676" s="42" t="s">
        <v>76</v>
      </c>
      <c r="AN1676" s="42">
        <v>4.3</v>
      </c>
    </row>
    <row r="1677" spans="2:40" x14ac:dyDescent="0.25">
      <c r="B1677" s="42" t="s">
        <v>408</v>
      </c>
      <c r="C1677" s="15">
        <v>467480</v>
      </c>
      <c r="D1677" s="15" t="s">
        <v>11915</v>
      </c>
      <c r="E1677" s="15">
        <v>2021</v>
      </c>
      <c r="F1677" s="41">
        <v>44287</v>
      </c>
      <c r="G1677" s="42">
        <v>1009.7</v>
      </c>
      <c r="H1677" s="42">
        <v>1013</v>
      </c>
      <c r="I1677" s="42">
        <v>1016.9</v>
      </c>
      <c r="J1677" s="42" t="s">
        <v>16460</v>
      </c>
      <c r="K1677" s="42">
        <v>1001.4</v>
      </c>
      <c r="L1677" s="42" t="s">
        <v>16461</v>
      </c>
      <c r="M1677" s="42">
        <v>23.7</v>
      </c>
      <c r="N1677" s="42">
        <v>33.200000000000003</v>
      </c>
      <c r="O1677" s="42" t="s">
        <v>16462</v>
      </c>
      <c r="P1677" s="42">
        <v>16.100000000000001</v>
      </c>
      <c r="Q1677" s="42" t="s">
        <v>16463</v>
      </c>
      <c r="R1677" s="42">
        <v>19.600000000000001</v>
      </c>
      <c r="S1677" s="42">
        <v>1.8</v>
      </c>
      <c r="T1677" s="42">
        <v>360</v>
      </c>
      <c r="U1677" s="42">
        <v>11</v>
      </c>
      <c r="V1677" s="42">
        <v>360</v>
      </c>
      <c r="W1677" s="42" t="s">
        <v>16464</v>
      </c>
      <c r="X1677" s="42">
        <v>16.5</v>
      </c>
      <c r="Y1677" s="42">
        <v>12.7</v>
      </c>
      <c r="Z1677" s="42">
        <v>3</v>
      </c>
      <c r="AA1677" s="42">
        <v>3.5</v>
      </c>
      <c r="AB1677" s="42" t="s">
        <v>16465</v>
      </c>
      <c r="AC1677" s="42">
        <v>7</v>
      </c>
      <c r="AD1677" s="42" t="s">
        <v>16466</v>
      </c>
      <c r="AE1677" s="42">
        <v>7</v>
      </c>
      <c r="AF1677" s="42" t="s">
        <v>16467</v>
      </c>
      <c r="AG1677" s="42">
        <v>79</v>
      </c>
      <c r="AH1677" s="42">
        <v>126.4</v>
      </c>
      <c r="AI1677" s="42">
        <v>179.9</v>
      </c>
      <c r="AJ1677" s="42">
        <v>662.9</v>
      </c>
      <c r="AK1677" s="42" t="s">
        <v>76</v>
      </c>
      <c r="AL1677" s="42" t="s">
        <v>76</v>
      </c>
      <c r="AM1677" s="42" t="s">
        <v>76</v>
      </c>
      <c r="AN1677" s="42">
        <v>5.3</v>
      </c>
    </row>
    <row r="1678" spans="2:40" x14ac:dyDescent="0.25">
      <c r="B1678" s="42" t="s">
        <v>408</v>
      </c>
      <c r="C1678" s="15">
        <v>467480</v>
      </c>
      <c r="D1678" s="15" t="s">
        <v>11915</v>
      </c>
      <c r="E1678" s="15">
        <v>2021</v>
      </c>
      <c r="F1678" s="41">
        <v>44317</v>
      </c>
      <c r="G1678" s="42">
        <v>1006.8</v>
      </c>
      <c r="H1678" s="42">
        <v>1010</v>
      </c>
      <c r="I1678" s="42">
        <v>1013.1</v>
      </c>
      <c r="J1678" s="42" t="s">
        <v>16468</v>
      </c>
      <c r="K1678" s="42">
        <v>1000.9</v>
      </c>
      <c r="L1678" s="42" t="s">
        <v>16469</v>
      </c>
      <c r="M1678" s="42">
        <v>28.9</v>
      </c>
      <c r="N1678" s="42">
        <v>37.200000000000003</v>
      </c>
      <c r="O1678" s="42" t="s">
        <v>16470</v>
      </c>
      <c r="P1678" s="42">
        <v>19.3</v>
      </c>
      <c r="Q1678" s="42" t="s">
        <v>16471</v>
      </c>
      <c r="R1678" s="42">
        <v>23.4</v>
      </c>
      <c r="S1678" s="42">
        <v>2.2000000000000002</v>
      </c>
      <c r="T1678" s="42">
        <v>240</v>
      </c>
      <c r="U1678" s="42">
        <v>13.9</v>
      </c>
      <c r="V1678" s="42">
        <v>280</v>
      </c>
      <c r="W1678" s="42" t="s">
        <v>16472</v>
      </c>
      <c r="X1678" s="42">
        <v>121.5</v>
      </c>
      <c r="Y1678" s="42">
        <v>10.5</v>
      </c>
      <c r="Z1678" s="42">
        <v>3</v>
      </c>
      <c r="AA1678" s="42">
        <v>13</v>
      </c>
      <c r="AB1678" s="42" t="s">
        <v>16473</v>
      </c>
      <c r="AC1678" s="42">
        <v>48.5</v>
      </c>
      <c r="AD1678" s="42" t="s">
        <v>16474</v>
      </c>
      <c r="AE1678" s="42">
        <v>118</v>
      </c>
      <c r="AF1678" s="42" t="s">
        <v>2318</v>
      </c>
      <c r="AG1678" s="42">
        <v>74</v>
      </c>
      <c r="AH1678" s="42">
        <v>186</v>
      </c>
      <c r="AI1678" s="42">
        <v>262.8</v>
      </c>
      <c r="AJ1678" s="42">
        <v>850.33</v>
      </c>
      <c r="AK1678" s="42" t="s">
        <v>76</v>
      </c>
      <c r="AL1678" s="42" t="s">
        <v>76</v>
      </c>
      <c r="AM1678" s="42" t="s">
        <v>76</v>
      </c>
      <c r="AN1678" s="42">
        <v>5.2</v>
      </c>
    </row>
    <row r="1679" spans="2:40" x14ac:dyDescent="0.25">
      <c r="B1679" s="42" t="s">
        <v>408</v>
      </c>
      <c r="C1679" s="15">
        <v>467480</v>
      </c>
      <c r="D1679" s="15" t="s">
        <v>11915</v>
      </c>
      <c r="E1679" s="15">
        <v>2021</v>
      </c>
      <c r="F1679" s="41">
        <v>44348</v>
      </c>
      <c r="G1679" s="42">
        <v>1003.9</v>
      </c>
      <c r="H1679" s="42">
        <v>1007.2</v>
      </c>
      <c r="I1679" s="42">
        <v>1009.4</v>
      </c>
      <c r="J1679" s="42" t="s">
        <v>16475</v>
      </c>
      <c r="K1679" s="42">
        <v>997.8</v>
      </c>
      <c r="L1679" s="42" t="s">
        <v>16476</v>
      </c>
      <c r="M1679" s="42">
        <v>28.2</v>
      </c>
      <c r="N1679" s="42">
        <v>35</v>
      </c>
      <c r="O1679" s="42" t="s">
        <v>16477</v>
      </c>
      <c r="P1679" s="42">
        <v>23.6</v>
      </c>
      <c r="Q1679" s="42" t="s">
        <v>16478</v>
      </c>
      <c r="R1679" s="42">
        <v>24.6</v>
      </c>
      <c r="S1679" s="42">
        <v>2.2999999999999998</v>
      </c>
      <c r="T1679" s="42">
        <v>240</v>
      </c>
      <c r="U1679" s="42">
        <v>16.5</v>
      </c>
      <c r="V1679" s="42">
        <v>220</v>
      </c>
      <c r="W1679" s="42" t="s">
        <v>16479</v>
      </c>
      <c r="X1679" s="42">
        <v>731.5</v>
      </c>
      <c r="Y1679" s="42">
        <v>89.9</v>
      </c>
      <c r="Z1679" s="42">
        <v>20</v>
      </c>
      <c r="AA1679" s="42">
        <v>18.5</v>
      </c>
      <c r="AB1679" s="42" t="s">
        <v>16480</v>
      </c>
      <c r="AC1679" s="42">
        <v>63.5</v>
      </c>
      <c r="AD1679" s="42" t="s">
        <v>16481</v>
      </c>
      <c r="AE1679" s="42">
        <v>181</v>
      </c>
      <c r="AF1679" s="42" t="s">
        <v>6517</v>
      </c>
      <c r="AG1679" s="42">
        <v>82</v>
      </c>
      <c r="AH1679" s="42">
        <v>107.8</v>
      </c>
      <c r="AI1679" s="42">
        <v>131.6</v>
      </c>
      <c r="AJ1679" s="42">
        <v>589.52</v>
      </c>
      <c r="AK1679" s="42" t="s">
        <v>76</v>
      </c>
      <c r="AL1679" s="42" t="s">
        <v>76</v>
      </c>
      <c r="AM1679" s="42" t="s">
        <v>76</v>
      </c>
      <c r="AN1679" s="42">
        <v>7.5</v>
      </c>
    </row>
    <row r="1680" spans="2:40" x14ac:dyDescent="0.25">
      <c r="B1680" s="42" t="s">
        <v>408</v>
      </c>
      <c r="C1680" s="15">
        <v>467480</v>
      </c>
      <c r="D1680" s="15" t="s">
        <v>11915</v>
      </c>
      <c r="E1680" s="15">
        <v>2021</v>
      </c>
      <c r="F1680" s="41">
        <v>44378</v>
      </c>
      <c r="G1680" s="42">
        <v>1001.7</v>
      </c>
      <c r="H1680" s="42">
        <v>1005</v>
      </c>
      <c r="I1680" s="42">
        <v>1010.2</v>
      </c>
      <c r="J1680" s="42" t="s">
        <v>16482</v>
      </c>
      <c r="K1680" s="42">
        <v>989.1</v>
      </c>
      <c r="L1680" s="42" t="s">
        <v>16483</v>
      </c>
      <c r="M1680" s="42">
        <v>28.9</v>
      </c>
      <c r="N1680" s="42">
        <v>35</v>
      </c>
      <c r="O1680" s="42" t="s">
        <v>16484</v>
      </c>
      <c r="P1680" s="42">
        <v>23.5</v>
      </c>
      <c r="Q1680" s="42" t="s">
        <v>16485</v>
      </c>
      <c r="R1680" s="42">
        <v>25.1</v>
      </c>
      <c r="S1680" s="42">
        <v>2.4</v>
      </c>
      <c r="T1680" s="42">
        <v>240</v>
      </c>
      <c r="U1680" s="42">
        <v>16.100000000000001</v>
      </c>
      <c r="V1680" s="42">
        <v>340</v>
      </c>
      <c r="W1680" s="42" t="s">
        <v>16486</v>
      </c>
      <c r="X1680" s="42">
        <v>246</v>
      </c>
      <c r="Y1680" s="42">
        <v>52.9</v>
      </c>
      <c r="Z1680" s="42">
        <v>19</v>
      </c>
      <c r="AA1680" s="42">
        <v>14</v>
      </c>
      <c r="AB1680" s="42" t="s">
        <v>16487</v>
      </c>
      <c r="AC1680" s="42">
        <v>39</v>
      </c>
      <c r="AD1680" s="42" t="s">
        <v>16488</v>
      </c>
      <c r="AE1680" s="42">
        <v>46</v>
      </c>
      <c r="AF1680" s="42" t="s">
        <v>16489</v>
      </c>
      <c r="AG1680" s="42">
        <v>81</v>
      </c>
      <c r="AH1680" s="42">
        <v>129</v>
      </c>
      <c r="AI1680" s="42">
        <v>202.5</v>
      </c>
      <c r="AJ1680" s="42">
        <v>624.54</v>
      </c>
      <c r="AK1680" s="42" t="s">
        <v>76</v>
      </c>
      <c r="AL1680" s="42" t="s">
        <v>76</v>
      </c>
      <c r="AM1680" s="42" t="s">
        <v>76</v>
      </c>
      <c r="AN1680" s="42">
        <v>6.6</v>
      </c>
    </row>
    <row r="1681" spans="2:40" x14ac:dyDescent="0.25">
      <c r="B1681" s="42" t="s">
        <v>408</v>
      </c>
      <c r="C1681" s="15">
        <v>467480</v>
      </c>
      <c r="D1681" s="15" t="s">
        <v>11915</v>
      </c>
      <c r="E1681" s="15">
        <v>2021</v>
      </c>
      <c r="F1681" s="41">
        <v>44409</v>
      </c>
      <c r="G1681" s="42">
        <v>1004.1</v>
      </c>
      <c r="H1681" s="42">
        <v>1007.3</v>
      </c>
      <c r="I1681" s="42">
        <v>1010.9</v>
      </c>
      <c r="J1681" s="42" t="s">
        <v>16490</v>
      </c>
      <c r="K1681" s="42">
        <v>992.8</v>
      </c>
      <c r="L1681" s="42" t="s">
        <v>16491</v>
      </c>
      <c r="M1681" s="42">
        <v>28.1</v>
      </c>
      <c r="N1681" s="42">
        <v>34.700000000000003</v>
      </c>
      <c r="O1681" s="42" t="s">
        <v>16492</v>
      </c>
      <c r="P1681" s="42">
        <v>23.3</v>
      </c>
      <c r="Q1681" s="42" t="s">
        <v>16493</v>
      </c>
      <c r="R1681" s="42">
        <v>24.7</v>
      </c>
      <c r="S1681" s="42">
        <v>2.2000000000000002</v>
      </c>
      <c r="T1681" s="42">
        <v>250</v>
      </c>
      <c r="U1681" s="42">
        <v>16.7</v>
      </c>
      <c r="V1681" s="42">
        <v>250</v>
      </c>
      <c r="W1681" s="42" t="s">
        <v>16494</v>
      </c>
      <c r="X1681" s="42">
        <v>861</v>
      </c>
      <c r="Y1681" s="42">
        <v>96.7</v>
      </c>
      <c r="Z1681" s="42">
        <v>20</v>
      </c>
      <c r="AA1681" s="42">
        <v>18.5</v>
      </c>
      <c r="AB1681" s="42" t="s">
        <v>16495</v>
      </c>
      <c r="AC1681" s="42">
        <v>81.5</v>
      </c>
      <c r="AD1681" s="42" t="s">
        <v>16496</v>
      </c>
      <c r="AE1681" s="42">
        <v>230</v>
      </c>
      <c r="AF1681" s="42" t="s">
        <v>5280</v>
      </c>
      <c r="AG1681" s="42">
        <v>83</v>
      </c>
      <c r="AH1681" s="42">
        <v>108.5</v>
      </c>
      <c r="AI1681" s="42">
        <v>172.1</v>
      </c>
      <c r="AJ1681" s="42">
        <v>531.14</v>
      </c>
      <c r="AK1681" s="42" t="s">
        <v>76</v>
      </c>
      <c r="AL1681" s="42" t="s">
        <v>76</v>
      </c>
      <c r="AM1681" s="42" t="s">
        <v>76</v>
      </c>
      <c r="AN1681" s="42">
        <v>7</v>
      </c>
    </row>
    <row r="1682" spans="2:40" x14ac:dyDescent="0.25">
      <c r="B1682" s="42" t="s">
        <v>408</v>
      </c>
      <c r="C1682" s="15">
        <v>467480</v>
      </c>
      <c r="D1682" s="15" t="s">
        <v>11915</v>
      </c>
      <c r="E1682" s="15">
        <v>2021</v>
      </c>
      <c r="F1682" s="41">
        <v>44440</v>
      </c>
      <c r="G1682" s="42">
        <v>1006</v>
      </c>
      <c r="H1682" s="42">
        <v>1009.3</v>
      </c>
      <c r="I1682" s="42">
        <v>1012.1</v>
      </c>
      <c r="J1682" s="42" t="s">
        <v>9610</v>
      </c>
      <c r="K1682" s="42">
        <v>990.6</v>
      </c>
      <c r="L1682" s="42" t="s">
        <v>16497</v>
      </c>
      <c r="M1682" s="42">
        <v>28.9</v>
      </c>
      <c r="N1682" s="42">
        <v>35</v>
      </c>
      <c r="O1682" s="42" t="s">
        <v>16498</v>
      </c>
      <c r="P1682" s="42">
        <v>24</v>
      </c>
      <c r="Q1682" s="42" t="s">
        <v>16499</v>
      </c>
      <c r="R1682" s="42">
        <v>25</v>
      </c>
      <c r="S1682" s="42">
        <v>1.6</v>
      </c>
      <c r="T1682" s="42">
        <v>300</v>
      </c>
      <c r="U1682" s="42">
        <v>12.7</v>
      </c>
      <c r="V1682" s="42">
        <v>260</v>
      </c>
      <c r="W1682" s="42" t="s">
        <v>16500</v>
      </c>
      <c r="X1682" s="42">
        <v>44</v>
      </c>
      <c r="Y1682" s="42">
        <v>14.5</v>
      </c>
      <c r="Z1682" s="42">
        <v>9</v>
      </c>
      <c r="AA1682" s="42">
        <v>5</v>
      </c>
      <c r="AB1682" s="42" t="s">
        <v>16501</v>
      </c>
      <c r="AC1682" s="42">
        <v>10.5</v>
      </c>
      <c r="AD1682" s="42" t="s">
        <v>16502</v>
      </c>
      <c r="AE1682" s="42">
        <v>15.5</v>
      </c>
      <c r="AF1682" s="42" t="s">
        <v>6540</v>
      </c>
      <c r="AG1682" s="42">
        <v>81</v>
      </c>
      <c r="AH1682" s="42">
        <v>127</v>
      </c>
      <c r="AI1682" s="42">
        <v>223.8</v>
      </c>
      <c r="AJ1682" s="42">
        <v>599.11</v>
      </c>
      <c r="AK1682" s="42" t="s">
        <v>76</v>
      </c>
      <c r="AL1682" s="42" t="s">
        <v>76</v>
      </c>
      <c r="AM1682" s="42" t="s">
        <v>76</v>
      </c>
      <c r="AN1682" s="42">
        <v>4.8</v>
      </c>
    </row>
    <row r="1683" spans="2:40" x14ac:dyDescent="0.25">
      <c r="B1683" s="42" t="s">
        <v>408</v>
      </c>
      <c r="C1683" s="15">
        <v>467480</v>
      </c>
      <c r="D1683" s="15" t="s">
        <v>11915</v>
      </c>
      <c r="E1683" s="15">
        <v>2021</v>
      </c>
      <c r="F1683" s="41">
        <v>44470</v>
      </c>
      <c r="G1683" s="42">
        <v>1008.7</v>
      </c>
      <c r="H1683" s="42">
        <v>1012</v>
      </c>
      <c r="I1683" s="42">
        <v>1016.4</v>
      </c>
      <c r="J1683" s="42" t="s">
        <v>16503</v>
      </c>
      <c r="K1683" s="42">
        <v>991</v>
      </c>
      <c r="L1683" s="42" t="s">
        <v>7798</v>
      </c>
      <c r="M1683" s="42">
        <v>26.4</v>
      </c>
      <c r="N1683" s="42">
        <v>34.9</v>
      </c>
      <c r="O1683" s="42" t="s">
        <v>16504</v>
      </c>
      <c r="P1683" s="42">
        <v>18.7</v>
      </c>
      <c r="Q1683" s="42" t="s">
        <v>16505</v>
      </c>
      <c r="R1683" s="42">
        <v>22.3</v>
      </c>
      <c r="S1683" s="42">
        <v>1.5</v>
      </c>
      <c r="T1683" s="42">
        <v>300</v>
      </c>
      <c r="U1683" s="42">
        <v>10.199999999999999</v>
      </c>
      <c r="V1683" s="42">
        <v>330</v>
      </c>
      <c r="W1683" s="42" t="s">
        <v>16506</v>
      </c>
      <c r="X1683" s="42">
        <v>16.5</v>
      </c>
      <c r="Y1683" s="42">
        <v>13.2</v>
      </c>
      <c r="Z1683" s="42">
        <v>4</v>
      </c>
      <c r="AA1683" s="42">
        <v>2</v>
      </c>
      <c r="AB1683" s="42" t="s">
        <v>16507</v>
      </c>
      <c r="AC1683" s="42">
        <v>3.5</v>
      </c>
      <c r="AD1683" s="42" t="s">
        <v>16508</v>
      </c>
      <c r="AE1683" s="42">
        <v>5</v>
      </c>
      <c r="AF1683" s="42" t="s">
        <v>3444</v>
      </c>
      <c r="AG1683" s="42">
        <v>79</v>
      </c>
      <c r="AH1683" s="42">
        <v>121.1</v>
      </c>
      <c r="AI1683" s="42">
        <v>197</v>
      </c>
      <c r="AJ1683" s="42">
        <v>511.55</v>
      </c>
      <c r="AK1683" s="42" t="s">
        <v>76</v>
      </c>
      <c r="AL1683" s="42" t="s">
        <v>76</v>
      </c>
      <c r="AM1683" s="42" t="s">
        <v>76</v>
      </c>
      <c r="AN1683" s="42">
        <v>5.5</v>
      </c>
    </row>
    <row r="1684" spans="2:40" x14ac:dyDescent="0.25">
      <c r="B1684" s="42" t="s">
        <v>408</v>
      </c>
      <c r="C1684" s="15">
        <v>467480</v>
      </c>
      <c r="D1684" s="15" t="s">
        <v>11915</v>
      </c>
      <c r="E1684" s="15">
        <v>2021</v>
      </c>
      <c r="F1684" s="41">
        <v>44501</v>
      </c>
      <c r="G1684" s="42">
        <v>1012.1</v>
      </c>
      <c r="H1684" s="42">
        <v>1015.4</v>
      </c>
      <c r="I1684" s="42">
        <v>1017.2</v>
      </c>
      <c r="J1684" s="42" t="s">
        <v>16509</v>
      </c>
      <c r="K1684" s="42">
        <v>1005</v>
      </c>
      <c r="L1684" s="42" t="s">
        <v>1795</v>
      </c>
      <c r="M1684" s="42">
        <v>22.2</v>
      </c>
      <c r="N1684" s="42">
        <v>33.299999999999997</v>
      </c>
      <c r="O1684" s="42" t="s">
        <v>16510</v>
      </c>
      <c r="P1684" s="42">
        <v>12.9</v>
      </c>
      <c r="Q1684" s="42" t="s">
        <v>16511</v>
      </c>
      <c r="R1684" s="42">
        <v>18.100000000000001</v>
      </c>
      <c r="S1684" s="42">
        <v>1.8</v>
      </c>
      <c r="T1684" s="42">
        <v>360</v>
      </c>
      <c r="U1684" s="42">
        <v>13.4</v>
      </c>
      <c r="V1684" s="42">
        <v>10</v>
      </c>
      <c r="W1684" s="42" t="s">
        <v>16512</v>
      </c>
      <c r="X1684" s="42">
        <v>8.5</v>
      </c>
      <c r="Y1684" s="42">
        <v>10.9</v>
      </c>
      <c r="Z1684" s="42">
        <v>2</v>
      </c>
      <c r="AA1684" s="42">
        <v>1</v>
      </c>
      <c r="AB1684" s="42" t="s">
        <v>16513</v>
      </c>
      <c r="AC1684" s="42">
        <v>3.5</v>
      </c>
      <c r="AD1684" s="42" t="s">
        <v>16514</v>
      </c>
      <c r="AE1684" s="42">
        <v>8</v>
      </c>
      <c r="AF1684" s="42" t="s">
        <v>6554</v>
      </c>
      <c r="AG1684" s="42">
        <v>79</v>
      </c>
      <c r="AH1684" s="42">
        <v>92.5</v>
      </c>
      <c r="AI1684" s="42">
        <v>171.9</v>
      </c>
      <c r="AJ1684" s="42">
        <v>418.59</v>
      </c>
      <c r="AK1684" s="42" t="s">
        <v>76</v>
      </c>
      <c r="AL1684" s="42" t="s">
        <v>76</v>
      </c>
      <c r="AM1684" s="42" t="s">
        <v>76</v>
      </c>
      <c r="AN1684" s="42">
        <v>5.6</v>
      </c>
    </row>
    <row r="1685" spans="2:40" x14ac:dyDescent="0.25">
      <c r="B1685" s="42" t="s">
        <v>408</v>
      </c>
      <c r="C1685" s="15">
        <v>467480</v>
      </c>
      <c r="D1685" s="15" t="s">
        <v>11915</v>
      </c>
      <c r="E1685" s="15">
        <v>2021</v>
      </c>
      <c r="F1685" s="41">
        <v>44531</v>
      </c>
      <c r="G1685" s="43">
        <v>1016</v>
      </c>
      <c r="H1685" s="43">
        <v>1019.4</v>
      </c>
      <c r="I1685" s="43">
        <v>1023.7</v>
      </c>
      <c r="J1685" s="42" t="s">
        <v>18797</v>
      </c>
      <c r="K1685" s="43">
        <v>1008</v>
      </c>
      <c r="L1685" s="42" t="s">
        <v>16515</v>
      </c>
      <c r="M1685" s="43">
        <v>18.399999999999999</v>
      </c>
      <c r="N1685" s="43">
        <v>28.3</v>
      </c>
      <c r="O1685" s="42" t="s">
        <v>16516</v>
      </c>
      <c r="P1685" s="43">
        <v>9.5</v>
      </c>
      <c r="Q1685" s="42" t="s">
        <v>16517</v>
      </c>
      <c r="R1685" s="43">
        <v>14.2</v>
      </c>
      <c r="S1685" s="43">
        <v>2</v>
      </c>
      <c r="T1685" s="43">
        <v>360</v>
      </c>
      <c r="U1685" s="43">
        <v>11.4</v>
      </c>
      <c r="V1685" s="43">
        <v>350</v>
      </c>
      <c r="W1685" s="42" t="s">
        <v>16518</v>
      </c>
      <c r="X1685" s="43">
        <v>22.5</v>
      </c>
      <c r="Y1685" s="43">
        <v>20.2</v>
      </c>
      <c r="Z1685" s="43">
        <v>5</v>
      </c>
      <c r="AA1685" s="43">
        <v>3</v>
      </c>
      <c r="AB1685" s="42" t="s">
        <v>16519</v>
      </c>
      <c r="AC1685" s="43">
        <v>5</v>
      </c>
      <c r="AD1685" s="42" t="s">
        <v>16520</v>
      </c>
      <c r="AE1685" s="43">
        <v>18</v>
      </c>
      <c r="AF1685" s="42" t="s">
        <v>6560</v>
      </c>
      <c r="AG1685" s="43">
        <v>79</v>
      </c>
      <c r="AH1685" s="43">
        <v>79</v>
      </c>
      <c r="AI1685" s="43">
        <v>186.6</v>
      </c>
      <c r="AJ1685" s="43">
        <v>389.23</v>
      </c>
      <c r="AK1685" s="42" t="s">
        <v>76</v>
      </c>
      <c r="AL1685" s="42" t="s">
        <v>76</v>
      </c>
      <c r="AM1685" s="42" t="s">
        <v>76</v>
      </c>
      <c r="AN1685" s="43">
        <v>4.5</v>
      </c>
    </row>
    <row r="1686" spans="2:40" x14ac:dyDescent="0.25">
      <c r="B1686" s="42" t="s">
        <v>408</v>
      </c>
      <c r="C1686" s="15">
        <v>467350</v>
      </c>
      <c r="D1686" s="15" t="s">
        <v>5926</v>
      </c>
      <c r="E1686" s="15">
        <v>2015</v>
      </c>
      <c r="F1686" s="41">
        <v>42005</v>
      </c>
      <c r="G1686" s="42">
        <v>1019.5</v>
      </c>
      <c r="H1686" s="42">
        <v>1020.9</v>
      </c>
      <c r="I1686" s="42">
        <v>1025.5</v>
      </c>
      <c r="J1686" s="42" t="s">
        <v>5939</v>
      </c>
      <c r="K1686" s="42">
        <v>1011.9</v>
      </c>
      <c r="L1686" s="42" t="s">
        <v>5940</v>
      </c>
      <c r="M1686" s="42">
        <v>17.3</v>
      </c>
      <c r="N1686" s="42">
        <v>23.4</v>
      </c>
      <c r="O1686" s="42" t="s">
        <v>5941</v>
      </c>
      <c r="P1686" s="42">
        <v>13.2</v>
      </c>
      <c r="Q1686" s="42" t="s">
        <v>5942</v>
      </c>
      <c r="R1686" s="42">
        <v>12.3</v>
      </c>
      <c r="S1686" s="42">
        <v>4.5</v>
      </c>
      <c r="T1686" s="42">
        <v>30</v>
      </c>
      <c r="U1686" s="42">
        <v>22.6</v>
      </c>
      <c r="V1686" s="42">
        <v>30</v>
      </c>
      <c r="W1686" s="42" t="s">
        <v>5943</v>
      </c>
      <c r="X1686" s="42">
        <v>24.8</v>
      </c>
      <c r="Y1686" s="42">
        <v>20.5</v>
      </c>
      <c r="Z1686" s="42">
        <v>3</v>
      </c>
      <c r="AA1686" s="42">
        <v>1.5</v>
      </c>
      <c r="AB1686" s="42" t="s">
        <v>5944</v>
      </c>
      <c r="AC1686" s="42">
        <v>4.5</v>
      </c>
      <c r="AD1686" s="42" t="s">
        <v>5945</v>
      </c>
      <c r="AE1686" s="42">
        <v>14.9</v>
      </c>
      <c r="AF1686" s="42" t="s">
        <v>5946</v>
      </c>
      <c r="AG1686" s="42">
        <v>73</v>
      </c>
      <c r="AH1686" s="42">
        <v>72.2</v>
      </c>
      <c r="AI1686" s="42">
        <v>127.4</v>
      </c>
      <c r="AJ1686" s="42">
        <v>259.06</v>
      </c>
      <c r="AK1686" s="42">
        <v>3</v>
      </c>
      <c r="AL1686" s="42">
        <v>4</v>
      </c>
      <c r="AM1686" s="42" t="s">
        <v>5947</v>
      </c>
      <c r="AN1686" s="42">
        <v>6.3</v>
      </c>
    </row>
    <row r="1687" spans="2:40" x14ac:dyDescent="0.25">
      <c r="B1687" s="42" t="s">
        <v>408</v>
      </c>
      <c r="C1687" s="15">
        <v>467350</v>
      </c>
      <c r="D1687" s="15" t="s">
        <v>5926</v>
      </c>
      <c r="E1687" s="15">
        <v>2015</v>
      </c>
      <c r="F1687" s="41">
        <v>42036</v>
      </c>
      <c r="G1687" s="42">
        <v>1018.3</v>
      </c>
      <c r="H1687" s="42">
        <v>1019.7</v>
      </c>
      <c r="I1687" s="42">
        <v>1026</v>
      </c>
      <c r="J1687" s="42" t="s">
        <v>5948</v>
      </c>
      <c r="K1687" s="42">
        <v>1011.2</v>
      </c>
      <c r="L1687" s="42" t="s">
        <v>5949</v>
      </c>
      <c r="M1687" s="42">
        <v>17.8</v>
      </c>
      <c r="N1687" s="42">
        <v>26.1</v>
      </c>
      <c r="O1687" s="42" t="s">
        <v>5950</v>
      </c>
      <c r="P1687" s="42">
        <v>12.1</v>
      </c>
      <c r="Q1687" s="42" t="s">
        <v>5951</v>
      </c>
      <c r="R1687" s="42">
        <v>13.4</v>
      </c>
      <c r="S1687" s="42">
        <v>4</v>
      </c>
      <c r="T1687" s="42">
        <v>30</v>
      </c>
      <c r="U1687" s="42">
        <v>23.5</v>
      </c>
      <c r="V1687" s="42">
        <v>30</v>
      </c>
      <c r="W1687" s="42" t="s">
        <v>5952</v>
      </c>
      <c r="X1687" s="42">
        <v>19.7</v>
      </c>
      <c r="Y1687" s="42">
        <v>7.9</v>
      </c>
      <c r="Z1687" s="42">
        <v>2</v>
      </c>
      <c r="AA1687" s="42">
        <v>2.2000000000000002</v>
      </c>
      <c r="AB1687" s="42" t="s">
        <v>5953</v>
      </c>
      <c r="AC1687" s="42">
        <v>7.3</v>
      </c>
      <c r="AD1687" s="42" t="s">
        <v>5954</v>
      </c>
      <c r="AE1687" s="42">
        <v>11.3</v>
      </c>
      <c r="AF1687" s="42" t="s">
        <v>3467</v>
      </c>
      <c r="AG1687" s="42">
        <v>76</v>
      </c>
      <c r="AH1687" s="42">
        <v>76.599999999999994</v>
      </c>
      <c r="AI1687" s="42">
        <v>123.2</v>
      </c>
      <c r="AJ1687" s="42">
        <v>290.62</v>
      </c>
      <c r="AK1687" s="42" t="s">
        <v>76</v>
      </c>
      <c r="AL1687" s="42" t="s">
        <v>76</v>
      </c>
      <c r="AM1687" s="42" t="s">
        <v>76</v>
      </c>
      <c r="AN1687" s="42">
        <v>6.9</v>
      </c>
    </row>
    <row r="1688" spans="2:40" x14ac:dyDescent="0.25">
      <c r="B1688" s="42" t="s">
        <v>408</v>
      </c>
      <c r="C1688" s="15">
        <v>467350</v>
      </c>
      <c r="D1688" s="15" t="s">
        <v>5926</v>
      </c>
      <c r="E1688" s="15">
        <v>2015</v>
      </c>
      <c r="F1688" s="41">
        <v>42064</v>
      </c>
      <c r="G1688" s="42">
        <v>1016.7</v>
      </c>
      <c r="H1688" s="42">
        <v>1018.1</v>
      </c>
      <c r="I1688" s="42">
        <v>1024.7</v>
      </c>
      <c r="J1688" s="42" t="s">
        <v>5955</v>
      </c>
      <c r="K1688" s="42">
        <v>1008.7</v>
      </c>
      <c r="L1688" s="42" t="s">
        <v>5956</v>
      </c>
      <c r="M1688" s="42">
        <v>20.399999999999999</v>
      </c>
      <c r="N1688" s="42">
        <v>28.5</v>
      </c>
      <c r="O1688" s="42" t="s">
        <v>5957</v>
      </c>
      <c r="P1688" s="42">
        <v>15</v>
      </c>
      <c r="Q1688" s="42" t="s">
        <v>5958</v>
      </c>
      <c r="R1688" s="42">
        <v>16.600000000000001</v>
      </c>
      <c r="S1688" s="42">
        <v>4</v>
      </c>
      <c r="T1688" s="42">
        <v>30</v>
      </c>
      <c r="U1688" s="42">
        <v>21.9</v>
      </c>
      <c r="V1688" s="42">
        <v>30</v>
      </c>
      <c r="W1688" s="42" t="s">
        <v>5959</v>
      </c>
      <c r="X1688" s="42">
        <v>40.299999999999997</v>
      </c>
      <c r="Y1688" s="42">
        <v>18.7</v>
      </c>
      <c r="Z1688" s="42">
        <v>4</v>
      </c>
      <c r="AA1688" s="42">
        <v>11</v>
      </c>
      <c r="AB1688" s="42" t="s">
        <v>5960</v>
      </c>
      <c r="AC1688" s="42">
        <v>30.5</v>
      </c>
      <c r="AD1688" s="42" t="s">
        <v>5961</v>
      </c>
      <c r="AE1688" s="42">
        <v>33.5</v>
      </c>
      <c r="AF1688" s="42" t="s">
        <v>3475</v>
      </c>
      <c r="AG1688" s="42">
        <v>79</v>
      </c>
      <c r="AH1688" s="42">
        <v>79.599999999999994</v>
      </c>
      <c r="AI1688" s="42">
        <v>109.3</v>
      </c>
      <c r="AJ1688" s="42">
        <v>313.63</v>
      </c>
      <c r="AK1688" s="42" t="s">
        <v>76</v>
      </c>
      <c r="AL1688" s="42" t="s">
        <v>76</v>
      </c>
      <c r="AM1688" s="42" t="s">
        <v>76</v>
      </c>
      <c r="AN1688" s="42">
        <v>7.2</v>
      </c>
    </row>
    <row r="1689" spans="2:40" x14ac:dyDescent="0.25">
      <c r="B1689" s="42" t="s">
        <v>408</v>
      </c>
      <c r="C1689" s="15">
        <v>467350</v>
      </c>
      <c r="D1689" s="15" t="s">
        <v>5926</v>
      </c>
      <c r="E1689" s="15">
        <v>2015</v>
      </c>
      <c r="F1689" s="41">
        <v>42095</v>
      </c>
      <c r="G1689" s="42">
        <v>1013.2</v>
      </c>
      <c r="H1689" s="42">
        <v>1014.5</v>
      </c>
      <c r="I1689" s="42">
        <v>1019.1</v>
      </c>
      <c r="J1689" s="42" t="s">
        <v>5962</v>
      </c>
      <c r="K1689" s="42">
        <v>1006.2</v>
      </c>
      <c r="L1689" s="42" t="s">
        <v>5963</v>
      </c>
      <c r="M1689" s="42">
        <v>23.5</v>
      </c>
      <c r="N1689" s="42">
        <v>31.6</v>
      </c>
      <c r="O1689" s="42" t="s">
        <v>5964</v>
      </c>
      <c r="P1689" s="42">
        <v>15.9</v>
      </c>
      <c r="Q1689" s="42" t="s">
        <v>5965</v>
      </c>
      <c r="R1689" s="42">
        <v>18.8</v>
      </c>
      <c r="S1689" s="42">
        <v>3.5</v>
      </c>
      <c r="T1689" s="42">
        <v>30</v>
      </c>
      <c r="U1689" s="42">
        <v>21.5</v>
      </c>
      <c r="V1689" s="42">
        <v>40</v>
      </c>
      <c r="W1689" s="42" t="s">
        <v>5966</v>
      </c>
      <c r="X1689" s="42">
        <v>72.7</v>
      </c>
      <c r="Y1689" s="42">
        <v>36</v>
      </c>
      <c r="Z1689" s="42">
        <v>5</v>
      </c>
      <c r="AA1689" s="42">
        <v>11.5</v>
      </c>
      <c r="AB1689" s="42" t="s">
        <v>5967</v>
      </c>
      <c r="AC1689" s="42">
        <v>36.5</v>
      </c>
      <c r="AD1689" s="42" t="s">
        <v>5968</v>
      </c>
      <c r="AE1689" s="42">
        <v>54.1</v>
      </c>
      <c r="AF1689" s="42" t="s">
        <v>5969</v>
      </c>
      <c r="AG1689" s="42">
        <v>76</v>
      </c>
      <c r="AH1689" s="42">
        <v>116.6</v>
      </c>
      <c r="AI1689" s="42">
        <v>196.6</v>
      </c>
      <c r="AJ1689" s="42">
        <v>496.27</v>
      </c>
      <c r="AK1689" s="42" t="s">
        <v>76</v>
      </c>
      <c r="AL1689" s="42" t="s">
        <v>76</v>
      </c>
      <c r="AM1689" s="42" t="s">
        <v>76</v>
      </c>
      <c r="AN1689" s="42">
        <v>5.6</v>
      </c>
    </row>
    <row r="1690" spans="2:40" x14ac:dyDescent="0.25">
      <c r="B1690" s="42" t="s">
        <v>408</v>
      </c>
      <c r="C1690" s="15">
        <v>467350</v>
      </c>
      <c r="D1690" s="15" t="s">
        <v>5926</v>
      </c>
      <c r="E1690" s="15">
        <v>2015</v>
      </c>
      <c r="F1690" s="41">
        <v>42125</v>
      </c>
      <c r="G1690" s="42">
        <v>1008.9</v>
      </c>
      <c r="H1690" s="42">
        <v>1010.2</v>
      </c>
      <c r="I1690" s="42">
        <v>1013.9</v>
      </c>
      <c r="J1690" s="42" t="s">
        <v>5970</v>
      </c>
      <c r="K1690" s="42">
        <v>1003.9</v>
      </c>
      <c r="L1690" s="42" t="s">
        <v>5971</v>
      </c>
      <c r="M1690" s="42">
        <v>26.5</v>
      </c>
      <c r="N1690" s="42">
        <v>33</v>
      </c>
      <c r="O1690" s="42" t="s">
        <v>5972</v>
      </c>
      <c r="P1690" s="42">
        <v>22.4</v>
      </c>
      <c r="Q1690" s="42" t="s">
        <v>5973</v>
      </c>
      <c r="R1690" s="42">
        <v>23.1</v>
      </c>
      <c r="S1690" s="42">
        <v>2.6</v>
      </c>
      <c r="T1690" s="42">
        <v>190</v>
      </c>
      <c r="U1690" s="42">
        <v>14.1</v>
      </c>
      <c r="V1690" s="42">
        <v>300</v>
      </c>
      <c r="W1690" s="42" t="s">
        <v>5974</v>
      </c>
      <c r="X1690" s="42">
        <v>329.5</v>
      </c>
      <c r="Y1690" s="42">
        <v>77.099999999999994</v>
      </c>
      <c r="Z1690" s="42">
        <v>10</v>
      </c>
      <c r="AA1690" s="42">
        <v>15</v>
      </c>
      <c r="AB1690" s="42" t="s">
        <v>5975</v>
      </c>
      <c r="AC1690" s="42">
        <v>42.2</v>
      </c>
      <c r="AD1690" s="42" t="s">
        <v>5976</v>
      </c>
      <c r="AE1690" s="42">
        <v>139.19999999999999</v>
      </c>
      <c r="AF1690" s="42" t="s">
        <v>5977</v>
      </c>
      <c r="AG1690" s="42">
        <v>82</v>
      </c>
      <c r="AH1690" s="42">
        <v>113.4</v>
      </c>
      <c r="AI1690" s="42">
        <v>186.1</v>
      </c>
      <c r="AJ1690" s="42">
        <v>498.01</v>
      </c>
      <c r="AK1690" s="42" t="s">
        <v>76</v>
      </c>
      <c r="AL1690" s="42" t="s">
        <v>76</v>
      </c>
      <c r="AM1690" s="42" t="s">
        <v>76</v>
      </c>
      <c r="AN1690" s="42">
        <v>6.4</v>
      </c>
    </row>
    <row r="1691" spans="2:40" x14ac:dyDescent="0.25">
      <c r="B1691" s="42" t="s">
        <v>408</v>
      </c>
      <c r="C1691" s="15">
        <v>467350</v>
      </c>
      <c r="D1691" s="15" t="s">
        <v>5926</v>
      </c>
      <c r="E1691" s="15">
        <v>2015</v>
      </c>
      <c r="F1691" s="41">
        <v>42156</v>
      </c>
      <c r="G1691" s="42">
        <v>1007.8</v>
      </c>
      <c r="H1691" s="42">
        <v>1009.1</v>
      </c>
      <c r="I1691" s="42">
        <v>1011.5</v>
      </c>
      <c r="J1691" s="42" t="s">
        <v>5978</v>
      </c>
      <c r="K1691" s="42">
        <v>1003.8</v>
      </c>
      <c r="L1691" s="42" t="s">
        <v>5979</v>
      </c>
      <c r="M1691" s="42">
        <v>29</v>
      </c>
      <c r="N1691" s="42">
        <v>33.700000000000003</v>
      </c>
      <c r="O1691" s="42" t="s">
        <v>5980</v>
      </c>
      <c r="P1691" s="42">
        <v>25.7</v>
      </c>
      <c r="Q1691" s="42" t="s">
        <v>5981</v>
      </c>
      <c r="R1691" s="42">
        <v>25.8</v>
      </c>
      <c r="S1691" s="42">
        <v>2.4</v>
      </c>
      <c r="T1691" s="42">
        <v>190</v>
      </c>
      <c r="U1691" s="42">
        <v>13.7</v>
      </c>
      <c r="V1691" s="42">
        <v>170</v>
      </c>
      <c r="W1691" s="42" t="s">
        <v>5982</v>
      </c>
      <c r="X1691" s="42">
        <v>59.3</v>
      </c>
      <c r="Y1691" s="42">
        <v>12.5</v>
      </c>
      <c r="Z1691" s="42">
        <v>9</v>
      </c>
      <c r="AA1691" s="42">
        <v>12.9</v>
      </c>
      <c r="AB1691" s="42" t="s">
        <v>5983</v>
      </c>
      <c r="AC1691" s="42">
        <v>13.1</v>
      </c>
      <c r="AD1691" s="42" t="s">
        <v>5984</v>
      </c>
      <c r="AE1691" s="42">
        <v>21.4</v>
      </c>
      <c r="AF1691" s="42" t="s">
        <v>4134</v>
      </c>
      <c r="AG1691" s="42">
        <v>83</v>
      </c>
      <c r="AH1691" s="42">
        <v>138</v>
      </c>
      <c r="AI1691" s="42">
        <v>300.8</v>
      </c>
      <c r="AJ1691" s="42">
        <v>640.5</v>
      </c>
      <c r="AK1691" s="42" t="s">
        <v>76</v>
      </c>
      <c r="AL1691" s="42" t="s">
        <v>76</v>
      </c>
      <c r="AM1691" s="42" t="s">
        <v>76</v>
      </c>
      <c r="AN1691" s="42">
        <v>4.7</v>
      </c>
    </row>
    <row r="1692" spans="2:40" x14ac:dyDescent="0.25">
      <c r="B1692" s="42" t="s">
        <v>408</v>
      </c>
      <c r="C1692" s="15">
        <v>467350</v>
      </c>
      <c r="D1692" s="15" t="s">
        <v>5926</v>
      </c>
      <c r="E1692" s="15">
        <v>2015</v>
      </c>
      <c r="F1692" s="41">
        <v>42186</v>
      </c>
      <c r="G1692" s="42">
        <v>1004.6</v>
      </c>
      <c r="H1692" s="42">
        <v>1005.9</v>
      </c>
      <c r="I1692" s="42">
        <v>1013.5</v>
      </c>
      <c r="J1692" s="42" t="s">
        <v>5985</v>
      </c>
      <c r="K1692" s="42">
        <v>995.4</v>
      </c>
      <c r="L1692" s="42" t="s">
        <v>5986</v>
      </c>
      <c r="M1692" s="42">
        <v>28.5</v>
      </c>
      <c r="N1692" s="42">
        <v>33.700000000000003</v>
      </c>
      <c r="O1692" s="42" t="s">
        <v>5987</v>
      </c>
      <c r="P1692" s="42">
        <v>24.8</v>
      </c>
      <c r="Q1692" s="42" t="s">
        <v>5988</v>
      </c>
      <c r="R1692" s="42">
        <v>25.4</v>
      </c>
      <c r="S1692" s="42">
        <v>3.1</v>
      </c>
      <c r="T1692" s="42">
        <v>180</v>
      </c>
      <c r="U1692" s="42">
        <v>18.7</v>
      </c>
      <c r="V1692" s="42">
        <v>170</v>
      </c>
      <c r="W1692" s="42" t="s">
        <v>5989</v>
      </c>
      <c r="X1692" s="42">
        <v>91.1</v>
      </c>
      <c r="Y1692" s="42">
        <v>32.5</v>
      </c>
      <c r="Z1692" s="42">
        <v>8</v>
      </c>
      <c r="AA1692" s="42">
        <v>10.3</v>
      </c>
      <c r="AB1692" s="42" t="s">
        <v>5990</v>
      </c>
      <c r="AC1692" s="42">
        <v>19.3</v>
      </c>
      <c r="AD1692" s="42" t="s">
        <v>5990</v>
      </c>
      <c r="AE1692" s="42">
        <v>35.700000000000003</v>
      </c>
      <c r="AF1692" s="42" t="s">
        <v>1875</v>
      </c>
      <c r="AG1692" s="42">
        <v>84</v>
      </c>
      <c r="AH1692" s="42">
        <v>137.69999999999999</v>
      </c>
      <c r="AI1692" s="42">
        <v>235.9</v>
      </c>
      <c r="AJ1692" s="42">
        <v>585.86</v>
      </c>
      <c r="AK1692" s="42" t="s">
        <v>76</v>
      </c>
      <c r="AL1692" s="42" t="s">
        <v>76</v>
      </c>
      <c r="AM1692" s="42" t="s">
        <v>76</v>
      </c>
      <c r="AN1692" s="42">
        <v>6.1</v>
      </c>
    </row>
    <row r="1693" spans="2:40" x14ac:dyDescent="0.25">
      <c r="B1693" s="42" t="s">
        <v>408</v>
      </c>
      <c r="C1693" s="15">
        <v>467350</v>
      </c>
      <c r="D1693" s="15" t="s">
        <v>5926</v>
      </c>
      <c r="E1693" s="15">
        <v>2015</v>
      </c>
      <c r="F1693" s="41">
        <v>42217</v>
      </c>
      <c r="G1693" s="42">
        <v>1005</v>
      </c>
      <c r="H1693" s="42">
        <v>1006.3</v>
      </c>
      <c r="I1693" s="42">
        <v>1012.8</v>
      </c>
      <c r="J1693" s="42" t="s">
        <v>5991</v>
      </c>
      <c r="K1693" s="42">
        <v>973.2</v>
      </c>
      <c r="L1693" s="42" t="s">
        <v>5992</v>
      </c>
      <c r="M1693" s="42">
        <v>27.8</v>
      </c>
      <c r="N1693" s="42">
        <v>33.1</v>
      </c>
      <c r="O1693" s="42" t="s">
        <v>5993</v>
      </c>
      <c r="P1693" s="42">
        <v>23.5</v>
      </c>
      <c r="Q1693" s="42" t="s">
        <v>5994</v>
      </c>
      <c r="R1693" s="42">
        <v>25.3</v>
      </c>
      <c r="S1693" s="42">
        <v>3.6</v>
      </c>
      <c r="T1693" s="42">
        <v>180</v>
      </c>
      <c r="U1693" s="42">
        <v>32.9</v>
      </c>
      <c r="V1693" s="42">
        <v>270</v>
      </c>
      <c r="W1693" s="42" t="s">
        <v>5995</v>
      </c>
      <c r="X1693" s="42">
        <v>788.9</v>
      </c>
      <c r="Y1693" s="42">
        <v>136.69999999999999</v>
      </c>
      <c r="Z1693" s="42">
        <v>15</v>
      </c>
      <c r="AA1693" s="42">
        <v>22.5</v>
      </c>
      <c r="AB1693" s="42" t="s">
        <v>5996</v>
      </c>
      <c r="AC1693" s="42">
        <v>47.5</v>
      </c>
      <c r="AD1693" s="42" t="s">
        <v>5997</v>
      </c>
      <c r="AE1693" s="42">
        <v>220.3</v>
      </c>
      <c r="AF1693" s="42" t="s">
        <v>1883</v>
      </c>
      <c r="AG1693" s="42">
        <v>86</v>
      </c>
      <c r="AH1693" s="42">
        <v>100.6</v>
      </c>
      <c r="AI1693" s="42">
        <v>164.6</v>
      </c>
      <c r="AJ1693" s="42">
        <v>338.13</v>
      </c>
      <c r="AK1693" s="42" t="s">
        <v>76</v>
      </c>
      <c r="AL1693" s="42" t="s">
        <v>76</v>
      </c>
      <c r="AM1693" s="42" t="s">
        <v>76</v>
      </c>
      <c r="AN1693" s="42">
        <v>6.5</v>
      </c>
    </row>
    <row r="1694" spans="2:40" x14ac:dyDescent="0.25">
      <c r="B1694" s="42" t="s">
        <v>408</v>
      </c>
      <c r="C1694" s="15">
        <v>467350</v>
      </c>
      <c r="D1694" s="15" t="s">
        <v>5926</v>
      </c>
      <c r="E1694" s="15">
        <v>2015</v>
      </c>
      <c r="F1694" s="41">
        <v>42248</v>
      </c>
      <c r="G1694" s="42">
        <v>1009.2</v>
      </c>
      <c r="H1694" s="42">
        <v>1010.5</v>
      </c>
      <c r="I1694" s="42">
        <v>1015.3</v>
      </c>
      <c r="J1694" s="42" t="s">
        <v>5998</v>
      </c>
      <c r="K1694" s="42">
        <v>990.3</v>
      </c>
      <c r="L1694" s="42" t="s">
        <v>5999</v>
      </c>
      <c r="M1694" s="42">
        <v>27.7</v>
      </c>
      <c r="N1694" s="42">
        <v>32.6</v>
      </c>
      <c r="O1694" s="42" t="s">
        <v>6000</v>
      </c>
      <c r="P1694" s="42">
        <v>24</v>
      </c>
      <c r="Q1694" s="42" t="s">
        <v>6001</v>
      </c>
      <c r="R1694" s="42">
        <v>23.6</v>
      </c>
      <c r="S1694" s="42">
        <v>3.7</v>
      </c>
      <c r="T1694" s="42">
        <v>10</v>
      </c>
      <c r="U1694" s="42">
        <v>28</v>
      </c>
      <c r="V1694" s="42">
        <v>280</v>
      </c>
      <c r="W1694" s="42" t="s">
        <v>6002</v>
      </c>
      <c r="X1694" s="42">
        <v>256.39999999999998</v>
      </c>
      <c r="Y1694" s="42">
        <v>31.4</v>
      </c>
      <c r="Z1694" s="42">
        <v>4</v>
      </c>
      <c r="AA1694" s="42">
        <v>12</v>
      </c>
      <c r="AB1694" s="42" t="s">
        <v>6003</v>
      </c>
      <c r="AC1694" s="42">
        <v>36.200000000000003</v>
      </c>
      <c r="AD1694" s="42" t="s">
        <v>6003</v>
      </c>
      <c r="AE1694" s="42">
        <v>192.2</v>
      </c>
      <c r="AF1694" s="42" t="s">
        <v>6004</v>
      </c>
      <c r="AG1694" s="42">
        <v>79</v>
      </c>
      <c r="AH1694" s="42">
        <v>124.4</v>
      </c>
      <c r="AI1694" s="42">
        <v>228.4</v>
      </c>
      <c r="AJ1694" s="42">
        <v>518.63</v>
      </c>
      <c r="AK1694" s="42" t="s">
        <v>76</v>
      </c>
      <c r="AL1694" s="42" t="s">
        <v>76</v>
      </c>
      <c r="AM1694" s="42" t="s">
        <v>76</v>
      </c>
      <c r="AN1694" s="42">
        <v>4.5</v>
      </c>
    </row>
    <row r="1695" spans="2:40" x14ac:dyDescent="0.25">
      <c r="B1695" s="42" t="s">
        <v>408</v>
      </c>
      <c r="C1695" s="15">
        <v>467350</v>
      </c>
      <c r="D1695" s="15" t="s">
        <v>5926</v>
      </c>
      <c r="E1695" s="15">
        <v>2015</v>
      </c>
      <c r="F1695" s="41">
        <v>42278</v>
      </c>
      <c r="G1695" s="42">
        <v>1013</v>
      </c>
      <c r="H1695" s="42">
        <v>1014.3</v>
      </c>
      <c r="I1695" s="42">
        <v>1021.2</v>
      </c>
      <c r="J1695" s="42" t="s">
        <v>6005</v>
      </c>
      <c r="K1695" s="42">
        <v>1001.8</v>
      </c>
      <c r="L1695" s="42" t="s">
        <v>6006</v>
      </c>
      <c r="M1695" s="42">
        <v>26.1</v>
      </c>
      <c r="N1695" s="42">
        <v>32</v>
      </c>
      <c r="O1695" s="42" t="s">
        <v>6007</v>
      </c>
      <c r="P1695" s="42">
        <v>22.4</v>
      </c>
      <c r="Q1695" s="42" t="s">
        <v>6008</v>
      </c>
      <c r="R1695" s="42">
        <v>21.4</v>
      </c>
      <c r="S1695" s="42">
        <v>4.8</v>
      </c>
      <c r="T1695" s="42">
        <v>10</v>
      </c>
      <c r="U1695" s="42">
        <v>22.3</v>
      </c>
      <c r="V1695" s="42">
        <v>360</v>
      </c>
      <c r="W1695" s="42" t="s">
        <v>6009</v>
      </c>
      <c r="X1695" s="42">
        <v>10.5</v>
      </c>
      <c r="Y1695" s="42">
        <v>15</v>
      </c>
      <c r="Z1695" s="42">
        <v>5</v>
      </c>
      <c r="AA1695" s="42">
        <v>5.2</v>
      </c>
      <c r="AB1695" s="42" t="s">
        <v>6010</v>
      </c>
      <c r="AC1695" s="42">
        <v>9.4</v>
      </c>
      <c r="AD1695" s="42" t="s">
        <v>6011</v>
      </c>
      <c r="AE1695" s="42">
        <v>9.4</v>
      </c>
      <c r="AF1695" s="42" t="s">
        <v>1901</v>
      </c>
      <c r="AG1695" s="42">
        <v>76</v>
      </c>
      <c r="AH1695" s="42">
        <v>121.4</v>
      </c>
      <c r="AI1695" s="42">
        <v>163.1</v>
      </c>
      <c r="AJ1695" s="42">
        <v>410.44</v>
      </c>
      <c r="AK1695" s="42" t="s">
        <v>76</v>
      </c>
      <c r="AL1695" s="42" t="s">
        <v>76</v>
      </c>
      <c r="AM1695" s="42" t="s">
        <v>76</v>
      </c>
      <c r="AN1695" s="42">
        <v>6.1</v>
      </c>
    </row>
    <row r="1696" spans="2:40" x14ac:dyDescent="0.25">
      <c r="B1696" s="42" t="s">
        <v>408</v>
      </c>
      <c r="C1696" s="15">
        <v>467350</v>
      </c>
      <c r="D1696" s="15" t="s">
        <v>5926</v>
      </c>
      <c r="E1696" s="15">
        <v>2015</v>
      </c>
      <c r="F1696" s="41">
        <v>42309</v>
      </c>
      <c r="G1696" s="42">
        <v>1016.5</v>
      </c>
      <c r="H1696" s="42">
        <v>1017.8</v>
      </c>
      <c r="I1696" s="42">
        <v>1023.7</v>
      </c>
      <c r="J1696" s="42" t="s">
        <v>6012</v>
      </c>
      <c r="K1696" s="42">
        <v>1012.3</v>
      </c>
      <c r="L1696" s="42" t="s">
        <v>6013</v>
      </c>
      <c r="M1696" s="42">
        <v>24.3</v>
      </c>
      <c r="N1696" s="42">
        <v>30.9</v>
      </c>
      <c r="O1696" s="42" t="s">
        <v>6014</v>
      </c>
      <c r="P1696" s="42">
        <v>17.100000000000001</v>
      </c>
      <c r="Q1696" s="42" t="s">
        <v>6015</v>
      </c>
      <c r="R1696" s="42">
        <v>19.899999999999999</v>
      </c>
      <c r="S1696" s="42">
        <v>4.5</v>
      </c>
      <c r="T1696" s="42">
        <v>360</v>
      </c>
      <c r="U1696" s="42">
        <v>19.600000000000001</v>
      </c>
      <c r="V1696" s="42">
        <v>20</v>
      </c>
      <c r="W1696" s="42" t="s">
        <v>6016</v>
      </c>
      <c r="X1696" s="42" t="s">
        <v>80</v>
      </c>
      <c r="Y1696" s="42">
        <v>2.2999999999999998</v>
      </c>
      <c r="Z1696" s="42">
        <v>0</v>
      </c>
      <c r="AA1696" s="42" t="s">
        <v>80</v>
      </c>
      <c r="AB1696" s="42" t="s">
        <v>6017</v>
      </c>
      <c r="AC1696" s="42" t="s">
        <v>80</v>
      </c>
      <c r="AD1696" s="42" t="s">
        <v>6017</v>
      </c>
      <c r="AE1696" s="42">
        <v>-9.8000000000000007</v>
      </c>
      <c r="AF1696" s="42" t="s">
        <v>3536</v>
      </c>
      <c r="AG1696" s="42">
        <v>77</v>
      </c>
      <c r="AH1696" s="42">
        <v>87.4</v>
      </c>
      <c r="AI1696" s="42">
        <v>161.6</v>
      </c>
      <c r="AJ1696" s="42">
        <v>339.93</v>
      </c>
      <c r="AK1696" s="42" t="s">
        <v>76</v>
      </c>
      <c r="AL1696" s="42" t="s">
        <v>76</v>
      </c>
      <c r="AM1696" s="42" t="s">
        <v>76</v>
      </c>
      <c r="AN1696" s="42">
        <v>5.8</v>
      </c>
    </row>
    <row r="1697" spans="2:40" x14ac:dyDescent="0.25">
      <c r="B1697" s="42" t="s">
        <v>408</v>
      </c>
      <c r="C1697" s="15">
        <v>467350</v>
      </c>
      <c r="D1697" s="15" t="s">
        <v>5926</v>
      </c>
      <c r="E1697" s="15">
        <v>2015</v>
      </c>
      <c r="F1697" s="41">
        <v>42339</v>
      </c>
      <c r="G1697" s="42">
        <v>1019.1</v>
      </c>
      <c r="H1697" s="42">
        <v>1020.5</v>
      </c>
      <c r="I1697" s="42">
        <v>1026.5</v>
      </c>
      <c r="J1697" s="42" t="s">
        <v>6018</v>
      </c>
      <c r="K1697" s="42">
        <v>1010.6</v>
      </c>
      <c r="L1697" s="42" t="s">
        <v>6019</v>
      </c>
      <c r="M1697" s="42">
        <v>19.899999999999999</v>
      </c>
      <c r="N1697" s="42">
        <v>27.1</v>
      </c>
      <c r="O1697" s="42" t="s">
        <v>6020</v>
      </c>
      <c r="P1697" s="42">
        <v>13.6</v>
      </c>
      <c r="Q1697" s="42" t="s">
        <v>6021</v>
      </c>
      <c r="R1697" s="42">
        <v>15.3</v>
      </c>
      <c r="S1697" s="42">
        <v>5.8</v>
      </c>
      <c r="T1697" s="42">
        <v>10</v>
      </c>
      <c r="U1697" s="42">
        <v>25</v>
      </c>
      <c r="V1697" s="42">
        <v>10</v>
      </c>
      <c r="W1697" s="42" t="s">
        <v>6022</v>
      </c>
      <c r="X1697" s="42">
        <v>59.5</v>
      </c>
      <c r="Y1697" s="42">
        <v>28</v>
      </c>
      <c r="Z1697" s="42">
        <v>5</v>
      </c>
      <c r="AA1697" s="42">
        <v>6</v>
      </c>
      <c r="AB1697" s="42" t="s">
        <v>6023</v>
      </c>
      <c r="AC1697" s="42">
        <v>12</v>
      </c>
      <c r="AD1697" s="42" t="s">
        <v>6024</v>
      </c>
      <c r="AE1697" s="42">
        <v>39.200000000000003</v>
      </c>
      <c r="AF1697" s="42" t="s">
        <v>3060</v>
      </c>
      <c r="AG1697" s="42">
        <v>75</v>
      </c>
      <c r="AH1697" s="42">
        <v>77.900000000000006</v>
      </c>
      <c r="AI1697" s="42">
        <v>99.2</v>
      </c>
      <c r="AJ1697" s="42">
        <v>256.43</v>
      </c>
      <c r="AK1697" s="42" t="s">
        <v>76</v>
      </c>
      <c r="AL1697" s="42" t="s">
        <v>76</v>
      </c>
      <c r="AM1697" s="42" t="s">
        <v>76</v>
      </c>
      <c r="AN1697" s="42">
        <v>7.3</v>
      </c>
    </row>
    <row r="1698" spans="2:40" x14ac:dyDescent="0.25">
      <c r="B1698" s="42" t="s">
        <v>408</v>
      </c>
      <c r="C1698" s="15">
        <v>467350</v>
      </c>
      <c r="D1698" s="15" t="s">
        <v>5926</v>
      </c>
      <c r="E1698" s="15">
        <v>2016</v>
      </c>
      <c r="F1698" s="41">
        <v>42370</v>
      </c>
      <c r="G1698" s="42">
        <v>1019.4</v>
      </c>
      <c r="H1698" s="42">
        <v>1020.8</v>
      </c>
      <c r="I1698" s="42">
        <v>1033.3</v>
      </c>
      <c r="J1698" s="42" t="s">
        <v>6025</v>
      </c>
      <c r="K1698" s="42">
        <v>1007.7</v>
      </c>
      <c r="L1698" s="42" t="s">
        <v>6026</v>
      </c>
      <c r="M1698" s="42">
        <v>17</v>
      </c>
      <c r="N1698" s="42">
        <v>23.1</v>
      </c>
      <c r="O1698" s="42" t="s">
        <v>6027</v>
      </c>
      <c r="P1698" s="42">
        <v>7.7</v>
      </c>
      <c r="Q1698" s="42" t="s">
        <v>6028</v>
      </c>
      <c r="R1698" s="42">
        <v>13.5</v>
      </c>
      <c r="S1698" s="42">
        <v>5.2</v>
      </c>
      <c r="T1698" s="42">
        <v>360</v>
      </c>
      <c r="U1698" s="42">
        <v>24.7</v>
      </c>
      <c r="V1698" s="42">
        <v>350</v>
      </c>
      <c r="W1698" s="42" t="s">
        <v>6029</v>
      </c>
      <c r="X1698" s="42">
        <v>122.6</v>
      </c>
      <c r="Y1698" s="42">
        <v>146.9</v>
      </c>
      <c r="Z1698" s="42">
        <v>17</v>
      </c>
      <c r="AA1698" s="42">
        <v>6</v>
      </c>
      <c r="AB1698" s="42" t="s">
        <v>6030</v>
      </c>
      <c r="AC1698" s="42">
        <v>12.5</v>
      </c>
      <c r="AD1698" s="42" t="s">
        <v>6031</v>
      </c>
      <c r="AE1698" s="42">
        <v>44.3</v>
      </c>
      <c r="AF1698" s="42" t="s">
        <v>3068</v>
      </c>
      <c r="AG1698" s="42">
        <v>80</v>
      </c>
      <c r="AH1698" s="42">
        <v>46.1</v>
      </c>
      <c r="AI1698" s="42">
        <v>49.3</v>
      </c>
      <c r="AJ1698" s="42">
        <v>200.99</v>
      </c>
      <c r="AK1698" s="42" t="s">
        <v>76</v>
      </c>
      <c r="AL1698" s="42" t="s">
        <v>76</v>
      </c>
      <c r="AM1698" s="42" t="s">
        <v>76</v>
      </c>
      <c r="AN1698" s="42">
        <v>8.6999999999999993</v>
      </c>
    </row>
    <row r="1699" spans="2:40" x14ac:dyDescent="0.25">
      <c r="B1699" s="42" t="s">
        <v>408</v>
      </c>
      <c r="C1699" s="15">
        <v>467350</v>
      </c>
      <c r="D1699" s="15" t="s">
        <v>5926</v>
      </c>
      <c r="E1699" s="15">
        <v>2016</v>
      </c>
      <c r="F1699" s="41">
        <v>42401</v>
      </c>
      <c r="G1699" s="42">
        <v>1020.8</v>
      </c>
      <c r="H1699" s="42">
        <v>1022.1</v>
      </c>
      <c r="I1699" s="42">
        <v>1028</v>
      </c>
      <c r="J1699" s="42" t="s">
        <v>6032</v>
      </c>
      <c r="K1699" s="42">
        <v>1011.5</v>
      </c>
      <c r="L1699" s="42" t="s">
        <v>6033</v>
      </c>
      <c r="M1699" s="42">
        <v>16.600000000000001</v>
      </c>
      <c r="N1699" s="42">
        <v>27.1</v>
      </c>
      <c r="O1699" s="42" t="s">
        <v>6034</v>
      </c>
      <c r="P1699" s="42">
        <v>11.1</v>
      </c>
      <c r="Q1699" s="42" t="s">
        <v>6035</v>
      </c>
      <c r="R1699" s="42">
        <v>11.9</v>
      </c>
      <c r="S1699" s="42">
        <v>5.4</v>
      </c>
      <c r="T1699" s="42">
        <v>360</v>
      </c>
      <c r="U1699" s="42">
        <v>23.1</v>
      </c>
      <c r="V1699" s="42">
        <v>20</v>
      </c>
      <c r="W1699" s="42" t="s">
        <v>6036</v>
      </c>
      <c r="X1699" s="42">
        <v>10.6</v>
      </c>
      <c r="Y1699" s="42">
        <v>23.4</v>
      </c>
      <c r="Z1699" s="42">
        <v>5</v>
      </c>
      <c r="AA1699" s="42">
        <v>2.6</v>
      </c>
      <c r="AB1699" s="42" t="s">
        <v>6037</v>
      </c>
      <c r="AC1699" s="42">
        <v>5</v>
      </c>
      <c r="AD1699" s="42" t="s">
        <v>6038</v>
      </c>
      <c r="AE1699" s="42">
        <v>9.5</v>
      </c>
      <c r="AF1699" s="42" t="s">
        <v>3559</v>
      </c>
      <c r="AG1699" s="42">
        <v>74</v>
      </c>
      <c r="AH1699" s="42">
        <v>65.599999999999994</v>
      </c>
      <c r="AI1699" s="42">
        <v>83.1</v>
      </c>
      <c r="AJ1699" s="42">
        <v>252.57</v>
      </c>
      <c r="AK1699" s="42">
        <v>5</v>
      </c>
      <c r="AL1699" s="42">
        <v>8</v>
      </c>
      <c r="AM1699" s="42" t="s">
        <v>6039</v>
      </c>
      <c r="AN1699" s="42">
        <v>7.3</v>
      </c>
    </row>
    <row r="1700" spans="2:40" x14ac:dyDescent="0.25">
      <c r="B1700" s="42" t="s">
        <v>408</v>
      </c>
      <c r="C1700" s="15">
        <v>467350</v>
      </c>
      <c r="D1700" s="15" t="s">
        <v>5926</v>
      </c>
      <c r="E1700" s="15">
        <v>2016</v>
      </c>
      <c r="F1700" s="41">
        <v>42430</v>
      </c>
      <c r="G1700" s="42">
        <v>1016.9</v>
      </c>
      <c r="H1700" s="42">
        <v>1018.2</v>
      </c>
      <c r="I1700" s="42">
        <v>1025.2</v>
      </c>
      <c r="J1700" s="42" t="s">
        <v>6040</v>
      </c>
      <c r="K1700" s="42">
        <v>1009</v>
      </c>
      <c r="L1700" s="42" t="s">
        <v>6041</v>
      </c>
      <c r="M1700" s="42">
        <v>18.899999999999999</v>
      </c>
      <c r="N1700" s="42">
        <v>27.5</v>
      </c>
      <c r="O1700" s="42" t="s">
        <v>6042</v>
      </c>
      <c r="P1700" s="42">
        <v>12.7</v>
      </c>
      <c r="Q1700" s="42" t="s">
        <v>6043</v>
      </c>
      <c r="R1700" s="42">
        <v>14.9</v>
      </c>
      <c r="S1700" s="42">
        <v>4.0999999999999996</v>
      </c>
      <c r="T1700" s="42">
        <v>360</v>
      </c>
      <c r="U1700" s="42">
        <v>22.1</v>
      </c>
      <c r="V1700" s="42">
        <v>10</v>
      </c>
      <c r="W1700" s="42" t="s">
        <v>6044</v>
      </c>
      <c r="X1700" s="42">
        <v>134</v>
      </c>
      <c r="Y1700" s="42">
        <v>128.19999999999999</v>
      </c>
      <c r="Z1700" s="42">
        <v>14</v>
      </c>
      <c r="AA1700" s="42">
        <v>5</v>
      </c>
      <c r="AB1700" s="42" t="s">
        <v>6045</v>
      </c>
      <c r="AC1700" s="42">
        <v>12.1</v>
      </c>
      <c r="AD1700" s="42" t="s">
        <v>6046</v>
      </c>
      <c r="AE1700" s="42">
        <v>28.6</v>
      </c>
      <c r="AF1700" s="42" t="s">
        <v>1942</v>
      </c>
      <c r="AG1700" s="42">
        <v>78</v>
      </c>
      <c r="AH1700" s="42">
        <v>67.099999999999994</v>
      </c>
      <c r="AI1700" s="42">
        <v>122.4</v>
      </c>
      <c r="AJ1700" s="42">
        <v>314.57</v>
      </c>
      <c r="AK1700" s="42" t="s">
        <v>76</v>
      </c>
      <c r="AL1700" s="42" t="s">
        <v>76</v>
      </c>
      <c r="AM1700" s="42" t="s">
        <v>76</v>
      </c>
      <c r="AN1700" s="42">
        <v>7.2</v>
      </c>
    </row>
    <row r="1701" spans="2:40" x14ac:dyDescent="0.25">
      <c r="B1701" s="42" t="s">
        <v>408</v>
      </c>
      <c r="C1701" s="15">
        <v>467350</v>
      </c>
      <c r="D1701" s="15" t="s">
        <v>5926</v>
      </c>
      <c r="E1701" s="15">
        <v>2016</v>
      </c>
      <c r="F1701" s="41">
        <v>42461</v>
      </c>
      <c r="G1701" s="42">
        <v>1011.5</v>
      </c>
      <c r="H1701" s="42">
        <v>1012.8</v>
      </c>
      <c r="I1701" s="42">
        <v>1019.1</v>
      </c>
      <c r="J1701" s="42" t="s">
        <v>6047</v>
      </c>
      <c r="K1701" s="42">
        <v>1002.5</v>
      </c>
      <c r="L1701" s="42" t="s">
        <v>6048</v>
      </c>
      <c r="M1701" s="42">
        <v>24.5</v>
      </c>
      <c r="N1701" s="42">
        <v>31.5</v>
      </c>
      <c r="O1701" s="42" t="s">
        <v>6049</v>
      </c>
      <c r="P1701" s="42">
        <v>20.2</v>
      </c>
      <c r="Q1701" s="42" t="s">
        <v>6050</v>
      </c>
      <c r="R1701" s="42">
        <v>21.5</v>
      </c>
      <c r="S1701" s="42">
        <v>2.7</v>
      </c>
      <c r="T1701" s="42">
        <v>180</v>
      </c>
      <c r="U1701" s="42">
        <v>17.899999999999999</v>
      </c>
      <c r="V1701" s="42">
        <v>290</v>
      </c>
      <c r="W1701" s="42" t="s">
        <v>6051</v>
      </c>
      <c r="X1701" s="42">
        <v>252.8</v>
      </c>
      <c r="Y1701" s="42">
        <v>52.1</v>
      </c>
      <c r="Z1701" s="42">
        <v>10</v>
      </c>
      <c r="AA1701" s="42">
        <v>17</v>
      </c>
      <c r="AB1701" s="42" t="s">
        <v>6052</v>
      </c>
      <c r="AC1701" s="42">
        <v>64.5</v>
      </c>
      <c r="AD1701" s="42" t="s">
        <v>6053</v>
      </c>
      <c r="AE1701" s="42">
        <v>110.8</v>
      </c>
      <c r="AF1701" s="42" t="s">
        <v>3090</v>
      </c>
      <c r="AG1701" s="42">
        <v>84</v>
      </c>
      <c r="AH1701" s="42">
        <v>93.2</v>
      </c>
      <c r="AI1701" s="42">
        <v>153.19999999999999</v>
      </c>
      <c r="AJ1701" s="42">
        <v>424.5</v>
      </c>
      <c r="AK1701" s="42">
        <v>4</v>
      </c>
      <c r="AL1701" s="42">
        <v>11</v>
      </c>
      <c r="AM1701" s="42" t="s">
        <v>6054</v>
      </c>
      <c r="AN1701" s="42">
        <v>6.5</v>
      </c>
    </row>
    <row r="1702" spans="2:40" x14ac:dyDescent="0.25">
      <c r="B1702" s="42" t="s">
        <v>408</v>
      </c>
      <c r="C1702" s="15">
        <v>467350</v>
      </c>
      <c r="D1702" s="15" t="s">
        <v>5926</v>
      </c>
      <c r="E1702" s="15">
        <v>2016</v>
      </c>
      <c r="F1702" s="41">
        <v>42491</v>
      </c>
      <c r="G1702" s="42">
        <v>1009.7</v>
      </c>
      <c r="H1702" s="42">
        <v>1011</v>
      </c>
      <c r="I1702" s="42">
        <v>1014.9</v>
      </c>
      <c r="J1702" s="42" t="s">
        <v>6055</v>
      </c>
      <c r="K1702" s="42">
        <v>1004.9</v>
      </c>
      <c r="L1702" s="42" t="s">
        <v>6056</v>
      </c>
      <c r="M1702" s="42">
        <v>27.1</v>
      </c>
      <c r="N1702" s="42">
        <v>32.6</v>
      </c>
      <c r="O1702" s="42" t="s">
        <v>6057</v>
      </c>
      <c r="P1702" s="42">
        <v>21.4</v>
      </c>
      <c r="Q1702" s="42" t="s">
        <v>6058</v>
      </c>
      <c r="R1702" s="42">
        <v>23.9</v>
      </c>
      <c r="S1702" s="42">
        <v>3</v>
      </c>
      <c r="T1702" s="42">
        <v>180</v>
      </c>
      <c r="U1702" s="42">
        <v>21</v>
      </c>
      <c r="V1702" s="42">
        <v>360</v>
      </c>
      <c r="W1702" s="42" t="s">
        <v>6059</v>
      </c>
      <c r="X1702" s="42">
        <v>95.3</v>
      </c>
      <c r="Y1702" s="42">
        <v>31.6</v>
      </c>
      <c r="Z1702" s="42">
        <v>8</v>
      </c>
      <c r="AA1702" s="42">
        <v>9.5</v>
      </c>
      <c r="AB1702" s="42" t="s">
        <v>6060</v>
      </c>
      <c r="AC1702" s="42">
        <v>15.3</v>
      </c>
      <c r="AD1702" s="42" t="s">
        <v>6061</v>
      </c>
      <c r="AE1702" s="42">
        <v>39.700000000000003</v>
      </c>
      <c r="AF1702" s="42" t="s">
        <v>6062</v>
      </c>
      <c r="AG1702" s="42">
        <v>83</v>
      </c>
      <c r="AH1702" s="42">
        <v>131.9</v>
      </c>
      <c r="AI1702" s="42">
        <v>216.5</v>
      </c>
      <c r="AJ1702" s="42">
        <v>537.45000000000005</v>
      </c>
      <c r="AK1702" s="42" t="s">
        <v>76</v>
      </c>
      <c r="AL1702" s="42" t="s">
        <v>76</v>
      </c>
      <c r="AM1702" s="42" t="s">
        <v>76</v>
      </c>
      <c r="AN1702" s="42">
        <v>6.3</v>
      </c>
    </row>
    <row r="1703" spans="2:40" x14ac:dyDescent="0.25">
      <c r="B1703" s="42" t="s">
        <v>408</v>
      </c>
      <c r="C1703" s="15">
        <v>467350</v>
      </c>
      <c r="D1703" s="15" t="s">
        <v>5926</v>
      </c>
      <c r="E1703" s="15">
        <v>2016</v>
      </c>
      <c r="F1703" s="41">
        <v>42522</v>
      </c>
      <c r="G1703" s="42">
        <v>1008.1</v>
      </c>
      <c r="H1703" s="42">
        <v>1009.4</v>
      </c>
      <c r="I1703" s="42">
        <v>1013.8</v>
      </c>
      <c r="J1703" s="42" t="s">
        <v>1963</v>
      </c>
      <c r="K1703" s="42">
        <v>1003.6</v>
      </c>
      <c r="L1703" s="42" t="s">
        <v>6063</v>
      </c>
      <c r="M1703" s="42">
        <v>28.9</v>
      </c>
      <c r="N1703" s="42">
        <v>34.799999999999997</v>
      </c>
      <c r="O1703" s="42" t="s">
        <v>6064</v>
      </c>
      <c r="P1703" s="42">
        <v>24.6</v>
      </c>
      <c r="Q1703" s="42" t="s">
        <v>6065</v>
      </c>
      <c r="R1703" s="42">
        <v>25.7</v>
      </c>
      <c r="S1703" s="42">
        <v>2.8</v>
      </c>
      <c r="T1703" s="42">
        <v>180</v>
      </c>
      <c r="U1703" s="42">
        <v>14.3</v>
      </c>
      <c r="V1703" s="42">
        <v>250</v>
      </c>
      <c r="W1703" s="42" t="s">
        <v>6066</v>
      </c>
      <c r="X1703" s="42">
        <v>94.8</v>
      </c>
      <c r="Y1703" s="42">
        <v>47.8</v>
      </c>
      <c r="Z1703" s="42">
        <v>7</v>
      </c>
      <c r="AA1703" s="42">
        <v>5</v>
      </c>
      <c r="AB1703" s="42" t="s">
        <v>6067</v>
      </c>
      <c r="AC1703" s="42">
        <v>14.5</v>
      </c>
      <c r="AD1703" s="42" t="s">
        <v>6068</v>
      </c>
      <c r="AE1703" s="42">
        <v>25.2</v>
      </c>
      <c r="AF1703" s="42" t="s">
        <v>5440</v>
      </c>
      <c r="AG1703" s="42">
        <v>83</v>
      </c>
      <c r="AH1703" s="42">
        <v>150.9</v>
      </c>
      <c r="AI1703" s="42">
        <v>258.3</v>
      </c>
      <c r="AJ1703" s="42">
        <v>572.25</v>
      </c>
      <c r="AK1703" s="42" t="s">
        <v>76</v>
      </c>
      <c r="AL1703" s="42" t="s">
        <v>76</v>
      </c>
      <c r="AM1703" s="42" t="s">
        <v>76</v>
      </c>
      <c r="AN1703" s="42">
        <v>5.6</v>
      </c>
    </row>
    <row r="1704" spans="2:40" x14ac:dyDescent="0.25">
      <c r="B1704" s="42" t="s">
        <v>408</v>
      </c>
      <c r="C1704" s="15">
        <v>467350</v>
      </c>
      <c r="D1704" s="15" t="s">
        <v>5926</v>
      </c>
      <c r="E1704" s="15">
        <v>2016</v>
      </c>
      <c r="F1704" s="41">
        <v>42552</v>
      </c>
      <c r="G1704" s="42">
        <v>1006.5</v>
      </c>
      <c r="H1704" s="42">
        <v>1007.8</v>
      </c>
      <c r="I1704" s="42">
        <v>1012.7</v>
      </c>
      <c r="J1704" s="42" t="s">
        <v>6069</v>
      </c>
      <c r="K1704" s="42">
        <v>987.7</v>
      </c>
      <c r="L1704" s="42" t="s">
        <v>6070</v>
      </c>
      <c r="M1704" s="42">
        <v>29.3</v>
      </c>
      <c r="N1704" s="42">
        <v>34.9</v>
      </c>
      <c r="O1704" s="42" t="s">
        <v>6071</v>
      </c>
      <c r="P1704" s="42">
        <v>24.3</v>
      </c>
      <c r="Q1704" s="42" t="s">
        <v>6072</v>
      </c>
      <c r="R1704" s="42">
        <v>25.9</v>
      </c>
      <c r="S1704" s="42">
        <v>2.8</v>
      </c>
      <c r="T1704" s="42">
        <v>180</v>
      </c>
      <c r="U1704" s="42">
        <v>26.1</v>
      </c>
      <c r="V1704" s="42">
        <v>340</v>
      </c>
      <c r="W1704" s="42" t="s">
        <v>6073</v>
      </c>
      <c r="X1704" s="42">
        <v>215.5</v>
      </c>
      <c r="Y1704" s="42">
        <v>52.4</v>
      </c>
      <c r="Z1704" s="42">
        <v>11</v>
      </c>
      <c r="AA1704" s="42">
        <v>13.5</v>
      </c>
      <c r="AB1704" s="42" t="s">
        <v>6074</v>
      </c>
      <c r="AC1704" s="42">
        <v>36.5</v>
      </c>
      <c r="AD1704" s="42" t="s">
        <v>6075</v>
      </c>
      <c r="AE1704" s="42">
        <v>87.7</v>
      </c>
      <c r="AF1704" s="42" t="s">
        <v>6076</v>
      </c>
      <c r="AG1704" s="42">
        <v>82</v>
      </c>
      <c r="AH1704" s="42">
        <v>141.4</v>
      </c>
      <c r="AI1704" s="42">
        <v>288.8</v>
      </c>
      <c r="AJ1704" s="42">
        <v>611.54</v>
      </c>
      <c r="AK1704" s="42" t="s">
        <v>76</v>
      </c>
      <c r="AL1704" s="42" t="s">
        <v>76</v>
      </c>
      <c r="AM1704" s="42" t="s">
        <v>76</v>
      </c>
      <c r="AN1704" s="42">
        <v>4.8</v>
      </c>
    </row>
    <row r="1705" spans="2:40" x14ac:dyDescent="0.25">
      <c r="B1705" s="42" t="s">
        <v>408</v>
      </c>
      <c r="C1705" s="15">
        <v>467350</v>
      </c>
      <c r="D1705" s="15" t="s">
        <v>5926</v>
      </c>
      <c r="E1705" s="15">
        <v>2016</v>
      </c>
      <c r="F1705" s="41">
        <v>42583</v>
      </c>
      <c r="G1705" s="42">
        <v>1003.2</v>
      </c>
      <c r="H1705" s="42">
        <v>1004.5</v>
      </c>
      <c r="I1705" s="42">
        <v>1010.1</v>
      </c>
      <c r="J1705" s="42" t="s">
        <v>6077</v>
      </c>
      <c r="K1705" s="42">
        <v>998.4</v>
      </c>
      <c r="L1705" s="42" t="s">
        <v>6078</v>
      </c>
      <c r="M1705" s="42">
        <v>28.8</v>
      </c>
      <c r="N1705" s="42">
        <v>34.1</v>
      </c>
      <c r="O1705" s="42" t="s">
        <v>6079</v>
      </c>
      <c r="P1705" s="42">
        <v>24.6</v>
      </c>
      <c r="Q1705" s="42" t="s">
        <v>6080</v>
      </c>
      <c r="R1705" s="42">
        <v>25.3</v>
      </c>
      <c r="S1705" s="42">
        <v>2.6</v>
      </c>
      <c r="T1705" s="42">
        <v>150</v>
      </c>
      <c r="U1705" s="42">
        <v>17.100000000000001</v>
      </c>
      <c r="V1705" s="42">
        <v>140</v>
      </c>
      <c r="W1705" s="42" t="s">
        <v>6081</v>
      </c>
      <c r="X1705" s="42">
        <v>168.8</v>
      </c>
      <c r="Y1705" s="42">
        <v>48.4</v>
      </c>
      <c r="Z1705" s="42">
        <v>8</v>
      </c>
      <c r="AA1705" s="42">
        <v>11</v>
      </c>
      <c r="AB1705" s="42" t="s">
        <v>6082</v>
      </c>
      <c r="AC1705" s="42">
        <v>30.5</v>
      </c>
      <c r="AD1705" s="42" t="s">
        <v>6082</v>
      </c>
      <c r="AE1705" s="42">
        <v>69.099999999999994</v>
      </c>
      <c r="AF1705" s="42" t="s">
        <v>2483</v>
      </c>
      <c r="AG1705" s="42">
        <v>82</v>
      </c>
      <c r="AH1705" s="42">
        <v>129.69999999999999</v>
      </c>
      <c r="AI1705" s="42">
        <v>212.7</v>
      </c>
      <c r="AJ1705" s="42">
        <v>573.67999999999995</v>
      </c>
      <c r="AK1705" s="42" t="s">
        <v>76</v>
      </c>
      <c r="AL1705" s="42" t="s">
        <v>76</v>
      </c>
      <c r="AM1705" s="42" t="s">
        <v>76</v>
      </c>
      <c r="AN1705" s="42">
        <v>5.9</v>
      </c>
    </row>
    <row r="1706" spans="2:40" x14ac:dyDescent="0.25">
      <c r="B1706" s="42" t="s">
        <v>408</v>
      </c>
      <c r="C1706" s="15">
        <v>467350</v>
      </c>
      <c r="D1706" s="15" t="s">
        <v>5926</v>
      </c>
      <c r="E1706" s="15">
        <v>2016</v>
      </c>
      <c r="F1706" s="41">
        <v>42614</v>
      </c>
      <c r="G1706" s="42">
        <v>1005</v>
      </c>
      <c r="H1706" s="42">
        <v>1006.3</v>
      </c>
      <c r="I1706" s="42">
        <v>1013.9</v>
      </c>
      <c r="J1706" s="42" t="s">
        <v>6083</v>
      </c>
      <c r="K1706" s="42">
        <v>978.4</v>
      </c>
      <c r="L1706" s="42" t="s">
        <v>6084</v>
      </c>
      <c r="M1706" s="42">
        <v>27.7</v>
      </c>
      <c r="N1706" s="42">
        <v>32.700000000000003</v>
      </c>
      <c r="O1706" s="42" t="s">
        <v>6085</v>
      </c>
      <c r="P1706" s="42">
        <v>24.6</v>
      </c>
      <c r="Q1706" s="42" t="s">
        <v>6086</v>
      </c>
      <c r="R1706" s="42">
        <v>24.2</v>
      </c>
      <c r="S1706" s="42">
        <v>4.3</v>
      </c>
      <c r="T1706" s="42">
        <v>180</v>
      </c>
      <c r="U1706" s="42">
        <v>37.200000000000003</v>
      </c>
      <c r="V1706" s="42">
        <v>140</v>
      </c>
      <c r="W1706" s="42" t="s">
        <v>6087</v>
      </c>
      <c r="X1706" s="42">
        <v>559.6</v>
      </c>
      <c r="Y1706" s="42">
        <v>110.9</v>
      </c>
      <c r="Z1706" s="42">
        <v>15</v>
      </c>
      <c r="AA1706" s="42">
        <v>19</v>
      </c>
      <c r="AB1706" s="42" t="s">
        <v>6088</v>
      </c>
      <c r="AC1706" s="42">
        <v>70</v>
      </c>
      <c r="AD1706" s="42" t="s">
        <v>6089</v>
      </c>
      <c r="AE1706" s="42">
        <v>246.9</v>
      </c>
      <c r="AF1706" s="42" t="s">
        <v>1989</v>
      </c>
      <c r="AG1706" s="42">
        <v>81</v>
      </c>
      <c r="AH1706" s="42">
        <v>90.5</v>
      </c>
      <c r="AI1706" s="42">
        <v>146.6</v>
      </c>
      <c r="AJ1706" s="42">
        <v>478.05</v>
      </c>
      <c r="AK1706" s="42" t="s">
        <v>76</v>
      </c>
      <c r="AL1706" s="42" t="s">
        <v>76</v>
      </c>
      <c r="AM1706" s="42" t="s">
        <v>76</v>
      </c>
      <c r="AN1706" s="42">
        <v>6.8</v>
      </c>
    </row>
    <row r="1707" spans="2:40" x14ac:dyDescent="0.25">
      <c r="B1707" s="42" t="s">
        <v>408</v>
      </c>
      <c r="C1707" s="15">
        <v>467350</v>
      </c>
      <c r="D1707" s="15" t="s">
        <v>5926</v>
      </c>
      <c r="E1707" s="15">
        <v>2016</v>
      </c>
      <c r="F1707" s="41">
        <v>42644</v>
      </c>
      <c r="G1707" s="42">
        <v>1009.5</v>
      </c>
      <c r="H1707" s="42">
        <v>1010.8</v>
      </c>
      <c r="I1707" s="42">
        <v>1019.3</v>
      </c>
      <c r="J1707" s="42" t="s">
        <v>6090</v>
      </c>
      <c r="K1707" s="42">
        <v>999.6</v>
      </c>
      <c r="L1707" s="42" t="s">
        <v>6091</v>
      </c>
      <c r="M1707" s="42">
        <v>27</v>
      </c>
      <c r="N1707" s="42">
        <v>32</v>
      </c>
      <c r="O1707" s="42" t="s">
        <v>6092</v>
      </c>
      <c r="P1707" s="42">
        <v>23.4</v>
      </c>
      <c r="Q1707" s="42" t="s">
        <v>6093</v>
      </c>
      <c r="R1707" s="42">
        <v>23.3</v>
      </c>
      <c r="S1707" s="42">
        <v>4</v>
      </c>
      <c r="T1707" s="42">
        <v>20</v>
      </c>
      <c r="U1707" s="42">
        <v>21.1</v>
      </c>
      <c r="V1707" s="42">
        <v>30</v>
      </c>
      <c r="W1707" s="42" t="s">
        <v>6094</v>
      </c>
      <c r="X1707" s="42">
        <v>80.2</v>
      </c>
      <c r="Y1707" s="42">
        <v>42.9</v>
      </c>
      <c r="Z1707" s="42">
        <v>5</v>
      </c>
      <c r="AA1707" s="42">
        <v>4.5</v>
      </c>
      <c r="AB1707" s="42" t="s">
        <v>6095</v>
      </c>
      <c r="AC1707" s="42">
        <v>9</v>
      </c>
      <c r="AD1707" s="42" t="s">
        <v>6096</v>
      </c>
      <c r="AE1707" s="42">
        <v>36.299999999999997</v>
      </c>
      <c r="AF1707" s="42" t="s">
        <v>6097</v>
      </c>
      <c r="AG1707" s="42">
        <v>81</v>
      </c>
      <c r="AH1707" s="42">
        <v>107.5</v>
      </c>
      <c r="AI1707" s="42">
        <v>149.6</v>
      </c>
      <c r="AJ1707" s="42">
        <v>449.58</v>
      </c>
      <c r="AK1707" s="42" t="s">
        <v>76</v>
      </c>
      <c r="AL1707" s="42" t="s">
        <v>76</v>
      </c>
      <c r="AM1707" s="42" t="s">
        <v>76</v>
      </c>
      <c r="AN1707" s="42">
        <v>6.6</v>
      </c>
    </row>
    <row r="1708" spans="2:40" x14ac:dyDescent="0.25">
      <c r="B1708" s="42" t="s">
        <v>408</v>
      </c>
      <c r="C1708" s="15">
        <v>467350</v>
      </c>
      <c r="D1708" s="15" t="s">
        <v>5926</v>
      </c>
      <c r="E1708" s="15">
        <v>2016</v>
      </c>
      <c r="F1708" s="41">
        <v>42675</v>
      </c>
      <c r="G1708" s="42">
        <v>1015</v>
      </c>
      <c r="H1708" s="42">
        <v>1016.3</v>
      </c>
      <c r="I1708" s="42">
        <v>1021.4</v>
      </c>
      <c r="J1708" s="42" t="s">
        <v>6098</v>
      </c>
      <c r="K1708" s="42">
        <v>1010.3</v>
      </c>
      <c r="L1708" s="42" t="s">
        <v>6099</v>
      </c>
      <c r="M1708" s="42">
        <v>23.7</v>
      </c>
      <c r="N1708" s="42">
        <v>30.3</v>
      </c>
      <c r="O1708" s="42" t="s">
        <v>6100</v>
      </c>
      <c r="P1708" s="42">
        <v>20.2</v>
      </c>
      <c r="Q1708" s="42" t="s">
        <v>6101</v>
      </c>
      <c r="R1708" s="42">
        <v>19.100000000000001</v>
      </c>
      <c r="S1708" s="42">
        <v>4.8</v>
      </c>
      <c r="T1708" s="42">
        <v>20</v>
      </c>
      <c r="U1708" s="42">
        <v>22.5</v>
      </c>
      <c r="V1708" s="42">
        <v>10</v>
      </c>
      <c r="W1708" s="42" t="s">
        <v>6102</v>
      </c>
      <c r="X1708" s="42">
        <v>57.3</v>
      </c>
      <c r="Y1708" s="42">
        <v>65.5</v>
      </c>
      <c r="Z1708" s="42">
        <v>8</v>
      </c>
      <c r="AA1708" s="42">
        <v>2</v>
      </c>
      <c r="AB1708" s="42" t="s">
        <v>6103</v>
      </c>
      <c r="AC1708" s="42">
        <v>10</v>
      </c>
      <c r="AD1708" s="42" t="s">
        <v>6104</v>
      </c>
      <c r="AE1708" s="42">
        <v>28.5</v>
      </c>
      <c r="AF1708" s="42" t="s">
        <v>2005</v>
      </c>
      <c r="AG1708" s="42">
        <v>76</v>
      </c>
      <c r="AH1708" s="42">
        <v>75.599999999999994</v>
      </c>
      <c r="AI1708" s="42">
        <v>133.69999999999999</v>
      </c>
      <c r="AJ1708" s="42">
        <v>363.34</v>
      </c>
      <c r="AK1708" s="42" t="s">
        <v>76</v>
      </c>
      <c r="AL1708" s="42" t="s">
        <v>76</v>
      </c>
      <c r="AM1708" s="42" t="s">
        <v>76</v>
      </c>
      <c r="AN1708" s="42">
        <v>6.4</v>
      </c>
    </row>
    <row r="1709" spans="2:40" x14ac:dyDescent="0.25">
      <c r="B1709" s="42" t="s">
        <v>408</v>
      </c>
      <c r="C1709" s="15">
        <v>467350</v>
      </c>
      <c r="D1709" s="15" t="s">
        <v>5926</v>
      </c>
      <c r="E1709" s="15">
        <v>2016</v>
      </c>
      <c r="F1709" s="41">
        <v>42705</v>
      </c>
      <c r="G1709" s="42">
        <v>1017.3</v>
      </c>
      <c r="H1709" s="42">
        <v>1018.6</v>
      </c>
      <c r="I1709" s="42">
        <v>1024.5999999999999</v>
      </c>
      <c r="J1709" s="42" t="s">
        <v>6105</v>
      </c>
      <c r="K1709" s="42">
        <v>1011</v>
      </c>
      <c r="L1709" s="42" t="s">
        <v>6106</v>
      </c>
      <c r="M1709" s="42">
        <v>20.399999999999999</v>
      </c>
      <c r="N1709" s="42">
        <v>26.1</v>
      </c>
      <c r="O1709" s="42" t="s">
        <v>6107</v>
      </c>
      <c r="P1709" s="42">
        <v>15.1</v>
      </c>
      <c r="Q1709" s="42" t="s">
        <v>6108</v>
      </c>
      <c r="R1709" s="42">
        <v>15.8</v>
      </c>
      <c r="S1709" s="42">
        <v>5.7</v>
      </c>
      <c r="T1709" s="42">
        <v>20</v>
      </c>
      <c r="U1709" s="42">
        <v>24.4</v>
      </c>
      <c r="V1709" s="42">
        <v>10</v>
      </c>
      <c r="W1709" s="42" t="s">
        <v>6109</v>
      </c>
      <c r="X1709" s="42">
        <v>3.9</v>
      </c>
      <c r="Y1709" s="42">
        <v>14.8</v>
      </c>
      <c r="Z1709" s="42">
        <v>2</v>
      </c>
      <c r="AA1709" s="42">
        <v>0.5</v>
      </c>
      <c r="AB1709" s="42" t="s">
        <v>6110</v>
      </c>
      <c r="AC1709" s="42">
        <v>1</v>
      </c>
      <c r="AD1709" s="42" t="s">
        <v>6111</v>
      </c>
      <c r="AE1709" s="42">
        <v>3.7</v>
      </c>
      <c r="AF1709" s="42" t="s">
        <v>6112</v>
      </c>
      <c r="AG1709" s="42">
        <v>75</v>
      </c>
      <c r="AH1709" s="42">
        <v>76.400000000000006</v>
      </c>
      <c r="AI1709" s="42">
        <v>101</v>
      </c>
      <c r="AJ1709" s="42">
        <v>316.97000000000003</v>
      </c>
      <c r="AK1709" s="42" t="s">
        <v>76</v>
      </c>
      <c r="AL1709" s="42" t="s">
        <v>76</v>
      </c>
      <c r="AM1709" s="42" t="s">
        <v>76</v>
      </c>
      <c r="AN1709" s="42">
        <v>7.2</v>
      </c>
    </row>
    <row r="1710" spans="2:40" x14ac:dyDescent="0.25">
      <c r="B1710" s="42" t="s">
        <v>408</v>
      </c>
      <c r="C1710" s="15">
        <v>467350</v>
      </c>
      <c r="D1710" s="15" t="s">
        <v>5926</v>
      </c>
      <c r="E1710" s="15">
        <v>2017</v>
      </c>
      <c r="F1710" s="41">
        <v>42736</v>
      </c>
      <c r="G1710" s="42">
        <v>1018.3</v>
      </c>
      <c r="H1710" s="42">
        <v>1019.7</v>
      </c>
      <c r="I1710" s="42">
        <v>1025.9000000000001</v>
      </c>
      <c r="J1710" s="42" t="s">
        <v>6113</v>
      </c>
      <c r="K1710" s="42">
        <v>1009.4</v>
      </c>
      <c r="L1710" s="42" t="s">
        <v>6114</v>
      </c>
      <c r="M1710" s="42">
        <v>18.600000000000001</v>
      </c>
      <c r="N1710" s="42">
        <v>24.3</v>
      </c>
      <c r="O1710" s="42" t="s">
        <v>6115</v>
      </c>
      <c r="P1710" s="42">
        <v>14.7</v>
      </c>
      <c r="Q1710" s="42" t="s">
        <v>6116</v>
      </c>
      <c r="R1710" s="42">
        <v>14.4</v>
      </c>
      <c r="S1710" s="42">
        <v>5.2</v>
      </c>
      <c r="T1710" s="42">
        <v>20</v>
      </c>
      <c r="U1710" s="42">
        <v>22</v>
      </c>
      <c r="V1710" s="42">
        <v>10</v>
      </c>
      <c r="W1710" s="42" t="s">
        <v>6117</v>
      </c>
      <c r="X1710" s="42">
        <v>0.9</v>
      </c>
      <c r="Y1710" s="42">
        <v>8.5</v>
      </c>
      <c r="Z1710" s="42">
        <v>1</v>
      </c>
      <c r="AA1710" s="42">
        <v>0.2</v>
      </c>
      <c r="AB1710" s="42" t="s">
        <v>6118</v>
      </c>
      <c r="AC1710" s="42">
        <v>0.7</v>
      </c>
      <c r="AD1710" s="42" t="s">
        <v>6119</v>
      </c>
      <c r="AE1710" s="42">
        <v>0.9</v>
      </c>
      <c r="AF1710" s="42" t="s">
        <v>6120</v>
      </c>
      <c r="AG1710" s="42">
        <v>77</v>
      </c>
      <c r="AH1710" s="42">
        <v>88.6</v>
      </c>
      <c r="AI1710" s="42">
        <v>88.7</v>
      </c>
      <c r="AJ1710" s="42">
        <v>332.22</v>
      </c>
      <c r="AK1710" s="42" t="s">
        <v>76</v>
      </c>
      <c r="AL1710" s="42" t="s">
        <v>76</v>
      </c>
      <c r="AM1710" s="42" t="s">
        <v>76</v>
      </c>
      <c r="AN1710" s="42">
        <v>7.6</v>
      </c>
    </row>
    <row r="1711" spans="2:40" x14ac:dyDescent="0.25">
      <c r="B1711" s="42" t="s">
        <v>408</v>
      </c>
      <c r="C1711" s="15">
        <v>467350</v>
      </c>
      <c r="D1711" s="15" t="s">
        <v>5926</v>
      </c>
      <c r="E1711" s="15">
        <v>2017</v>
      </c>
      <c r="F1711" s="41">
        <v>42767</v>
      </c>
      <c r="G1711" s="42">
        <v>1018.7</v>
      </c>
      <c r="H1711" s="42">
        <v>1020.1</v>
      </c>
      <c r="I1711" s="42">
        <v>1028.5</v>
      </c>
      <c r="J1711" s="42" t="s">
        <v>6121</v>
      </c>
      <c r="K1711" s="42">
        <v>1010.2</v>
      </c>
      <c r="L1711" s="42" t="s">
        <v>6122</v>
      </c>
      <c r="M1711" s="42">
        <v>17.3</v>
      </c>
      <c r="N1711" s="42">
        <v>27.3</v>
      </c>
      <c r="O1711" s="42" t="s">
        <v>6123</v>
      </c>
      <c r="P1711" s="42">
        <v>11.7</v>
      </c>
      <c r="Q1711" s="42" t="s">
        <v>6124</v>
      </c>
      <c r="R1711" s="42">
        <v>12.7</v>
      </c>
      <c r="S1711" s="42">
        <v>5.3</v>
      </c>
      <c r="T1711" s="42">
        <v>20</v>
      </c>
      <c r="U1711" s="42">
        <v>20.8</v>
      </c>
      <c r="V1711" s="42">
        <v>20</v>
      </c>
      <c r="W1711" s="42" t="s">
        <v>6125</v>
      </c>
      <c r="X1711" s="42">
        <v>3.4</v>
      </c>
      <c r="Y1711" s="42">
        <v>12.4</v>
      </c>
      <c r="Z1711" s="42">
        <v>2</v>
      </c>
      <c r="AA1711" s="42">
        <v>2.5</v>
      </c>
      <c r="AB1711" s="42" t="s">
        <v>6126</v>
      </c>
      <c r="AC1711" s="42">
        <v>2.6</v>
      </c>
      <c r="AD1711" s="42" t="s">
        <v>6127</v>
      </c>
      <c r="AE1711" s="42">
        <v>3.2</v>
      </c>
      <c r="AF1711" s="42" t="s">
        <v>6128</v>
      </c>
      <c r="AG1711" s="42">
        <v>75</v>
      </c>
      <c r="AH1711" s="42">
        <v>73.099999999999994</v>
      </c>
      <c r="AI1711" s="42">
        <v>105.4</v>
      </c>
      <c r="AJ1711" s="42">
        <v>342.56</v>
      </c>
      <c r="AK1711" s="42" t="s">
        <v>76</v>
      </c>
      <c r="AL1711" s="42" t="s">
        <v>76</v>
      </c>
      <c r="AM1711" s="42" t="s">
        <v>76</v>
      </c>
      <c r="AN1711" s="42">
        <v>6.8</v>
      </c>
    </row>
    <row r="1712" spans="2:40" x14ac:dyDescent="0.25">
      <c r="B1712" s="42" t="s">
        <v>408</v>
      </c>
      <c r="C1712" s="15">
        <v>467350</v>
      </c>
      <c r="D1712" s="15" t="s">
        <v>5926</v>
      </c>
      <c r="E1712" s="15">
        <v>2017</v>
      </c>
      <c r="F1712" s="41">
        <v>42795</v>
      </c>
      <c r="G1712" s="42">
        <v>1015.1</v>
      </c>
      <c r="H1712" s="42">
        <v>1016.5</v>
      </c>
      <c r="I1712" s="42">
        <v>1023.1</v>
      </c>
      <c r="J1712" s="42" t="s">
        <v>6129</v>
      </c>
      <c r="K1712" s="42">
        <v>1007.8</v>
      </c>
      <c r="L1712" s="42" t="s">
        <v>2531</v>
      </c>
      <c r="M1712" s="42">
        <v>20.6</v>
      </c>
      <c r="N1712" s="42">
        <v>28.5</v>
      </c>
      <c r="O1712" s="42" t="s">
        <v>6130</v>
      </c>
      <c r="P1712" s="42">
        <v>16</v>
      </c>
      <c r="Q1712" s="42" t="s">
        <v>6131</v>
      </c>
      <c r="R1712" s="42">
        <v>15.6</v>
      </c>
      <c r="S1712" s="42">
        <v>4.0999999999999996</v>
      </c>
      <c r="T1712" s="42">
        <v>20</v>
      </c>
      <c r="U1712" s="42">
        <v>20.7</v>
      </c>
      <c r="V1712" s="42">
        <v>360</v>
      </c>
      <c r="W1712" s="42" t="s">
        <v>6132</v>
      </c>
      <c r="X1712" s="42">
        <v>16.8</v>
      </c>
      <c r="Y1712" s="42">
        <v>17.5</v>
      </c>
      <c r="Z1712" s="42">
        <v>6</v>
      </c>
      <c r="AA1712" s="42">
        <v>5.5</v>
      </c>
      <c r="AB1712" s="42" t="s">
        <v>6133</v>
      </c>
      <c r="AC1712" s="42">
        <v>8.1</v>
      </c>
      <c r="AD1712" s="42" t="s">
        <v>6134</v>
      </c>
      <c r="AE1712" s="42">
        <v>10.8</v>
      </c>
      <c r="AF1712" s="42" t="s">
        <v>6135</v>
      </c>
      <c r="AG1712" s="42">
        <v>73</v>
      </c>
      <c r="AH1712" s="42">
        <v>97.5</v>
      </c>
      <c r="AI1712" s="42">
        <v>122.8</v>
      </c>
      <c r="AJ1712" s="42">
        <v>446.81</v>
      </c>
      <c r="AK1712" s="42" t="s">
        <v>76</v>
      </c>
      <c r="AL1712" s="42" t="s">
        <v>76</v>
      </c>
      <c r="AM1712" s="42" t="s">
        <v>76</v>
      </c>
      <c r="AN1712" s="42">
        <v>7</v>
      </c>
    </row>
    <row r="1713" spans="2:40" x14ac:dyDescent="0.25">
      <c r="B1713" s="42" t="s">
        <v>408</v>
      </c>
      <c r="C1713" s="15">
        <v>467350</v>
      </c>
      <c r="D1713" s="15" t="s">
        <v>5926</v>
      </c>
      <c r="E1713" s="15">
        <v>2017</v>
      </c>
      <c r="F1713" s="41">
        <v>42826</v>
      </c>
      <c r="G1713" s="42">
        <v>1012</v>
      </c>
      <c r="H1713" s="42">
        <v>1013.3</v>
      </c>
      <c r="I1713" s="42">
        <v>1021.8</v>
      </c>
      <c r="J1713" s="42" t="s">
        <v>6136</v>
      </c>
      <c r="K1713" s="42">
        <v>1004.2</v>
      </c>
      <c r="L1713" s="42" t="s">
        <v>6137</v>
      </c>
      <c r="M1713" s="42">
        <v>23.9</v>
      </c>
      <c r="N1713" s="42">
        <v>30.4</v>
      </c>
      <c r="O1713" s="42" t="s">
        <v>6138</v>
      </c>
      <c r="P1713" s="42">
        <v>16.5</v>
      </c>
      <c r="Q1713" s="42" t="s">
        <v>6139</v>
      </c>
      <c r="R1713" s="42">
        <v>18.7</v>
      </c>
      <c r="S1713" s="42">
        <v>3.2</v>
      </c>
      <c r="T1713" s="42">
        <v>20</v>
      </c>
      <c r="U1713" s="42">
        <v>17.899999999999999</v>
      </c>
      <c r="V1713" s="42">
        <v>40</v>
      </c>
      <c r="W1713" s="42" t="s">
        <v>6140</v>
      </c>
      <c r="X1713" s="42">
        <v>132.30000000000001</v>
      </c>
      <c r="Y1713" s="42">
        <v>51.3</v>
      </c>
      <c r="Z1713" s="42">
        <v>11</v>
      </c>
      <c r="AA1713" s="42">
        <v>9</v>
      </c>
      <c r="AB1713" s="42" t="s">
        <v>6141</v>
      </c>
      <c r="AC1713" s="42">
        <v>18</v>
      </c>
      <c r="AD1713" s="42" t="s">
        <v>6142</v>
      </c>
      <c r="AE1713" s="42">
        <v>58.3</v>
      </c>
      <c r="AF1713" s="42" t="s">
        <v>6143</v>
      </c>
      <c r="AG1713" s="42">
        <v>74</v>
      </c>
      <c r="AH1713" s="42">
        <v>108.4</v>
      </c>
      <c r="AI1713" s="42">
        <v>177.8</v>
      </c>
      <c r="AJ1713" s="42">
        <v>576.26</v>
      </c>
      <c r="AK1713" s="42" t="s">
        <v>76</v>
      </c>
      <c r="AL1713" s="42" t="s">
        <v>76</v>
      </c>
      <c r="AM1713" s="42" t="s">
        <v>76</v>
      </c>
      <c r="AN1713" s="42">
        <v>5.9</v>
      </c>
    </row>
    <row r="1714" spans="2:40" x14ac:dyDescent="0.25">
      <c r="B1714" s="42" t="s">
        <v>408</v>
      </c>
      <c r="C1714" s="15">
        <v>467350</v>
      </c>
      <c r="D1714" s="15" t="s">
        <v>5926</v>
      </c>
      <c r="E1714" s="15">
        <v>2017</v>
      </c>
      <c r="F1714" s="41">
        <v>42856</v>
      </c>
      <c r="G1714" s="42">
        <v>1009.2</v>
      </c>
      <c r="H1714" s="42">
        <v>1010.5</v>
      </c>
      <c r="I1714" s="42">
        <v>1016</v>
      </c>
      <c r="J1714" s="42" t="s">
        <v>6144</v>
      </c>
      <c r="K1714" s="42">
        <v>1002.8</v>
      </c>
      <c r="L1714" s="42" t="s">
        <v>6145</v>
      </c>
      <c r="M1714" s="42">
        <v>26.2</v>
      </c>
      <c r="N1714" s="42">
        <v>32.1</v>
      </c>
      <c r="O1714" s="42" t="s">
        <v>6146</v>
      </c>
      <c r="P1714" s="42">
        <v>20.5</v>
      </c>
      <c r="Q1714" s="42" t="s">
        <v>6147</v>
      </c>
      <c r="R1714" s="42">
        <v>22.2</v>
      </c>
      <c r="S1714" s="42">
        <v>2.9</v>
      </c>
      <c r="T1714" s="42">
        <v>10</v>
      </c>
      <c r="U1714" s="42">
        <v>16.600000000000001</v>
      </c>
      <c r="V1714" s="42">
        <v>20</v>
      </c>
      <c r="W1714" s="42" t="s">
        <v>6148</v>
      </c>
      <c r="X1714" s="42">
        <v>81.2</v>
      </c>
      <c r="Y1714" s="42">
        <v>74.599999999999994</v>
      </c>
      <c r="Z1714" s="42">
        <v>8</v>
      </c>
      <c r="AA1714" s="42">
        <v>4.3</v>
      </c>
      <c r="AB1714" s="42" t="s">
        <v>6149</v>
      </c>
      <c r="AC1714" s="42">
        <v>11</v>
      </c>
      <c r="AD1714" s="42" t="s">
        <v>6150</v>
      </c>
      <c r="AE1714" s="42">
        <v>44.1</v>
      </c>
      <c r="AF1714" s="42" t="s">
        <v>6151</v>
      </c>
      <c r="AG1714" s="42">
        <v>79</v>
      </c>
      <c r="AH1714" s="42">
        <v>109.1</v>
      </c>
      <c r="AI1714" s="42">
        <v>156.1</v>
      </c>
      <c r="AJ1714" s="42">
        <v>597.58000000000004</v>
      </c>
      <c r="AK1714" s="42" t="s">
        <v>76</v>
      </c>
      <c r="AL1714" s="42" t="s">
        <v>76</v>
      </c>
      <c r="AM1714" s="42" t="s">
        <v>76</v>
      </c>
      <c r="AN1714" s="42">
        <v>6.9</v>
      </c>
    </row>
    <row r="1715" spans="2:40" x14ac:dyDescent="0.25">
      <c r="B1715" s="42" t="s">
        <v>408</v>
      </c>
      <c r="C1715" s="15">
        <v>467350</v>
      </c>
      <c r="D1715" s="15" t="s">
        <v>5926</v>
      </c>
      <c r="E1715" s="15">
        <v>2017</v>
      </c>
      <c r="F1715" s="41">
        <v>42887</v>
      </c>
      <c r="G1715" s="42">
        <v>1006.9</v>
      </c>
      <c r="H1715" s="42">
        <v>1008.2</v>
      </c>
      <c r="I1715" s="42">
        <v>1011.2</v>
      </c>
      <c r="J1715" s="42" t="s">
        <v>6152</v>
      </c>
      <c r="K1715" s="42">
        <v>1000.7</v>
      </c>
      <c r="L1715" s="42" t="s">
        <v>6153</v>
      </c>
      <c r="M1715" s="42">
        <v>28.3</v>
      </c>
      <c r="N1715" s="42">
        <v>34</v>
      </c>
      <c r="O1715" s="42" t="s">
        <v>6154</v>
      </c>
      <c r="P1715" s="42">
        <v>23.9</v>
      </c>
      <c r="Q1715" s="42" t="s">
        <v>6155</v>
      </c>
      <c r="R1715" s="42">
        <v>25.6</v>
      </c>
      <c r="S1715" s="42">
        <v>2.7</v>
      </c>
      <c r="T1715" s="42">
        <v>190</v>
      </c>
      <c r="U1715" s="42">
        <v>16.2</v>
      </c>
      <c r="V1715" s="42">
        <v>200</v>
      </c>
      <c r="W1715" s="42" t="s">
        <v>6156</v>
      </c>
      <c r="X1715" s="42">
        <v>314.7</v>
      </c>
      <c r="Y1715" s="42">
        <v>112.4</v>
      </c>
      <c r="Z1715" s="42">
        <v>16</v>
      </c>
      <c r="AA1715" s="42">
        <v>17</v>
      </c>
      <c r="AB1715" s="42" t="s">
        <v>6157</v>
      </c>
      <c r="AC1715" s="42">
        <v>41.5</v>
      </c>
      <c r="AD1715" s="42" t="s">
        <v>6158</v>
      </c>
      <c r="AE1715" s="42">
        <v>72.900000000000006</v>
      </c>
      <c r="AF1715" s="42" t="s">
        <v>6159</v>
      </c>
      <c r="AG1715" s="42">
        <v>85</v>
      </c>
      <c r="AH1715" s="42">
        <v>105.7</v>
      </c>
      <c r="AI1715" s="42">
        <v>213.9</v>
      </c>
      <c r="AJ1715" s="42">
        <v>626.91</v>
      </c>
      <c r="AK1715" s="42" t="s">
        <v>76</v>
      </c>
      <c r="AL1715" s="42" t="s">
        <v>76</v>
      </c>
      <c r="AM1715" s="42" t="s">
        <v>76</v>
      </c>
      <c r="AN1715" s="42">
        <v>6.3</v>
      </c>
    </row>
    <row r="1716" spans="2:40" x14ac:dyDescent="0.25">
      <c r="B1716" s="42" t="s">
        <v>408</v>
      </c>
      <c r="C1716" s="15">
        <v>467350</v>
      </c>
      <c r="D1716" s="15" t="s">
        <v>5926</v>
      </c>
      <c r="E1716" s="15">
        <v>2017</v>
      </c>
      <c r="F1716" s="41">
        <v>42917</v>
      </c>
      <c r="G1716" s="42">
        <v>1006.8</v>
      </c>
      <c r="H1716" s="42">
        <v>1008.1</v>
      </c>
      <c r="I1716" s="42">
        <v>1012.8</v>
      </c>
      <c r="J1716" s="42" t="s">
        <v>6160</v>
      </c>
      <c r="K1716" s="42">
        <v>989.6</v>
      </c>
      <c r="L1716" s="42" t="s">
        <v>6161</v>
      </c>
      <c r="M1716" s="42">
        <v>29.8</v>
      </c>
      <c r="N1716" s="42">
        <v>35.200000000000003</v>
      </c>
      <c r="O1716" s="42" t="s">
        <v>6162</v>
      </c>
      <c r="P1716" s="42">
        <v>24.2</v>
      </c>
      <c r="Q1716" s="42" t="s">
        <v>6163</v>
      </c>
      <c r="R1716" s="42">
        <v>25.8</v>
      </c>
      <c r="S1716" s="42">
        <v>2.2999999999999998</v>
      </c>
      <c r="T1716" s="42">
        <v>190</v>
      </c>
      <c r="U1716" s="42">
        <v>24.9</v>
      </c>
      <c r="V1716" s="42">
        <v>190</v>
      </c>
      <c r="W1716" s="42" t="s">
        <v>6164</v>
      </c>
      <c r="X1716" s="42">
        <v>240.5</v>
      </c>
      <c r="Y1716" s="42">
        <v>43.6</v>
      </c>
      <c r="Z1716" s="42">
        <v>11</v>
      </c>
      <c r="AA1716" s="42">
        <v>16</v>
      </c>
      <c r="AB1716" s="42" t="s">
        <v>6165</v>
      </c>
      <c r="AC1716" s="42">
        <v>69</v>
      </c>
      <c r="AD1716" s="42" t="s">
        <v>6166</v>
      </c>
      <c r="AE1716" s="42">
        <v>123.5</v>
      </c>
      <c r="AF1716" s="42" t="s">
        <v>6167</v>
      </c>
      <c r="AG1716" s="42">
        <v>79</v>
      </c>
      <c r="AH1716" s="42">
        <v>139.30000000000001</v>
      </c>
      <c r="AI1716" s="42">
        <v>269.10000000000002</v>
      </c>
      <c r="AJ1716" s="42">
        <v>730.54</v>
      </c>
      <c r="AK1716" s="42" t="s">
        <v>76</v>
      </c>
      <c r="AL1716" s="42" t="s">
        <v>76</v>
      </c>
      <c r="AM1716" s="42" t="s">
        <v>76</v>
      </c>
      <c r="AN1716" s="42">
        <v>5.5</v>
      </c>
    </row>
    <row r="1717" spans="2:40" x14ac:dyDescent="0.25">
      <c r="B1717" s="42" t="s">
        <v>408</v>
      </c>
      <c r="C1717" s="15">
        <v>467350</v>
      </c>
      <c r="D1717" s="15" t="s">
        <v>5926</v>
      </c>
      <c r="E1717" s="15">
        <v>2017</v>
      </c>
      <c r="F1717" s="41">
        <v>42948</v>
      </c>
      <c r="G1717" s="42">
        <v>1006</v>
      </c>
      <c r="H1717" s="42">
        <v>1007.3</v>
      </c>
      <c r="I1717" s="42">
        <v>1013</v>
      </c>
      <c r="J1717" s="42" t="s">
        <v>6168</v>
      </c>
      <c r="K1717" s="42">
        <v>993.9</v>
      </c>
      <c r="L1717" s="42" t="s">
        <v>6169</v>
      </c>
      <c r="M1717" s="42">
        <v>29.5</v>
      </c>
      <c r="N1717" s="42">
        <v>34.700000000000003</v>
      </c>
      <c r="O1717" s="42" t="s">
        <v>6170</v>
      </c>
      <c r="P1717" s="42">
        <v>24.8</v>
      </c>
      <c r="Q1717" s="42" t="s">
        <v>6171</v>
      </c>
      <c r="R1717" s="42">
        <v>26</v>
      </c>
      <c r="S1717" s="42">
        <v>2.5</v>
      </c>
      <c r="T1717" s="42">
        <v>190</v>
      </c>
      <c r="U1717" s="42">
        <v>15.9</v>
      </c>
      <c r="V1717" s="42">
        <v>360</v>
      </c>
      <c r="W1717" s="42" t="s">
        <v>6172</v>
      </c>
      <c r="X1717" s="42">
        <v>98.8</v>
      </c>
      <c r="Y1717" s="42">
        <v>28.5</v>
      </c>
      <c r="Z1717" s="42">
        <v>7</v>
      </c>
      <c r="AA1717" s="42">
        <v>8.5</v>
      </c>
      <c r="AB1717" s="42" t="s">
        <v>6173</v>
      </c>
      <c r="AC1717" s="42">
        <v>23</v>
      </c>
      <c r="AD1717" s="42" t="s">
        <v>6174</v>
      </c>
      <c r="AE1717" s="42">
        <v>76.599999999999994</v>
      </c>
      <c r="AF1717" s="42" t="s">
        <v>6175</v>
      </c>
      <c r="AG1717" s="42">
        <v>82</v>
      </c>
      <c r="AH1717" s="42">
        <v>131.69999999999999</v>
      </c>
      <c r="AI1717" s="42">
        <v>291</v>
      </c>
      <c r="AJ1717" s="42">
        <v>754.35</v>
      </c>
      <c r="AK1717" s="42" t="s">
        <v>76</v>
      </c>
      <c r="AL1717" s="42" t="s">
        <v>76</v>
      </c>
      <c r="AM1717" s="42" t="s">
        <v>76</v>
      </c>
      <c r="AN1717" s="42">
        <v>4.5999999999999996</v>
      </c>
    </row>
    <row r="1718" spans="2:40" x14ac:dyDescent="0.25">
      <c r="B1718" s="42" t="s">
        <v>408</v>
      </c>
      <c r="C1718" s="15">
        <v>467350</v>
      </c>
      <c r="D1718" s="15" t="s">
        <v>5926</v>
      </c>
      <c r="E1718" s="15">
        <v>2017</v>
      </c>
      <c r="F1718" s="41">
        <v>42979</v>
      </c>
      <c r="G1718" s="42">
        <v>1008.3</v>
      </c>
      <c r="H1718" s="42">
        <v>1009.6</v>
      </c>
      <c r="I1718" s="42">
        <v>1014.2</v>
      </c>
      <c r="J1718" s="42" t="s">
        <v>6176</v>
      </c>
      <c r="K1718" s="42">
        <v>1000.5</v>
      </c>
      <c r="L1718" s="42" t="s">
        <v>6177</v>
      </c>
      <c r="M1718" s="42">
        <v>29.3</v>
      </c>
      <c r="N1718" s="42">
        <v>35.1</v>
      </c>
      <c r="O1718" s="42" t="s">
        <v>6178</v>
      </c>
      <c r="P1718" s="42">
        <v>25.9</v>
      </c>
      <c r="Q1718" s="42" t="s">
        <v>6179</v>
      </c>
      <c r="R1718" s="42">
        <v>25.2</v>
      </c>
      <c r="S1718" s="42">
        <v>2.7</v>
      </c>
      <c r="T1718" s="42">
        <v>20</v>
      </c>
      <c r="U1718" s="42">
        <v>17.2</v>
      </c>
      <c r="V1718" s="42">
        <v>20</v>
      </c>
      <c r="W1718" s="42" t="s">
        <v>6180</v>
      </c>
      <c r="X1718" s="42">
        <v>20.100000000000001</v>
      </c>
      <c r="Y1718" s="42">
        <v>17.2</v>
      </c>
      <c r="Z1718" s="42">
        <v>2</v>
      </c>
      <c r="AA1718" s="42">
        <v>5</v>
      </c>
      <c r="AB1718" s="42" t="s">
        <v>6181</v>
      </c>
      <c r="AC1718" s="42">
        <v>9.4</v>
      </c>
      <c r="AD1718" s="42" t="s">
        <v>6182</v>
      </c>
      <c r="AE1718" s="42">
        <v>18.5</v>
      </c>
      <c r="AF1718" s="42" t="s">
        <v>6183</v>
      </c>
      <c r="AG1718" s="42">
        <v>79</v>
      </c>
      <c r="AH1718" s="42">
        <v>131.5</v>
      </c>
      <c r="AI1718" s="42">
        <v>266.3</v>
      </c>
      <c r="AJ1718" s="42">
        <v>666.52</v>
      </c>
      <c r="AK1718" s="42" t="s">
        <v>76</v>
      </c>
      <c r="AL1718" s="42" t="s">
        <v>76</v>
      </c>
      <c r="AM1718" s="42" t="s">
        <v>76</v>
      </c>
      <c r="AN1718" s="42">
        <v>4.3</v>
      </c>
    </row>
    <row r="1719" spans="2:40" x14ac:dyDescent="0.25">
      <c r="B1719" s="42" t="s">
        <v>408</v>
      </c>
      <c r="C1719" s="15">
        <v>467350</v>
      </c>
      <c r="D1719" s="15" t="s">
        <v>5926</v>
      </c>
      <c r="E1719" s="15">
        <v>2017</v>
      </c>
      <c r="F1719" s="41">
        <v>43009</v>
      </c>
      <c r="G1719" s="42">
        <v>1010.5</v>
      </c>
      <c r="H1719" s="42">
        <v>1011.8</v>
      </c>
      <c r="I1719" s="42">
        <v>1020.2</v>
      </c>
      <c r="J1719" s="42" t="s">
        <v>6184</v>
      </c>
      <c r="K1719" s="42">
        <v>999.6</v>
      </c>
      <c r="L1719" s="42" t="s">
        <v>6185</v>
      </c>
      <c r="M1719" s="42">
        <v>26.7</v>
      </c>
      <c r="N1719" s="42">
        <v>35.299999999999997</v>
      </c>
      <c r="O1719" s="42" t="s">
        <v>6186</v>
      </c>
      <c r="P1719" s="42">
        <v>21.3</v>
      </c>
      <c r="Q1719" s="42" t="s">
        <v>6187</v>
      </c>
      <c r="R1719" s="42">
        <v>21.4</v>
      </c>
      <c r="S1719" s="42">
        <v>5.7</v>
      </c>
      <c r="T1719" s="42">
        <v>20</v>
      </c>
      <c r="U1719" s="42">
        <v>26.1</v>
      </c>
      <c r="V1719" s="42">
        <v>20</v>
      </c>
      <c r="W1719" s="42" t="s">
        <v>6188</v>
      </c>
      <c r="X1719" s="42">
        <v>13</v>
      </c>
      <c r="Y1719" s="42">
        <v>25.8</v>
      </c>
      <c r="Z1719" s="42">
        <v>5</v>
      </c>
      <c r="AA1719" s="42">
        <v>2.5</v>
      </c>
      <c r="AB1719" s="42" t="s">
        <v>6189</v>
      </c>
      <c r="AC1719" s="42">
        <v>2.7</v>
      </c>
      <c r="AD1719" s="42" t="s">
        <v>6190</v>
      </c>
      <c r="AE1719" s="42">
        <v>6.3</v>
      </c>
      <c r="AF1719" s="42" t="s">
        <v>3228</v>
      </c>
      <c r="AG1719" s="42">
        <v>74</v>
      </c>
      <c r="AH1719" s="42">
        <v>137.80000000000001</v>
      </c>
      <c r="AI1719" s="42">
        <v>177.6</v>
      </c>
      <c r="AJ1719" s="42">
        <v>493.88</v>
      </c>
      <c r="AK1719" s="42" t="s">
        <v>76</v>
      </c>
      <c r="AL1719" s="42" t="s">
        <v>76</v>
      </c>
      <c r="AM1719" s="42" t="s">
        <v>76</v>
      </c>
      <c r="AN1719" s="42">
        <v>5.9</v>
      </c>
    </row>
    <row r="1720" spans="2:40" x14ac:dyDescent="0.25">
      <c r="B1720" s="42" t="s">
        <v>408</v>
      </c>
      <c r="C1720" s="15">
        <v>467350</v>
      </c>
      <c r="D1720" s="15" t="s">
        <v>5926</v>
      </c>
      <c r="E1720" s="15">
        <v>2017</v>
      </c>
      <c r="F1720" s="41">
        <v>43040</v>
      </c>
      <c r="G1720" s="42">
        <v>1014.6</v>
      </c>
      <c r="H1720" s="42">
        <v>1015.9</v>
      </c>
      <c r="I1720" s="42">
        <v>1021.8</v>
      </c>
      <c r="J1720" s="42" t="s">
        <v>6191</v>
      </c>
      <c r="K1720" s="42">
        <v>1007.4</v>
      </c>
      <c r="L1720" s="42" t="s">
        <v>6192</v>
      </c>
      <c r="M1720" s="42">
        <v>22.9</v>
      </c>
      <c r="N1720" s="42">
        <v>29.4</v>
      </c>
      <c r="O1720" s="42" t="s">
        <v>6193</v>
      </c>
      <c r="P1720" s="42">
        <v>18.600000000000001</v>
      </c>
      <c r="Q1720" s="42" t="s">
        <v>6194</v>
      </c>
      <c r="R1720" s="42">
        <v>18.899999999999999</v>
      </c>
      <c r="S1720" s="42">
        <v>5.5</v>
      </c>
      <c r="T1720" s="42">
        <v>20</v>
      </c>
      <c r="U1720" s="42">
        <v>25.4</v>
      </c>
      <c r="V1720" s="42">
        <v>30</v>
      </c>
      <c r="W1720" s="42" t="s">
        <v>6195</v>
      </c>
      <c r="X1720" s="42">
        <v>26.7</v>
      </c>
      <c r="Y1720" s="42">
        <v>36.6</v>
      </c>
      <c r="Z1720" s="42">
        <v>7</v>
      </c>
      <c r="AA1720" s="42">
        <v>3</v>
      </c>
      <c r="AB1720" s="42" t="s">
        <v>6196</v>
      </c>
      <c r="AC1720" s="42">
        <v>5.8</v>
      </c>
      <c r="AD1720" s="42" t="s">
        <v>6197</v>
      </c>
      <c r="AE1720" s="42">
        <v>12.4</v>
      </c>
      <c r="AF1720" s="42" t="s">
        <v>4344</v>
      </c>
      <c r="AG1720" s="42">
        <v>79</v>
      </c>
      <c r="AH1720" s="42">
        <v>85.4</v>
      </c>
      <c r="AI1720" s="42">
        <v>53.2</v>
      </c>
      <c r="AJ1720" s="42">
        <v>271.73</v>
      </c>
      <c r="AK1720" s="42" t="s">
        <v>76</v>
      </c>
      <c r="AL1720" s="42" t="s">
        <v>76</v>
      </c>
      <c r="AM1720" s="42" t="s">
        <v>76</v>
      </c>
      <c r="AN1720" s="42">
        <v>8.4</v>
      </c>
    </row>
    <row r="1721" spans="2:40" x14ac:dyDescent="0.25">
      <c r="B1721" s="42" t="s">
        <v>408</v>
      </c>
      <c r="C1721" s="15">
        <v>467350</v>
      </c>
      <c r="D1721" s="15" t="s">
        <v>5926</v>
      </c>
      <c r="E1721" s="15">
        <v>2017</v>
      </c>
      <c r="F1721" s="41">
        <v>43070</v>
      </c>
      <c r="G1721" s="42">
        <v>1018</v>
      </c>
      <c r="H1721" s="42">
        <v>1019.4</v>
      </c>
      <c r="I1721" s="42">
        <v>1025.5999999999999</v>
      </c>
      <c r="J1721" s="42" t="s">
        <v>6198</v>
      </c>
      <c r="K1721" s="42">
        <v>1012.2</v>
      </c>
      <c r="L1721" s="42" t="s">
        <v>4346</v>
      </c>
      <c r="M1721" s="42">
        <v>18.600000000000001</v>
      </c>
      <c r="N1721" s="42">
        <v>23.4</v>
      </c>
      <c r="O1721" s="42" t="s">
        <v>6199</v>
      </c>
      <c r="P1721" s="42">
        <v>14.4</v>
      </c>
      <c r="Q1721" s="42" t="s">
        <v>6200</v>
      </c>
      <c r="R1721" s="42">
        <v>14</v>
      </c>
      <c r="S1721" s="42">
        <v>6.3</v>
      </c>
      <c r="T1721" s="42">
        <v>20</v>
      </c>
      <c r="U1721" s="42">
        <v>26.1</v>
      </c>
      <c r="V1721" s="42">
        <v>20</v>
      </c>
      <c r="W1721" s="42" t="s">
        <v>6201</v>
      </c>
      <c r="X1721" s="42">
        <v>5.4</v>
      </c>
      <c r="Y1721" s="42">
        <v>37.700000000000003</v>
      </c>
      <c r="Z1721" s="42">
        <v>6</v>
      </c>
      <c r="AA1721" s="42">
        <v>0.4</v>
      </c>
      <c r="AB1721" s="42" t="s">
        <v>6202</v>
      </c>
      <c r="AC1721" s="42">
        <v>0.6</v>
      </c>
      <c r="AD1721" s="42" t="s">
        <v>6203</v>
      </c>
      <c r="AE1721" s="42">
        <v>2.7</v>
      </c>
      <c r="AF1721" s="42" t="s">
        <v>6204</v>
      </c>
      <c r="AG1721" s="42">
        <v>75</v>
      </c>
      <c r="AH1721" s="42">
        <v>81.3</v>
      </c>
      <c r="AI1721" s="42">
        <v>96.8</v>
      </c>
      <c r="AJ1721" s="42">
        <v>291.41000000000003</v>
      </c>
      <c r="AK1721" s="42">
        <v>4</v>
      </c>
      <c r="AL1721" s="42">
        <v>6</v>
      </c>
      <c r="AM1721" s="42" t="s">
        <v>6205</v>
      </c>
      <c r="AN1721" s="42">
        <v>7.2</v>
      </c>
    </row>
    <row r="1722" spans="2:40" x14ac:dyDescent="0.25">
      <c r="B1722" s="42" t="s">
        <v>408</v>
      </c>
      <c r="C1722" s="15">
        <v>467350</v>
      </c>
      <c r="D1722" s="15" t="s">
        <v>5926</v>
      </c>
      <c r="E1722" s="15">
        <v>2018</v>
      </c>
      <c r="F1722" s="41">
        <v>43101</v>
      </c>
      <c r="G1722" s="42">
        <v>1016.5</v>
      </c>
      <c r="H1722" s="42">
        <v>1017.9</v>
      </c>
      <c r="I1722" s="42">
        <v>1026.4000000000001</v>
      </c>
      <c r="J1722" s="42" t="s">
        <v>6206</v>
      </c>
      <c r="K1722" s="42">
        <v>1009.5</v>
      </c>
      <c r="L1722" s="42" t="s">
        <v>6207</v>
      </c>
      <c r="M1722" s="42">
        <v>17.600000000000001</v>
      </c>
      <c r="N1722" s="42">
        <v>24.2</v>
      </c>
      <c r="O1722" s="42" t="s">
        <v>6208</v>
      </c>
      <c r="P1722" s="42">
        <v>12.3</v>
      </c>
      <c r="Q1722" s="42" t="s">
        <v>6209</v>
      </c>
      <c r="R1722" s="42">
        <v>13.5</v>
      </c>
      <c r="S1722" s="42">
        <v>5.4</v>
      </c>
      <c r="T1722" s="42">
        <v>20</v>
      </c>
      <c r="U1722" s="42">
        <v>23.6</v>
      </c>
      <c r="V1722" s="42">
        <v>20</v>
      </c>
      <c r="W1722" s="42" t="s">
        <v>6210</v>
      </c>
      <c r="X1722" s="42">
        <v>58.3</v>
      </c>
      <c r="Y1722" s="42">
        <v>75.5</v>
      </c>
      <c r="Z1722" s="42">
        <v>11</v>
      </c>
      <c r="AA1722" s="42">
        <v>3</v>
      </c>
      <c r="AB1722" s="42" t="s">
        <v>6211</v>
      </c>
      <c r="AC1722" s="42">
        <v>5.4</v>
      </c>
      <c r="AD1722" s="42" t="s">
        <v>6212</v>
      </c>
      <c r="AE1722" s="42">
        <v>16.399999999999999</v>
      </c>
      <c r="AF1722" s="42" t="s">
        <v>3734</v>
      </c>
      <c r="AG1722" s="42">
        <v>77</v>
      </c>
      <c r="AH1722" s="42">
        <v>64.900000000000006</v>
      </c>
      <c r="AI1722" s="42">
        <v>93.4</v>
      </c>
      <c r="AJ1722" s="42">
        <v>306.06</v>
      </c>
      <c r="AK1722" s="42">
        <v>4</v>
      </c>
      <c r="AL1722" s="42">
        <v>6</v>
      </c>
      <c r="AM1722" s="42" t="s">
        <v>2119</v>
      </c>
      <c r="AN1722" s="42">
        <v>7.8</v>
      </c>
    </row>
    <row r="1723" spans="2:40" x14ac:dyDescent="0.25">
      <c r="B1723" s="42" t="s">
        <v>408</v>
      </c>
      <c r="C1723" s="15">
        <v>467350</v>
      </c>
      <c r="D1723" s="15" t="s">
        <v>5926</v>
      </c>
      <c r="E1723" s="15">
        <v>2018</v>
      </c>
      <c r="F1723" s="41">
        <v>43132</v>
      </c>
      <c r="G1723" s="42">
        <v>1017.8</v>
      </c>
      <c r="H1723" s="42">
        <v>1019.1</v>
      </c>
      <c r="I1723" s="42">
        <v>1025.8</v>
      </c>
      <c r="J1723" s="42" t="s">
        <v>6213</v>
      </c>
      <c r="K1723" s="42">
        <v>1011</v>
      </c>
      <c r="L1723" s="42" t="s">
        <v>6214</v>
      </c>
      <c r="M1723" s="42">
        <v>16.399999999999999</v>
      </c>
      <c r="N1723" s="42">
        <v>27.2</v>
      </c>
      <c r="O1723" s="42" t="s">
        <v>6215</v>
      </c>
      <c r="P1723" s="42">
        <v>9.9</v>
      </c>
      <c r="Q1723" s="42" t="s">
        <v>6216</v>
      </c>
      <c r="R1723" s="42">
        <v>12.4</v>
      </c>
      <c r="S1723" s="42">
        <v>5.0999999999999996</v>
      </c>
      <c r="T1723" s="42">
        <v>20</v>
      </c>
      <c r="U1723" s="42">
        <v>20.2</v>
      </c>
      <c r="V1723" s="42">
        <v>20</v>
      </c>
      <c r="W1723" s="42" t="s">
        <v>6217</v>
      </c>
      <c r="X1723" s="42">
        <v>10.9</v>
      </c>
      <c r="Y1723" s="42">
        <v>41.1</v>
      </c>
      <c r="Z1723" s="42">
        <v>6</v>
      </c>
      <c r="AA1723" s="42">
        <v>0.5</v>
      </c>
      <c r="AB1723" s="42" t="s">
        <v>6218</v>
      </c>
      <c r="AC1723" s="42">
        <v>1.7</v>
      </c>
      <c r="AD1723" s="42" t="s">
        <v>6219</v>
      </c>
      <c r="AE1723" s="42">
        <v>4.5</v>
      </c>
      <c r="AF1723" s="42" t="s">
        <v>2621</v>
      </c>
      <c r="AG1723" s="42">
        <v>77</v>
      </c>
      <c r="AH1723" s="42">
        <v>62.5</v>
      </c>
      <c r="AI1723" s="42">
        <v>83.5</v>
      </c>
      <c r="AJ1723" s="42">
        <v>305.24</v>
      </c>
      <c r="AK1723" s="42">
        <v>5</v>
      </c>
      <c r="AL1723" s="42">
        <v>9</v>
      </c>
      <c r="AM1723" s="42" t="s">
        <v>2128</v>
      </c>
      <c r="AN1723" s="42">
        <v>7.6</v>
      </c>
    </row>
    <row r="1724" spans="2:40" x14ac:dyDescent="0.25">
      <c r="B1724" s="42" t="s">
        <v>408</v>
      </c>
      <c r="C1724" s="15">
        <v>467350</v>
      </c>
      <c r="D1724" s="15" t="s">
        <v>5926</v>
      </c>
      <c r="E1724" s="15">
        <v>2018</v>
      </c>
      <c r="F1724" s="41">
        <v>43160</v>
      </c>
      <c r="G1724" s="42">
        <v>1014.6</v>
      </c>
      <c r="H1724" s="42">
        <v>1015.9</v>
      </c>
      <c r="I1724" s="42">
        <v>1021.9</v>
      </c>
      <c r="J1724" s="42" t="s">
        <v>6220</v>
      </c>
      <c r="K1724" s="42">
        <v>1007.5</v>
      </c>
      <c r="L1724" s="42" t="s">
        <v>6221</v>
      </c>
      <c r="M1724" s="42">
        <v>21.1</v>
      </c>
      <c r="N1724" s="42">
        <v>30.1</v>
      </c>
      <c r="O1724" s="42" t="s">
        <v>6222</v>
      </c>
      <c r="P1724" s="42">
        <v>14.5</v>
      </c>
      <c r="Q1724" s="42" t="s">
        <v>6223</v>
      </c>
      <c r="R1724" s="42">
        <v>16.399999999999999</v>
      </c>
      <c r="S1724" s="42">
        <v>3.7</v>
      </c>
      <c r="T1724" s="42">
        <v>20</v>
      </c>
      <c r="U1724" s="42">
        <v>21.1</v>
      </c>
      <c r="V1724" s="42">
        <v>350</v>
      </c>
      <c r="W1724" s="42" t="s">
        <v>6224</v>
      </c>
      <c r="X1724" s="42">
        <v>45.2</v>
      </c>
      <c r="Y1724" s="42">
        <v>21.8</v>
      </c>
      <c r="Z1724" s="42">
        <v>3</v>
      </c>
      <c r="AA1724" s="42">
        <v>6.5</v>
      </c>
      <c r="AB1724" s="42" t="s">
        <v>6225</v>
      </c>
      <c r="AC1724" s="42">
        <v>20.399999999999999</v>
      </c>
      <c r="AD1724" s="42" t="s">
        <v>6226</v>
      </c>
      <c r="AE1724" s="42">
        <v>32.299999999999997</v>
      </c>
      <c r="AF1724" s="42" t="s">
        <v>2135</v>
      </c>
      <c r="AG1724" s="42">
        <v>75</v>
      </c>
      <c r="AH1724" s="42">
        <v>110</v>
      </c>
      <c r="AI1724" s="42">
        <v>207.7</v>
      </c>
      <c r="AJ1724" s="42">
        <v>586.86</v>
      </c>
      <c r="AK1724" s="42" t="s">
        <v>76</v>
      </c>
      <c r="AL1724" s="42" t="s">
        <v>76</v>
      </c>
      <c r="AM1724" s="42" t="s">
        <v>76</v>
      </c>
      <c r="AN1724" s="42">
        <v>5.2</v>
      </c>
    </row>
    <row r="1725" spans="2:40" x14ac:dyDescent="0.25">
      <c r="B1725" s="42" t="s">
        <v>408</v>
      </c>
      <c r="C1725" s="15">
        <v>467350</v>
      </c>
      <c r="D1725" s="15" t="s">
        <v>5926</v>
      </c>
      <c r="E1725" s="15">
        <v>2018</v>
      </c>
      <c r="F1725" s="41">
        <v>43191</v>
      </c>
      <c r="G1725" s="42">
        <v>1012.6</v>
      </c>
      <c r="H1725" s="42">
        <v>1013.9</v>
      </c>
      <c r="I1725" s="42">
        <v>1021.8</v>
      </c>
      <c r="J1725" s="42" t="s">
        <v>6227</v>
      </c>
      <c r="K1725" s="42">
        <v>1005.5</v>
      </c>
      <c r="L1725" s="42" t="s">
        <v>6228</v>
      </c>
      <c r="M1725" s="42">
        <v>24.4</v>
      </c>
      <c r="N1725" s="42">
        <v>32</v>
      </c>
      <c r="O1725" s="42" t="s">
        <v>6229</v>
      </c>
      <c r="P1725" s="42">
        <v>17.5</v>
      </c>
      <c r="Q1725" s="42" t="s">
        <v>6230</v>
      </c>
      <c r="R1725" s="42">
        <v>19.7</v>
      </c>
      <c r="S1725" s="42">
        <v>3</v>
      </c>
      <c r="T1725" s="42">
        <v>20</v>
      </c>
      <c r="U1725" s="42">
        <v>22.2</v>
      </c>
      <c r="V1725" s="42">
        <v>360</v>
      </c>
      <c r="W1725" s="42" t="s">
        <v>6231</v>
      </c>
      <c r="X1725" s="42">
        <v>14.2</v>
      </c>
      <c r="Y1725" s="42">
        <v>11.5</v>
      </c>
      <c r="Z1725" s="42">
        <v>6</v>
      </c>
      <c r="AA1725" s="42">
        <v>2.1</v>
      </c>
      <c r="AB1725" s="42" t="s">
        <v>6232</v>
      </c>
      <c r="AC1725" s="42">
        <v>6.5</v>
      </c>
      <c r="AD1725" s="42" t="s">
        <v>6233</v>
      </c>
      <c r="AE1725" s="42">
        <v>6.9</v>
      </c>
      <c r="AF1725" s="42" t="s">
        <v>6234</v>
      </c>
      <c r="AG1725" s="42">
        <v>76</v>
      </c>
      <c r="AH1725" s="42">
        <v>130.9</v>
      </c>
      <c r="AI1725" s="42">
        <v>217.2</v>
      </c>
      <c r="AJ1725" s="42">
        <v>654.5</v>
      </c>
      <c r="AK1725" s="42" t="s">
        <v>76</v>
      </c>
      <c r="AL1725" s="42" t="s">
        <v>76</v>
      </c>
      <c r="AM1725" s="42" t="s">
        <v>76</v>
      </c>
      <c r="AN1725" s="42">
        <v>5.5</v>
      </c>
    </row>
    <row r="1726" spans="2:40" x14ac:dyDescent="0.25">
      <c r="B1726" s="42" t="s">
        <v>408</v>
      </c>
      <c r="C1726" s="15">
        <v>467350</v>
      </c>
      <c r="D1726" s="15" t="s">
        <v>5926</v>
      </c>
      <c r="E1726" s="15">
        <v>2018</v>
      </c>
      <c r="F1726" s="41">
        <v>43221</v>
      </c>
      <c r="G1726" s="42">
        <v>1009.9</v>
      </c>
      <c r="H1726" s="42">
        <v>1011.2</v>
      </c>
      <c r="I1726" s="42">
        <v>1016.8</v>
      </c>
      <c r="J1726" s="42" t="s">
        <v>6235</v>
      </c>
      <c r="K1726" s="42">
        <v>1005.1</v>
      </c>
      <c r="L1726" s="42" t="s">
        <v>6236</v>
      </c>
      <c r="M1726" s="42">
        <v>27.5</v>
      </c>
      <c r="N1726" s="42">
        <v>34.6</v>
      </c>
      <c r="O1726" s="42" t="s">
        <v>6237</v>
      </c>
      <c r="P1726" s="42">
        <v>22.9</v>
      </c>
      <c r="Q1726" s="42" t="s">
        <v>6238</v>
      </c>
      <c r="R1726" s="42">
        <v>24</v>
      </c>
      <c r="S1726" s="42">
        <v>2.7</v>
      </c>
      <c r="T1726" s="42">
        <v>190</v>
      </c>
      <c r="U1726" s="42">
        <v>18.100000000000001</v>
      </c>
      <c r="V1726" s="42">
        <v>30</v>
      </c>
      <c r="W1726" s="42" t="s">
        <v>2641</v>
      </c>
      <c r="X1726" s="42">
        <v>39.5</v>
      </c>
      <c r="Y1726" s="42">
        <v>2.2999999999999998</v>
      </c>
      <c r="Z1726" s="42">
        <v>2</v>
      </c>
      <c r="AA1726" s="42">
        <v>16.600000000000001</v>
      </c>
      <c r="AB1726" s="42" t="s">
        <v>6239</v>
      </c>
      <c r="AC1726" s="42">
        <v>37.700000000000003</v>
      </c>
      <c r="AD1726" s="42" t="s">
        <v>6239</v>
      </c>
      <c r="AE1726" s="42">
        <v>38.799999999999997</v>
      </c>
      <c r="AF1726" s="42" t="s">
        <v>2151</v>
      </c>
      <c r="AG1726" s="42">
        <v>82</v>
      </c>
      <c r="AH1726" s="42">
        <v>164.4</v>
      </c>
      <c r="AI1726" s="42">
        <v>314.8</v>
      </c>
      <c r="AJ1726" s="42">
        <v>713.92</v>
      </c>
      <c r="AK1726" s="42" t="s">
        <v>76</v>
      </c>
      <c r="AL1726" s="42" t="s">
        <v>76</v>
      </c>
      <c r="AM1726" s="42" t="s">
        <v>76</v>
      </c>
      <c r="AN1726" s="42">
        <v>4</v>
      </c>
    </row>
    <row r="1727" spans="2:40" x14ac:dyDescent="0.25">
      <c r="B1727" s="42" t="s">
        <v>408</v>
      </c>
      <c r="C1727" s="15">
        <v>467350</v>
      </c>
      <c r="D1727" s="15" t="s">
        <v>5926</v>
      </c>
      <c r="E1727" s="15">
        <v>2018</v>
      </c>
      <c r="F1727" s="41">
        <v>43252</v>
      </c>
      <c r="G1727" s="42">
        <v>1004.7</v>
      </c>
      <c r="H1727" s="42">
        <v>1006</v>
      </c>
      <c r="I1727" s="42">
        <v>1011.3</v>
      </c>
      <c r="J1727" s="42" t="s">
        <v>6240</v>
      </c>
      <c r="K1727" s="42">
        <v>993.8</v>
      </c>
      <c r="L1727" s="42" t="s">
        <v>6241</v>
      </c>
      <c r="M1727" s="42">
        <v>28.1</v>
      </c>
      <c r="N1727" s="42">
        <v>34.4</v>
      </c>
      <c r="O1727" s="42" t="s">
        <v>6242</v>
      </c>
      <c r="P1727" s="42">
        <v>24.6</v>
      </c>
      <c r="Q1727" s="42" t="s">
        <v>6243</v>
      </c>
      <c r="R1727" s="42">
        <v>24.9</v>
      </c>
      <c r="S1727" s="42">
        <v>3.3</v>
      </c>
      <c r="T1727" s="42">
        <v>180</v>
      </c>
      <c r="U1727" s="42">
        <v>17.899999999999999</v>
      </c>
      <c r="V1727" s="42">
        <v>140</v>
      </c>
      <c r="W1727" s="42" t="s">
        <v>6244</v>
      </c>
      <c r="X1727" s="42">
        <v>116.4</v>
      </c>
      <c r="Y1727" s="42">
        <v>60.1</v>
      </c>
      <c r="Z1727" s="42">
        <v>9</v>
      </c>
      <c r="AA1727" s="42">
        <v>7</v>
      </c>
      <c r="AB1727" s="42" t="s">
        <v>6245</v>
      </c>
      <c r="AC1727" s="42">
        <v>17.399999999999999</v>
      </c>
      <c r="AD1727" s="42" t="s">
        <v>6246</v>
      </c>
      <c r="AE1727" s="42">
        <v>35.299999999999997</v>
      </c>
      <c r="AF1727" s="42" t="s">
        <v>6247</v>
      </c>
      <c r="AG1727" s="42">
        <v>83</v>
      </c>
      <c r="AH1727" s="42">
        <v>125.8</v>
      </c>
      <c r="AI1727" s="42">
        <v>189.7</v>
      </c>
      <c r="AJ1727" s="42">
        <v>540.36</v>
      </c>
      <c r="AK1727" s="42" t="s">
        <v>76</v>
      </c>
      <c r="AL1727" s="42" t="s">
        <v>76</v>
      </c>
      <c r="AM1727" s="42" t="s">
        <v>76</v>
      </c>
      <c r="AN1727" s="42">
        <v>6.6</v>
      </c>
    </row>
    <row r="1728" spans="2:40" x14ac:dyDescent="0.25">
      <c r="B1728" s="42" t="s">
        <v>408</v>
      </c>
      <c r="C1728" s="15">
        <v>467350</v>
      </c>
      <c r="D1728" s="15" t="s">
        <v>5926</v>
      </c>
      <c r="E1728" s="15">
        <v>2018</v>
      </c>
      <c r="F1728" s="41">
        <v>43282</v>
      </c>
      <c r="G1728" s="42">
        <v>1003.6</v>
      </c>
      <c r="H1728" s="42">
        <v>1004.9</v>
      </c>
      <c r="I1728" s="42">
        <v>1008.1</v>
      </c>
      <c r="J1728" s="42" t="s">
        <v>6248</v>
      </c>
      <c r="K1728" s="42">
        <v>997.1</v>
      </c>
      <c r="L1728" s="42" t="s">
        <v>6249</v>
      </c>
      <c r="M1728" s="42">
        <v>29.2</v>
      </c>
      <c r="N1728" s="42">
        <v>34.299999999999997</v>
      </c>
      <c r="O1728" s="42" t="s">
        <v>6250</v>
      </c>
      <c r="P1728" s="42">
        <v>25.5</v>
      </c>
      <c r="Q1728" s="42" t="s">
        <v>6251</v>
      </c>
      <c r="R1728" s="42">
        <v>26.3</v>
      </c>
      <c r="S1728" s="42">
        <v>2.4</v>
      </c>
      <c r="T1728" s="42">
        <v>190</v>
      </c>
      <c r="U1728" s="42">
        <v>13.8</v>
      </c>
      <c r="V1728" s="42">
        <v>20</v>
      </c>
      <c r="W1728" s="42" t="s">
        <v>6252</v>
      </c>
      <c r="X1728" s="42">
        <v>23.2</v>
      </c>
      <c r="Y1728" s="42">
        <v>10.3</v>
      </c>
      <c r="Z1728" s="42">
        <v>6</v>
      </c>
      <c r="AA1728" s="42">
        <v>6</v>
      </c>
      <c r="AB1728" s="42" t="s">
        <v>6253</v>
      </c>
      <c r="AC1728" s="42">
        <v>12.5</v>
      </c>
      <c r="AD1728" s="42" t="s">
        <v>6254</v>
      </c>
      <c r="AE1728" s="42">
        <v>17.2</v>
      </c>
      <c r="AF1728" s="42" t="s">
        <v>6255</v>
      </c>
      <c r="AG1728" s="42">
        <v>85</v>
      </c>
      <c r="AH1728" s="42">
        <v>172.4</v>
      </c>
      <c r="AI1728" s="42">
        <v>249.9</v>
      </c>
      <c r="AJ1728" s="42">
        <v>632.77</v>
      </c>
      <c r="AK1728" s="42">
        <v>11</v>
      </c>
      <c r="AL1728" s="42">
        <v>13</v>
      </c>
      <c r="AM1728" s="42" t="s">
        <v>6256</v>
      </c>
      <c r="AN1728" s="42">
        <v>5.6</v>
      </c>
    </row>
    <row r="1729" spans="2:40" x14ac:dyDescent="0.25">
      <c r="B1729" s="42" t="s">
        <v>408</v>
      </c>
      <c r="C1729" s="15">
        <v>467350</v>
      </c>
      <c r="D1729" s="15" t="s">
        <v>5926</v>
      </c>
      <c r="E1729" s="15">
        <v>2018</v>
      </c>
      <c r="F1729" s="41">
        <v>43313</v>
      </c>
      <c r="G1729" s="42">
        <v>1001.9</v>
      </c>
      <c r="H1729" s="42">
        <v>1003.2</v>
      </c>
      <c r="I1729" s="42">
        <v>1012.1</v>
      </c>
      <c r="J1729" s="42" t="s">
        <v>6257</v>
      </c>
      <c r="K1729" s="42">
        <v>994</v>
      </c>
      <c r="L1729" s="42" t="s">
        <v>6258</v>
      </c>
      <c r="M1729" s="42">
        <v>28.4</v>
      </c>
      <c r="N1729" s="42">
        <v>34.6</v>
      </c>
      <c r="O1729" s="42" t="s">
        <v>6259</v>
      </c>
      <c r="P1729" s="42">
        <v>24.2</v>
      </c>
      <c r="Q1729" s="42" t="s">
        <v>6260</v>
      </c>
      <c r="R1729" s="42">
        <v>25.8</v>
      </c>
      <c r="S1729" s="42">
        <v>2.7</v>
      </c>
      <c r="T1729" s="42">
        <v>180</v>
      </c>
      <c r="U1729" s="42">
        <v>19.2</v>
      </c>
      <c r="V1729" s="42">
        <v>200</v>
      </c>
      <c r="W1729" s="42" t="s">
        <v>6261</v>
      </c>
      <c r="X1729" s="42">
        <v>611.20000000000005</v>
      </c>
      <c r="Y1729" s="42">
        <v>150.4</v>
      </c>
      <c r="Z1729" s="42">
        <v>21</v>
      </c>
      <c r="AA1729" s="42">
        <v>15</v>
      </c>
      <c r="AB1729" s="42" t="s">
        <v>6262</v>
      </c>
      <c r="AC1729" s="42">
        <v>52</v>
      </c>
      <c r="AD1729" s="42" t="s">
        <v>6263</v>
      </c>
      <c r="AE1729" s="42">
        <v>216.2</v>
      </c>
      <c r="AF1729" s="42" t="s">
        <v>6264</v>
      </c>
      <c r="AG1729" s="42">
        <v>86</v>
      </c>
      <c r="AH1729" s="42">
        <v>120.6</v>
      </c>
      <c r="AI1729" s="42">
        <v>180.9</v>
      </c>
      <c r="AJ1729" s="42">
        <v>489.79</v>
      </c>
      <c r="AK1729" s="42" t="s">
        <v>76</v>
      </c>
      <c r="AL1729" s="42" t="s">
        <v>76</v>
      </c>
      <c r="AM1729" s="42" t="s">
        <v>76</v>
      </c>
      <c r="AN1729" s="42">
        <v>6.8</v>
      </c>
    </row>
    <row r="1730" spans="2:40" x14ac:dyDescent="0.25">
      <c r="B1730" s="42" t="s">
        <v>408</v>
      </c>
      <c r="C1730" s="15">
        <v>467350</v>
      </c>
      <c r="D1730" s="15" t="s">
        <v>5926</v>
      </c>
      <c r="E1730" s="15">
        <v>2018</v>
      </c>
      <c r="F1730" s="41">
        <v>43344</v>
      </c>
      <c r="G1730" s="42">
        <v>1007.6</v>
      </c>
      <c r="H1730" s="42">
        <v>1008.9</v>
      </c>
      <c r="I1730" s="42">
        <v>1014.7</v>
      </c>
      <c r="J1730" s="42" t="s">
        <v>6265</v>
      </c>
      <c r="K1730" s="42">
        <v>997.3</v>
      </c>
      <c r="L1730" s="42" t="s">
        <v>6266</v>
      </c>
      <c r="M1730" s="42">
        <v>28.1</v>
      </c>
      <c r="N1730" s="42">
        <v>33.299999999999997</v>
      </c>
      <c r="O1730" s="42" t="s">
        <v>6267</v>
      </c>
      <c r="P1730" s="42">
        <v>25.1</v>
      </c>
      <c r="Q1730" s="42" t="s">
        <v>6268</v>
      </c>
      <c r="R1730" s="42">
        <v>24.5</v>
      </c>
      <c r="S1730" s="42">
        <v>3.6</v>
      </c>
      <c r="T1730" s="42">
        <v>20</v>
      </c>
      <c r="U1730" s="42">
        <v>23.6</v>
      </c>
      <c r="V1730" s="42">
        <v>40</v>
      </c>
      <c r="W1730" s="42" t="s">
        <v>6269</v>
      </c>
      <c r="X1730" s="42">
        <v>1.5</v>
      </c>
      <c r="Y1730" s="42">
        <v>3.9</v>
      </c>
      <c r="Z1730" s="42">
        <v>4</v>
      </c>
      <c r="AA1730" s="42">
        <v>0.3</v>
      </c>
      <c r="AB1730" s="42" t="s">
        <v>6270</v>
      </c>
      <c r="AC1730" s="42">
        <v>0.6</v>
      </c>
      <c r="AD1730" s="42" t="s">
        <v>6271</v>
      </c>
      <c r="AE1730" s="42">
        <v>0.8</v>
      </c>
      <c r="AF1730" s="42" t="s">
        <v>6272</v>
      </c>
      <c r="AG1730" s="42">
        <v>81</v>
      </c>
      <c r="AH1730" s="42">
        <v>148.9</v>
      </c>
      <c r="AI1730" s="42">
        <v>205.5</v>
      </c>
      <c r="AJ1730" s="42">
        <v>503.99</v>
      </c>
      <c r="AK1730" s="42" t="s">
        <v>76</v>
      </c>
      <c r="AL1730" s="42" t="s">
        <v>76</v>
      </c>
      <c r="AM1730" s="42" t="s">
        <v>76</v>
      </c>
      <c r="AN1730" s="42">
        <v>5.5</v>
      </c>
    </row>
    <row r="1731" spans="2:40" x14ac:dyDescent="0.25">
      <c r="B1731" s="42" t="s">
        <v>408</v>
      </c>
      <c r="C1731" s="15">
        <v>467350</v>
      </c>
      <c r="D1731" s="15" t="s">
        <v>5926</v>
      </c>
      <c r="E1731" s="15">
        <v>2018</v>
      </c>
      <c r="F1731" s="41">
        <v>43374</v>
      </c>
      <c r="G1731" s="42">
        <v>1013.4</v>
      </c>
      <c r="H1731" s="42">
        <v>1014.7</v>
      </c>
      <c r="I1731" s="42">
        <v>1019.6</v>
      </c>
      <c r="J1731" s="42" t="s">
        <v>6273</v>
      </c>
      <c r="K1731" s="42">
        <v>1007.1</v>
      </c>
      <c r="L1731" s="42" t="s">
        <v>6274</v>
      </c>
      <c r="M1731" s="42">
        <v>25.1</v>
      </c>
      <c r="N1731" s="42">
        <v>30.5</v>
      </c>
      <c r="O1731" s="42" t="s">
        <v>6275</v>
      </c>
      <c r="P1731" s="42">
        <v>21.4</v>
      </c>
      <c r="Q1731" s="42" t="s">
        <v>6276</v>
      </c>
      <c r="R1731" s="42">
        <v>19.8</v>
      </c>
      <c r="S1731" s="42">
        <v>5.3</v>
      </c>
      <c r="T1731" s="42">
        <v>30</v>
      </c>
      <c r="U1731" s="42">
        <v>22.4</v>
      </c>
      <c r="V1731" s="42">
        <v>30</v>
      </c>
      <c r="W1731" s="42" t="s">
        <v>6277</v>
      </c>
      <c r="X1731" s="42">
        <v>2.5</v>
      </c>
      <c r="Y1731" s="42">
        <v>7.3</v>
      </c>
      <c r="Z1731" s="42">
        <v>4</v>
      </c>
      <c r="AA1731" s="42">
        <v>1</v>
      </c>
      <c r="AB1731" s="42" t="s">
        <v>6278</v>
      </c>
      <c r="AC1731" s="42">
        <v>1.3</v>
      </c>
      <c r="AD1731" s="42" t="s">
        <v>6279</v>
      </c>
      <c r="AE1731" s="42">
        <v>1.3</v>
      </c>
      <c r="AF1731" s="42" t="s">
        <v>6280</v>
      </c>
      <c r="AG1731" s="42">
        <v>73</v>
      </c>
      <c r="AH1731" s="42">
        <v>161.80000000000001</v>
      </c>
      <c r="AI1731" s="42">
        <v>206.1</v>
      </c>
      <c r="AJ1731" s="42">
        <v>478.72</v>
      </c>
      <c r="AK1731" s="42" t="s">
        <v>76</v>
      </c>
      <c r="AL1731" s="42" t="s">
        <v>76</v>
      </c>
      <c r="AM1731" s="42" t="s">
        <v>76</v>
      </c>
      <c r="AN1731" s="42">
        <v>4.8</v>
      </c>
    </row>
    <row r="1732" spans="2:40" x14ac:dyDescent="0.25">
      <c r="B1732" s="42" t="s">
        <v>408</v>
      </c>
      <c r="C1732" s="15">
        <v>467350</v>
      </c>
      <c r="D1732" s="15" t="s">
        <v>5926</v>
      </c>
      <c r="E1732" s="15">
        <v>2018</v>
      </c>
      <c r="F1732" s="41">
        <v>43405</v>
      </c>
      <c r="G1732" s="42">
        <v>1015.8</v>
      </c>
      <c r="H1732" s="42">
        <v>1017.1</v>
      </c>
      <c r="I1732" s="42">
        <v>1021.4</v>
      </c>
      <c r="J1732" s="42" t="s">
        <v>6281</v>
      </c>
      <c r="K1732" s="42">
        <v>1009.7</v>
      </c>
      <c r="L1732" s="42" t="s">
        <v>6282</v>
      </c>
      <c r="M1732" s="42">
        <v>23.5</v>
      </c>
      <c r="N1732" s="42">
        <v>28.5</v>
      </c>
      <c r="O1732" s="42" t="s">
        <v>6283</v>
      </c>
      <c r="P1732" s="42">
        <v>19.3</v>
      </c>
      <c r="Q1732" s="42" t="s">
        <v>6284</v>
      </c>
      <c r="R1732" s="42">
        <v>19.899999999999999</v>
      </c>
      <c r="S1732" s="42">
        <v>4.5</v>
      </c>
      <c r="T1732" s="42">
        <v>30</v>
      </c>
      <c r="U1732" s="42">
        <v>24.1</v>
      </c>
      <c r="V1732" s="42">
        <v>40</v>
      </c>
      <c r="W1732" s="42" t="s">
        <v>6285</v>
      </c>
      <c r="X1732" s="42">
        <v>31.7</v>
      </c>
      <c r="Y1732" s="42">
        <v>71.400000000000006</v>
      </c>
      <c r="Z1732" s="42">
        <v>5</v>
      </c>
      <c r="AA1732" s="42">
        <v>1</v>
      </c>
      <c r="AB1732" s="42" t="s">
        <v>6286</v>
      </c>
      <c r="AC1732" s="42">
        <v>2</v>
      </c>
      <c r="AD1732" s="42" t="s">
        <v>6287</v>
      </c>
      <c r="AE1732" s="42">
        <v>9.6</v>
      </c>
      <c r="AF1732" s="42" t="s">
        <v>6288</v>
      </c>
      <c r="AG1732" s="42">
        <v>81</v>
      </c>
      <c r="AH1732" s="42">
        <v>95.7</v>
      </c>
      <c r="AI1732" s="42">
        <v>139.5</v>
      </c>
      <c r="AJ1732" s="42">
        <v>324.76</v>
      </c>
      <c r="AK1732" s="42" t="s">
        <v>76</v>
      </c>
      <c r="AL1732" s="42" t="s">
        <v>76</v>
      </c>
      <c r="AM1732" s="42" t="s">
        <v>76</v>
      </c>
      <c r="AN1732" s="42">
        <v>6.5</v>
      </c>
    </row>
    <row r="1733" spans="2:40" x14ac:dyDescent="0.25">
      <c r="B1733" s="42" t="s">
        <v>408</v>
      </c>
      <c r="C1733" s="15">
        <v>467350</v>
      </c>
      <c r="D1733" s="15" t="s">
        <v>5926</v>
      </c>
      <c r="E1733" s="15">
        <v>2018</v>
      </c>
      <c r="F1733" s="41">
        <v>43435</v>
      </c>
      <c r="G1733" s="42">
        <v>1017.8</v>
      </c>
      <c r="H1733" s="42">
        <v>1019.2</v>
      </c>
      <c r="I1733" s="42">
        <v>1025.7</v>
      </c>
      <c r="J1733" s="42" t="s">
        <v>6289</v>
      </c>
      <c r="K1733" s="42">
        <v>1010.2</v>
      </c>
      <c r="L1733" s="42" t="s">
        <v>6290</v>
      </c>
      <c r="M1733" s="42">
        <v>20.7</v>
      </c>
      <c r="N1733" s="42">
        <v>28.6</v>
      </c>
      <c r="O1733" s="42" t="s">
        <v>6291</v>
      </c>
      <c r="P1733" s="42">
        <v>15.7</v>
      </c>
      <c r="Q1733" s="42" t="s">
        <v>6292</v>
      </c>
      <c r="R1733" s="42">
        <v>17</v>
      </c>
      <c r="S1733" s="42">
        <v>5.6</v>
      </c>
      <c r="T1733" s="42">
        <v>30</v>
      </c>
      <c r="U1733" s="42">
        <v>25.6</v>
      </c>
      <c r="V1733" s="42">
        <v>10</v>
      </c>
      <c r="W1733" s="42" t="s">
        <v>6293</v>
      </c>
      <c r="X1733" s="42">
        <v>4.3</v>
      </c>
      <c r="Y1733" s="42">
        <v>15.5</v>
      </c>
      <c r="Z1733" s="42">
        <v>3</v>
      </c>
      <c r="AA1733" s="42">
        <v>1</v>
      </c>
      <c r="AB1733" s="42" t="s">
        <v>6294</v>
      </c>
      <c r="AC1733" s="42">
        <v>2.5</v>
      </c>
      <c r="AD1733" s="42" t="s">
        <v>6295</v>
      </c>
      <c r="AE1733" s="42">
        <v>3.3</v>
      </c>
      <c r="AF1733" s="42" t="s">
        <v>3337</v>
      </c>
      <c r="AG1733" s="42">
        <v>80</v>
      </c>
      <c r="AH1733" s="42">
        <v>96</v>
      </c>
      <c r="AI1733" s="42">
        <v>115.1</v>
      </c>
      <c r="AJ1733" s="42">
        <v>266.91000000000003</v>
      </c>
      <c r="AK1733" s="42" t="s">
        <v>76</v>
      </c>
      <c r="AL1733" s="42" t="s">
        <v>76</v>
      </c>
      <c r="AM1733" s="42" t="s">
        <v>76</v>
      </c>
      <c r="AN1733" s="42">
        <v>6.9</v>
      </c>
    </row>
    <row r="1734" spans="2:40" x14ac:dyDescent="0.25">
      <c r="B1734" s="42" t="s">
        <v>408</v>
      </c>
      <c r="C1734" s="15">
        <v>467350</v>
      </c>
      <c r="D1734" s="15" t="s">
        <v>5926</v>
      </c>
      <c r="E1734" s="15">
        <v>2019</v>
      </c>
      <c r="F1734" s="41">
        <v>43466</v>
      </c>
      <c r="G1734" s="42">
        <v>1019.6</v>
      </c>
      <c r="H1734" s="42">
        <v>1020.9</v>
      </c>
      <c r="I1734" s="42">
        <v>1025.4000000000001</v>
      </c>
      <c r="J1734" s="42" t="s">
        <v>6296</v>
      </c>
      <c r="K1734" s="42">
        <v>1015</v>
      </c>
      <c r="L1734" s="42" t="s">
        <v>6297</v>
      </c>
      <c r="M1734" s="42">
        <v>18</v>
      </c>
      <c r="N1734" s="42">
        <v>26.8</v>
      </c>
      <c r="O1734" s="42" t="s">
        <v>6298</v>
      </c>
      <c r="P1734" s="42">
        <v>14.6</v>
      </c>
      <c r="Q1734" s="42" t="s">
        <v>6299</v>
      </c>
      <c r="R1734" s="42">
        <v>14.8</v>
      </c>
      <c r="S1734" s="42">
        <v>5.3</v>
      </c>
      <c r="T1734" s="42">
        <v>30</v>
      </c>
      <c r="U1734" s="42">
        <v>21.3</v>
      </c>
      <c r="V1734" s="42">
        <v>50</v>
      </c>
      <c r="W1734" s="42" t="s">
        <v>6300</v>
      </c>
      <c r="X1734" s="42">
        <v>12</v>
      </c>
      <c r="Y1734" s="42">
        <v>36.6</v>
      </c>
      <c r="Z1734" s="42">
        <v>4</v>
      </c>
      <c r="AA1734" s="42">
        <v>1</v>
      </c>
      <c r="AB1734" s="42" t="s">
        <v>6301</v>
      </c>
      <c r="AC1734" s="42">
        <v>2.5</v>
      </c>
      <c r="AD1734" s="42" t="s">
        <v>6302</v>
      </c>
      <c r="AE1734" s="42">
        <v>6</v>
      </c>
      <c r="AF1734" s="42" t="s">
        <v>6303</v>
      </c>
      <c r="AG1734" s="42">
        <v>82</v>
      </c>
      <c r="AH1734" s="42">
        <v>72.3</v>
      </c>
      <c r="AI1734" s="42">
        <v>81.7</v>
      </c>
      <c r="AJ1734" s="42">
        <v>254.84</v>
      </c>
      <c r="AK1734" s="42" t="s">
        <v>76</v>
      </c>
      <c r="AL1734" s="42" t="s">
        <v>76</v>
      </c>
      <c r="AM1734" s="42" t="s">
        <v>76</v>
      </c>
      <c r="AN1734" s="42">
        <v>7.9</v>
      </c>
    </row>
    <row r="1735" spans="2:40" x14ac:dyDescent="0.25">
      <c r="B1735" s="42" t="s">
        <v>408</v>
      </c>
      <c r="C1735" s="15">
        <v>467350</v>
      </c>
      <c r="D1735" s="15" t="s">
        <v>5926</v>
      </c>
      <c r="E1735" s="15">
        <v>2019</v>
      </c>
      <c r="F1735" s="41">
        <v>43497</v>
      </c>
      <c r="G1735" s="42">
        <v>1017.3</v>
      </c>
      <c r="H1735" s="42">
        <v>1018.7</v>
      </c>
      <c r="I1735" s="42">
        <v>1024.9000000000001</v>
      </c>
      <c r="J1735" s="42" t="s">
        <v>6304</v>
      </c>
      <c r="K1735" s="42">
        <v>1011.6</v>
      </c>
      <c r="L1735" s="42" t="s">
        <v>6305</v>
      </c>
      <c r="M1735" s="42">
        <v>20.3</v>
      </c>
      <c r="N1735" s="42">
        <v>28.1</v>
      </c>
      <c r="O1735" s="42" t="s">
        <v>6306</v>
      </c>
      <c r="P1735" s="42">
        <v>16.5</v>
      </c>
      <c r="Q1735" s="42" t="s">
        <v>6307</v>
      </c>
      <c r="R1735" s="42">
        <v>17.399999999999999</v>
      </c>
      <c r="S1735" s="42">
        <v>4.0999999999999996</v>
      </c>
      <c r="T1735" s="42">
        <v>20</v>
      </c>
      <c r="U1735" s="42">
        <v>20.100000000000001</v>
      </c>
      <c r="V1735" s="42">
        <v>50</v>
      </c>
      <c r="W1735" s="42" t="s">
        <v>6308</v>
      </c>
      <c r="X1735" s="42">
        <v>28.5</v>
      </c>
      <c r="Y1735" s="42">
        <v>18.899999999999999</v>
      </c>
      <c r="Z1735" s="42">
        <v>4</v>
      </c>
      <c r="AA1735" s="42">
        <v>6</v>
      </c>
      <c r="AB1735" s="42" t="s">
        <v>6309</v>
      </c>
      <c r="AC1735" s="42">
        <v>8</v>
      </c>
      <c r="AD1735" s="42" t="s">
        <v>6310</v>
      </c>
      <c r="AE1735" s="42">
        <v>10.1</v>
      </c>
      <c r="AF1735" s="42" t="s">
        <v>6311</v>
      </c>
      <c r="AG1735" s="42">
        <v>84</v>
      </c>
      <c r="AH1735" s="42">
        <v>74.3</v>
      </c>
      <c r="AI1735" s="42">
        <v>85.1</v>
      </c>
      <c r="AJ1735" s="42">
        <v>283.92</v>
      </c>
      <c r="AK1735" s="42" t="s">
        <v>76</v>
      </c>
      <c r="AL1735" s="42" t="s">
        <v>76</v>
      </c>
      <c r="AM1735" s="42" t="s">
        <v>76</v>
      </c>
      <c r="AN1735" s="42">
        <v>7.7</v>
      </c>
    </row>
    <row r="1736" spans="2:40" x14ac:dyDescent="0.25">
      <c r="B1736" s="42" t="s">
        <v>408</v>
      </c>
      <c r="C1736" s="15">
        <v>467350</v>
      </c>
      <c r="D1736" s="15" t="s">
        <v>5926</v>
      </c>
      <c r="E1736" s="15">
        <v>2019</v>
      </c>
      <c r="F1736" s="41">
        <v>43525</v>
      </c>
      <c r="G1736" s="42">
        <v>1014.3</v>
      </c>
      <c r="H1736" s="42">
        <v>1015.6</v>
      </c>
      <c r="I1736" s="42">
        <v>1020.6</v>
      </c>
      <c r="J1736" s="42" t="s">
        <v>6312</v>
      </c>
      <c r="K1736" s="42">
        <v>1007.2</v>
      </c>
      <c r="L1736" s="42" t="s">
        <v>6313</v>
      </c>
      <c r="M1736" s="42">
        <v>21.5</v>
      </c>
      <c r="N1736" s="42">
        <v>28.5</v>
      </c>
      <c r="O1736" s="42" t="s">
        <v>6314</v>
      </c>
      <c r="P1736" s="42">
        <v>15.8</v>
      </c>
      <c r="Q1736" s="42" t="s">
        <v>6315</v>
      </c>
      <c r="R1736" s="42">
        <v>18.100000000000001</v>
      </c>
      <c r="S1736" s="42">
        <v>3.8</v>
      </c>
      <c r="T1736" s="42">
        <v>30</v>
      </c>
      <c r="U1736" s="42">
        <v>21.5</v>
      </c>
      <c r="V1736" s="42">
        <v>50</v>
      </c>
      <c r="W1736" s="42" t="s">
        <v>6316</v>
      </c>
      <c r="X1736" s="42">
        <v>111.5</v>
      </c>
      <c r="Y1736" s="42">
        <v>79.400000000000006</v>
      </c>
      <c r="Z1736" s="42">
        <v>11</v>
      </c>
      <c r="AA1736" s="42">
        <v>8.8000000000000007</v>
      </c>
      <c r="AB1736" s="42" t="s">
        <v>6317</v>
      </c>
      <c r="AC1736" s="42">
        <v>17.5</v>
      </c>
      <c r="AD1736" s="42" t="s">
        <v>6318</v>
      </c>
      <c r="AE1736" s="42">
        <v>22.1</v>
      </c>
      <c r="AF1736" s="42" t="s">
        <v>6319</v>
      </c>
      <c r="AG1736" s="42">
        <v>82</v>
      </c>
      <c r="AH1736" s="42">
        <v>97.5</v>
      </c>
      <c r="AI1736" s="42">
        <v>130.9</v>
      </c>
      <c r="AJ1736" s="42">
        <v>374.57</v>
      </c>
      <c r="AK1736" s="42" t="s">
        <v>76</v>
      </c>
      <c r="AL1736" s="42" t="s">
        <v>76</v>
      </c>
      <c r="AM1736" s="42" t="s">
        <v>76</v>
      </c>
      <c r="AN1736" s="42">
        <v>6.9</v>
      </c>
    </row>
    <row r="1737" spans="2:40" x14ac:dyDescent="0.25">
      <c r="B1737" s="42" t="s">
        <v>408</v>
      </c>
      <c r="C1737" s="15">
        <v>467350</v>
      </c>
      <c r="D1737" s="15" t="s">
        <v>5926</v>
      </c>
      <c r="E1737" s="15">
        <v>2019</v>
      </c>
      <c r="F1737" s="41">
        <v>43556</v>
      </c>
      <c r="G1737" s="42">
        <v>1011.3</v>
      </c>
      <c r="H1737" s="42">
        <v>1012.6</v>
      </c>
      <c r="I1737" s="42">
        <v>1020</v>
      </c>
      <c r="J1737" s="42" t="s">
        <v>6320</v>
      </c>
      <c r="K1737" s="42">
        <v>1004.7</v>
      </c>
      <c r="L1737" s="42" t="s">
        <v>6321</v>
      </c>
      <c r="M1737" s="42">
        <v>24.3</v>
      </c>
      <c r="N1737" s="42">
        <v>30.9</v>
      </c>
      <c r="O1737" s="42" t="s">
        <v>6322</v>
      </c>
      <c r="P1737" s="42">
        <v>19.3</v>
      </c>
      <c r="Q1737" s="42" t="s">
        <v>6323</v>
      </c>
      <c r="R1737" s="42">
        <v>21.7</v>
      </c>
      <c r="S1737" s="42">
        <v>3.2</v>
      </c>
      <c r="T1737" s="42">
        <v>20</v>
      </c>
      <c r="U1737" s="42">
        <v>19.600000000000001</v>
      </c>
      <c r="V1737" s="42">
        <v>290</v>
      </c>
      <c r="W1737" s="42" t="s">
        <v>6324</v>
      </c>
      <c r="X1737" s="42">
        <v>114.8</v>
      </c>
      <c r="Y1737" s="42">
        <v>31.5</v>
      </c>
      <c r="Z1737" s="42">
        <v>7</v>
      </c>
      <c r="AA1737" s="42">
        <v>11.5</v>
      </c>
      <c r="AB1737" s="42" t="s">
        <v>6325</v>
      </c>
      <c r="AC1737" s="42">
        <v>40.5</v>
      </c>
      <c r="AD1737" s="42" t="s">
        <v>6326</v>
      </c>
      <c r="AE1737" s="42">
        <v>72.8</v>
      </c>
      <c r="AF1737" s="42" t="s">
        <v>6327</v>
      </c>
      <c r="AG1737" s="42">
        <v>85</v>
      </c>
      <c r="AH1737" s="42">
        <v>122</v>
      </c>
      <c r="AI1737" s="42">
        <v>170</v>
      </c>
      <c r="AJ1737" s="42">
        <v>475.74</v>
      </c>
      <c r="AK1737" s="42" t="s">
        <v>76</v>
      </c>
      <c r="AL1737" s="42" t="s">
        <v>76</v>
      </c>
      <c r="AM1737" s="42" t="s">
        <v>76</v>
      </c>
      <c r="AN1737" s="42">
        <v>6.3</v>
      </c>
    </row>
    <row r="1738" spans="2:40" x14ac:dyDescent="0.25">
      <c r="B1738" s="42" t="s">
        <v>408</v>
      </c>
      <c r="C1738" s="15">
        <v>467350</v>
      </c>
      <c r="D1738" s="15" t="s">
        <v>5926</v>
      </c>
      <c r="E1738" s="15">
        <v>2019</v>
      </c>
      <c r="F1738" s="41">
        <v>43586</v>
      </c>
      <c r="G1738" s="42">
        <v>1008.7</v>
      </c>
      <c r="H1738" s="42">
        <v>1010</v>
      </c>
      <c r="I1738" s="42">
        <v>1014.5</v>
      </c>
      <c r="J1738" s="42" t="s">
        <v>6328</v>
      </c>
      <c r="K1738" s="42">
        <v>1003</v>
      </c>
      <c r="L1738" s="42" t="s">
        <v>6329</v>
      </c>
      <c r="M1738" s="42">
        <v>25.8</v>
      </c>
      <c r="N1738" s="42">
        <v>32</v>
      </c>
      <c r="O1738" s="42" t="s">
        <v>6330</v>
      </c>
      <c r="P1738" s="42">
        <v>20.6</v>
      </c>
      <c r="Q1738" s="42" t="s">
        <v>6331</v>
      </c>
      <c r="R1738" s="42">
        <v>23</v>
      </c>
      <c r="S1738" s="42">
        <v>3.4</v>
      </c>
      <c r="T1738" s="42">
        <v>30</v>
      </c>
      <c r="U1738" s="42">
        <v>17.600000000000001</v>
      </c>
      <c r="V1738" s="42">
        <v>30</v>
      </c>
      <c r="W1738" s="42" t="s">
        <v>6332</v>
      </c>
      <c r="X1738" s="42">
        <v>77.900000000000006</v>
      </c>
      <c r="Y1738" s="42">
        <v>54.5</v>
      </c>
      <c r="Z1738" s="42">
        <v>9</v>
      </c>
      <c r="AA1738" s="42">
        <v>8</v>
      </c>
      <c r="AB1738" s="42" t="s">
        <v>6333</v>
      </c>
      <c r="AC1738" s="42">
        <v>24.5</v>
      </c>
      <c r="AD1738" s="42" t="s">
        <v>6334</v>
      </c>
      <c r="AE1738" s="42">
        <v>25.6</v>
      </c>
      <c r="AF1738" s="42" t="s">
        <v>3862</v>
      </c>
      <c r="AG1738" s="42">
        <v>85</v>
      </c>
      <c r="AH1738" s="42">
        <v>116</v>
      </c>
      <c r="AI1738" s="42">
        <v>119.1</v>
      </c>
      <c r="AJ1738" s="42">
        <v>446.54</v>
      </c>
      <c r="AK1738" s="42" t="s">
        <v>76</v>
      </c>
      <c r="AL1738" s="42" t="s">
        <v>76</v>
      </c>
      <c r="AM1738" s="42" t="s">
        <v>76</v>
      </c>
      <c r="AN1738" s="42">
        <v>7.7</v>
      </c>
    </row>
    <row r="1739" spans="2:40" x14ac:dyDescent="0.25">
      <c r="B1739" s="42" t="s">
        <v>408</v>
      </c>
      <c r="C1739" s="15">
        <v>467350</v>
      </c>
      <c r="D1739" s="15" t="s">
        <v>5926</v>
      </c>
      <c r="E1739" s="15">
        <v>2019</v>
      </c>
      <c r="F1739" s="41">
        <v>43617</v>
      </c>
      <c r="G1739" s="42">
        <v>1005.6</v>
      </c>
      <c r="H1739" s="42">
        <v>1006.9</v>
      </c>
      <c r="I1739" s="42">
        <v>1011.5</v>
      </c>
      <c r="J1739" s="42" t="s">
        <v>6335</v>
      </c>
      <c r="K1739" s="42">
        <v>999.1</v>
      </c>
      <c r="L1739" s="42" t="s">
        <v>6336</v>
      </c>
      <c r="M1739" s="42">
        <v>28.5</v>
      </c>
      <c r="N1739" s="42">
        <v>33.6</v>
      </c>
      <c r="O1739" s="42" t="s">
        <v>6337</v>
      </c>
      <c r="P1739" s="42">
        <v>25</v>
      </c>
      <c r="Q1739" s="42" t="s">
        <v>6338</v>
      </c>
      <c r="R1739" s="42">
        <v>26.3</v>
      </c>
      <c r="S1739" s="42">
        <v>2.7</v>
      </c>
      <c r="T1739" s="42">
        <v>180</v>
      </c>
      <c r="U1739" s="42">
        <v>13.6</v>
      </c>
      <c r="V1739" s="42">
        <v>250</v>
      </c>
      <c r="W1739" s="42" t="s">
        <v>6339</v>
      </c>
      <c r="X1739" s="42">
        <v>92.7</v>
      </c>
      <c r="Y1739" s="42">
        <v>42.3</v>
      </c>
      <c r="Z1739" s="42">
        <v>16</v>
      </c>
      <c r="AA1739" s="42">
        <v>9</v>
      </c>
      <c r="AB1739" s="42" t="s">
        <v>6340</v>
      </c>
      <c r="AC1739" s="42">
        <v>16</v>
      </c>
      <c r="AD1739" s="42" t="s">
        <v>6341</v>
      </c>
      <c r="AE1739" s="42">
        <v>19.2</v>
      </c>
      <c r="AF1739" s="42" t="s">
        <v>6342</v>
      </c>
      <c r="AG1739" s="42">
        <v>88</v>
      </c>
      <c r="AH1739" s="42">
        <v>123.1</v>
      </c>
      <c r="AI1739" s="42">
        <v>173.7</v>
      </c>
      <c r="AJ1739" s="42">
        <v>521.9</v>
      </c>
      <c r="AK1739" s="42">
        <v>11</v>
      </c>
      <c r="AL1739" s="42">
        <v>14</v>
      </c>
      <c r="AM1739" s="42" t="s">
        <v>6343</v>
      </c>
      <c r="AN1739" s="42">
        <v>7</v>
      </c>
    </row>
    <row r="1740" spans="2:40" x14ac:dyDescent="0.25">
      <c r="B1740" s="42" t="s">
        <v>408</v>
      </c>
      <c r="C1740" s="15">
        <v>467350</v>
      </c>
      <c r="D1740" s="15" t="s">
        <v>5926</v>
      </c>
      <c r="E1740" s="15">
        <v>2019</v>
      </c>
      <c r="F1740" s="41">
        <v>43647</v>
      </c>
      <c r="G1740" s="42">
        <v>1004.7</v>
      </c>
      <c r="H1740" s="42">
        <v>1006</v>
      </c>
      <c r="I1740" s="42">
        <v>1010.3</v>
      </c>
      <c r="J1740" s="42" t="s">
        <v>6344</v>
      </c>
      <c r="K1740" s="42">
        <v>993.8</v>
      </c>
      <c r="L1740" s="42" t="s">
        <v>6345</v>
      </c>
      <c r="M1740" s="42">
        <v>29.1</v>
      </c>
      <c r="N1740" s="42">
        <v>34.299999999999997</v>
      </c>
      <c r="O1740" s="42" t="s">
        <v>6346</v>
      </c>
      <c r="P1740" s="42">
        <v>24.6</v>
      </c>
      <c r="Q1740" s="42" t="s">
        <v>6347</v>
      </c>
      <c r="R1740" s="42">
        <v>26.3</v>
      </c>
      <c r="S1740" s="42">
        <v>2.9</v>
      </c>
      <c r="T1740" s="42">
        <v>190</v>
      </c>
      <c r="U1740" s="42">
        <v>17.600000000000001</v>
      </c>
      <c r="V1740" s="42">
        <v>10</v>
      </c>
      <c r="W1740" s="42" t="s">
        <v>6348</v>
      </c>
      <c r="X1740" s="42">
        <v>178.5</v>
      </c>
      <c r="Y1740" s="42">
        <v>46.1</v>
      </c>
      <c r="Z1740" s="42">
        <v>12</v>
      </c>
      <c r="AA1740" s="42">
        <v>10.5</v>
      </c>
      <c r="AB1740" s="42" t="s">
        <v>6349</v>
      </c>
      <c r="AC1740" s="42">
        <v>30.5</v>
      </c>
      <c r="AD1740" s="42" t="s">
        <v>6350</v>
      </c>
      <c r="AE1740" s="42">
        <v>38.4</v>
      </c>
      <c r="AF1740" s="42" t="s">
        <v>6351</v>
      </c>
      <c r="AG1740" s="42">
        <v>85</v>
      </c>
      <c r="AH1740" s="42">
        <v>145.19999999999999</v>
      </c>
      <c r="AI1740" s="42">
        <v>203.9</v>
      </c>
      <c r="AJ1740" s="42">
        <v>556.78</v>
      </c>
      <c r="AK1740" s="42" t="s">
        <v>76</v>
      </c>
      <c r="AL1740" s="42" t="s">
        <v>76</v>
      </c>
      <c r="AM1740" s="42" t="s">
        <v>76</v>
      </c>
      <c r="AN1740" s="42">
        <v>6.8</v>
      </c>
    </row>
    <row r="1741" spans="2:40" x14ac:dyDescent="0.25">
      <c r="B1741" s="42" t="s">
        <v>408</v>
      </c>
      <c r="C1741" s="15">
        <v>467350</v>
      </c>
      <c r="D1741" s="15" t="s">
        <v>5926</v>
      </c>
      <c r="E1741" s="15">
        <v>2019</v>
      </c>
      <c r="F1741" s="41">
        <v>43678</v>
      </c>
      <c r="G1741" s="42">
        <v>1002.1</v>
      </c>
      <c r="H1741" s="42">
        <v>1003.4</v>
      </c>
      <c r="I1741" s="42">
        <v>1010.4</v>
      </c>
      <c r="J1741" s="42" t="s">
        <v>6352</v>
      </c>
      <c r="K1741" s="42">
        <v>986.5</v>
      </c>
      <c r="L1741" s="42" t="s">
        <v>6353</v>
      </c>
      <c r="M1741" s="42">
        <v>28.5</v>
      </c>
      <c r="N1741" s="42">
        <v>34.799999999999997</v>
      </c>
      <c r="O1741" s="42" t="s">
        <v>6354</v>
      </c>
      <c r="P1741" s="42">
        <v>24.8</v>
      </c>
      <c r="Q1741" s="42" t="s">
        <v>6355</v>
      </c>
      <c r="R1741" s="42">
        <v>26.3</v>
      </c>
      <c r="S1741" s="42">
        <v>3.1</v>
      </c>
      <c r="T1741" s="42">
        <v>20</v>
      </c>
      <c r="U1741" s="42">
        <v>27</v>
      </c>
      <c r="V1741" s="42">
        <v>150</v>
      </c>
      <c r="W1741" s="42" t="s">
        <v>6356</v>
      </c>
      <c r="X1741" s="42">
        <v>169.6</v>
      </c>
      <c r="Y1741" s="42">
        <v>42.6</v>
      </c>
      <c r="Z1741" s="42">
        <v>10</v>
      </c>
      <c r="AA1741" s="42">
        <v>9.5</v>
      </c>
      <c r="AB1741" s="42" t="s">
        <v>6357</v>
      </c>
      <c r="AC1741" s="42">
        <v>34</v>
      </c>
      <c r="AD1741" s="42" t="s">
        <v>6358</v>
      </c>
      <c r="AE1741" s="42">
        <v>54.1</v>
      </c>
      <c r="AF1741" s="42" t="s">
        <v>6359</v>
      </c>
      <c r="AG1741" s="42">
        <v>88</v>
      </c>
      <c r="AH1741" s="42">
        <v>130.5</v>
      </c>
      <c r="AI1741" s="42">
        <v>177.2</v>
      </c>
      <c r="AJ1741" s="42">
        <v>485.42</v>
      </c>
      <c r="AK1741" s="42" t="s">
        <v>76</v>
      </c>
      <c r="AL1741" s="42" t="s">
        <v>76</v>
      </c>
      <c r="AM1741" s="42" t="s">
        <v>76</v>
      </c>
      <c r="AN1741" s="42">
        <v>7.2</v>
      </c>
    </row>
    <row r="1742" spans="2:40" x14ac:dyDescent="0.25">
      <c r="B1742" s="42" t="s">
        <v>408</v>
      </c>
      <c r="C1742" s="15">
        <v>467350</v>
      </c>
      <c r="D1742" s="15" t="s">
        <v>5926</v>
      </c>
      <c r="E1742" s="15">
        <v>2019</v>
      </c>
      <c r="F1742" s="41">
        <v>43709</v>
      </c>
      <c r="G1742" s="42">
        <v>1007.6</v>
      </c>
      <c r="H1742" s="42">
        <v>1008.9</v>
      </c>
      <c r="I1742" s="42">
        <v>1017.2</v>
      </c>
      <c r="J1742" s="42" t="s">
        <v>6360</v>
      </c>
      <c r="K1742" s="42">
        <v>998.9</v>
      </c>
      <c r="L1742" s="42" t="s">
        <v>6361</v>
      </c>
      <c r="M1742" s="42">
        <v>27.8</v>
      </c>
      <c r="N1742" s="42">
        <v>33.6</v>
      </c>
      <c r="O1742" s="42" t="s">
        <v>6362</v>
      </c>
      <c r="P1742" s="42">
        <v>24.2</v>
      </c>
      <c r="Q1742" s="42" t="s">
        <v>6363</v>
      </c>
      <c r="R1742" s="42">
        <v>23.7</v>
      </c>
      <c r="S1742" s="42">
        <v>3.9</v>
      </c>
      <c r="T1742" s="42">
        <v>30</v>
      </c>
      <c r="U1742" s="42">
        <v>22.9</v>
      </c>
      <c r="V1742" s="42">
        <v>30</v>
      </c>
      <c r="W1742" s="42" t="s">
        <v>6364</v>
      </c>
      <c r="X1742" s="42">
        <v>0.6</v>
      </c>
      <c r="Y1742" s="42">
        <v>4</v>
      </c>
      <c r="Z1742" s="42">
        <v>2</v>
      </c>
      <c r="AA1742" s="42">
        <v>0.2</v>
      </c>
      <c r="AB1742" s="42" t="s">
        <v>6365</v>
      </c>
      <c r="AC1742" s="42">
        <v>0.4</v>
      </c>
      <c r="AD1742" s="42" t="s">
        <v>6366</v>
      </c>
      <c r="AE1742" s="42">
        <v>0.4</v>
      </c>
      <c r="AF1742" s="42" t="s">
        <v>6367</v>
      </c>
      <c r="AG1742" s="42">
        <v>79</v>
      </c>
      <c r="AH1742" s="42">
        <v>164.8</v>
      </c>
      <c r="AI1742" s="42">
        <v>216.4</v>
      </c>
      <c r="AJ1742" s="42">
        <v>513.75</v>
      </c>
      <c r="AK1742" s="42" t="s">
        <v>76</v>
      </c>
      <c r="AL1742" s="42" t="s">
        <v>76</v>
      </c>
      <c r="AM1742" s="42" t="s">
        <v>76</v>
      </c>
      <c r="AN1742" s="42">
        <v>5.6</v>
      </c>
    </row>
    <row r="1743" spans="2:40" x14ac:dyDescent="0.25">
      <c r="B1743" s="42" t="s">
        <v>408</v>
      </c>
      <c r="C1743" s="15">
        <v>467350</v>
      </c>
      <c r="D1743" s="15" t="s">
        <v>5926</v>
      </c>
      <c r="E1743" s="15">
        <v>2019</v>
      </c>
      <c r="F1743" s="41">
        <v>43739</v>
      </c>
      <c r="G1743" s="42">
        <v>1013.1</v>
      </c>
      <c r="H1743" s="42">
        <v>1014.4</v>
      </c>
      <c r="I1743" s="42">
        <v>1018.3</v>
      </c>
      <c r="J1743" s="42" t="s">
        <v>6368</v>
      </c>
      <c r="K1743" s="42">
        <v>1003.9</v>
      </c>
      <c r="L1743" s="42" t="s">
        <v>6369</v>
      </c>
      <c r="M1743" s="42">
        <v>25.7</v>
      </c>
      <c r="N1743" s="42">
        <v>32.299999999999997</v>
      </c>
      <c r="O1743" s="42" t="s">
        <v>6370</v>
      </c>
      <c r="P1743" s="42">
        <v>22.6</v>
      </c>
      <c r="Q1743" s="42" t="s">
        <v>6371</v>
      </c>
      <c r="R1743" s="42">
        <v>21.1</v>
      </c>
      <c r="S1743" s="42">
        <v>4.7</v>
      </c>
      <c r="T1743" s="42">
        <v>30</v>
      </c>
      <c r="U1743" s="42">
        <v>22.2</v>
      </c>
      <c r="V1743" s="42">
        <v>30</v>
      </c>
      <c r="W1743" s="42" t="s">
        <v>6372</v>
      </c>
      <c r="X1743" s="42">
        <v>0</v>
      </c>
      <c r="Y1743" s="42">
        <v>0</v>
      </c>
      <c r="Z1743" s="42">
        <v>0</v>
      </c>
      <c r="AA1743" s="42">
        <v>0</v>
      </c>
      <c r="AB1743" s="42" t="s">
        <v>76</v>
      </c>
      <c r="AC1743" s="42">
        <v>0</v>
      </c>
      <c r="AD1743" s="42" t="s">
        <v>76</v>
      </c>
      <c r="AE1743" s="42">
        <v>0</v>
      </c>
      <c r="AF1743" s="42" t="s">
        <v>2286</v>
      </c>
      <c r="AG1743" s="42">
        <v>76</v>
      </c>
      <c r="AH1743" s="42">
        <v>162.4</v>
      </c>
      <c r="AI1743" s="42">
        <v>241</v>
      </c>
      <c r="AJ1743" s="42">
        <v>496</v>
      </c>
      <c r="AK1743" s="42" t="s">
        <v>76</v>
      </c>
      <c r="AL1743" s="42" t="s">
        <v>76</v>
      </c>
      <c r="AM1743" s="42" t="s">
        <v>76</v>
      </c>
      <c r="AN1743" s="42">
        <v>4.4000000000000004</v>
      </c>
    </row>
    <row r="1744" spans="2:40" x14ac:dyDescent="0.25">
      <c r="B1744" s="42" t="s">
        <v>408</v>
      </c>
      <c r="C1744" s="15">
        <v>467350</v>
      </c>
      <c r="D1744" s="15" t="s">
        <v>5926</v>
      </c>
      <c r="E1744" s="15">
        <v>2019</v>
      </c>
      <c r="F1744" s="41">
        <v>43770</v>
      </c>
      <c r="G1744" s="42">
        <v>1014.8</v>
      </c>
      <c r="H1744" s="42">
        <v>1016.1</v>
      </c>
      <c r="I1744" s="42">
        <v>1021.8</v>
      </c>
      <c r="J1744" s="42" t="s">
        <v>6373</v>
      </c>
      <c r="K1744" s="42">
        <v>1008.2</v>
      </c>
      <c r="L1744" s="42" t="s">
        <v>6374</v>
      </c>
      <c r="M1744" s="42">
        <v>22.5</v>
      </c>
      <c r="N1744" s="42">
        <v>28</v>
      </c>
      <c r="O1744" s="42" t="s">
        <v>6375</v>
      </c>
      <c r="P1744" s="42">
        <v>18.7</v>
      </c>
      <c r="Q1744" s="42" t="s">
        <v>6376</v>
      </c>
      <c r="R1744" s="42">
        <v>18.2</v>
      </c>
      <c r="S1744" s="42">
        <v>5.9</v>
      </c>
      <c r="T1744" s="42">
        <v>30</v>
      </c>
      <c r="U1744" s="42">
        <v>25.6</v>
      </c>
      <c r="V1744" s="42">
        <v>10</v>
      </c>
      <c r="W1744" s="42" t="s">
        <v>6377</v>
      </c>
      <c r="X1744" s="42" t="s">
        <v>80</v>
      </c>
      <c r="Y1744" s="42">
        <v>1.2</v>
      </c>
      <c r="Z1744" s="42">
        <v>0</v>
      </c>
      <c r="AA1744" s="42" t="s">
        <v>80</v>
      </c>
      <c r="AB1744" s="42" t="s">
        <v>6378</v>
      </c>
      <c r="AC1744" s="42" t="s">
        <v>80</v>
      </c>
      <c r="AD1744" s="42" t="s">
        <v>6378</v>
      </c>
      <c r="AE1744" s="42">
        <v>-9.8000000000000007</v>
      </c>
      <c r="AF1744" s="42" t="s">
        <v>6379</v>
      </c>
      <c r="AG1744" s="42">
        <v>78</v>
      </c>
      <c r="AH1744" s="42">
        <v>126.7</v>
      </c>
      <c r="AI1744" s="42">
        <v>153.30000000000001</v>
      </c>
      <c r="AJ1744" s="42">
        <v>332.19</v>
      </c>
      <c r="AK1744" s="42" t="s">
        <v>76</v>
      </c>
      <c r="AL1744" s="42" t="s">
        <v>76</v>
      </c>
      <c r="AM1744" s="42" t="s">
        <v>76</v>
      </c>
      <c r="AN1744" s="42">
        <v>5.9</v>
      </c>
    </row>
    <row r="1745" spans="2:40" x14ac:dyDescent="0.25">
      <c r="B1745" s="42" t="s">
        <v>408</v>
      </c>
      <c r="C1745" s="15">
        <v>467350</v>
      </c>
      <c r="D1745" s="15" t="s">
        <v>5926</v>
      </c>
      <c r="E1745" s="15">
        <v>2019</v>
      </c>
      <c r="F1745" s="41">
        <v>43800</v>
      </c>
      <c r="G1745" s="42">
        <v>1018.1</v>
      </c>
      <c r="H1745" s="42">
        <v>1019.5</v>
      </c>
      <c r="I1745" s="42">
        <v>1025.5999999999999</v>
      </c>
      <c r="J1745" s="42" t="s">
        <v>6380</v>
      </c>
      <c r="K1745" s="42">
        <v>1011.7</v>
      </c>
      <c r="L1745" s="42" t="s">
        <v>6381</v>
      </c>
      <c r="M1745" s="42">
        <v>19.100000000000001</v>
      </c>
      <c r="N1745" s="42">
        <v>27</v>
      </c>
      <c r="O1745" s="42" t="s">
        <v>6382</v>
      </c>
      <c r="P1745" s="42">
        <v>14.9</v>
      </c>
      <c r="Q1745" s="42" t="s">
        <v>6383</v>
      </c>
      <c r="R1745" s="42">
        <v>16.2</v>
      </c>
      <c r="S1745" s="42">
        <v>5.3</v>
      </c>
      <c r="T1745" s="42">
        <v>20</v>
      </c>
      <c r="U1745" s="42">
        <v>26.3</v>
      </c>
      <c r="V1745" s="42">
        <v>360</v>
      </c>
      <c r="W1745" s="42" t="s">
        <v>6384</v>
      </c>
      <c r="X1745" s="42">
        <v>139.4</v>
      </c>
      <c r="Y1745" s="42">
        <v>87.9</v>
      </c>
      <c r="Z1745" s="42">
        <v>5</v>
      </c>
      <c r="AA1745" s="42">
        <v>3.5</v>
      </c>
      <c r="AB1745" s="42" t="s">
        <v>6385</v>
      </c>
      <c r="AC1745" s="42">
        <v>13</v>
      </c>
      <c r="AD1745" s="42" t="s">
        <v>6386</v>
      </c>
      <c r="AE1745" s="42">
        <v>92.7</v>
      </c>
      <c r="AF1745" s="42" t="s">
        <v>3428</v>
      </c>
      <c r="AG1745" s="42">
        <v>84</v>
      </c>
      <c r="AH1745" s="42">
        <v>89.9</v>
      </c>
      <c r="AI1745" s="42">
        <v>138.4</v>
      </c>
      <c r="AJ1745" s="42">
        <v>318.52999999999997</v>
      </c>
      <c r="AK1745" s="42" t="s">
        <v>76</v>
      </c>
      <c r="AL1745" s="42" t="s">
        <v>76</v>
      </c>
      <c r="AM1745" s="42" t="s">
        <v>76</v>
      </c>
      <c r="AN1745" s="42">
        <v>6.6</v>
      </c>
    </row>
    <row r="1746" spans="2:40" x14ac:dyDescent="0.25">
      <c r="B1746" s="42" t="s">
        <v>408</v>
      </c>
      <c r="C1746" s="15">
        <v>467350</v>
      </c>
      <c r="D1746" s="15" t="s">
        <v>5926</v>
      </c>
      <c r="E1746" s="15">
        <v>2020</v>
      </c>
      <c r="F1746" s="41">
        <v>43831</v>
      </c>
      <c r="G1746" s="42">
        <v>1017.9</v>
      </c>
      <c r="H1746" s="42">
        <v>1019.3</v>
      </c>
      <c r="I1746" s="42">
        <v>1027</v>
      </c>
      <c r="J1746" s="42" t="s">
        <v>6387</v>
      </c>
      <c r="K1746" s="42">
        <v>1009.2</v>
      </c>
      <c r="L1746" s="42" t="s">
        <v>6388</v>
      </c>
      <c r="M1746" s="42">
        <v>18.399999999999999</v>
      </c>
      <c r="N1746" s="42">
        <v>27.3</v>
      </c>
      <c r="O1746" s="42" t="s">
        <v>6389</v>
      </c>
      <c r="P1746" s="42">
        <v>13.2</v>
      </c>
      <c r="Q1746" s="42" t="s">
        <v>6390</v>
      </c>
      <c r="R1746" s="42">
        <v>15.1</v>
      </c>
      <c r="S1746" s="42">
        <v>4.4000000000000004</v>
      </c>
      <c r="T1746" s="42">
        <v>20</v>
      </c>
      <c r="U1746" s="42">
        <v>19.100000000000001</v>
      </c>
      <c r="V1746" s="42">
        <v>20</v>
      </c>
      <c r="W1746" s="42" t="s">
        <v>6391</v>
      </c>
      <c r="X1746" s="42">
        <v>8.4</v>
      </c>
      <c r="Y1746" s="42">
        <v>16.5</v>
      </c>
      <c r="Z1746" s="42">
        <v>2</v>
      </c>
      <c r="AA1746" s="42">
        <v>2.8</v>
      </c>
      <c r="AB1746" s="42" t="s">
        <v>6392</v>
      </c>
      <c r="AC1746" s="42">
        <v>2.8</v>
      </c>
      <c r="AD1746" s="42" t="s">
        <v>1461</v>
      </c>
      <c r="AE1746" s="42">
        <v>8.1999999999999993</v>
      </c>
      <c r="AF1746" s="42" t="s">
        <v>4535</v>
      </c>
      <c r="AG1746" s="42">
        <v>82</v>
      </c>
      <c r="AH1746" s="42">
        <v>82.8</v>
      </c>
      <c r="AI1746" s="42">
        <v>138.30000000000001</v>
      </c>
      <c r="AJ1746" s="42">
        <v>357.75</v>
      </c>
      <c r="AK1746" s="42" t="s">
        <v>76</v>
      </c>
      <c r="AL1746" s="42" t="s">
        <v>76</v>
      </c>
      <c r="AM1746" s="42" t="s">
        <v>76</v>
      </c>
      <c r="AN1746" s="42">
        <v>6.4</v>
      </c>
    </row>
    <row r="1747" spans="2:40" x14ac:dyDescent="0.25">
      <c r="B1747" s="42" t="s">
        <v>408</v>
      </c>
      <c r="C1747" s="15">
        <v>467350</v>
      </c>
      <c r="D1747" s="15" t="s">
        <v>5926</v>
      </c>
      <c r="E1747" s="15">
        <v>2020</v>
      </c>
      <c r="F1747" s="41">
        <v>43862</v>
      </c>
      <c r="G1747" s="42">
        <v>1019.7</v>
      </c>
      <c r="H1747" s="42">
        <v>1021.1</v>
      </c>
      <c r="I1747" s="42">
        <v>1027.5999999999999</v>
      </c>
      <c r="J1747" s="42" t="s">
        <v>6393</v>
      </c>
      <c r="K1747" s="42">
        <v>1010.5</v>
      </c>
      <c r="L1747" s="42" t="s">
        <v>6394</v>
      </c>
      <c r="M1747" s="42">
        <v>18.8</v>
      </c>
      <c r="N1747" s="42">
        <v>27.6</v>
      </c>
      <c r="O1747" s="42" t="s">
        <v>6395</v>
      </c>
      <c r="P1747" s="42">
        <v>13.1</v>
      </c>
      <c r="Q1747" s="42" t="s">
        <v>6396</v>
      </c>
      <c r="R1747" s="42">
        <v>15.6</v>
      </c>
      <c r="S1747" s="42">
        <v>4.3</v>
      </c>
      <c r="T1747" s="42">
        <v>20</v>
      </c>
      <c r="U1747" s="42">
        <v>18.899999999999999</v>
      </c>
      <c r="V1747" s="42">
        <v>30</v>
      </c>
      <c r="W1747" s="42" t="s">
        <v>6397</v>
      </c>
      <c r="X1747" s="42">
        <v>7.1</v>
      </c>
      <c r="Y1747" s="42">
        <v>8.8000000000000007</v>
      </c>
      <c r="Z1747" s="42">
        <v>4</v>
      </c>
      <c r="AA1747" s="42">
        <v>2.5</v>
      </c>
      <c r="AB1747" s="42" t="s">
        <v>6398</v>
      </c>
      <c r="AC1747" s="42">
        <v>5</v>
      </c>
      <c r="AD1747" s="42" t="s">
        <v>6399</v>
      </c>
      <c r="AE1747" s="42">
        <v>5.3</v>
      </c>
      <c r="AF1747" s="42" t="s">
        <v>6400</v>
      </c>
      <c r="AG1747" s="42">
        <v>82</v>
      </c>
      <c r="AH1747" s="42">
        <v>97.2</v>
      </c>
      <c r="AI1747" s="42">
        <v>149.5</v>
      </c>
      <c r="AJ1747" s="42">
        <v>403.23</v>
      </c>
      <c r="AK1747" s="42" t="s">
        <v>76</v>
      </c>
      <c r="AL1747" s="42" t="s">
        <v>76</v>
      </c>
      <c r="AM1747" s="42" t="s">
        <v>76</v>
      </c>
      <c r="AN1747" s="42">
        <v>6.1</v>
      </c>
    </row>
    <row r="1748" spans="2:40" x14ac:dyDescent="0.25">
      <c r="B1748" s="42" t="s">
        <v>408</v>
      </c>
      <c r="C1748" s="15">
        <v>467350</v>
      </c>
      <c r="D1748" s="15" t="s">
        <v>5926</v>
      </c>
      <c r="E1748" s="15">
        <v>2020</v>
      </c>
      <c r="F1748" s="41">
        <v>43891</v>
      </c>
      <c r="G1748" s="42">
        <v>1014.3</v>
      </c>
      <c r="H1748" s="42">
        <v>1015.6</v>
      </c>
      <c r="I1748" s="42">
        <v>1020.7</v>
      </c>
      <c r="J1748" s="42" t="s">
        <v>6401</v>
      </c>
      <c r="K1748" s="42">
        <v>1005.3</v>
      </c>
      <c r="L1748" s="42" t="s">
        <v>6402</v>
      </c>
      <c r="M1748" s="42">
        <v>21.8</v>
      </c>
      <c r="N1748" s="42">
        <v>29.7</v>
      </c>
      <c r="O1748" s="42" t="s">
        <v>6403</v>
      </c>
      <c r="P1748" s="42">
        <v>17.2</v>
      </c>
      <c r="Q1748" s="42" t="s">
        <v>6404</v>
      </c>
      <c r="R1748" s="42">
        <v>18.2</v>
      </c>
      <c r="S1748" s="42">
        <v>3.7</v>
      </c>
      <c r="T1748" s="42">
        <v>30</v>
      </c>
      <c r="U1748" s="42">
        <v>19.399999999999999</v>
      </c>
      <c r="V1748" s="42">
        <v>360</v>
      </c>
      <c r="W1748" s="42" t="s">
        <v>6405</v>
      </c>
      <c r="X1748" s="42">
        <v>29.1</v>
      </c>
      <c r="Y1748" s="42">
        <v>16.5</v>
      </c>
      <c r="Z1748" s="42">
        <v>5</v>
      </c>
      <c r="AA1748" s="42">
        <v>11</v>
      </c>
      <c r="AB1748" s="42" t="s">
        <v>6406</v>
      </c>
      <c r="AC1748" s="42">
        <v>19.7</v>
      </c>
      <c r="AD1748" s="42" t="s">
        <v>6407</v>
      </c>
      <c r="AE1748" s="42">
        <v>23.4</v>
      </c>
      <c r="AF1748" s="42" t="s">
        <v>6408</v>
      </c>
      <c r="AG1748" s="42">
        <v>81</v>
      </c>
      <c r="AH1748" s="42">
        <v>125.9</v>
      </c>
      <c r="AI1748" s="42">
        <v>172.7</v>
      </c>
      <c r="AJ1748" s="42">
        <v>507.9</v>
      </c>
      <c r="AK1748" s="42" t="s">
        <v>76</v>
      </c>
      <c r="AL1748" s="42" t="s">
        <v>76</v>
      </c>
      <c r="AM1748" s="42" t="s">
        <v>76</v>
      </c>
      <c r="AN1748" s="42">
        <v>6.2</v>
      </c>
    </row>
    <row r="1749" spans="2:40" x14ac:dyDescent="0.25">
      <c r="B1749" s="42" t="s">
        <v>408</v>
      </c>
      <c r="C1749" s="15">
        <v>467350</v>
      </c>
      <c r="D1749" s="15" t="s">
        <v>5926</v>
      </c>
      <c r="E1749" s="15">
        <v>2020</v>
      </c>
      <c r="F1749" s="41">
        <v>43922</v>
      </c>
      <c r="G1749" s="42">
        <v>1014.8</v>
      </c>
      <c r="H1749" s="42">
        <v>1016.2</v>
      </c>
      <c r="I1749" s="42">
        <v>1019.5</v>
      </c>
      <c r="J1749" s="42" t="s">
        <v>6409</v>
      </c>
      <c r="K1749" s="42">
        <v>1009.3</v>
      </c>
      <c r="L1749" s="42" t="s">
        <v>6410</v>
      </c>
      <c r="M1749" s="42">
        <v>21.7</v>
      </c>
      <c r="N1749" s="42">
        <v>30.1</v>
      </c>
      <c r="O1749" s="42" t="s">
        <v>6411</v>
      </c>
      <c r="P1749" s="42">
        <v>16.5</v>
      </c>
      <c r="Q1749" s="42" t="s">
        <v>6412</v>
      </c>
      <c r="R1749" s="42">
        <v>17.899999999999999</v>
      </c>
      <c r="S1749" s="42">
        <v>4</v>
      </c>
      <c r="T1749" s="42">
        <v>20</v>
      </c>
      <c r="U1749" s="42">
        <v>17.2</v>
      </c>
      <c r="V1749" s="42">
        <v>20</v>
      </c>
      <c r="W1749" s="42" t="s">
        <v>6413</v>
      </c>
      <c r="X1749" s="42">
        <v>45.1</v>
      </c>
      <c r="Y1749" s="42">
        <v>33.1</v>
      </c>
      <c r="Z1749" s="42">
        <v>8</v>
      </c>
      <c r="AA1749" s="42">
        <v>4</v>
      </c>
      <c r="AB1749" s="42" t="s">
        <v>6414</v>
      </c>
      <c r="AC1749" s="42">
        <v>10.1</v>
      </c>
      <c r="AD1749" s="42" t="s">
        <v>6415</v>
      </c>
      <c r="AE1749" s="42">
        <v>14.9</v>
      </c>
      <c r="AF1749" s="42" t="s">
        <v>6416</v>
      </c>
      <c r="AG1749" s="42">
        <v>80</v>
      </c>
      <c r="AH1749" s="42">
        <v>120.5</v>
      </c>
      <c r="AI1749" s="42">
        <v>136.9</v>
      </c>
      <c r="AJ1749" s="42">
        <v>488.21</v>
      </c>
      <c r="AK1749" s="42" t="s">
        <v>76</v>
      </c>
      <c r="AL1749" s="42" t="s">
        <v>76</v>
      </c>
      <c r="AM1749" s="42" t="s">
        <v>76</v>
      </c>
      <c r="AN1749" s="42">
        <v>6.6</v>
      </c>
    </row>
    <row r="1750" spans="2:40" x14ac:dyDescent="0.25">
      <c r="B1750" s="42" t="s">
        <v>408</v>
      </c>
      <c r="C1750" s="15">
        <v>467350</v>
      </c>
      <c r="D1750" s="15" t="s">
        <v>5926</v>
      </c>
      <c r="E1750" s="15">
        <v>2020</v>
      </c>
      <c r="F1750" s="41">
        <v>43952</v>
      </c>
      <c r="G1750" s="42">
        <v>1008</v>
      </c>
      <c r="H1750" s="42">
        <v>1009.3</v>
      </c>
      <c r="I1750" s="42">
        <v>1013.7</v>
      </c>
      <c r="J1750" s="42" t="s">
        <v>6417</v>
      </c>
      <c r="K1750" s="42">
        <v>1001.7</v>
      </c>
      <c r="L1750" s="42" t="s">
        <v>6418</v>
      </c>
      <c r="M1750" s="42">
        <v>26.7</v>
      </c>
      <c r="N1750" s="42">
        <v>33.799999999999997</v>
      </c>
      <c r="O1750" s="42" t="s">
        <v>115</v>
      </c>
      <c r="P1750" s="42">
        <v>22.1</v>
      </c>
      <c r="Q1750" s="42" t="s">
        <v>6419</v>
      </c>
      <c r="R1750" s="42">
        <v>24.3</v>
      </c>
      <c r="S1750" s="42">
        <v>2.6</v>
      </c>
      <c r="T1750" s="42">
        <v>180</v>
      </c>
      <c r="U1750" s="42">
        <v>14.2</v>
      </c>
      <c r="V1750" s="42">
        <v>40</v>
      </c>
      <c r="W1750" s="42" t="s">
        <v>6420</v>
      </c>
      <c r="X1750" s="42">
        <v>273.10000000000002</v>
      </c>
      <c r="Y1750" s="42">
        <v>74.099999999999994</v>
      </c>
      <c r="Z1750" s="42">
        <v>9</v>
      </c>
      <c r="AA1750" s="42">
        <v>14.5</v>
      </c>
      <c r="AB1750" s="42" t="s">
        <v>6421</v>
      </c>
      <c r="AC1750" s="42">
        <v>33.5</v>
      </c>
      <c r="AD1750" s="42" t="s">
        <v>6422</v>
      </c>
      <c r="AE1750" s="42">
        <v>74</v>
      </c>
      <c r="AF1750" s="42" t="s">
        <v>6423</v>
      </c>
      <c r="AG1750" s="42">
        <v>88</v>
      </c>
      <c r="AH1750" s="42">
        <v>137.30000000000001</v>
      </c>
      <c r="AI1750" s="42">
        <v>189.3</v>
      </c>
      <c r="AJ1750" s="42">
        <v>605.97</v>
      </c>
      <c r="AK1750" s="42" t="s">
        <v>76</v>
      </c>
      <c r="AL1750" s="42" t="s">
        <v>76</v>
      </c>
      <c r="AM1750" s="42" t="s">
        <v>76</v>
      </c>
      <c r="AN1750" s="42">
        <v>5.9</v>
      </c>
    </row>
    <row r="1751" spans="2:40" x14ac:dyDescent="0.25">
      <c r="B1751" s="42" t="s">
        <v>408</v>
      </c>
      <c r="C1751" s="15">
        <v>467350</v>
      </c>
      <c r="D1751" s="15" t="s">
        <v>5926</v>
      </c>
      <c r="E1751" s="15">
        <v>2020</v>
      </c>
      <c r="F1751" s="41">
        <v>43983</v>
      </c>
      <c r="G1751" s="42">
        <v>1007.6</v>
      </c>
      <c r="H1751" s="42">
        <v>1008.9</v>
      </c>
      <c r="I1751" s="42">
        <v>1013</v>
      </c>
      <c r="J1751" s="42" t="s">
        <v>6424</v>
      </c>
      <c r="K1751" s="42">
        <v>1003.4</v>
      </c>
      <c r="L1751" s="42" t="s">
        <v>6425</v>
      </c>
      <c r="M1751" s="42">
        <v>28.6</v>
      </c>
      <c r="N1751" s="42">
        <v>33.799999999999997</v>
      </c>
      <c r="O1751" s="42" t="s">
        <v>6426</v>
      </c>
      <c r="P1751" s="42">
        <v>23.2</v>
      </c>
      <c r="Q1751" s="42" t="s">
        <v>6427</v>
      </c>
      <c r="R1751" s="42">
        <v>26</v>
      </c>
      <c r="S1751" s="42">
        <v>2.4</v>
      </c>
      <c r="T1751" s="42">
        <v>190</v>
      </c>
      <c r="U1751" s="42">
        <v>17.5</v>
      </c>
      <c r="V1751" s="42">
        <v>260</v>
      </c>
      <c r="W1751" s="42" t="s">
        <v>6428</v>
      </c>
      <c r="X1751" s="42">
        <v>51.6</v>
      </c>
      <c r="Y1751" s="42">
        <v>17.600000000000001</v>
      </c>
      <c r="Z1751" s="42">
        <v>4</v>
      </c>
      <c r="AA1751" s="42">
        <v>11</v>
      </c>
      <c r="AB1751" s="42" t="s">
        <v>6429</v>
      </c>
      <c r="AC1751" s="42">
        <v>23.5</v>
      </c>
      <c r="AD1751" s="42" t="s">
        <v>6430</v>
      </c>
      <c r="AE1751" s="42">
        <v>27.6</v>
      </c>
      <c r="AF1751" s="42" t="s">
        <v>2832</v>
      </c>
      <c r="AG1751" s="42">
        <v>87</v>
      </c>
      <c r="AH1751" s="42">
        <v>154.80000000000001</v>
      </c>
      <c r="AI1751" s="42">
        <v>277.89999999999998</v>
      </c>
      <c r="AJ1751" s="42">
        <v>735.97</v>
      </c>
      <c r="AK1751" s="42" t="s">
        <v>76</v>
      </c>
      <c r="AL1751" s="42" t="s">
        <v>76</v>
      </c>
      <c r="AM1751" s="42" t="s">
        <v>76</v>
      </c>
      <c r="AN1751" s="42">
        <v>5.5</v>
      </c>
    </row>
    <row r="1752" spans="2:40" x14ac:dyDescent="0.25">
      <c r="B1752" s="42" t="s">
        <v>408</v>
      </c>
      <c r="C1752" s="15">
        <v>467350</v>
      </c>
      <c r="D1752" s="15" t="s">
        <v>5926</v>
      </c>
      <c r="E1752" s="15">
        <v>2020</v>
      </c>
      <c r="F1752" s="41">
        <v>44013</v>
      </c>
      <c r="G1752" s="42">
        <v>1007.1</v>
      </c>
      <c r="H1752" s="42">
        <v>1008.4</v>
      </c>
      <c r="I1752" s="42">
        <v>1011.3</v>
      </c>
      <c r="J1752" s="42" t="s">
        <v>6431</v>
      </c>
      <c r="K1752" s="42">
        <v>1002.5</v>
      </c>
      <c r="L1752" s="42" t="s">
        <v>6432</v>
      </c>
      <c r="M1752" s="42">
        <v>29.8</v>
      </c>
      <c r="N1752" s="42">
        <v>35.299999999999997</v>
      </c>
      <c r="O1752" s="42" t="s">
        <v>6433</v>
      </c>
      <c r="P1752" s="42">
        <v>26.7</v>
      </c>
      <c r="Q1752" s="42" t="s">
        <v>6434</v>
      </c>
      <c r="R1752" s="42">
        <v>26.5</v>
      </c>
      <c r="S1752" s="42">
        <v>2</v>
      </c>
      <c r="T1752" s="42">
        <v>190</v>
      </c>
      <c r="U1752" s="42">
        <v>12.4</v>
      </c>
      <c r="V1752" s="42">
        <v>200</v>
      </c>
      <c r="W1752" s="42" t="s">
        <v>6435</v>
      </c>
      <c r="X1752" s="42">
        <v>8.5</v>
      </c>
      <c r="Y1752" s="42">
        <v>4.5</v>
      </c>
      <c r="Z1752" s="42">
        <v>4</v>
      </c>
      <c r="AA1752" s="42">
        <v>3</v>
      </c>
      <c r="AB1752" s="42" t="s">
        <v>6436</v>
      </c>
      <c r="AC1752" s="42">
        <v>4.5</v>
      </c>
      <c r="AD1752" s="42" t="s">
        <v>6437</v>
      </c>
      <c r="AE1752" s="42">
        <v>4.5</v>
      </c>
      <c r="AF1752" s="42" t="s">
        <v>6438</v>
      </c>
      <c r="AG1752" s="42">
        <v>83</v>
      </c>
      <c r="AH1752" s="42">
        <v>171.7</v>
      </c>
      <c r="AI1752" s="42">
        <v>284.39999999999998</v>
      </c>
      <c r="AJ1752" s="42">
        <v>744.92</v>
      </c>
      <c r="AK1752" s="42" t="s">
        <v>76</v>
      </c>
      <c r="AL1752" s="42" t="s">
        <v>76</v>
      </c>
      <c r="AM1752" s="42" t="s">
        <v>76</v>
      </c>
      <c r="AN1752" s="42">
        <v>6</v>
      </c>
    </row>
    <row r="1753" spans="2:40" x14ac:dyDescent="0.25">
      <c r="B1753" s="42" t="s">
        <v>408</v>
      </c>
      <c r="C1753" s="15">
        <v>467350</v>
      </c>
      <c r="D1753" s="15" t="s">
        <v>5926</v>
      </c>
      <c r="E1753" s="15">
        <v>2020</v>
      </c>
      <c r="F1753" s="41">
        <v>44044</v>
      </c>
      <c r="G1753" s="42">
        <v>1006</v>
      </c>
      <c r="H1753" s="42">
        <v>1007.3</v>
      </c>
      <c r="I1753" s="42">
        <v>1014.1</v>
      </c>
      <c r="J1753" s="42" t="s">
        <v>6439</v>
      </c>
      <c r="K1753" s="42">
        <v>999.8</v>
      </c>
      <c r="L1753" s="42" t="s">
        <v>6440</v>
      </c>
      <c r="M1753" s="42">
        <v>29</v>
      </c>
      <c r="N1753" s="42">
        <v>34.700000000000003</v>
      </c>
      <c r="O1753" s="42" t="s">
        <v>6441</v>
      </c>
      <c r="P1753" s="42">
        <v>23.9</v>
      </c>
      <c r="Q1753" s="42" t="s">
        <v>6442</v>
      </c>
      <c r="R1753" s="42">
        <v>26.3</v>
      </c>
      <c r="S1753" s="42">
        <v>2.4</v>
      </c>
      <c r="T1753" s="42">
        <v>10</v>
      </c>
      <c r="U1753" s="42">
        <v>23.9</v>
      </c>
      <c r="V1753" s="42">
        <v>170</v>
      </c>
      <c r="W1753" s="42" t="s">
        <v>6443</v>
      </c>
      <c r="X1753" s="42">
        <v>225.5</v>
      </c>
      <c r="Y1753" s="42">
        <v>35.299999999999997</v>
      </c>
      <c r="Z1753" s="42">
        <v>11</v>
      </c>
      <c r="AA1753" s="42">
        <v>12.5</v>
      </c>
      <c r="AB1753" s="42" t="s">
        <v>6444</v>
      </c>
      <c r="AC1753" s="42">
        <v>30</v>
      </c>
      <c r="AD1753" s="42" t="s">
        <v>6445</v>
      </c>
      <c r="AE1753" s="42">
        <v>79</v>
      </c>
      <c r="AF1753" s="42" t="s">
        <v>3974</v>
      </c>
      <c r="AG1753" s="42">
        <v>87</v>
      </c>
      <c r="AH1753" s="42">
        <v>149.30000000000001</v>
      </c>
      <c r="AI1753" s="42">
        <v>252.3</v>
      </c>
      <c r="AJ1753" s="42">
        <v>652.79</v>
      </c>
      <c r="AK1753" s="42" t="s">
        <v>76</v>
      </c>
      <c r="AL1753" s="42" t="s">
        <v>76</v>
      </c>
      <c r="AM1753" s="42" t="s">
        <v>76</v>
      </c>
      <c r="AN1753" s="42">
        <v>5.6</v>
      </c>
    </row>
    <row r="1754" spans="2:40" x14ac:dyDescent="0.25">
      <c r="B1754" s="42" t="s">
        <v>408</v>
      </c>
      <c r="C1754" s="15">
        <v>467350</v>
      </c>
      <c r="D1754" s="15" t="s">
        <v>5926</v>
      </c>
      <c r="E1754" s="15">
        <v>2020</v>
      </c>
      <c r="F1754" s="41">
        <v>44075</v>
      </c>
      <c r="G1754" s="42">
        <v>1008.4</v>
      </c>
      <c r="H1754" s="42">
        <v>1009.7</v>
      </c>
      <c r="I1754" s="42">
        <v>1014</v>
      </c>
      <c r="J1754" s="42" t="s">
        <v>6446</v>
      </c>
      <c r="K1754" s="42">
        <v>1001</v>
      </c>
      <c r="L1754" s="42" t="s">
        <v>6447</v>
      </c>
      <c r="M1754" s="42">
        <v>28.3</v>
      </c>
      <c r="N1754" s="42">
        <v>34.6</v>
      </c>
      <c r="O1754" s="42" t="s">
        <v>6448</v>
      </c>
      <c r="P1754" s="42">
        <v>24.6</v>
      </c>
      <c r="Q1754" s="42" t="s">
        <v>6449</v>
      </c>
      <c r="R1754" s="42">
        <v>24.1</v>
      </c>
      <c r="S1754" s="42">
        <v>3.1</v>
      </c>
      <c r="T1754" s="42">
        <v>10</v>
      </c>
      <c r="U1754" s="42">
        <v>15.1</v>
      </c>
      <c r="V1754" s="42">
        <v>10</v>
      </c>
      <c r="W1754" s="42" t="s">
        <v>6450</v>
      </c>
      <c r="X1754" s="42">
        <v>32</v>
      </c>
      <c r="Y1754" s="42">
        <v>3</v>
      </c>
      <c r="Z1754" s="42">
        <v>1</v>
      </c>
      <c r="AA1754" s="42">
        <v>6</v>
      </c>
      <c r="AB1754" s="42" t="s">
        <v>6451</v>
      </c>
      <c r="AC1754" s="42">
        <v>17.5</v>
      </c>
      <c r="AD1754" s="42" t="s">
        <v>6452</v>
      </c>
      <c r="AE1754" s="42">
        <v>32</v>
      </c>
      <c r="AF1754" s="42" t="s">
        <v>6453</v>
      </c>
      <c r="AG1754" s="42">
        <v>79</v>
      </c>
      <c r="AH1754" s="42">
        <v>159.6</v>
      </c>
      <c r="AI1754" s="42">
        <v>233.3</v>
      </c>
      <c r="AJ1754" s="42">
        <v>607.47</v>
      </c>
      <c r="AK1754" s="42" t="s">
        <v>76</v>
      </c>
      <c r="AL1754" s="42" t="s">
        <v>76</v>
      </c>
      <c r="AM1754" s="42" t="s">
        <v>76</v>
      </c>
      <c r="AN1754" s="42">
        <v>5.0999999999999996</v>
      </c>
    </row>
    <row r="1755" spans="2:40" x14ac:dyDescent="0.25">
      <c r="B1755" s="42" t="s">
        <v>408</v>
      </c>
      <c r="C1755" s="15">
        <v>467350</v>
      </c>
      <c r="D1755" s="15" t="s">
        <v>5926</v>
      </c>
      <c r="E1755" s="15">
        <v>2020</v>
      </c>
      <c r="F1755" s="41">
        <v>44105</v>
      </c>
      <c r="G1755" s="42">
        <v>1011.6</v>
      </c>
      <c r="H1755" s="42">
        <v>1012.9</v>
      </c>
      <c r="I1755" s="42">
        <v>1017.4</v>
      </c>
      <c r="J1755" s="42" t="s">
        <v>6454</v>
      </c>
      <c r="K1755" s="42">
        <v>1005.4</v>
      </c>
      <c r="L1755" s="42" t="s">
        <v>6455</v>
      </c>
      <c r="M1755" s="42">
        <v>25.1</v>
      </c>
      <c r="N1755" s="42">
        <v>31.3</v>
      </c>
      <c r="O1755" s="42" t="s">
        <v>6456</v>
      </c>
      <c r="P1755" s="42">
        <v>21.3</v>
      </c>
      <c r="Q1755" s="42" t="s">
        <v>6457</v>
      </c>
      <c r="R1755" s="42">
        <v>20.3</v>
      </c>
      <c r="S1755" s="42">
        <v>6.3</v>
      </c>
      <c r="T1755" s="42">
        <v>10</v>
      </c>
      <c r="U1755" s="42">
        <v>22.9</v>
      </c>
      <c r="V1755" s="42">
        <v>20</v>
      </c>
      <c r="W1755" s="42" t="s">
        <v>6458</v>
      </c>
      <c r="X1755" s="42" t="s">
        <v>80</v>
      </c>
      <c r="Y1755" s="42">
        <v>2.5</v>
      </c>
      <c r="Z1755" s="42">
        <v>0</v>
      </c>
      <c r="AA1755" s="42" t="s">
        <v>80</v>
      </c>
      <c r="AB1755" s="42" t="s">
        <v>6459</v>
      </c>
      <c r="AC1755" s="42">
        <v>0</v>
      </c>
      <c r="AD1755" s="42" t="s">
        <v>76</v>
      </c>
      <c r="AE1755" s="42">
        <v>0</v>
      </c>
      <c r="AF1755" s="42" t="s">
        <v>6460</v>
      </c>
      <c r="AG1755" s="42">
        <v>75</v>
      </c>
      <c r="AH1755" s="42">
        <v>154.6</v>
      </c>
      <c r="AI1755" s="42">
        <v>153.5</v>
      </c>
      <c r="AJ1755" s="42">
        <v>456.98</v>
      </c>
      <c r="AK1755" s="42" t="s">
        <v>76</v>
      </c>
      <c r="AL1755" s="42" t="s">
        <v>76</v>
      </c>
      <c r="AM1755" s="42" t="s">
        <v>76</v>
      </c>
      <c r="AN1755" s="42">
        <v>6.5</v>
      </c>
    </row>
    <row r="1756" spans="2:40" x14ac:dyDescent="0.25">
      <c r="B1756" s="42" t="s">
        <v>408</v>
      </c>
      <c r="C1756" s="15">
        <v>467350</v>
      </c>
      <c r="D1756" s="15" t="s">
        <v>5926</v>
      </c>
      <c r="E1756" s="15">
        <v>2020</v>
      </c>
      <c r="F1756" s="41">
        <v>44136</v>
      </c>
      <c r="G1756" s="42">
        <v>1015.5</v>
      </c>
      <c r="H1756" s="42">
        <v>1016.8</v>
      </c>
      <c r="I1756" s="42">
        <v>1021.1</v>
      </c>
      <c r="J1756" s="42" t="s">
        <v>6461</v>
      </c>
      <c r="K1756" s="42">
        <v>1008.8</v>
      </c>
      <c r="L1756" s="42" t="s">
        <v>6462</v>
      </c>
      <c r="M1756" s="42">
        <v>23</v>
      </c>
      <c r="N1756" s="42">
        <v>29.2</v>
      </c>
      <c r="O1756" s="42" t="s">
        <v>6463</v>
      </c>
      <c r="P1756" s="42">
        <v>19.7</v>
      </c>
      <c r="Q1756" s="42" t="s">
        <v>6464</v>
      </c>
      <c r="R1756" s="42">
        <v>19.399999999999999</v>
      </c>
      <c r="S1756" s="42">
        <v>5.8</v>
      </c>
      <c r="T1756" s="42">
        <v>10</v>
      </c>
      <c r="U1756" s="42">
        <v>22.5</v>
      </c>
      <c r="V1756" s="42">
        <v>10</v>
      </c>
      <c r="W1756" s="42" t="s">
        <v>6465</v>
      </c>
      <c r="X1756" s="42">
        <v>24.5</v>
      </c>
      <c r="Y1756" s="42">
        <v>27.6</v>
      </c>
      <c r="Z1756" s="42">
        <v>4</v>
      </c>
      <c r="AA1756" s="42">
        <v>1.5</v>
      </c>
      <c r="AB1756" s="42" t="s">
        <v>6466</v>
      </c>
      <c r="AC1756" s="42">
        <v>4</v>
      </c>
      <c r="AD1756" s="42" t="s">
        <v>167</v>
      </c>
      <c r="AE1756" s="42">
        <v>22.5</v>
      </c>
      <c r="AF1756" s="42" t="s">
        <v>6467</v>
      </c>
      <c r="AG1756" s="42">
        <v>81</v>
      </c>
      <c r="AH1756" s="42">
        <v>96.7</v>
      </c>
      <c r="AI1756" s="42">
        <v>91</v>
      </c>
      <c r="AJ1756" s="42">
        <v>289.88</v>
      </c>
      <c r="AK1756" s="42" t="s">
        <v>76</v>
      </c>
      <c r="AL1756" s="42" t="s">
        <v>76</v>
      </c>
      <c r="AM1756" s="42" t="s">
        <v>76</v>
      </c>
      <c r="AN1756" s="42">
        <v>7.4</v>
      </c>
    </row>
    <row r="1757" spans="2:40" x14ac:dyDescent="0.25">
      <c r="B1757" s="42" t="s">
        <v>408</v>
      </c>
      <c r="C1757" s="15">
        <v>467350</v>
      </c>
      <c r="D1757" s="15" t="s">
        <v>5926</v>
      </c>
      <c r="E1757" s="15">
        <v>2020</v>
      </c>
      <c r="F1757" s="41">
        <v>44166</v>
      </c>
      <c r="G1757" s="42">
        <v>1017</v>
      </c>
      <c r="H1757" s="42">
        <v>1018.4</v>
      </c>
      <c r="I1757" s="42">
        <v>1025.5999999999999</v>
      </c>
      <c r="J1757" s="42" t="s">
        <v>6468</v>
      </c>
      <c r="K1757" s="42">
        <v>1010.7</v>
      </c>
      <c r="L1757" s="42" t="s">
        <v>6469</v>
      </c>
      <c r="M1757" s="42">
        <v>18.5</v>
      </c>
      <c r="N1757" s="42">
        <v>23.9</v>
      </c>
      <c r="O1757" s="42" t="s">
        <v>6470</v>
      </c>
      <c r="P1757" s="42">
        <v>10.9</v>
      </c>
      <c r="Q1757" s="42" t="s">
        <v>6471</v>
      </c>
      <c r="R1757" s="42">
        <v>15.4</v>
      </c>
      <c r="S1757" s="42">
        <v>6.7</v>
      </c>
      <c r="T1757" s="42">
        <v>10</v>
      </c>
      <c r="U1757" s="42">
        <v>23.4</v>
      </c>
      <c r="V1757" s="42">
        <v>30</v>
      </c>
      <c r="W1757" s="42" t="s">
        <v>6472</v>
      </c>
      <c r="X1757" s="42">
        <v>15.5</v>
      </c>
      <c r="Y1757" s="42">
        <v>19.2</v>
      </c>
      <c r="Z1757" s="42">
        <v>4</v>
      </c>
      <c r="AA1757" s="42">
        <v>3.5</v>
      </c>
      <c r="AB1757" s="42" t="s">
        <v>6473</v>
      </c>
      <c r="AC1757" s="42">
        <v>6.5</v>
      </c>
      <c r="AD1757" s="42" t="s">
        <v>6474</v>
      </c>
      <c r="AE1757" s="42">
        <v>12</v>
      </c>
      <c r="AF1757" s="42" t="s">
        <v>4615</v>
      </c>
      <c r="AG1757" s="42">
        <v>83</v>
      </c>
      <c r="AH1757" s="42">
        <v>79.2</v>
      </c>
      <c r="AI1757" s="42">
        <v>47.2</v>
      </c>
      <c r="AJ1757" s="42">
        <v>227.15</v>
      </c>
      <c r="AK1757" s="42" t="s">
        <v>76</v>
      </c>
      <c r="AL1757" s="42" t="s">
        <v>76</v>
      </c>
      <c r="AM1757" s="42" t="s">
        <v>76</v>
      </c>
      <c r="AN1757" s="42">
        <v>8.8000000000000007</v>
      </c>
    </row>
    <row r="1758" spans="2:40" x14ac:dyDescent="0.25">
      <c r="B1758" s="42" t="s">
        <v>408</v>
      </c>
      <c r="C1758" s="15">
        <v>467350</v>
      </c>
      <c r="D1758" s="15" t="s">
        <v>5926</v>
      </c>
      <c r="E1758" s="15">
        <v>2021</v>
      </c>
      <c r="F1758" s="41">
        <v>44197</v>
      </c>
      <c r="G1758" s="42">
        <v>1018.6</v>
      </c>
      <c r="H1758" s="42">
        <v>1019.9</v>
      </c>
      <c r="I1758" s="42">
        <v>1024.8</v>
      </c>
      <c r="J1758" s="42" t="s">
        <v>6475</v>
      </c>
      <c r="K1758" s="42">
        <v>1008.5</v>
      </c>
      <c r="L1758" s="42" t="s">
        <v>6476</v>
      </c>
      <c r="M1758" s="42">
        <v>15.5</v>
      </c>
      <c r="N1758" s="42">
        <v>19.899999999999999</v>
      </c>
      <c r="O1758" s="42" t="s">
        <v>6477</v>
      </c>
      <c r="P1758" s="42">
        <v>10.5</v>
      </c>
      <c r="Q1758" s="42" t="s">
        <v>6478</v>
      </c>
      <c r="R1758" s="42">
        <v>11.9</v>
      </c>
      <c r="S1758" s="42">
        <v>5.3</v>
      </c>
      <c r="T1758" s="42">
        <v>10</v>
      </c>
      <c r="U1758" s="42">
        <v>22.5</v>
      </c>
      <c r="V1758" s="42">
        <v>20</v>
      </c>
      <c r="W1758" s="42" t="s">
        <v>6479</v>
      </c>
      <c r="X1758" s="42">
        <v>0.5</v>
      </c>
      <c r="Y1758" s="42">
        <v>9.3000000000000007</v>
      </c>
      <c r="Z1758" s="42">
        <v>1</v>
      </c>
      <c r="AA1758" s="42">
        <v>0.5</v>
      </c>
      <c r="AB1758" s="42" t="s">
        <v>6480</v>
      </c>
      <c r="AC1758" s="42">
        <v>0.5</v>
      </c>
      <c r="AD1758" s="42" t="s">
        <v>6480</v>
      </c>
      <c r="AE1758" s="42">
        <v>0.5</v>
      </c>
      <c r="AF1758" s="42" t="s">
        <v>3437</v>
      </c>
      <c r="AG1758" s="42">
        <v>80</v>
      </c>
      <c r="AH1758" s="42">
        <v>84.9</v>
      </c>
      <c r="AI1758" s="42">
        <v>128.5</v>
      </c>
      <c r="AJ1758" s="42">
        <v>348.73</v>
      </c>
      <c r="AK1758" s="42" t="s">
        <v>76</v>
      </c>
      <c r="AL1758" s="42" t="s">
        <v>76</v>
      </c>
      <c r="AM1758" s="42" t="s">
        <v>76</v>
      </c>
      <c r="AN1758" s="42">
        <v>6.4</v>
      </c>
    </row>
    <row r="1759" spans="2:40" x14ac:dyDescent="0.25">
      <c r="B1759" s="42" t="s">
        <v>408</v>
      </c>
      <c r="C1759" s="15">
        <v>467350</v>
      </c>
      <c r="D1759" s="15" t="s">
        <v>5926</v>
      </c>
      <c r="E1759" s="15">
        <v>2021</v>
      </c>
      <c r="F1759" s="41">
        <v>44228</v>
      </c>
      <c r="G1759" s="42">
        <v>1016.1</v>
      </c>
      <c r="H1759" s="42">
        <v>1017.4</v>
      </c>
      <c r="I1759" s="42">
        <v>1024.7</v>
      </c>
      <c r="J1759" s="42" t="s">
        <v>6481</v>
      </c>
      <c r="K1759" s="42">
        <v>1007.4</v>
      </c>
      <c r="L1759" s="42" t="s">
        <v>6482</v>
      </c>
      <c r="M1759" s="42">
        <v>17.7</v>
      </c>
      <c r="N1759" s="42">
        <v>24.5</v>
      </c>
      <c r="O1759" s="42" t="s">
        <v>6483</v>
      </c>
      <c r="P1759" s="42">
        <v>13.8</v>
      </c>
      <c r="Q1759" s="42" t="s">
        <v>6484</v>
      </c>
      <c r="R1759" s="42">
        <v>14.7</v>
      </c>
      <c r="S1759" s="42">
        <v>4.2</v>
      </c>
      <c r="T1759" s="42">
        <v>10</v>
      </c>
      <c r="U1759" s="42">
        <v>21.8</v>
      </c>
      <c r="V1759" s="42">
        <v>180</v>
      </c>
      <c r="W1759" s="42" t="s">
        <v>6485</v>
      </c>
      <c r="X1759" s="42">
        <v>28</v>
      </c>
      <c r="Y1759" s="42">
        <v>17.5</v>
      </c>
      <c r="Z1759" s="42">
        <v>2</v>
      </c>
      <c r="AA1759" s="42">
        <v>2</v>
      </c>
      <c r="AB1759" s="42" t="s">
        <v>6486</v>
      </c>
      <c r="AC1759" s="42">
        <v>7</v>
      </c>
      <c r="AD1759" s="42" t="s">
        <v>6487</v>
      </c>
      <c r="AE1759" s="42">
        <v>25</v>
      </c>
      <c r="AF1759" s="42" t="s">
        <v>1464</v>
      </c>
      <c r="AG1759" s="42">
        <v>83</v>
      </c>
      <c r="AH1759" s="42">
        <v>84.2</v>
      </c>
      <c r="AI1759" s="42">
        <v>151.5</v>
      </c>
      <c r="AJ1759" s="42">
        <v>384.85</v>
      </c>
      <c r="AK1759" s="42" t="s">
        <v>76</v>
      </c>
      <c r="AL1759" s="42" t="s">
        <v>76</v>
      </c>
      <c r="AM1759" s="42" t="s">
        <v>76</v>
      </c>
      <c r="AN1759" s="42">
        <v>5.5</v>
      </c>
    </row>
    <row r="1760" spans="2:40" x14ac:dyDescent="0.25">
      <c r="B1760" s="42" t="s">
        <v>408</v>
      </c>
      <c r="C1760" s="15">
        <v>467350</v>
      </c>
      <c r="D1760" s="15" t="s">
        <v>5926</v>
      </c>
      <c r="E1760" s="15">
        <v>2021</v>
      </c>
      <c r="F1760" s="41">
        <v>44256</v>
      </c>
      <c r="G1760" s="42">
        <v>1014.9</v>
      </c>
      <c r="H1760" s="42">
        <v>1016.2</v>
      </c>
      <c r="I1760" s="42">
        <v>1022.6</v>
      </c>
      <c r="J1760" s="42" t="s">
        <v>6488</v>
      </c>
      <c r="K1760" s="42">
        <v>1004.6</v>
      </c>
      <c r="L1760" s="42" t="s">
        <v>6489</v>
      </c>
      <c r="M1760" s="42">
        <v>19.7</v>
      </c>
      <c r="N1760" s="42">
        <v>27.7</v>
      </c>
      <c r="O1760" s="42" t="s">
        <v>6490</v>
      </c>
      <c r="P1760" s="42">
        <v>15.4</v>
      </c>
      <c r="Q1760" s="42" t="s">
        <v>6491</v>
      </c>
      <c r="R1760" s="42">
        <v>16.899999999999999</v>
      </c>
      <c r="S1760" s="42">
        <v>3.8</v>
      </c>
      <c r="T1760" s="42">
        <v>10</v>
      </c>
      <c r="U1760" s="42">
        <v>22</v>
      </c>
      <c r="V1760" s="42">
        <v>20</v>
      </c>
      <c r="W1760" s="42" t="s">
        <v>6492</v>
      </c>
      <c r="X1760" s="42">
        <v>4</v>
      </c>
      <c r="Y1760" s="42">
        <v>7.5</v>
      </c>
      <c r="Z1760" s="42">
        <v>2</v>
      </c>
      <c r="AA1760" s="42">
        <v>1</v>
      </c>
      <c r="AB1760" s="42" t="s">
        <v>6493</v>
      </c>
      <c r="AC1760" s="42">
        <v>1.5</v>
      </c>
      <c r="AD1760" s="42" t="s">
        <v>6494</v>
      </c>
      <c r="AE1760" s="42">
        <v>3.5</v>
      </c>
      <c r="AF1760" s="42" t="s">
        <v>6495</v>
      </c>
      <c r="AG1760" s="42">
        <v>84</v>
      </c>
      <c r="AH1760" s="42">
        <v>113</v>
      </c>
      <c r="AI1760" s="42">
        <v>155.6</v>
      </c>
      <c r="AJ1760" s="42">
        <v>485.27</v>
      </c>
      <c r="AK1760" s="42" t="s">
        <v>76</v>
      </c>
      <c r="AL1760" s="42" t="s">
        <v>76</v>
      </c>
      <c r="AM1760" s="42" t="s">
        <v>76</v>
      </c>
      <c r="AN1760" s="42">
        <v>6</v>
      </c>
    </row>
    <row r="1761" spans="2:40" x14ac:dyDescent="0.25">
      <c r="B1761" s="42" t="s">
        <v>408</v>
      </c>
      <c r="C1761" s="15">
        <v>467350</v>
      </c>
      <c r="D1761" s="15" t="s">
        <v>5926</v>
      </c>
      <c r="E1761" s="15">
        <v>2021</v>
      </c>
      <c r="F1761" s="41">
        <v>44287</v>
      </c>
      <c r="G1761" s="42">
        <v>1012.6</v>
      </c>
      <c r="H1761" s="42">
        <v>1013.8</v>
      </c>
      <c r="I1761" s="42">
        <v>1019.5</v>
      </c>
      <c r="J1761" s="42" t="s">
        <v>6496</v>
      </c>
      <c r="K1761" s="42">
        <v>1005</v>
      </c>
      <c r="L1761" s="42" t="s">
        <v>6497</v>
      </c>
      <c r="M1761" s="42">
        <v>22.9</v>
      </c>
      <c r="N1761" s="42">
        <v>28.4</v>
      </c>
      <c r="O1761" s="42" t="s">
        <v>4640</v>
      </c>
      <c r="P1761" s="42">
        <v>19</v>
      </c>
      <c r="Q1761" s="42" t="s">
        <v>6498</v>
      </c>
      <c r="R1761" s="42">
        <v>19.2</v>
      </c>
      <c r="S1761" s="42">
        <v>4</v>
      </c>
      <c r="T1761" s="42">
        <v>10</v>
      </c>
      <c r="U1761" s="42">
        <v>18.5</v>
      </c>
      <c r="V1761" s="42">
        <v>30</v>
      </c>
      <c r="W1761" s="42" t="s">
        <v>6499</v>
      </c>
      <c r="X1761" s="42">
        <v>12</v>
      </c>
      <c r="Y1761" s="42">
        <v>11.4</v>
      </c>
      <c r="Z1761" s="42">
        <v>2</v>
      </c>
      <c r="AA1761" s="42">
        <v>2</v>
      </c>
      <c r="AB1761" s="42" t="s">
        <v>6500</v>
      </c>
      <c r="AC1761" s="42">
        <v>5.5</v>
      </c>
      <c r="AD1761" s="42" t="s">
        <v>6501</v>
      </c>
      <c r="AE1761" s="42">
        <v>11.5</v>
      </c>
      <c r="AF1761" s="42" t="s">
        <v>6502</v>
      </c>
      <c r="AG1761" s="42">
        <v>80</v>
      </c>
      <c r="AH1761" s="42">
        <v>134.80000000000001</v>
      </c>
      <c r="AI1761" s="42">
        <v>154.1</v>
      </c>
      <c r="AJ1761" s="42">
        <v>518.94000000000005</v>
      </c>
      <c r="AK1761" s="42" t="s">
        <v>76</v>
      </c>
      <c r="AL1761" s="42" t="s">
        <v>76</v>
      </c>
      <c r="AM1761" s="42" t="s">
        <v>76</v>
      </c>
      <c r="AN1761" s="42">
        <v>5.8</v>
      </c>
    </row>
    <row r="1762" spans="2:40" x14ac:dyDescent="0.25">
      <c r="B1762" s="42" t="s">
        <v>408</v>
      </c>
      <c r="C1762" s="15">
        <v>467350</v>
      </c>
      <c r="D1762" s="15" t="s">
        <v>5926</v>
      </c>
      <c r="E1762" s="15">
        <v>2021</v>
      </c>
      <c r="F1762" s="41">
        <v>44317</v>
      </c>
      <c r="G1762" s="42">
        <v>1009</v>
      </c>
      <c r="H1762" s="42">
        <v>1010.2</v>
      </c>
      <c r="I1762" s="42">
        <v>1015.8</v>
      </c>
      <c r="J1762" s="42" t="s">
        <v>6503</v>
      </c>
      <c r="K1762" s="42">
        <v>1002.3</v>
      </c>
      <c r="L1762" s="42" t="s">
        <v>6504</v>
      </c>
      <c r="M1762" s="42">
        <v>27.5</v>
      </c>
      <c r="N1762" s="42">
        <v>33.200000000000003</v>
      </c>
      <c r="O1762" s="42" t="s">
        <v>6505</v>
      </c>
      <c r="P1762" s="42">
        <v>21.4</v>
      </c>
      <c r="Q1762" s="42" t="s">
        <v>6506</v>
      </c>
      <c r="R1762" s="42">
        <v>24.7</v>
      </c>
      <c r="S1762" s="42">
        <v>2.5</v>
      </c>
      <c r="T1762" s="42">
        <v>180</v>
      </c>
      <c r="U1762" s="42">
        <v>15.6</v>
      </c>
      <c r="V1762" s="42">
        <v>30</v>
      </c>
      <c r="W1762" s="42" t="s">
        <v>6507</v>
      </c>
      <c r="X1762" s="42">
        <v>119.5</v>
      </c>
      <c r="Y1762" s="42">
        <v>14.4</v>
      </c>
      <c r="Z1762" s="42">
        <v>1</v>
      </c>
      <c r="AA1762" s="42">
        <v>13</v>
      </c>
      <c r="AB1762" s="42" t="s">
        <v>6508</v>
      </c>
      <c r="AC1762" s="42">
        <v>40.5</v>
      </c>
      <c r="AD1762" s="42" t="s">
        <v>6509</v>
      </c>
      <c r="AE1762" s="42">
        <v>119.5</v>
      </c>
      <c r="AF1762" s="42" t="s">
        <v>2318</v>
      </c>
      <c r="AG1762" s="42">
        <v>85</v>
      </c>
      <c r="AH1762" s="42">
        <v>166.6</v>
      </c>
      <c r="AI1762" s="42">
        <v>275.8</v>
      </c>
      <c r="AJ1762" s="42">
        <v>719.66</v>
      </c>
      <c r="AK1762" s="42" t="s">
        <v>76</v>
      </c>
      <c r="AL1762" s="42" t="s">
        <v>76</v>
      </c>
      <c r="AM1762" s="42" t="s">
        <v>76</v>
      </c>
      <c r="AN1762" s="42">
        <v>5.2</v>
      </c>
    </row>
    <row r="1763" spans="2:40" x14ac:dyDescent="0.25">
      <c r="B1763" s="42" t="s">
        <v>408</v>
      </c>
      <c r="C1763" s="15">
        <v>467350</v>
      </c>
      <c r="D1763" s="15" t="s">
        <v>5926</v>
      </c>
      <c r="E1763" s="15">
        <v>2021</v>
      </c>
      <c r="F1763" s="41">
        <v>44348</v>
      </c>
      <c r="G1763" s="42">
        <v>1005.7</v>
      </c>
      <c r="H1763" s="42">
        <v>1006.9</v>
      </c>
      <c r="I1763" s="42">
        <v>1011.1</v>
      </c>
      <c r="J1763" s="42" t="s">
        <v>6510</v>
      </c>
      <c r="K1763" s="42">
        <v>1000.3</v>
      </c>
      <c r="L1763" s="42" t="s">
        <v>6511</v>
      </c>
      <c r="M1763" s="42">
        <v>27.8</v>
      </c>
      <c r="N1763" s="42">
        <v>32.6</v>
      </c>
      <c r="O1763" s="42" t="s">
        <v>6512</v>
      </c>
      <c r="P1763" s="42">
        <v>23.8</v>
      </c>
      <c r="Q1763" s="42" t="s">
        <v>6513</v>
      </c>
      <c r="R1763" s="42">
        <v>25.8</v>
      </c>
      <c r="S1763" s="42">
        <v>2.2999999999999998</v>
      </c>
      <c r="T1763" s="42">
        <v>180</v>
      </c>
      <c r="U1763" s="42">
        <v>12.3</v>
      </c>
      <c r="V1763" s="42">
        <v>190</v>
      </c>
      <c r="W1763" s="42" t="s">
        <v>6514</v>
      </c>
      <c r="X1763" s="42">
        <v>96.5</v>
      </c>
      <c r="Y1763" s="42">
        <v>35.200000000000003</v>
      </c>
      <c r="Z1763" s="42">
        <v>9</v>
      </c>
      <c r="AA1763" s="42">
        <v>9</v>
      </c>
      <c r="AB1763" s="42" t="s">
        <v>6515</v>
      </c>
      <c r="AC1763" s="42">
        <v>19.5</v>
      </c>
      <c r="AD1763" s="42" t="s">
        <v>6516</v>
      </c>
      <c r="AE1763" s="42">
        <v>39</v>
      </c>
      <c r="AF1763" s="42" t="s">
        <v>6517</v>
      </c>
      <c r="AG1763" s="42">
        <v>89</v>
      </c>
      <c r="AH1763" s="42">
        <v>128.1</v>
      </c>
      <c r="AI1763" s="42">
        <v>190.5</v>
      </c>
      <c r="AJ1763" s="42">
        <v>592.15</v>
      </c>
      <c r="AK1763" s="42" t="s">
        <v>76</v>
      </c>
      <c r="AL1763" s="42" t="s">
        <v>76</v>
      </c>
      <c r="AM1763" s="42" t="s">
        <v>76</v>
      </c>
      <c r="AN1763" s="42">
        <v>6.7</v>
      </c>
    </row>
    <row r="1764" spans="2:40" x14ac:dyDescent="0.25">
      <c r="B1764" s="42" t="s">
        <v>408</v>
      </c>
      <c r="C1764" s="15">
        <v>467350</v>
      </c>
      <c r="D1764" s="15" t="s">
        <v>5926</v>
      </c>
      <c r="E1764" s="15">
        <v>2021</v>
      </c>
      <c r="F1764" s="41">
        <v>44378</v>
      </c>
      <c r="G1764" s="42">
        <v>1003.9</v>
      </c>
      <c r="H1764" s="42">
        <v>1005.1</v>
      </c>
      <c r="I1764" s="42">
        <v>1012.2</v>
      </c>
      <c r="J1764" s="42" t="s">
        <v>6518</v>
      </c>
      <c r="K1764" s="42">
        <v>993</v>
      </c>
      <c r="L1764" s="42" t="s">
        <v>6519</v>
      </c>
      <c r="M1764" s="42">
        <v>28.9</v>
      </c>
      <c r="N1764" s="42">
        <v>33.200000000000003</v>
      </c>
      <c r="O1764" s="42" t="s">
        <v>6520</v>
      </c>
      <c r="P1764" s="42">
        <v>24.8</v>
      </c>
      <c r="Q1764" s="42" t="s">
        <v>6521</v>
      </c>
      <c r="R1764" s="42">
        <v>26.4</v>
      </c>
      <c r="S1764" s="42">
        <v>2.6</v>
      </c>
      <c r="T1764" s="42">
        <v>180</v>
      </c>
      <c r="U1764" s="42">
        <v>18</v>
      </c>
      <c r="V1764" s="42">
        <v>350</v>
      </c>
      <c r="W1764" s="42" t="s">
        <v>6522</v>
      </c>
      <c r="X1764" s="42">
        <v>104</v>
      </c>
      <c r="Y1764" s="42">
        <v>21.9</v>
      </c>
      <c r="Z1764" s="42">
        <v>4</v>
      </c>
      <c r="AA1764" s="42">
        <v>13.5</v>
      </c>
      <c r="AB1764" s="42" t="s">
        <v>6523</v>
      </c>
      <c r="AC1764" s="42">
        <v>24</v>
      </c>
      <c r="AD1764" s="42" t="s">
        <v>6524</v>
      </c>
      <c r="AE1764" s="42">
        <v>84</v>
      </c>
      <c r="AF1764" s="42" t="s">
        <v>6525</v>
      </c>
      <c r="AG1764" s="42">
        <v>87</v>
      </c>
      <c r="AH1764" s="42">
        <v>177.8</v>
      </c>
      <c r="AI1764" s="42">
        <v>286.8</v>
      </c>
      <c r="AJ1764" s="42">
        <v>734.28</v>
      </c>
      <c r="AK1764" s="42" t="s">
        <v>76</v>
      </c>
      <c r="AL1764" s="42" t="s">
        <v>76</v>
      </c>
      <c r="AM1764" s="42" t="s">
        <v>76</v>
      </c>
      <c r="AN1764" s="42">
        <v>5.2</v>
      </c>
    </row>
    <row r="1765" spans="2:40" x14ac:dyDescent="0.25">
      <c r="B1765" s="42" t="s">
        <v>408</v>
      </c>
      <c r="C1765" s="15">
        <v>467350</v>
      </c>
      <c r="D1765" s="15" t="s">
        <v>5926</v>
      </c>
      <c r="E1765" s="15">
        <v>2021</v>
      </c>
      <c r="F1765" s="41">
        <v>44409</v>
      </c>
      <c r="G1765" s="42">
        <v>1005.9</v>
      </c>
      <c r="H1765" s="42">
        <v>1007.1</v>
      </c>
      <c r="I1765" s="42">
        <v>1013.1</v>
      </c>
      <c r="J1765" s="42" t="s">
        <v>6526</v>
      </c>
      <c r="K1765" s="42">
        <v>993.5</v>
      </c>
      <c r="L1765" s="42" t="s">
        <v>6527</v>
      </c>
      <c r="M1765" s="42">
        <v>27.9</v>
      </c>
      <c r="N1765" s="42">
        <v>32.4</v>
      </c>
      <c r="O1765" s="42" t="s">
        <v>6528</v>
      </c>
      <c r="P1765" s="42">
        <v>23.4</v>
      </c>
      <c r="Q1765" s="42" t="s">
        <v>6529</v>
      </c>
      <c r="R1765" s="42">
        <v>26.1</v>
      </c>
      <c r="S1765" s="42">
        <v>2.4</v>
      </c>
      <c r="T1765" s="42">
        <v>180</v>
      </c>
      <c r="U1765" s="42">
        <v>21.7</v>
      </c>
      <c r="V1765" s="42">
        <v>240</v>
      </c>
      <c r="W1765" s="42" t="s">
        <v>6530</v>
      </c>
      <c r="X1765" s="42">
        <v>402.5</v>
      </c>
      <c r="Y1765" s="42">
        <v>58.6</v>
      </c>
      <c r="Z1765" s="42">
        <v>10</v>
      </c>
      <c r="AA1765" s="42">
        <v>17.5</v>
      </c>
      <c r="AB1765" s="42" t="s">
        <v>6531</v>
      </c>
      <c r="AC1765" s="42">
        <v>48.5</v>
      </c>
      <c r="AD1765" s="42" t="s">
        <v>6532</v>
      </c>
      <c r="AE1765" s="42">
        <v>124</v>
      </c>
      <c r="AF1765" s="42" t="s">
        <v>6533</v>
      </c>
      <c r="AG1765" s="42">
        <v>91</v>
      </c>
      <c r="AH1765" s="42">
        <v>132.30000000000001</v>
      </c>
      <c r="AI1765" s="42">
        <v>231.3</v>
      </c>
      <c r="AJ1765" s="42">
        <v>610.48</v>
      </c>
      <c r="AK1765" s="42" t="s">
        <v>76</v>
      </c>
      <c r="AL1765" s="42" t="s">
        <v>76</v>
      </c>
      <c r="AM1765" s="42" t="s">
        <v>76</v>
      </c>
      <c r="AN1765" s="42">
        <v>5.7</v>
      </c>
    </row>
    <row r="1766" spans="2:40" x14ac:dyDescent="0.25">
      <c r="B1766" s="42" t="s">
        <v>408</v>
      </c>
      <c r="C1766" s="15">
        <v>467350</v>
      </c>
      <c r="D1766" s="15" t="s">
        <v>5926</v>
      </c>
      <c r="E1766" s="15">
        <v>2021</v>
      </c>
      <c r="F1766" s="41">
        <v>44440</v>
      </c>
      <c r="G1766" s="42">
        <v>1008.3</v>
      </c>
      <c r="H1766" s="42">
        <v>1009.5</v>
      </c>
      <c r="I1766" s="42">
        <v>1014.3</v>
      </c>
      <c r="J1766" s="42" t="s">
        <v>6534</v>
      </c>
      <c r="K1766" s="42">
        <v>993.7</v>
      </c>
      <c r="L1766" s="42" t="s">
        <v>6535</v>
      </c>
      <c r="M1766" s="42">
        <v>29</v>
      </c>
      <c r="N1766" s="42">
        <v>32.9</v>
      </c>
      <c r="O1766" s="42" t="s">
        <v>6536</v>
      </c>
      <c r="P1766" s="42">
        <v>26.2</v>
      </c>
      <c r="Q1766" s="42" t="s">
        <v>6537</v>
      </c>
      <c r="R1766" s="42">
        <v>25.8</v>
      </c>
      <c r="S1766" s="42">
        <v>2.4</v>
      </c>
      <c r="T1766" s="42">
        <v>340</v>
      </c>
      <c r="U1766" s="42">
        <v>16.399999999999999</v>
      </c>
      <c r="V1766" s="42">
        <v>320</v>
      </c>
      <c r="W1766" s="42" t="s">
        <v>6538</v>
      </c>
      <c r="X1766" s="42">
        <v>2.5</v>
      </c>
      <c r="Y1766" s="42">
        <v>1.9</v>
      </c>
      <c r="Z1766" s="42">
        <v>3</v>
      </c>
      <c r="AA1766" s="42">
        <v>1.5</v>
      </c>
      <c r="AB1766" s="42" t="s">
        <v>6539</v>
      </c>
      <c r="AC1766" s="42">
        <v>1.5</v>
      </c>
      <c r="AD1766" s="42" t="s">
        <v>6539</v>
      </c>
      <c r="AE1766" s="42">
        <v>1.5</v>
      </c>
      <c r="AF1766" s="42" t="s">
        <v>6540</v>
      </c>
      <c r="AG1766" s="42">
        <v>83</v>
      </c>
      <c r="AH1766" s="42">
        <v>171.1</v>
      </c>
      <c r="AI1766" s="42">
        <v>280.10000000000002</v>
      </c>
      <c r="AJ1766" s="42">
        <v>642.79999999999995</v>
      </c>
      <c r="AK1766" s="42" t="s">
        <v>76</v>
      </c>
      <c r="AL1766" s="42" t="s">
        <v>76</v>
      </c>
      <c r="AM1766" s="42" t="s">
        <v>76</v>
      </c>
      <c r="AN1766" s="42">
        <v>4</v>
      </c>
    </row>
    <row r="1767" spans="2:40" x14ac:dyDescent="0.25">
      <c r="B1767" s="42" t="s">
        <v>408</v>
      </c>
      <c r="C1767" s="15">
        <v>467350</v>
      </c>
      <c r="D1767" s="15" t="s">
        <v>5926</v>
      </c>
      <c r="E1767" s="15">
        <v>2021</v>
      </c>
      <c r="F1767" s="41">
        <v>44470</v>
      </c>
      <c r="G1767" s="42">
        <v>1011.4</v>
      </c>
      <c r="H1767" s="42">
        <v>1012.6</v>
      </c>
      <c r="I1767" s="42">
        <v>1019</v>
      </c>
      <c r="J1767" s="42" t="s">
        <v>6541</v>
      </c>
      <c r="K1767" s="42">
        <v>994.2</v>
      </c>
      <c r="L1767" s="42" t="s">
        <v>6542</v>
      </c>
      <c r="M1767" s="42">
        <v>26.6</v>
      </c>
      <c r="N1767" s="42">
        <v>32.299999999999997</v>
      </c>
      <c r="O1767" s="42" t="s">
        <v>6543</v>
      </c>
      <c r="P1767" s="42">
        <v>22.3</v>
      </c>
      <c r="Q1767" s="42" t="s">
        <v>6544</v>
      </c>
      <c r="R1767" s="42">
        <v>22.5</v>
      </c>
      <c r="S1767" s="42">
        <v>4.2</v>
      </c>
      <c r="T1767" s="42">
        <v>10</v>
      </c>
      <c r="U1767" s="42">
        <v>28.1</v>
      </c>
      <c r="V1767" s="42">
        <v>10</v>
      </c>
      <c r="W1767" s="42" t="s">
        <v>6545</v>
      </c>
      <c r="X1767" s="42">
        <v>1.5</v>
      </c>
      <c r="Y1767" s="42">
        <v>8.3000000000000007</v>
      </c>
      <c r="Z1767" s="42">
        <v>2</v>
      </c>
      <c r="AA1767" s="42">
        <v>0.5</v>
      </c>
      <c r="AB1767" s="42" t="s">
        <v>6546</v>
      </c>
      <c r="AC1767" s="42">
        <v>0.5</v>
      </c>
      <c r="AD1767" s="42" t="s">
        <v>6546</v>
      </c>
      <c r="AE1767" s="42">
        <v>1</v>
      </c>
      <c r="AF1767" s="42" t="s">
        <v>4689</v>
      </c>
      <c r="AG1767" s="42">
        <v>78</v>
      </c>
      <c r="AH1767" s="42">
        <v>162.9</v>
      </c>
      <c r="AI1767" s="42">
        <v>190.5</v>
      </c>
      <c r="AJ1767" s="42">
        <v>500.54</v>
      </c>
      <c r="AK1767" s="42" t="s">
        <v>76</v>
      </c>
      <c r="AL1767" s="42" t="s">
        <v>76</v>
      </c>
      <c r="AM1767" s="42" t="s">
        <v>76</v>
      </c>
      <c r="AN1767" s="42">
        <v>5.8</v>
      </c>
    </row>
    <row r="1768" spans="2:40" x14ac:dyDescent="0.25">
      <c r="B1768" s="42" t="s">
        <v>408</v>
      </c>
      <c r="C1768" s="15">
        <v>467350</v>
      </c>
      <c r="D1768" s="15" t="s">
        <v>5926</v>
      </c>
      <c r="E1768" s="15">
        <v>2021</v>
      </c>
      <c r="F1768" s="41">
        <v>44501</v>
      </c>
      <c r="G1768" s="42">
        <v>1015</v>
      </c>
      <c r="H1768" s="42">
        <v>1016.3</v>
      </c>
      <c r="I1768" s="42">
        <v>1020.1</v>
      </c>
      <c r="J1768" s="42" t="s">
        <v>6547</v>
      </c>
      <c r="K1768" s="42">
        <v>1007.9</v>
      </c>
      <c r="L1768" s="42" t="s">
        <v>6548</v>
      </c>
      <c r="M1768" s="42">
        <v>22.6</v>
      </c>
      <c r="N1768" s="42">
        <v>28.5</v>
      </c>
      <c r="O1768" s="42" t="s">
        <v>6549</v>
      </c>
      <c r="P1768" s="42">
        <v>18.3</v>
      </c>
      <c r="Q1768" s="42" t="s">
        <v>6550</v>
      </c>
      <c r="R1768" s="42">
        <v>18</v>
      </c>
      <c r="S1768" s="42">
        <v>4.8</v>
      </c>
      <c r="T1768" s="42">
        <v>10</v>
      </c>
      <c r="U1768" s="42">
        <v>20.3</v>
      </c>
      <c r="V1768" s="42">
        <v>10</v>
      </c>
      <c r="W1768" s="42" t="s">
        <v>6551</v>
      </c>
      <c r="X1768" s="42">
        <v>3.5</v>
      </c>
      <c r="Y1768" s="42">
        <v>5.6</v>
      </c>
      <c r="Z1768" s="42">
        <v>3</v>
      </c>
      <c r="AA1768" s="42">
        <v>0.5</v>
      </c>
      <c r="AB1768" s="42" t="s">
        <v>6552</v>
      </c>
      <c r="AC1768" s="42">
        <v>1.5</v>
      </c>
      <c r="AD1768" s="42" t="s">
        <v>6553</v>
      </c>
      <c r="AE1768" s="42">
        <v>2</v>
      </c>
      <c r="AF1768" s="42" t="s">
        <v>6554</v>
      </c>
      <c r="AG1768" s="42">
        <v>76</v>
      </c>
      <c r="AH1768" s="42">
        <v>138.1</v>
      </c>
      <c r="AI1768" s="42">
        <v>155.69999999999999</v>
      </c>
      <c r="AJ1768" s="42">
        <v>390.8</v>
      </c>
      <c r="AK1768" s="42" t="s">
        <v>76</v>
      </c>
      <c r="AL1768" s="42" t="s">
        <v>76</v>
      </c>
      <c r="AM1768" s="42" t="s">
        <v>76</v>
      </c>
      <c r="AN1768" s="42">
        <v>6</v>
      </c>
    </row>
    <row r="1769" spans="2:40" x14ac:dyDescent="0.25">
      <c r="B1769" s="42" t="s">
        <v>408</v>
      </c>
      <c r="C1769" s="15">
        <v>467350</v>
      </c>
      <c r="D1769" s="15" t="s">
        <v>5926</v>
      </c>
      <c r="E1769" s="15">
        <v>2021</v>
      </c>
      <c r="F1769" s="41">
        <v>44531</v>
      </c>
      <c r="G1769" s="43">
        <v>1019</v>
      </c>
      <c r="H1769" s="43">
        <v>1020.3</v>
      </c>
      <c r="I1769" s="43">
        <v>1026.7</v>
      </c>
      <c r="J1769" s="42" t="s">
        <v>18798</v>
      </c>
      <c r="K1769" s="43">
        <v>1010.5</v>
      </c>
      <c r="L1769" s="42" t="s">
        <v>6555</v>
      </c>
      <c r="M1769" s="43">
        <v>19.2</v>
      </c>
      <c r="N1769" s="43">
        <v>25.1</v>
      </c>
      <c r="O1769" s="42" t="s">
        <v>6556</v>
      </c>
      <c r="P1769" s="43">
        <v>15</v>
      </c>
      <c r="Q1769" s="42" t="s">
        <v>18799</v>
      </c>
      <c r="R1769" s="43">
        <v>14.7</v>
      </c>
      <c r="S1769" s="43">
        <v>5.5</v>
      </c>
      <c r="T1769" s="43">
        <v>10</v>
      </c>
      <c r="U1769" s="43">
        <v>24.7</v>
      </c>
      <c r="V1769" s="43">
        <v>40</v>
      </c>
      <c r="W1769" s="42" t="s">
        <v>6557</v>
      </c>
      <c r="X1769" s="43">
        <v>13.5</v>
      </c>
      <c r="Y1769" s="43">
        <v>23.8</v>
      </c>
      <c r="Z1769" s="43">
        <v>2</v>
      </c>
      <c r="AA1769" s="43">
        <v>1</v>
      </c>
      <c r="AB1769" s="42" t="s">
        <v>6558</v>
      </c>
      <c r="AC1769" s="43">
        <v>2.5</v>
      </c>
      <c r="AD1769" s="42" t="s">
        <v>6559</v>
      </c>
      <c r="AE1769" s="43">
        <v>13</v>
      </c>
      <c r="AF1769" s="42" t="s">
        <v>6560</v>
      </c>
      <c r="AG1769" s="43">
        <v>76</v>
      </c>
      <c r="AH1769" s="43">
        <v>105.2</v>
      </c>
      <c r="AI1769" s="43">
        <v>106.2</v>
      </c>
      <c r="AJ1769" s="43">
        <v>296.77999999999997</v>
      </c>
      <c r="AK1769" s="42" t="s">
        <v>76</v>
      </c>
      <c r="AL1769" s="42" t="s">
        <v>76</v>
      </c>
      <c r="AM1769" s="42" t="s">
        <v>76</v>
      </c>
      <c r="AN1769" s="43">
        <v>6.7</v>
      </c>
    </row>
    <row r="1770" spans="2:40" x14ac:dyDescent="0.25">
      <c r="B1770" s="42" t="s">
        <v>408</v>
      </c>
      <c r="C1770" s="15">
        <v>467610</v>
      </c>
      <c r="D1770" s="15" t="s">
        <v>1810</v>
      </c>
      <c r="E1770" s="15">
        <v>2015</v>
      </c>
      <c r="F1770" s="41">
        <v>42005</v>
      </c>
      <c r="G1770" s="42">
        <v>1016.3</v>
      </c>
      <c r="H1770" s="42">
        <v>1020.8</v>
      </c>
      <c r="I1770" s="42">
        <v>1023.3</v>
      </c>
      <c r="J1770" s="42" t="s">
        <v>3453</v>
      </c>
      <c r="K1770" s="42">
        <v>1008.3</v>
      </c>
      <c r="L1770" s="42" t="s">
        <v>3454</v>
      </c>
      <c r="M1770" s="42">
        <v>18.3</v>
      </c>
      <c r="N1770" s="42">
        <v>26.4</v>
      </c>
      <c r="O1770" s="42" t="s">
        <v>3455</v>
      </c>
      <c r="P1770" s="42">
        <v>13.8</v>
      </c>
      <c r="Q1770" s="42" t="s">
        <v>3456</v>
      </c>
      <c r="R1770" s="42">
        <v>12.7</v>
      </c>
      <c r="S1770" s="42">
        <v>3.7</v>
      </c>
      <c r="T1770" s="42">
        <v>30</v>
      </c>
      <c r="U1770" s="42">
        <v>16.3</v>
      </c>
      <c r="V1770" s="42">
        <v>40</v>
      </c>
      <c r="W1770" s="42" t="s">
        <v>3457</v>
      </c>
      <c r="X1770" s="42">
        <v>55.7</v>
      </c>
      <c r="Y1770" s="42">
        <v>69.7</v>
      </c>
      <c r="Z1770" s="42">
        <v>17</v>
      </c>
      <c r="AA1770" s="42">
        <v>2.2999999999999998</v>
      </c>
      <c r="AB1770" s="42" t="s">
        <v>3458</v>
      </c>
      <c r="AC1770" s="42">
        <v>4.9000000000000004</v>
      </c>
      <c r="AD1770" s="42" t="s">
        <v>3459</v>
      </c>
      <c r="AE1770" s="42">
        <v>18</v>
      </c>
      <c r="AF1770" s="42" t="s">
        <v>2975</v>
      </c>
      <c r="AG1770" s="42">
        <v>70</v>
      </c>
      <c r="AH1770" s="42" t="s">
        <v>76</v>
      </c>
      <c r="AI1770" s="42">
        <v>40.6</v>
      </c>
      <c r="AJ1770" s="42">
        <v>232.33</v>
      </c>
      <c r="AK1770" s="42">
        <v>4</v>
      </c>
      <c r="AL1770" s="42">
        <v>6</v>
      </c>
      <c r="AM1770" s="42" t="s">
        <v>1824</v>
      </c>
      <c r="AN1770" s="42" t="s">
        <v>76</v>
      </c>
    </row>
    <row r="1771" spans="2:40" x14ac:dyDescent="0.25">
      <c r="B1771" s="42" t="s">
        <v>408</v>
      </c>
      <c r="C1771" s="15">
        <v>467610</v>
      </c>
      <c r="D1771" s="15" t="s">
        <v>1810</v>
      </c>
      <c r="E1771" s="15">
        <v>2015</v>
      </c>
      <c r="F1771" s="41">
        <v>42036</v>
      </c>
      <c r="G1771" s="42">
        <v>1014.5</v>
      </c>
      <c r="H1771" s="42">
        <v>1019</v>
      </c>
      <c r="I1771" s="42">
        <v>1023.4</v>
      </c>
      <c r="J1771" s="42" t="s">
        <v>3460</v>
      </c>
      <c r="K1771" s="42">
        <v>1006.8</v>
      </c>
      <c r="L1771" s="42" t="s">
        <v>3461</v>
      </c>
      <c r="M1771" s="42">
        <v>19.3</v>
      </c>
      <c r="N1771" s="42">
        <v>27.5</v>
      </c>
      <c r="O1771" s="42" t="s">
        <v>3462</v>
      </c>
      <c r="P1771" s="42">
        <v>13.2</v>
      </c>
      <c r="Q1771" s="42" t="s">
        <v>3463</v>
      </c>
      <c r="R1771" s="42">
        <v>14.3</v>
      </c>
      <c r="S1771" s="42">
        <v>3.1</v>
      </c>
      <c r="T1771" s="42">
        <v>30</v>
      </c>
      <c r="U1771" s="42">
        <v>16</v>
      </c>
      <c r="V1771" s="42">
        <v>40</v>
      </c>
      <c r="W1771" s="42" t="s">
        <v>3464</v>
      </c>
      <c r="X1771" s="42">
        <v>17.399999999999999</v>
      </c>
      <c r="Y1771" s="42">
        <v>36.700000000000003</v>
      </c>
      <c r="Z1771" s="42">
        <v>11</v>
      </c>
      <c r="AA1771" s="42">
        <v>1.1000000000000001</v>
      </c>
      <c r="AB1771" s="42" t="s">
        <v>3465</v>
      </c>
      <c r="AC1771" s="42">
        <v>2.1</v>
      </c>
      <c r="AD1771" s="42" t="s">
        <v>3466</v>
      </c>
      <c r="AE1771" s="42">
        <v>4.9000000000000004</v>
      </c>
      <c r="AF1771" s="42" t="s">
        <v>3467</v>
      </c>
      <c r="AG1771" s="42">
        <v>73</v>
      </c>
      <c r="AH1771" s="42" t="s">
        <v>76</v>
      </c>
      <c r="AI1771" s="42">
        <v>55.1</v>
      </c>
      <c r="AJ1771" s="42">
        <v>273.42</v>
      </c>
      <c r="AK1771" s="42" t="s">
        <v>76</v>
      </c>
      <c r="AL1771" s="42" t="s">
        <v>76</v>
      </c>
      <c r="AM1771" s="42" t="s">
        <v>76</v>
      </c>
      <c r="AN1771" s="42" t="s">
        <v>76</v>
      </c>
    </row>
    <row r="1772" spans="2:40" x14ac:dyDescent="0.25">
      <c r="B1772" s="42" t="s">
        <v>408</v>
      </c>
      <c r="C1772" s="15">
        <v>467610</v>
      </c>
      <c r="D1772" s="15" t="s">
        <v>1810</v>
      </c>
      <c r="E1772" s="15">
        <v>2015</v>
      </c>
      <c r="F1772" s="41">
        <v>42064</v>
      </c>
      <c r="G1772" s="42">
        <v>1013.4</v>
      </c>
      <c r="H1772" s="42">
        <v>1017.9</v>
      </c>
      <c r="I1772" s="42">
        <v>1023</v>
      </c>
      <c r="J1772" s="42" t="s">
        <v>3468</v>
      </c>
      <c r="K1772" s="42">
        <v>1004.2</v>
      </c>
      <c r="L1772" s="42" t="s">
        <v>3469</v>
      </c>
      <c r="M1772" s="42">
        <v>21.1</v>
      </c>
      <c r="N1772" s="42">
        <v>28.2</v>
      </c>
      <c r="O1772" s="42" t="s">
        <v>3470</v>
      </c>
      <c r="P1772" s="42">
        <v>15.1</v>
      </c>
      <c r="Q1772" s="42" t="s">
        <v>3471</v>
      </c>
      <c r="R1772" s="42">
        <v>17.2</v>
      </c>
      <c r="S1772" s="42">
        <v>3.1</v>
      </c>
      <c r="T1772" s="42">
        <v>30</v>
      </c>
      <c r="U1772" s="42">
        <v>16.3</v>
      </c>
      <c r="V1772" s="42">
        <v>190</v>
      </c>
      <c r="W1772" s="42" t="s">
        <v>3472</v>
      </c>
      <c r="X1772" s="42">
        <v>92.9</v>
      </c>
      <c r="Y1772" s="42">
        <v>128.69999999999999</v>
      </c>
      <c r="Z1772" s="42">
        <v>21</v>
      </c>
      <c r="AA1772" s="42">
        <v>4</v>
      </c>
      <c r="AB1772" s="42" t="s">
        <v>3473</v>
      </c>
      <c r="AC1772" s="42">
        <v>9</v>
      </c>
      <c r="AD1772" s="42" t="s">
        <v>3474</v>
      </c>
      <c r="AE1772" s="42">
        <v>35.6</v>
      </c>
      <c r="AF1772" s="42" t="s">
        <v>3475</v>
      </c>
      <c r="AG1772" s="42">
        <v>79</v>
      </c>
      <c r="AH1772" s="42" t="s">
        <v>76</v>
      </c>
      <c r="AI1772" s="42">
        <v>59.5</v>
      </c>
      <c r="AJ1772" s="42">
        <v>302.67</v>
      </c>
      <c r="AK1772" s="42" t="s">
        <v>76</v>
      </c>
      <c r="AL1772" s="42" t="s">
        <v>76</v>
      </c>
      <c r="AM1772" s="42" t="s">
        <v>76</v>
      </c>
      <c r="AN1772" s="42" t="s">
        <v>76</v>
      </c>
    </row>
    <row r="1773" spans="2:40" x14ac:dyDescent="0.25">
      <c r="B1773" s="42" t="s">
        <v>408</v>
      </c>
      <c r="C1773" s="15">
        <v>467610</v>
      </c>
      <c r="D1773" s="15" t="s">
        <v>1810</v>
      </c>
      <c r="E1773" s="15">
        <v>2015</v>
      </c>
      <c r="F1773" s="41">
        <v>42095</v>
      </c>
      <c r="G1773" s="42">
        <v>1009.6</v>
      </c>
      <c r="H1773" s="42">
        <v>1014</v>
      </c>
      <c r="I1773" s="42">
        <v>1016.3</v>
      </c>
      <c r="J1773" s="42" t="s">
        <v>3476</v>
      </c>
      <c r="K1773" s="42">
        <v>998.5</v>
      </c>
      <c r="L1773" s="42" t="s">
        <v>3477</v>
      </c>
      <c r="M1773" s="42">
        <v>23.6</v>
      </c>
      <c r="N1773" s="42">
        <v>30.4</v>
      </c>
      <c r="O1773" s="42" t="s">
        <v>3478</v>
      </c>
      <c r="P1773" s="42">
        <v>18.100000000000001</v>
      </c>
      <c r="Q1773" s="42" t="s">
        <v>3479</v>
      </c>
      <c r="R1773" s="42">
        <v>19.7</v>
      </c>
      <c r="S1773" s="42">
        <v>3.1</v>
      </c>
      <c r="T1773" s="42">
        <v>30</v>
      </c>
      <c r="U1773" s="42">
        <v>16.8</v>
      </c>
      <c r="V1773" s="42">
        <v>220</v>
      </c>
      <c r="W1773" s="42" t="s">
        <v>3480</v>
      </c>
      <c r="X1773" s="42">
        <v>69.5</v>
      </c>
      <c r="Y1773" s="42">
        <v>81.5</v>
      </c>
      <c r="Z1773" s="42">
        <v>19</v>
      </c>
      <c r="AA1773" s="42">
        <v>6.4</v>
      </c>
      <c r="AB1773" s="42" t="s">
        <v>3481</v>
      </c>
      <c r="AC1773" s="42">
        <v>7.5</v>
      </c>
      <c r="AD1773" s="42" t="s">
        <v>3482</v>
      </c>
      <c r="AE1773" s="42">
        <v>26.4</v>
      </c>
      <c r="AF1773" s="42" t="s">
        <v>3483</v>
      </c>
      <c r="AG1773" s="42">
        <v>79</v>
      </c>
      <c r="AH1773" s="42" t="s">
        <v>76</v>
      </c>
      <c r="AI1773" s="42">
        <v>91.2</v>
      </c>
      <c r="AJ1773" s="42">
        <v>439.51</v>
      </c>
      <c r="AK1773" s="42" t="s">
        <v>76</v>
      </c>
      <c r="AL1773" s="42" t="s">
        <v>76</v>
      </c>
      <c r="AM1773" s="42" t="s">
        <v>76</v>
      </c>
      <c r="AN1773" s="42" t="s">
        <v>76</v>
      </c>
    </row>
    <row r="1774" spans="2:40" x14ac:dyDescent="0.25">
      <c r="B1774" s="42" t="s">
        <v>408</v>
      </c>
      <c r="C1774" s="15">
        <v>467610</v>
      </c>
      <c r="D1774" s="15" t="s">
        <v>1810</v>
      </c>
      <c r="E1774" s="15">
        <v>2015</v>
      </c>
      <c r="F1774" s="41">
        <v>42125</v>
      </c>
      <c r="G1774" s="42">
        <v>1004.7</v>
      </c>
      <c r="H1774" s="42">
        <v>1009</v>
      </c>
      <c r="I1774" s="42">
        <v>1010.7</v>
      </c>
      <c r="J1774" s="42" t="s">
        <v>3484</v>
      </c>
      <c r="K1774" s="42">
        <v>997.9</v>
      </c>
      <c r="L1774" s="42" t="s">
        <v>3485</v>
      </c>
      <c r="M1774" s="42">
        <v>25.7</v>
      </c>
      <c r="N1774" s="42">
        <v>31.7</v>
      </c>
      <c r="O1774" s="42" t="s">
        <v>3486</v>
      </c>
      <c r="P1774" s="42">
        <v>20.8</v>
      </c>
      <c r="Q1774" s="42" t="s">
        <v>3487</v>
      </c>
      <c r="R1774" s="42">
        <v>22.5</v>
      </c>
      <c r="S1774" s="42">
        <v>2.2000000000000002</v>
      </c>
      <c r="T1774" s="42">
        <v>20</v>
      </c>
      <c r="U1774" s="42">
        <v>16.8</v>
      </c>
      <c r="V1774" s="42">
        <v>30</v>
      </c>
      <c r="W1774" s="42" t="s">
        <v>3488</v>
      </c>
      <c r="X1774" s="42">
        <v>183.3</v>
      </c>
      <c r="Y1774" s="42">
        <v>125.8</v>
      </c>
      <c r="Z1774" s="42">
        <v>18</v>
      </c>
      <c r="AA1774" s="42">
        <v>6.5</v>
      </c>
      <c r="AB1774" s="42" t="s">
        <v>3489</v>
      </c>
      <c r="AC1774" s="42">
        <v>19</v>
      </c>
      <c r="AD1774" s="42" t="s">
        <v>3490</v>
      </c>
      <c r="AE1774" s="42">
        <v>48.8</v>
      </c>
      <c r="AF1774" s="42" t="s">
        <v>3491</v>
      </c>
      <c r="AG1774" s="42">
        <v>83</v>
      </c>
      <c r="AH1774" s="42" t="s">
        <v>76</v>
      </c>
      <c r="AI1774" s="42">
        <v>121.3</v>
      </c>
      <c r="AJ1774" s="42">
        <v>480.81</v>
      </c>
      <c r="AK1774" s="42" t="s">
        <v>76</v>
      </c>
      <c r="AL1774" s="42" t="s">
        <v>76</v>
      </c>
      <c r="AM1774" s="42" t="s">
        <v>76</v>
      </c>
      <c r="AN1774" s="42" t="s">
        <v>76</v>
      </c>
    </row>
    <row r="1775" spans="2:40" x14ac:dyDescent="0.25">
      <c r="B1775" s="42" t="s">
        <v>408</v>
      </c>
      <c r="C1775" s="15">
        <v>467610</v>
      </c>
      <c r="D1775" s="15" t="s">
        <v>1810</v>
      </c>
      <c r="E1775" s="15">
        <v>2015</v>
      </c>
      <c r="F1775" s="41">
        <v>42156</v>
      </c>
      <c r="G1775" s="42">
        <v>1003.1</v>
      </c>
      <c r="H1775" s="42">
        <v>1007.4</v>
      </c>
      <c r="I1775" s="42">
        <v>1007.5</v>
      </c>
      <c r="J1775" s="42" t="s">
        <v>3492</v>
      </c>
      <c r="K1775" s="42">
        <v>996.8</v>
      </c>
      <c r="L1775" s="42" t="s">
        <v>3493</v>
      </c>
      <c r="M1775" s="42">
        <v>28.4</v>
      </c>
      <c r="N1775" s="42">
        <v>35.4</v>
      </c>
      <c r="O1775" s="42" t="s">
        <v>3494</v>
      </c>
      <c r="P1775" s="42">
        <v>23.4</v>
      </c>
      <c r="Q1775" s="42" t="s">
        <v>3495</v>
      </c>
      <c r="R1775" s="42">
        <v>24.5</v>
      </c>
      <c r="S1775" s="42">
        <v>2.4</v>
      </c>
      <c r="T1775" s="42">
        <v>190</v>
      </c>
      <c r="U1775" s="42">
        <v>14.8</v>
      </c>
      <c r="V1775" s="42">
        <v>190</v>
      </c>
      <c r="W1775" s="42" t="s">
        <v>3496</v>
      </c>
      <c r="X1775" s="42">
        <v>36.200000000000003</v>
      </c>
      <c r="Y1775" s="42">
        <v>11.9</v>
      </c>
      <c r="Z1775" s="42">
        <v>4</v>
      </c>
      <c r="AA1775" s="42">
        <v>12</v>
      </c>
      <c r="AB1775" s="42" t="s">
        <v>3497</v>
      </c>
      <c r="AC1775" s="42">
        <v>27</v>
      </c>
      <c r="AD1775" s="42" t="s">
        <v>3498</v>
      </c>
      <c r="AE1775" s="42">
        <v>32.299999999999997</v>
      </c>
      <c r="AF1775" s="42" t="s">
        <v>3499</v>
      </c>
      <c r="AG1775" s="42">
        <v>80</v>
      </c>
      <c r="AH1775" s="42" t="s">
        <v>76</v>
      </c>
      <c r="AI1775" s="42">
        <v>272.3</v>
      </c>
      <c r="AJ1775" s="42">
        <v>748.97</v>
      </c>
      <c r="AK1775" s="42" t="s">
        <v>76</v>
      </c>
      <c r="AL1775" s="42" t="s">
        <v>76</v>
      </c>
      <c r="AM1775" s="42" t="s">
        <v>76</v>
      </c>
      <c r="AN1775" s="42" t="s">
        <v>76</v>
      </c>
    </row>
    <row r="1776" spans="2:40" x14ac:dyDescent="0.25">
      <c r="B1776" s="42" t="s">
        <v>408</v>
      </c>
      <c r="C1776" s="15">
        <v>467610</v>
      </c>
      <c r="D1776" s="15" t="s">
        <v>1810</v>
      </c>
      <c r="E1776" s="15">
        <v>2015</v>
      </c>
      <c r="F1776" s="41">
        <v>42186</v>
      </c>
      <c r="G1776" s="42">
        <v>1000.2</v>
      </c>
      <c r="H1776" s="42">
        <v>1004.5</v>
      </c>
      <c r="I1776" s="42">
        <v>1009</v>
      </c>
      <c r="J1776" s="42" t="s">
        <v>3500</v>
      </c>
      <c r="K1776" s="42">
        <v>984.4</v>
      </c>
      <c r="L1776" s="42" t="s">
        <v>3501</v>
      </c>
      <c r="M1776" s="42">
        <v>28</v>
      </c>
      <c r="N1776" s="42">
        <v>34.9</v>
      </c>
      <c r="O1776" s="42" t="s">
        <v>3502</v>
      </c>
      <c r="P1776" s="42">
        <v>23.8</v>
      </c>
      <c r="Q1776" s="42" t="s">
        <v>3503</v>
      </c>
      <c r="R1776" s="42">
        <v>23.9</v>
      </c>
      <c r="S1776" s="42">
        <v>2.4</v>
      </c>
      <c r="T1776" s="42">
        <v>330</v>
      </c>
      <c r="U1776" s="42">
        <v>21.9</v>
      </c>
      <c r="V1776" s="42">
        <v>220</v>
      </c>
      <c r="W1776" s="42" t="s">
        <v>3504</v>
      </c>
      <c r="X1776" s="42">
        <v>216.8</v>
      </c>
      <c r="Y1776" s="42">
        <v>39.5</v>
      </c>
      <c r="Z1776" s="42">
        <v>9</v>
      </c>
      <c r="AA1776" s="42">
        <v>15.5</v>
      </c>
      <c r="AB1776" s="42" t="s">
        <v>3505</v>
      </c>
      <c r="AC1776" s="42">
        <v>33.5</v>
      </c>
      <c r="AD1776" s="42" t="s">
        <v>3506</v>
      </c>
      <c r="AE1776" s="42">
        <v>107.7</v>
      </c>
      <c r="AF1776" s="42" t="s">
        <v>3022</v>
      </c>
      <c r="AG1776" s="42">
        <v>79</v>
      </c>
      <c r="AH1776" s="42" t="s">
        <v>76</v>
      </c>
      <c r="AI1776" s="42">
        <v>228</v>
      </c>
      <c r="AJ1776" s="42">
        <v>686.28</v>
      </c>
      <c r="AK1776" s="42" t="s">
        <v>76</v>
      </c>
      <c r="AL1776" s="42" t="s">
        <v>76</v>
      </c>
      <c r="AM1776" s="42" t="s">
        <v>76</v>
      </c>
      <c r="AN1776" s="42" t="s">
        <v>76</v>
      </c>
    </row>
    <row r="1777" spans="2:40" x14ac:dyDescent="0.25">
      <c r="B1777" s="42" t="s">
        <v>408</v>
      </c>
      <c r="C1777" s="15">
        <v>467610</v>
      </c>
      <c r="D1777" s="15" t="s">
        <v>1810</v>
      </c>
      <c r="E1777" s="15">
        <v>2015</v>
      </c>
      <c r="F1777" s="41">
        <v>42217</v>
      </c>
      <c r="G1777" s="42">
        <v>1000.5</v>
      </c>
      <c r="H1777" s="42">
        <v>1004.7</v>
      </c>
      <c r="I1777" s="42">
        <v>1008.8</v>
      </c>
      <c r="J1777" s="42" t="s">
        <v>3507</v>
      </c>
      <c r="K1777" s="42">
        <v>953.6</v>
      </c>
      <c r="L1777" s="42" t="s">
        <v>3508</v>
      </c>
      <c r="M1777" s="42">
        <v>27.8</v>
      </c>
      <c r="N1777" s="42">
        <v>34.299999999999997</v>
      </c>
      <c r="O1777" s="42" t="s">
        <v>3509</v>
      </c>
      <c r="P1777" s="42">
        <v>23.7</v>
      </c>
      <c r="Q1777" s="42" t="s">
        <v>3510</v>
      </c>
      <c r="R1777" s="42">
        <v>23.8</v>
      </c>
      <c r="S1777" s="42">
        <v>2.8</v>
      </c>
      <c r="T1777" s="42">
        <v>330</v>
      </c>
      <c r="U1777" s="42">
        <v>30.2</v>
      </c>
      <c r="V1777" s="42">
        <v>330</v>
      </c>
      <c r="W1777" s="42" t="s">
        <v>3511</v>
      </c>
      <c r="X1777" s="42">
        <v>330.3</v>
      </c>
      <c r="Y1777" s="42">
        <v>116.5</v>
      </c>
      <c r="Z1777" s="42">
        <v>18</v>
      </c>
      <c r="AA1777" s="42">
        <v>14.8</v>
      </c>
      <c r="AB1777" s="42" t="s">
        <v>3512</v>
      </c>
      <c r="AC1777" s="42">
        <v>65.099999999999994</v>
      </c>
      <c r="AD1777" s="42" t="s">
        <v>3513</v>
      </c>
      <c r="AE1777" s="42">
        <v>125.5</v>
      </c>
      <c r="AF1777" s="42" t="s">
        <v>3514</v>
      </c>
      <c r="AG1777" s="42">
        <v>80</v>
      </c>
      <c r="AH1777" s="42" t="s">
        <v>76</v>
      </c>
      <c r="AI1777" s="42">
        <v>164.2</v>
      </c>
      <c r="AJ1777" s="42">
        <v>552.57000000000005</v>
      </c>
      <c r="AK1777" s="42" t="s">
        <v>76</v>
      </c>
      <c r="AL1777" s="42" t="s">
        <v>76</v>
      </c>
      <c r="AM1777" s="42" t="s">
        <v>76</v>
      </c>
      <c r="AN1777" s="42" t="s">
        <v>76</v>
      </c>
    </row>
    <row r="1778" spans="2:40" x14ac:dyDescent="0.25">
      <c r="B1778" s="42" t="s">
        <v>408</v>
      </c>
      <c r="C1778" s="15">
        <v>467610</v>
      </c>
      <c r="D1778" s="15" t="s">
        <v>1810</v>
      </c>
      <c r="E1778" s="15">
        <v>2015</v>
      </c>
      <c r="F1778" s="41">
        <v>42248</v>
      </c>
      <c r="G1778" s="42">
        <v>1005.2</v>
      </c>
      <c r="H1778" s="42">
        <v>1009.5</v>
      </c>
      <c r="I1778" s="42">
        <v>1012</v>
      </c>
      <c r="J1778" s="42" t="s">
        <v>1885</v>
      </c>
      <c r="K1778" s="42">
        <v>968.3</v>
      </c>
      <c r="L1778" s="42" t="s">
        <v>3515</v>
      </c>
      <c r="M1778" s="42">
        <v>26.7</v>
      </c>
      <c r="N1778" s="42">
        <v>33.700000000000003</v>
      </c>
      <c r="O1778" s="42" t="s">
        <v>3516</v>
      </c>
      <c r="P1778" s="42">
        <v>21.9</v>
      </c>
      <c r="Q1778" s="42" t="s">
        <v>3517</v>
      </c>
      <c r="R1778" s="42">
        <v>22.4</v>
      </c>
      <c r="S1778" s="42">
        <v>2.7</v>
      </c>
      <c r="T1778" s="42">
        <v>330</v>
      </c>
      <c r="U1778" s="42">
        <v>27.4</v>
      </c>
      <c r="V1778" s="42">
        <v>220</v>
      </c>
      <c r="W1778" s="42" t="s">
        <v>3518</v>
      </c>
      <c r="X1778" s="42">
        <v>44.3</v>
      </c>
      <c r="Y1778" s="42">
        <v>55.2</v>
      </c>
      <c r="Z1778" s="42">
        <v>14</v>
      </c>
      <c r="AA1778" s="42">
        <v>2</v>
      </c>
      <c r="AB1778" s="42" t="s">
        <v>3519</v>
      </c>
      <c r="AC1778" s="42">
        <v>3.7</v>
      </c>
      <c r="AD1778" s="42" t="s">
        <v>3520</v>
      </c>
      <c r="AE1778" s="42">
        <v>9.1999999999999993</v>
      </c>
      <c r="AF1778" s="42" t="s">
        <v>3521</v>
      </c>
      <c r="AG1778" s="42">
        <v>78</v>
      </c>
      <c r="AH1778" s="42" t="s">
        <v>76</v>
      </c>
      <c r="AI1778" s="42">
        <v>152.4</v>
      </c>
      <c r="AJ1778" s="42">
        <v>519.55999999999995</v>
      </c>
      <c r="AK1778" s="42" t="s">
        <v>76</v>
      </c>
      <c r="AL1778" s="42" t="s">
        <v>76</v>
      </c>
      <c r="AM1778" s="42" t="s">
        <v>76</v>
      </c>
      <c r="AN1778" s="42" t="s">
        <v>76</v>
      </c>
    </row>
    <row r="1779" spans="2:40" x14ac:dyDescent="0.25">
      <c r="B1779" s="42" t="s">
        <v>408</v>
      </c>
      <c r="C1779" s="15">
        <v>467610</v>
      </c>
      <c r="D1779" s="15" t="s">
        <v>1810</v>
      </c>
      <c r="E1779" s="15">
        <v>2015</v>
      </c>
      <c r="F1779" s="41">
        <v>42278</v>
      </c>
      <c r="G1779" s="42">
        <v>1009.8</v>
      </c>
      <c r="H1779" s="42">
        <v>1014.2</v>
      </c>
      <c r="I1779" s="42">
        <v>1017.9</v>
      </c>
      <c r="J1779" s="42" t="s">
        <v>3522</v>
      </c>
      <c r="K1779" s="42">
        <v>1000.5</v>
      </c>
      <c r="L1779" s="42" t="s">
        <v>3523</v>
      </c>
      <c r="M1779" s="42">
        <v>25.3</v>
      </c>
      <c r="N1779" s="42">
        <v>31.8</v>
      </c>
      <c r="O1779" s="42" t="s">
        <v>3524</v>
      </c>
      <c r="P1779" s="42">
        <v>19.399999999999999</v>
      </c>
      <c r="Q1779" s="42" t="s">
        <v>3525</v>
      </c>
      <c r="R1779" s="42">
        <v>20.7</v>
      </c>
      <c r="S1779" s="42">
        <v>3.8</v>
      </c>
      <c r="T1779" s="42">
        <v>20</v>
      </c>
      <c r="U1779" s="42">
        <v>18.7</v>
      </c>
      <c r="V1779" s="42">
        <v>40</v>
      </c>
      <c r="W1779" s="42" t="s">
        <v>3526</v>
      </c>
      <c r="X1779" s="42">
        <v>90</v>
      </c>
      <c r="Y1779" s="42">
        <v>85.3</v>
      </c>
      <c r="Z1779" s="42">
        <v>14</v>
      </c>
      <c r="AA1779" s="42">
        <v>4</v>
      </c>
      <c r="AB1779" s="42" t="s">
        <v>3527</v>
      </c>
      <c r="AC1779" s="42">
        <v>11</v>
      </c>
      <c r="AD1779" s="42" t="s">
        <v>3528</v>
      </c>
      <c r="AE1779" s="42">
        <v>23.6</v>
      </c>
      <c r="AF1779" s="42" t="s">
        <v>3044</v>
      </c>
      <c r="AG1779" s="42">
        <v>77</v>
      </c>
      <c r="AH1779" s="42" t="s">
        <v>76</v>
      </c>
      <c r="AI1779" s="42">
        <v>119.5</v>
      </c>
      <c r="AJ1779" s="42">
        <v>416.07</v>
      </c>
      <c r="AK1779" s="42" t="s">
        <v>76</v>
      </c>
      <c r="AL1779" s="42" t="s">
        <v>76</v>
      </c>
      <c r="AM1779" s="42" t="s">
        <v>76</v>
      </c>
      <c r="AN1779" s="42" t="s">
        <v>76</v>
      </c>
    </row>
    <row r="1780" spans="2:40" x14ac:dyDescent="0.25">
      <c r="B1780" s="42" t="s">
        <v>408</v>
      </c>
      <c r="C1780" s="15">
        <v>467610</v>
      </c>
      <c r="D1780" s="15" t="s">
        <v>1810</v>
      </c>
      <c r="E1780" s="15">
        <v>2015</v>
      </c>
      <c r="F1780" s="41">
        <v>42309</v>
      </c>
      <c r="G1780" s="42">
        <v>1013.1</v>
      </c>
      <c r="H1780" s="42">
        <v>1017.4</v>
      </c>
      <c r="I1780" s="42">
        <v>1021.2</v>
      </c>
      <c r="J1780" s="42" t="s">
        <v>3529</v>
      </c>
      <c r="K1780" s="42">
        <v>1008.3</v>
      </c>
      <c r="L1780" s="42" t="s">
        <v>3530</v>
      </c>
      <c r="M1780" s="42">
        <v>23.8</v>
      </c>
      <c r="N1780" s="42">
        <v>30.3</v>
      </c>
      <c r="O1780" s="42" t="s">
        <v>3531</v>
      </c>
      <c r="P1780" s="42">
        <v>15.5</v>
      </c>
      <c r="Q1780" s="42" t="s">
        <v>3532</v>
      </c>
      <c r="R1780" s="42">
        <v>20.100000000000001</v>
      </c>
      <c r="S1780" s="42">
        <v>3.2</v>
      </c>
      <c r="T1780" s="42">
        <v>30</v>
      </c>
      <c r="U1780" s="42">
        <v>16.5</v>
      </c>
      <c r="V1780" s="42">
        <v>40</v>
      </c>
      <c r="W1780" s="42" t="s">
        <v>3533</v>
      </c>
      <c r="X1780" s="42">
        <v>284</v>
      </c>
      <c r="Y1780" s="42">
        <v>107.8</v>
      </c>
      <c r="Z1780" s="42">
        <v>20</v>
      </c>
      <c r="AA1780" s="42">
        <v>6.5</v>
      </c>
      <c r="AB1780" s="42" t="s">
        <v>3534</v>
      </c>
      <c r="AC1780" s="42">
        <v>16.2</v>
      </c>
      <c r="AD1780" s="42" t="s">
        <v>3535</v>
      </c>
      <c r="AE1780" s="42">
        <v>60.7</v>
      </c>
      <c r="AF1780" s="42" t="s">
        <v>3536</v>
      </c>
      <c r="AG1780" s="42">
        <v>80</v>
      </c>
      <c r="AH1780" s="42" t="s">
        <v>76</v>
      </c>
      <c r="AI1780" s="42">
        <v>133.19999999999999</v>
      </c>
      <c r="AJ1780" s="42">
        <v>377.79</v>
      </c>
      <c r="AK1780" s="42" t="s">
        <v>76</v>
      </c>
      <c r="AL1780" s="42" t="s">
        <v>76</v>
      </c>
      <c r="AM1780" s="42" t="s">
        <v>76</v>
      </c>
      <c r="AN1780" s="42" t="s">
        <v>76</v>
      </c>
    </row>
    <row r="1781" spans="2:40" x14ac:dyDescent="0.25">
      <c r="B1781" s="42" t="s">
        <v>408</v>
      </c>
      <c r="C1781" s="15">
        <v>467610</v>
      </c>
      <c r="D1781" s="15" t="s">
        <v>1810</v>
      </c>
      <c r="E1781" s="15">
        <v>2015</v>
      </c>
      <c r="F1781" s="41">
        <v>42339</v>
      </c>
      <c r="G1781" s="42">
        <v>1015.2</v>
      </c>
      <c r="H1781" s="42">
        <v>1019.6</v>
      </c>
      <c r="I1781" s="42">
        <v>1023</v>
      </c>
      <c r="J1781" s="42" t="s">
        <v>3537</v>
      </c>
      <c r="K1781" s="42">
        <v>1003.7</v>
      </c>
      <c r="L1781" s="42" t="s">
        <v>3538</v>
      </c>
      <c r="M1781" s="42">
        <v>21.1</v>
      </c>
      <c r="N1781" s="42">
        <v>27.8</v>
      </c>
      <c r="O1781" s="42" t="s">
        <v>3539</v>
      </c>
      <c r="P1781" s="42">
        <v>14.5</v>
      </c>
      <c r="Q1781" s="42" t="s">
        <v>3540</v>
      </c>
      <c r="R1781" s="42">
        <v>16.399999999999999</v>
      </c>
      <c r="S1781" s="42">
        <v>4</v>
      </c>
      <c r="T1781" s="42">
        <v>20</v>
      </c>
      <c r="U1781" s="42">
        <v>16.899999999999999</v>
      </c>
      <c r="V1781" s="42">
        <v>50</v>
      </c>
      <c r="W1781" s="42" t="s">
        <v>3541</v>
      </c>
      <c r="X1781" s="42">
        <v>86.4</v>
      </c>
      <c r="Y1781" s="42">
        <v>47.5</v>
      </c>
      <c r="Z1781" s="42">
        <v>14</v>
      </c>
      <c r="AA1781" s="42">
        <v>10.6</v>
      </c>
      <c r="AB1781" s="42" t="s">
        <v>3542</v>
      </c>
      <c r="AC1781" s="42">
        <v>15.6</v>
      </c>
      <c r="AD1781" s="42" t="s">
        <v>3543</v>
      </c>
      <c r="AE1781" s="42">
        <v>31.5</v>
      </c>
      <c r="AF1781" s="42" t="s">
        <v>3060</v>
      </c>
      <c r="AG1781" s="42">
        <v>75</v>
      </c>
      <c r="AH1781" s="42" t="s">
        <v>76</v>
      </c>
      <c r="AI1781" s="42">
        <v>76.099999999999994</v>
      </c>
      <c r="AJ1781" s="42">
        <v>271.79000000000002</v>
      </c>
      <c r="AK1781" s="42" t="s">
        <v>76</v>
      </c>
      <c r="AL1781" s="42" t="s">
        <v>76</v>
      </c>
      <c r="AM1781" s="42" t="s">
        <v>76</v>
      </c>
      <c r="AN1781" s="42" t="s">
        <v>76</v>
      </c>
    </row>
    <row r="1782" spans="2:40" x14ac:dyDescent="0.25">
      <c r="B1782" s="42" t="s">
        <v>408</v>
      </c>
      <c r="C1782" s="15">
        <v>467610</v>
      </c>
      <c r="D1782" s="15" t="s">
        <v>1810</v>
      </c>
      <c r="E1782" s="15">
        <v>2016</v>
      </c>
      <c r="F1782" s="41">
        <v>42370</v>
      </c>
      <c r="G1782" s="42">
        <v>1014.9</v>
      </c>
      <c r="H1782" s="42">
        <v>1019.4</v>
      </c>
      <c r="I1782" s="42">
        <v>1027.8</v>
      </c>
      <c r="J1782" s="42" t="s">
        <v>3544</v>
      </c>
      <c r="K1782" s="42">
        <v>998.9</v>
      </c>
      <c r="L1782" s="42" t="s">
        <v>3545</v>
      </c>
      <c r="M1782" s="42">
        <v>19.100000000000001</v>
      </c>
      <c r="N1782" s="42">
        <v>27.6</v>
      </c>
      <c r="O1782" s="42" t="s">
        <v>3546</v>
      </c>
      <c r="P1782" s="42">
        <v>9.1</v>
      </c>
      <c r="Q1782" s="42" t="s">
        <v>3547</v>
      </c>
      <c r="R1782" s="42">
        <v>15.6</v>
      </c>
      <c r="S1782" s="42">
        <v>3.4</v>
      </c>
      <c r="T1782" s="42">
        <v>30</v>
      </c>
      <c r="U1782" s="42">
        <v>18.2</v>
      </c>
      <c r="V1782" s="42">
        <v>360</v>
      </c>
      <c r="W1782" s="42" t="s">
        <v>3548</v>
      </c>
      <c r="X1782" s="42">
        <v>177.3</v>
      </c>
      <c r="Y1782" s="42">
        <v>171.5</v>
      </c>
      <c r="Z1782" s="42">
        <v>22</v>
      </c>
      <c r="AA1782" s="42">
        <v>9</v>
      </c>
      <c r="AB1782" s="42" t="s">
        <v>3549</v>
      </c>
      <c r="AC1782" s="42">
        <v>14.4</v>
      </c>
      <c r="AD1782" s="42" t="s">
        <v>3550</v>
      </c>
      <c r="AE1782" s="42">
        <v>53.4</v>
      </c>
      <c r="AF1782" s="42" t="s">
        <v>3551</v>
      </c>
      <c r="AG1782" s="42">
        <v>80</v>
      </c>
      <c r="AH1782" s="42" t="s">
        <v>76</v>
      </c>
      <c r="AI1782" s="42">
        <v>33.6</v>
      </c>
      <c r="AJ1782" s="42">
        <v>185.54</v>
      </c>
      <c r="AK1782" s="42" t="s">
        <v>76</v>
      </c>
      <c r="AL1782" s="42" t="s">
        <v>76</v>
      </c>
      <c r="AM1782" s="42" t="s">
        <v>76</v>
      </c>
      <c r="AN1782" s="42" t="s">
        <v>76</v>
      </c>
    </row>
    <row r="1783" spans="2:40" x14ac:dyDescent="0.25">
      <c r="B1783" s="42" t="s">
        <v>408</v>
      </c>
      <c r="C1783" s="15">
        <v>467610</v>
      </c>
      <c r="D1783" s="15" t="s">
        <v>1810</v>
      </c>
      <c r="E1783" s="15">
        <v>2016</v>
      </c>
      <c r="F1783" s="41">
        <v>42401</v>
      </c>
      <c r="G1783" s="42">
        <v>1016.5</v>
      </c>
      <c r="H1783" s="42">
        <v>1020.9</v>
      </c>
      <c r="I1783" s="42">
        <v>1026</v>
      </c>
      <c r="J1783" s="42" t="s">
        <v>3552</v>
      </c>
      <c r="K1783" s="42">
        <v>1004.2</v>
      </c>
      <c r="L1783" s="42" t="s">
        <v>3553</v>
      </c>
      <c r="M1783" s="42">
        <v>18.399999999999999</v>
      </c>
      <c r="N1783" s="42">
        <v>28.1</v>
      </c>
      <c r="O1783" s="42" t="s">
        <v>3554</v>
      </c>
      <c r="P1783" s="42">
        <v>13.2</v>
      </c>
      <c r="Q1783" s="42" t="s">
        <v>3555</v>
      </c>
      <c r="R1783" s="42">
        <v>13.8</v>
      </c>
      <c r="S1783" s="42">
        <v>3.9</v>
      </c>
      <c r="T1783" s="42">
        <v>20</v>
      </c>
      <c r="U1783" s="42">
        <v>17.600000000000001</v>
      </c>
      <c r="V1783" s="42">
        <v>40</v>
      </c>
      <c r="W1783" s="42" t="s">
        <v>3556</v>
      </c>
      <c r="X1783" s="42">
        <v>54.6</v>
      </c>
      <c r="Y1783" s="42">
        <v>69.2</v>
      </c>
      <c r="Z1783" s="42">
        <v>15</v>
      </c>
      <c r="AA1783" s="42">
        <v>2.4</v>
      </c>
      <c r="AB1783" s="42" t="s">
        <v>3557</v>
      </c>
      <c r="AC1783" s="42">
        <v>5.6</v>
      </c>
      <c r="AD1783" s="42" t="s">
        <v>3558</v>
      </c>
      <c r="AE1783" s="42">
        <v>10.199999999999999</v>
      </c>
      <c r="AF1783" s="42" t="s">
        <v>3559</v>
      </c>
      <c r="AG1783" s="42">
        <v>75</v>
      </c>
      <c r="AH1783" s="42" t="s">
        <v>76</v>
      </c>
      <c r="AI1783" s="42">
        <v>49.3</v>
      </c>
      <c r="AJ1783" s="42">
        <v>243.31</v>
      </c>
      <c r="AK1783" s="42" t="s">
        <v>76</v>
      </c>
      <c r="AL1783" s="42" t="s">
        <v>76</v>
      </c>
      <c r="AM1783" s="42" t="s">
        <v>76</v>
      </c>
      <c r="AN1783" s="42" t="s">
        <v>76</v>
      </c>
    </row>
    <row r="1784" spans="2:40" x14ac:dyDescent="0.25">
      <c r="B1784" s="42" t="s">
        <v>408</v>
      </c>
      <c r="C1784" s="15">
        <v>467610</v>
      </c>
      <c r="D1784" s="15" t="s">
        <v>1810</v>
      </c>
      <c r="E1784" s="15">
        <v>2016</v>
      </c>
      <c r="F1784" s="41">
        <v>42430</v>
      </c>
      <c r="G1784" s="42">
        <v>1013.1</v>
      </c>
      <c r="H1784" s="42">
        <v>1017.5</v>
      </c>
      <c r="I1784" s="42">
        <v>1023.3</v>
      </c>
      <c r="J1784" s="42" t="s">
        <v>3560</v>
      </c>
      <c r="K1784" s="42">
        <v>1001.9</v>
      </c>
      <c r="L1784" s="42" t="s">
        <v>3561</v>
      </c>
      <c r="M1784" s="42">
        <v>19.5</v>
      </c>
      <c r="N1784" s="42">
        <v>28.4</v>
      </c>
      <c r="O1784" s="42" t="s">
        <v>3562</v>
      </c>
      <c r="P1784" s="42">
        <v>13.3</v>
      </c>
      <c r="Q1784" s="42" t="s">
        <v>3563</v>
      </c>
      <c r="R1784" s="42">
        <v>15.6</v>
      </c>
      <c r="S1784" s="42">
        <v>3</v>
      </c>
      <c r="T1784" s="42">
        <v>20</v>
      </c>
      <c r="U1784" s="42">
        <v>17.2</v>
      </c>
      <c r="V1784" s="42">
        <v>40</v>
      </c>
      <c r="W1784" s="42" t="s">
        <v>3564</v>
      </c>
      <c r="X1784" s="42">
        <v>87.3</v>
      </c>
      <c r="Y1784" s="42">
        <v>119.3</v>
      </c>
      <c r="Z1784" s="42">
        <v>17</v>
      </c>
      <c r="AA1784" s="42">
        <v>1.5</v>
      </c>
      <c r="AB1784" s="42" t="s">
        <v>3565</v>
      </c>
      <c r="AC1784" s="42">
        <v>5</v>
      </c>
      <c r="AD1784" s="42" t="s">
        <v>3566</v>
      </c>
      <c r="AE1784" s="42">
        <v>15.1</v>
      </c>
      <c r="AF1784" s="42" t="s">
        <v>3567</v>
      </c>
      <c r="AG1784" s="42">
        <v>79</v>
      </c>
      <c r="AH1784" s="42" t="s">
        <v>76</v>
      </c>
      <c r="AI1784" s="42">
        <v>36.700000000000003</v>
      </c>
      <c r="AJ1784" s="42">
        <v>228.49</v>
      </c>
      <c r="AK1784" s="42" t="s">
        <v>76</v>
      </c>
      <c r="AL1784" s="42" t="s">
        <v>76</v>
      </c>
      <c r="AM1784" s="42" t="s">
        <v>76</v>
      </c>
      <c r="AN1784" s="42" t="s">
        <v>76</v>
      </c>
    </row>
    <row r="1785" spans="2:40" x14ac:dyDescent="0.25">
      <c r="B1785" s="42" t="s">
        <v>408</v>
      </c>
      <c r="C1785" s="15">
        <v>467610</v>
      </c>
      <c r="D1785" s="15" t="s">
        <v>1810</v>
      </c>
      <c r="E1785" s="15">
        <v>2016</v>
      </c>
      <c r="F1785" s="41">
        <v>42461</v>
      </c>
      <c r="G1785" s="42">
        <v>1007.7</v>
      </c>
      <c r="H1785" s="42">
        <v>1012.1</v>
      </c>
      <c r="I1785" s="42">
        <v>1016.7</v>
      </c>
      <c r="J1785" s="42" t="s">
        <v>3568</v>
      </c>
      <c r="K1785" s="42">
        <v>998.4</v>
      </c>
      <c r="L1785" s="42" t="s">
        <v>3569</v>
      </c>
      <c r="M1785" s="42">
        <v>24.5</v>
      </c>
      <c r="N1785" s="42">
        <v>32</v>
      </c>
      <c r="O1785" s="42" t="s">
        <v>3570</v>
      </c>
      <c r="P1785" s="42">
        <v>19.8</v>
      </c>
      <c r="Q1785" s="42" t="s">
        <v>3571</v>
      </c>
      <c r="R1785" s="42">
        <v>21.2</v>
      </c>
      <c r="S1785" s="42">
        <v>2.6</v>
      </c>
      <c r="T1785" s="42">
        <v>20</v>
      </c>
      <c r="U1785" s="42">
        <v>19.7</v>
      </c>
      <c r="V1785" s="42">
        <v>200</v>
      </c>
      <c r="W1785" s="42" t="s">
        <v>3572</v>
      </c>
      <c r="X1785" s="42">
        <v>89.9</v>
      </c>
      <c r="Y1785" s="42">
        <v>46.1</v>
      </c>
      <c r="Z1785" s="42">
        <v>13</v>
      </c>
      <c r="AA1785" s="42">
        <v>9</v>
      </c>
      <c r="AB1785" s="42" t="s">
        <v>3573</v>
      </c>
      <c r="AC1785" s="42">
        <v>25.9</v>
      </c>
      <c r="AD1785" s="42" t="s">
        <v>3574</v>
      </c>
      <c r="AE1785" s="42">
        <v>52.2</v>
      </c>
      <c r="AF1785" s="42" t="s">
        <v>1950</v>
      </c>
      <c r="AG1785" s="42">
        <v>82</v>
      </c>
      <c r="AH1785" s="42" t="s">
        <v>76</v>
      </c>
      <c r="AI1785" s="42">
        <v>137.1</v>
      </c>
      <c r="AJ1785" s="42">
        <v>460.84</v>
      </c>
      <c r="AK1785" s="42" t="s">
        <v>76</v>
      </c>
      <c r="AL1785" s="42" t="s">
        <v>76</v>
      </c>
      <c r="AM1785" s="42" t="s">
        <v>76</v>
      </c>
      <c r="AN1785" s="42" t="s">
        <v>76</v>
      </c>
    </row>
    <row r="1786" spans="2:40" x14ac:dyDescent="0.25">
      <c r="B1786" s="42" t="s">
        <v>408</v>
      </c>
      <c r="C1786" s="15">
        <v>467610</v>
      </c>
      <c r="D1786" s="15" t="s">
        <v>1810</v>
      </c>
      <c r="E1786" s="15">
        <v>2016</v>
      </c>
      <c r="F1786" s="41">
        <v>42491</v>
      </c>
      <c r="G1786" s="42">
        <v>1006.1</v>
      </c>
      <c r="H1786" s="42">
        <v>1010.4</v>
      </c>
      <c r="I1786" s="42">
        <v>1012.1</v>
      </c>
      <c r="J1786" s="42" t="s">
        <v>3575</v>
      </c>
      <c r="K1786" s="42">
        <v>998.4</v>
      </c>
      <c r="L1786" s="42" t="s">
        <v>3576</v>
      </c>
      <c r="M1786" s="42">
        <v>26.4</v>
      </c>
      <c r="N1786" s="42">
        <v>32.6</v>
      </c>
      <c r="O1786" s="42" t="s">
        <v>3577</v>
      </c>
      <c r="P1786" s="42">
        <v>21</v>
      </c>
      <c r="Q1786" s="42" t="s">
        <v>3578</v>
      </c>
      <c r="R1786" s="42">
        <v>23.2</v>
      </c>
      <c r="S1786" s="42">
        <v>2.5</v>
      </c>
      <c r="T1786" s="42">
        <v>330</v>
      </c>
      <c r="U1786" s="42">
        <v>21.2</v>
      </c>
      <c r="V1786" s="42">
        <v>180</v>
      </c>
      <c r="W1786" s="42" t="s">
        <v>3579</v>
      </c>
      <c r="X1786" s="42">
        <v>127</v>
      </c>
      <c r="Y1786" s="42">
        <v>70.3</v>
      </c>
      <c r="Z1786" s="42">
        <v>18</v>
      </c>
      <c r="AA1786" s="42">
        <v>8.5</v>
      </c>
      <c r="AB1786" s="42" t="s">
        <v>3580</v>
      </c>
      <c r="AC1786" s="42">
        <v>26.6</v>
      </c>
      <c r="AD1786" s="42" t="s">
        <v>3581</v>
      </c>
      <c r="AE1786" s="42">
        <v>35.200000000000003</v>
      </c>
      <c r="AF1786" s="42" t="s">
        <v>3582</v>
      </c>
      <c r="AG1786" s="42">
        <v>83</v>
      </c>
      <c r="AH1786" s="42" t="s">
        <v>76</v>
      </c>
      <c r="AI1786" s="42">
        <v>154.5</v>
      </c>
      <c r="AJ1786" s="42">
        <v>528.38</v>
      </c>
      <c r="AK1786" s="42" t="s">
        <v>76</v>
      </c>
      <c r="AL1786" s="42" t="s">
        <v>76</v>
      </c>
      <c r="AM1786" s="42" t="s">
        <v>76</v>
      </c>
      <c r="AN1786" s="42" t="s">
        <v>76</v>
      </c>
    </row>
    <row r="1787" spans="2:40" x14ac:dyDescent="0.25">
      <c r="B1787" s="42" t="s">
        <v>408</v>
      </c>
      <c r="C1787" s="15">
        <v>467610</v>
      </c>
      <c r="D1787" s="15" t="s">
        <v>1810</v>
      </c>
      <c r="E1787" s="15">
        <v>2016</v>
      </c>
      <c r="F1787" s="41">
        <v>42522</v>
      </c>
      <c r="G1787" s="42">
        <v>1004.3</v>
      </c>
      <c r="H1787" s="42">
        <v>1008.5</v>
      </c>
      <c r="I1787" s="42">
        <v>1010.9</v>
      </c>
      <c r="J1787" s="42" t="s">
        <v>3583</v>
      </c>
      <c r="K1787" s="42">
        <v>998.1</v>
      </c>
      <c r="L1787" s="42" t="s">
        <v>3584</v>
      </c>
      <c r="M1787" s="42">
        <v>27.9</v>
      </c>
      <c r="N1787" s="42">
        <v>33.299999999999997</v>
      </c>
      <c r="O1787" s="42" t="s">
        <v>3585</v>
      </c>
      <c r="P1787" s="42">
        <v>23.3</v>
      </c>
      <c r="Q1787" s="42" t="s">
        <v>3586</v>
      </c>
      <c r="R1787" s="42">
        <v>24.4</v>
      </c>
      <c r="S1787" s="42">
        <v>2.2000000000000002</v>
      </c>
      <c r="T1787" s="42">
        <v>330</v>
      </c>
      <c r="U1787" s="42">
        <v>21.2</v>
      </c>
      <c r="V1787" s="42">
        <v>190</v>
      </c>
      <c r="W1787" s="42" t="s">
        <v>3587</v>
      </c>
      <c r="X1787" s="42">
        <v>67.900000000000006</v>
      </c>
      <c r="Y1787" s="42">
        <v>39.299999999999997</v>
      </c>
      <c r="Z1787" s="42">
        <v>14</v>
      </c>
      <c r="AA1787" s="42">
        <v>9.6</v>
      </c>
      <c r="AB1787" s="42" t="s">
        <v>3588</v>
      </c>
      <c r="AC1787" s="42">
        <v>12</v>
      </c>
      <c r="AD1787" s="42" t="s">
        <v>3589</v>
      </c>
      <c r="AE1787" s="42">
        <v>20.399999999999999</v>
      </c>
      <c r="AF1787" s="42" t="s">
        <v>3590</v>
      </c>
      <c r="AG1787" s="42">
        <v>82</v>
      </c>
      <c r="AH1787" s="42" t="s">
        <v>76</v>
      </c>
      <c r="AI1787" s="42">
        <v>233.2</v>
      </c>
      <c r="AJ1787" s="42">
        <v>637.36</v>
      </c>
      <c r="AK1787" s="42" t="s">
        <v>76</v>
      </c>
      <c r="AL1787" s="42" t="s">
        <v>76</v>
      </c>
      <c r="AM1787" s="42" t="s">
        <v>76</v>
      </c>
      <c r="AN1787" s="42" t="s">
        <v>76</v>
      </c>
    </row>
    <row r="1788" spans="2:40" x14ac:dyDescent="0.25">
      <c r="B1788" s="42" t="s">
        <v>408</v>
      </c>
      <c r="C1788" s="15">
        <v>467610</v>
      </c>
      <c r="D1788" s="15" t="s">
        <v>1810</v>
      </c>
      <c r="E1788" s="15">
        <v>2016</v>
      </c>
      <c r="F1788" s="41">
        <v>42552</v>
      </c>
      <c r="G1788" s="42">
        <v>1003</v>
      </c>
      <c r="H1788" s="42">
        <v>1007.3</v>
      </c>
      <c r="I1788" s="42">
        <v>1008.1</v>
      </c>
      <c r="J1788" s="42" t="s">
        <v>3591</v>
      </c>
      <c r="K1788" s="42">
        <v>985.5</v>
      </c>
      <c r="L1788" s="42" t="s">
        <v>3592</v>
      </c>
      <c r="M1788" s="42">
        <v>28.5</v>
      </c>
      <c r="N1788" s="42">
        <v>34.1</v>
      </c>
      <c r="O1788" s="42" t="s">
        <v>3593</v>
      </c>
      <c r="P1788" s="42">
        <v>24.1</v>
      </c>
      <c r="Q1788" s="42" t="s">
        <v>3594</v>
      </c>
      <c r="R1788" s="42">
        <v>24.5</v>
      </c>
      <c r="S1788" s="42">
        <v>2.9</v>
      </c>
      <c r="T1788" s="42">
        <v>330</v>
      </c>
      <c r="U1788" s="42">
        <v>36.4</v>
      </c>
      <c r="V1788" s="42">
        <v>30</v>
      </c>
      <c r="W1788" s="42" t="s">
        <v>3595</v>
      </c>
      <c r="X1788" s="42">
        <v>505</v>
      </c>
      <c r="Y1788" s="42">
        <v>46.2</v>
      </c>
      <c r="Z1788" s="42">
        <v>9</v>
      </c>
      <c r="AA1788" s="42">
        <v>19.399999999999999</v>
      </c>
      <c r="AB1788" s="42" t="s">
        <v>3596</v>
      </c>
      <c r="AC1788" s="42">
        <v>56.8</v>
      </c>
      <c r="AD1788" s="42" t="s">
        <v>3597</v>
      </c>
      <c r="AE1788" s="42">
        <v>301.10000000000002</v>
      </c>
      <c r="AF1788" s="42" t="s">
        <v>1974</v>
      </c>
      <c r="AG1788" s="42">
        <v>79</v>
      </c>
      <c r="AH1788" s="42" t="s">
        <v>76</v>
      </c>
      <c r="AI1788" s="42">
        <v>272.39999999999998</v>
      </c>
      <c r="AJ1788" s="42">
        <v>716.29</v>
      </c>
      <c r="AK1788" s="42" t="s">
        <v>76</v>
      </c>
      <c r="AL1788" s="42" t="s">
        <v>76</v>
      </c>
      <c r="AM1788" s="42" t="s">
        <v>76</v>
      </c>
      <c r="AN1788" s="42" t="s">
        <v>76</v>
      </c>
    </row>
    <row r="1789" spans="2:40" x14ac:dyDescent="0.25">
      <c r="B1789" s="42" t="s">
        <v>408</v>
      </c>
      <c r="C1789" s="15">
        <v>467610</v>
      </c>
      <c r="D1789" s="15" t="s">
        <v>1810</v>
      </c>
      <c r="E1789" s="15">
        <v>2016</v>
      </c>
      <c r="F1789" s="41">
        <v>42583</v>
      </c>
      <c r="G1789" s="42">
        <v>1000.2</v>
      </c>
      <c r="H1789" s="42">
        <v>1004.4</v>
      </c>
      <c r="I1789" s="42">
        <v>1006.3</v>
      </c>
      <c r="J1789" s="42" t="s">
        <v>3598</v>
      </c>
      <c r="K1789" s="42">
        <v>995.8</v>
      </c>
      <c r="L1789" s="42" t="s">
        <v>3599</v>
      </c>
      <c r="M1789" s="42">
        <v>27.6</v>
      </c>
      <c r="N1789" s="42">
        <v>33.9</v>
      </c>
      <c r="O1789" s="42" t="s">
        <v>3600</v>
      </c>
      <c r="P1789" s="42">
        <v>23.6</v>
      </c>
      <c r="Q1789" s="42" t="s">
        <v>3601</v>
      </c>
      <c r="R1789" s="42">
        <v>23.6</v>
      </c>
      <c r="S1789" s="42">
        <v>2.2000000000000002</v>
      </c>
      <c r="T1789" s="42">
        <v>330</v>
      </c>
      <c r="U1789" s="42">
        <v>15.2</v>
      </c>
      <c r="V1789" s="42">
        <v>150</v>
      </c>
      <c r="W1789" s="42" t="s">
        <v>3602</v>
      </c>
      <c r="X1789" s="42">
        <v>252.7</v>
      </c>
      <c r="Y1789" s="42">
        <v>69.2</v>
      </c>
      <c r="Z1789" s="42">
        <v>13</v>
      </c>
      <c r="AA1789" s="42">
        <v>16.399999999999999</v>
      </c>
      <c r="AB1789" s="42" t="s">
        <v>3603</v>
      </c>
      <c r="AC1789" s="42">
        <v>30.6</v>
      </c>
      <c r="AD1789" s="42" t="s">
        <v>3604</v>
      </c>
      <c r="AE1789" s="42">
        <v>136</v>
      </c>
      <c r="AF1789" s="42" t="s">
        <v>3605</v>
      </c>
      <c r="AG1789" s="42">
        <v>79</v>
      </c>
      <c r="AH1789" s="42" t="s">
        <v>76</v>
      </c>
      <c r="AI1789" s="42">
        <v>210.2</v>
      </c>
      <c r="AJ1789" s="42">
        <v>599.16</v>
      </c>
      <c r="AK1789" s="42" t="s">
        <v>76</v>
      </c>
      <c r="AL1789" s="42" t="s">
        <v>76</v>
      </c>
      <c r="AM1789" s="42" t="s">
        <v>76</v>
      </c>
      <c r="AN1789" s="42" t="s">
        <v>76</v>
      </c>
    </row>
    <row r="1790" spans="2:40" x14ac:dyDescent="0.25">
      <c r="B1790" s="42" t="s">
        <v>408</v>
      </c>
      <c r="C1790" s="15">
        <v>467610</v>
      </c>
      <c r="D1790" s="15" t="s">
        <v>1810</v>
      </c>
      <c r="E1790" s="15">
        <v>2016</v>
      </c>
      <c r="F1790" s="41">
        <v>42614</v>
      </c>
      <c r="G1790" s="42">
        <v>1002.2</v>
      </c>
      <c r="H1790" s="42">
        <v>1006.5</v>
      </c>
      <c r="I1790" s="42">
        <v>1011.6</v>
      </c>
      <c r="J1790" s="42" t="s">
        <v>3606</v>
      </c>
      <c r="K1790" s="42">
        <v>958</v>
      </c>
      <c r="L1790" s="42" t="s">
        <v>3607</v>
      </c>
      <c r="M1790" s="42">
        <v>27.1</v>
      </c>
      <c r="N1790" s="42">
        <v>32.6</v>
      </c>
      <c r="O1790" s="42" t="s">
        <v>3608</v>
      </c>
      <c r="P1790" s="42">
        <v>23.1</v>
      </c>
      <c r="Q1790" s="42" t="s">
        <v>3609</v>
      </c>
      <c r="R1790" s="42">
        <v>23.4</v>
      </c>
      <c r="S1790" s="42">
        <v>3.7</v>
      </c>
      <c r="T1790" s="42">
        <v>30</v>
      </c>
      <c r="U1790" s="42">
        <v>37.5</v>
      </c>
      <c r="V1790" s="42">
        <v>190</v>
      </c>
      <c r="W1790" s="42" t="s">
        <v>3610</v>
      </c>
      <c r="X1790" s="42">
        <v>695.6</v>
      </c>
      <c r="Y1790" s="42">
        <v>131.69999999999999</v>
      </c>
      <c r="Z1790" s="42">
        <v>24</v>
      </c>
      <c r="AA1790" s="42">
        <v>18</v>
      </c>
      <c r="AB1790" s="42" t="s">
        <v>3611</v>
      </c>
      <c r="AC1790" s="42">
        <v>68</v>
      </c>
      <c r="AD1790" s="42" t="s">
        <v>3612</v>
      </c>
      <c r="AE1790" s="42">
        <v>279.39999999999998</v>
      </c>
      <c r="AF1790" s="42" t="s">
        <v>3613</v>
      </c>
      <c r="AG1790" s="42">
        <v>81</v>
      </c>
      <c r="AH1790" s="42" t="s">
        <v>76</v>
      </c>
      <c r="AI1790" s="42">
        <v>116.2</v>
      </c>
      <c r="AJ1790" s="42">
        <v>417.21</v>
      </c>
      <c r="AK1790" s="42" t="s">
        <v>76</v>
      </c>
      <c r="AL1790" s="42" t="s">
        <v>76</v>
      </c>
      <c r="AM1790" s="42" t="s">
        <v>76</v>
      </c>
      <c r="AN1790" s="42" t="s">
        <v>76</v>
      </c>
    </row>
    <row r="1791" spans="2:40" x14ac:dyDescent="0.25">
      <c r="B1791" s="42" t="s">
        <v>408</v>
      </c>
      <c r="C1791" s="15">
        <v>467610</v>
      </c>
      <c r="D1791" s="15" t="s">
        <v>1810</v>
      </c>
      <c r="E1791" s="15">
        <v>2016</v>
      </c>
      <c r="F1791" s="41">
        <v>42644</v>
      </c>
      <c r="G1791" s="42">
        <v>1007.6</v>
      </c>
      <c r="H1791" s="42">
        <v>1011.9</v>
      </c>
      <c r="I1791" s="42">
        <v>1018.3</v>
      </c>
      <c r="J1791" s="42" t="s">
        <v>3614</v>
      </c>
      <c r="K1791" s="42">
        <v>1001.1</v>
      </c>
      <c r="L1791" s="42" t="s">
        <v>3615</v>
      </c>
      <c r="M1791" s="42">
        <v>26.5</v>
      </c>
      <c r="N1791" s="42">
        <v>31.9</v>
      </c>
      <c r="O1791" s="42" t="s">
        <v>3616</v>
      </c>
      <c r="P1791" s="42">
        <v>22.1</v>
      </c>
      <c r="Q1791" s="42" t="s">
        <v>3617</v>
      </c>
      <c r="R1791" s="42">
        <v>23</v>
      </c>
      <c r="S1791" s="42">
        <v>3.4</v>
      </c>
      <c r="T1791" s="42">
        <v>20</v>
      </c>
      <c r="U1791" s="42">
        <v>18</v>
      </c>
      <c r="V1791" s="42">
        <v>30</v>
      </c>
      <c r="W1791" s="42" t="s">
        <v>3618</v>
      </c>
      <c r="X1791" s="42">
        <v>1112.7</v>
      </c>
      <c r="Y1791" s="42">
        <v>168.2</v>
      </c>
      <c r="Z1791" s="42">
        <v>23</v>
      </c>
      <c r="AA1791" s="42">
        <v>17.600000000000001</v>
      </c>
      <c r="AB1791" s="42" t="s">
        <v>3619</v>
      </c>
      <c r="AC1791" s="42">
        <v>60.1</v>
      </c>
      <c r="AD1791" s="42" t="s">
        <v>3620</v>
      </c>
      <c r="AE1791" s="42">
        <v>306.5</v>
      </c>
      <c r="AF1791" s="42" t="s">
        <v>3136</v>
      </c>
      <c r="AG1791" s="42">
        <v>82</v>
      </c>
      <c r="AH1791" s="42" t="s">
        <v>76</v>
      </c>
      <c r="AI1791" s="42">
        <v>165.7</v>
      </c>
      <c r="AJ1791" s="42">
        <v>464.2</v>
      </c>
      <c r="AK1791" s="42" t="s">
        <v>76</v>
      </c>
      <c r="AL1791" s="42" t="s">
        <v>76</v>
      </c>
      <c r="AM1791" s="42" t="s">
        <v>76</v>
      </c>
      <c r="AN1791" s="42" t="s">
        <v>76</v>
      </c>
    </row>
    <row r="1792" spans="2:40" x14ac:dyDescent="0.25">
      <c r="B1792" s="42" t="s">
        <v>408</v>
      </c>
      <c r="C1792" s="15">
        <v>467610</v>
      </c>
      <c r="D1792" s="15" t="s">
        <v>1810</v>
      </c>
      <c r="E1792" s="15">
        <v>2016</v>
      </c>
      <c r="F1792" s="41">
        <v>42675</v>
      </c>
      <c r="G1792" s="42">
        <v>1012.8</v>
      </c>
      <c r="H1792" s="42">
        <v>1017.2</v>
      </c>
      <c r="I1792" s="42">
        <v>1020.2</v>
      </c>
      <c r="J1792" s="42" t="s">
        <v>3621</v>
      </c>
      <c r="K1792" s="42">
        <v>1006.7</v>
      </c>
      <c r="L1792" s="42" t="s">
        <v>3622</v>
      </c>
      <c r="M1792" s="42">
        <v>23.2</v>
      </c>
      <c r="N1792" s="42">
        <v>29.1</v>
      </c>
      <c r="O1792" s="42" t="s">
        <v>3623</v>
      </c>
      <c r="P1792" s="42">
        <v>18.7</v>
      </c>
      <c r="Q1792" s="42" t="s">
        <v>3624</v>
      </c>
      <c r="R1792" s="42">
        <v>18.8</v>
      </c>
      <c r="S1792" s="42">
        <v>3.9</v>
      </c>
      <c r="T1792" s="42">
        <v>330</v>
      </c>
      <c r="U1792" s="42">
        <v>18.899999999999999</v>
      </c>
      <c r="V1792" s="42">
        <v>10</v>
      </c>
      <c r="W1792" s="42" t="s">
        <v>3625</v>
      </c>
      <c r="X1792" s="42">
        <v>256.7</v>
      </c>
      <c r="Y1792" s="42">
        <v>108.2</v>
      </c>
      <c r="Z1792" s="42">
        <v>21</v>
      </c>
      <c r="AA1792" s="42">
        <v>9</v>
      </c>
      <c r="AB1792" s="42" t="s">
        <v>3626</v>
      </c>
      <c r="AC1792" s="42">
        <v>21.4</v>
      </c>
      <c r="AD1792" s="42" t="s">
        <v>3627</v>
      </c>
      <c r="AE1792" s="42">
        <v>96.3</v>
      </c>
      <c r="AF1792" s="42" t="s">
        <v>3628</v>
      </c>
      <c r="AG1792" s="42">
        <v>77</v>
      </c>
      <c r="AH1792" s="42" t="s">
        <v>76</v>
      </c>
      <c r="AI1792" s="42">
        <v>94.6</v>
      </c>
      <c r="AJ1792" s="42">
        <v>312.56</v>
      </c>
      <c r="AK1792" s="42" t="s">
        <v>76</v>
      </c>
      <c r="AL1792" s="42" t="s">
        <v>76</v>
      </c>
      <c r="AM1792" s="42" t="s">
        <v>76</v>
      </c>
      <c r="AN1792" s="42" t="s">
        <v>76</v>
      </c>
    </row>
    <row r="1793" spans="2:40" x14ac:dyDescent="0.25">
      <c r="B1793" s="42" t="s">
        <v>408</v>
      </c>
      <c r="C1793" s="15">
        <v>467610</v>
      </c>
      <c r="D1793" s="15" t="s">
        <v>1810</v>
      </c>
      <c r="E1793" s="15">
        <v>2016</v>
      </c>
      <c r="F1793" s="41">
        <v>42705</v>
      </c>
      <c r="G1793" s="42">
        <v>1014.9</v>
      </c>
      <c r="H1793" s="42">
        <v>1019.3</v>
      </c>
      <c r="I1793" s="42">
        <v>1022.4</v>
      </c>
      <c r="J1793" s="42" t="s">
        <v>3629</v>
      </c>
      <c r="K1793" s="42">
        <v>1007.6</v>
      </c>
      <c r="L1793" s="42" t="s">
        <v>3630</v>
      </c>
      <c r="M1793" s="42">
        <v>21.3</v>
      </c>
      <c r="N1793" s="42">
        <v>28.2</v>
      </c>
      <c r="O1793" s="42" t="s">
        <v>3631</v>
      </c>
      <c r="P1793" s="42">
        <v>14.3</v>
      </c>
      <c r="Q1793" s="42" t="s">
        <v>3632</v>
      </c>
      <c r="R1793" s="42">
        <v>16.100000000000001</v>
      </c>
      <c r="S1793" s="42">
        <v>4.2</v>
      </c>
      <c r="T1793" s="42">
        <v>10</v>
      </c>
      <c r="U1793" s="42">
        <v>20.5</v>
      </c>
      <c r="V1793" s="42">
        <v>360</v>
      </c>
      <c r="W1793" s="42" t="s">
        <v>3633</v>
      </c>
      <c r="X1793" s="42">
        <v>48.5</v>
      </c>
      <c r="Y1793" s="42">
        <v>43.2</v>
      </c>
      <c r="Z1793" s="42">
        <v>14</v>
      </c>
      <c r="AA1793" s="42">
        <v>2.7</v>
      </c>
      <c r="AB1793" s="42" t="s">
        <v>3634</v>
      </c>
      <c r="AC1793" s="42">
        <v>5.8</v>
      </c>
      <c r="AD1793" s="42" t="s">
        <v>3635</v>
      </c>
      <c r="AE1793" s="42">
        <v>8.4</v>
      </c>
      <c r="AF1793" s="42" t="s">
        <v>3636</v>
      </c>
      <c r="AG1793" s="42">
        <v>73</v>
      </c>
      <c r="AH1793" s="42" t="s">
        <v>76</v>
      </c>
      <c r="AI1793" s="42">
        <v>87</v>
      </c>
      <c r="AJ1793" s="42">
        <v>256.76</v>
      </c>
      <c r="AK1793" s="42" t="s">
        <v>76</v>
      </c>
      <c r="AL1793" s="42" t="s">
        <v>76</v>
      </c>
      <c r="AM1793" s="42" t="s">
        <v>76</v>
      </c>
      <c r="AN1793" s="42" t="s">
        <v>76</v>
      </c>
    </row>
    <row r="1794" spans="2:40" x14ac:dyDescent="0.25">
      <c r="B1794" s="42" t="s">
        <v>408</v>
      </c>
      <c r="C1794" s="15">
        <v>467610</v>
      </c>
      <c r="D1794" s="15" t="s">
        <v>1810</v>
      </c>
      <c r="E1794" s="15">
        <v>2017</v>
      </c>
      <c r="F1794" s="41">
        <v>42736</v>
      </c>
      <c r="G1794" s="42">
        <v>1015.5</v>
      </c>
      <c r="H1794" s="42">
        <v>1019.9</v>
      </c>
      <c r="I1794" s="42">
        <v>1024.2</v>
      </c>
      <c r="J1794" s="42" t="s">
        <v>3152</v>
      </c>
      <c r="K1794" s="42">
        <v>1006.4</v>
      </c>
      <c r="L1794" s="42" t="s">
        <v>3637</v>
      </c>
      <c r="M1794" s="42">
        <v>20.100000000000001</v>
      </c>
      <c r="N1794" s="42">
        <v>27.2</v>
      </c>
      <c r="O1794" s="42" t="s">
        <v>3638</v>
      </c>
      <c r="P1794" s="42">
        <v>14.5</v>
      </c>
      <c r="Q1794" s="42" t="s">
        <v>3639</v>
      </c>
      <c r="R1794" s="42">
        <v>15.7</v>
      </c>
      <c r="S1794" s="42">
        <v>3.6</v>
      </c>
      <c r="T1794" s="42">
        <v>20</v>
      </c>
      <c r="U1794" s="42">
        <v>15.8</v>
      </c>
      <c r="V1794" s="42">
        <v>30</v>
      </c>
      <c r="W1794" s="42" t="s">
        <v>3640</v>
      </c>
      <c r="X1794" s="42">
        <v>46.9</v>
      </c>
      <c r="Y1794" s="42">
        <v>28.4</v>
      </c>
      <c r="Z1794" s="42">
        <v>14</v>
      </c>
      <c r="AA1794" s="42">
        <v>4.5</v>
      </c>
      <c r="AB1794" s="42" t="s">
        <v>3641</v>
      </c>
      <c r="AC1794" s="42">
        <v>10.199999999999999</v>
      </c>
      <c r="AD1794" s="42" t="s">
        <v>3642</v>
      </c>
      <c r="AE1794" s="42">
        <v>18.8</v>
      </c>
      <c r="AF1794" s="42" t="s">
        <v>3643</v>
      </c>
      <c r="AG1794" s="42">
        <v>76</v>
      </c>
      <c r="AH1794" s="42" t="s">
        <v>76</v>
      </c>
      <c r="AI1794" s="42">
        <v>64.2</v>
      </c>
      <c r="AJ1794" s="42">
        <v>253.59</v>
      </c>
      <c r="AK1794" s="42" t="s">
        <v>76</v>
      </c>
      <c r="AL1794" s="42" t="s">
        <v>76</v>
      </c>
      <c r="AM1794" s="42" t="s">
        <v>76</v>
      </c>
      <c r="AN1794" s="42" t="s">
        <v>76</v>
      </c>
    </row>
    <row r="1795" spans="2:40" x14ac:dyDescent="0.25">
      <c r="B1795" s="42" t="s">
        <v>408</v>
      </c>
      <c r="C1795" s="15">
        <v>467610</v>
      </c>
      <c r="D1795" s="15" t="s">
        <v>1810</v>
      </c>
      <c r="E1795" s="15">
        <v>2017</v>
      </c>
      <c r="F1795" s="41">
        <v>42767</v>
      </c>
      <c r="G1795" s="42">
        <v>1015.9</v>
      </c>
      <c r="H1795" s="42">
        <v>1020.3</v>
      </c>
      <c r="I1795" s="42">
        <v>1026.7</v>
      </c>
      <c r="J1795" s="42" t="s">
        <v>3644</v>
      </c>
      <c r="K1795" s="42">
        <v>1007.5</v>
      </c>
      <c r="L1795" s="42" t="s">
        <v>3645</v>
      </c>
      <c r="M1795" s="42">
        <v>18.8</v>
      </c>
      <c r="N1795" s="42">
        <v>25.9</v>
      </c>
      <c r="O1795" s="42" t="s">
        <v>3646</v>
      </c>
      <c r="P1795" s="42">
        <v>11.6</v>
      </c>
      <c r="Q1795" s="42" t="s">
        <v>3647</v>
      </c>
      <c r="R1795" s="42">
        <v>13.7</v>
      </c>
      <c r="S1795" s="42">
        <v>3.7</v>
      </c>
      <c r="T1795" s="42">
        <v>10</v>
      </c>
      <c r="U1795" s="42">
        <v>16.399999999999999</v>
      </c>
      <c r="V1795" s="42">
        <v>30</v>
      </c>
      <c r="W1795" s="42" t="s">
        <v>3648</v>
      </c>
      <c r="X1795" s="42">
        <v>104.4</v>
      </c>
      <c r="Y1795" s="42">
        <v>87.9</v>
      </c>
      <c r="Z1795" s="42">
        <v>19</v>
      </c>
      <c r="AA1795" s="42">
        <v>4.5</v>
      </c>
      <c r="AB1795" s="42" t="s">
        <v>3649</v>
      </c>
      <c r="AC1795" s="42">
        <v>14.6</v>
      </c>
      <c r="AD1795" s="42" t="s">
        <v>3650</v>
      </c>
      <c r="AE1795" s="42">
        <v>35.9</v>
      </c>
      <c r="AF1795" s="42" t="s">
        <v>3651</v>
      </c>
      <c r="AG1795" s="42">
        <v>73</v>
      </c>
      <c r="AH1795" s="42" t="s">
        <v>76</v>
      </c>
      <c r="AI1795" s="42">
        <v>50.2</v>
      </c>
      <c r="AJ1795" s="42">
        <v>211.44</v>
      </c>
      <c r="AK1795" s="42" t="s">
        <v>76</v>
      </c>
      <c r="AL1795" s="42" t="s">
        <v>76</v>
      </c>
      <c r="AM1795" s="42" t="s">
        <v>76</v>
      </c>
      <c r="AN1795" s="42" t="s">
        <v>76</v>
      </c>
    </row>
    <row r="1796" spans="2:40" x14ac:dyDescent="0.25">
      <c r="B1796" s="42" t="s">
        <v>408</v>
      </c>
      <c r="C1796" s="15">
        <v>467610</v>
      </c>
      <c r="D1796" s="15" t="s">
        <v>1810</v>
      </c>
      <c r="E1796" s="15">
        <v>2017</v>
      </c>
      <c r="F1796" s="41">
        <v>42795</v>
      </c>
      <c r="G1796" s="42">
        <v>1012.3</v>
      </c>
      <c r="H1796" s="42">
        <v>1016.7</v>
      </c>
      <c r="I1796" s="42">
        <v>1021.4</v>
      </c>
      <c r="J1796" s="42" t="s">
        <v>3652</v>
      </c>
      <c r="K1796" s="42">
        <v>1002.8</v>
      </c>
      <c r="L1796" s="42" t="s">
        <v>3653</v>
      </c>
      <c r="M1796" s="42">
        <v>20.2</v>
      </c>
      <c r="N1796" s="42">
        <v>27.6</v>
      </c>
      <c r="O1796" s="42" t="s">
        <v>3654</v>
      </c>
      <c r="P1796" s="42">
        <v>14.6</v>
      </c>
      <c r="Q1796" s="42" t="s">
        <v>3655</v>
      </c>
      <c r="R1796" s="42">
        <v>16.5</v>
      </c>
      <c r="S1796" s="42">
        <v>2.9</v>
      </c>
      <c r="T1796" s="42">
        <v>10</v>
      </c>
      <c r="U1796" s="42">
        <v>17.600000000000001</v>
      </c>
      <c r="V1796" s="42">
        <v>20</v>
      </c>
      <c r="W1796" s="42" t="s">
        <v>3656</v>
      </c>
      <c r="X1796" s="42">
        <v>75.900000000000006</v>
      </c>
      <c r="Y1796" s="42">
        <v>114.9</v>
      </c>
      <c r="Z1796" s="42">
        <v>23</v>
      </c>
      <c r="AA1796" s="42">
        <v>4.0999999999999996</v>
      </c>
      <c r="AB1796" s="42" t="s">
        <v>3657</v>
      </c>
      <c r="AC1796" s="42">
        <v>8.4</v>
      </c>
      <c r="AD1796" s="42" t="s">
        <v>3658</v>
      </c>
      <c r="AE1796" s="42">
        <v>11.7</v>
      </c>
      <c r="AF1796" s="42" t="s">
        <v>3659</v>
      </c>
      <c r="AG1796" s="42">
        <v>80</v>
      </c>
      <c r="AH1796" s="42" t="s">
        <v>76</v>
      </c>
      <c r="AI1796" s="42">
        <v>29.6</v>
      </c>
      <c r="AJ1796" s="42">
        <v>205.88</v>
      </c>
      <c r="AK1796" s="42" t="s">
        <v>76</v>
      </c>
      <c r="AL1796" s="42" t="s">
        <v>76</v>
      </c>
      <c r="AM1796" s="42" t="s">
        <v>76</v>
      </c>
      <c r="AN1796" s="42" t="s">
        <v>76</v>
      </c>
    </row>
    <row r="1797" spans="2:40" x14ac:dyDescent="0.25">
      <c r="B1797" s="42" t="s">
        <v>408</v>
      </c>
      <c r="C1797" s="15">
        <v>467610</v>
      </c>
      <c r="D1797" s="15" t="s">
        <v>1810</v>
      </c>
      <c r="E1797" s="15">
        <v>2017</v>
      </c>
      <c r="F1797" s="41">
        <v>42826</v>
      </c>
      <c r="G1797" s="42">
        <v>1009.2</v>
      </c>
      <c r="H1797" s="42">
        <v>1013.5</v>
      </c>
      <c r="I1797" s="42">
        <v>1020.5</v>
      </c>
      <c r="J1797" s="42" t="s">
        <v>3660</v>
      </c>
      <c r="K1797" s="42">
        <v>998.9</v>
      </c>
      <c r="L1797" s="42" t="s">
        <v>3661</v>
      </c>
      <c r="M1797" s="42">
        <v>22.6</v>
      </c>
      <c r="N1797" s="42">
        <v>31.1</v>
      </c>
      <c r="O1797" s="42" t="s">
        <v>3662</v>
      </c>
      <c r="P1797" s="42">
        <v>15.3</v>
      </c>
      <c r="Q1797" s="42" t="s">
        <v>3663</v>
      </c>
      <c r="R1797" s="42">
        <v>18.7</v>
      </c>
      <c r="S1797" s="42">
        <v>2.7</v>
      </c>
      <c r="T1797" s="42">
        <v>330</v>
      </c>
      <c r="U1797" s="42">
        <v>18.3</v>
      </c>
      <c r="V1797" s="42">
        <v>20</v>
      </c>
      <c r="W1797" s="42" t="s">
        <v>3664</v>
      </c>
      <c r="X1797" s="42">
        <v>104.4</v>
      </c>
      <c r="Y1797" s="42">
        <v>62.9</v>
      </c>
      <c r="Z1797" s="42">
        <v>14</v>
      </c>
      <c r="AA1797" s="42">
        <v>6.3</v>
      </c>
      <c r="AB1797" s="42" t="s">
        <v>3665</v>
      </c>
      <c r="AC1797" s="42">
        <v>21.8</v>
      </c>
      <c r="AD1797" s="42" t="s">
        <v>3666</v>
      </c>
      <c r="AE1797" s="42">
        <v>30.6</v>
      </c>
      <c r="AF1797" s="42" t="s">
        <v>3667</v>
      </c>
      <c r="AG1797" s="42">
        <v>79</v>
      </c>
      <c r="AH1797" s="42" t="s">
        <v>76</v>
      </c>
      <c r="AI1797" s="42">
        <v>77</v>
      </c>
      <c r="AJ1797" s="42">
        <v>326.52</v>
      </c>
      <c r="AK1797" s="42" t="s">
        <v>76</v>
      </c>
      <c r="AL1797" s="42" t="s">
        <v>76</v>
      </c>
      <c r="AM1797" s="42" t="s">
        <v>76</v>
      </c>
      <c r="AN1797" s="42" t="s">
        <v>76</v>
      </c>
    </row>
    <row r="1798" spans="2:40" x14ac:dyDescent="0.25">
      <c r="B1798" s="42" t="s">
        <v>408</v>
      </c>
      <c r="C1798" s="15">
        <v>467610</v>
      </c>
      <c r="D1798" s="15" t="s">
        <v>1810</v>
      </c>
      <c r="E1798" s="15">
        <v>2017</v>
      </c>
      <c r="F1798" s="41">
        <v>42856</v>
      </c>
      <c r="G1798" s="42">
        <v>1006.4</v>
      </c>
      <c r="H1798" s="42">
        <v>1010.7</v>
      </c>
      <c r="I1798" s="42">
        <v>1012.3</v>
      </c>
      <c r="J1798" s="42" t="s">
        <v>3668</v>
      </c>
      <c r="K1798" s="42">
        <v>997.8</v>
      </c>
      <c r="L1798" s="42" t="s">
        <v>3669</v>
      </c>
      <c r="M1798" s="42">
        <v>25.4</v>
      </c>
      <c r="N1798" s="42">
        <v>31.4</v>
      </c>
      <c r="O1798" s="42" t="s">
        <v>3670</v>
      </c>
      <c r="P1798" s="42">
        <v>20.7</v>
      </c>
      <c r="Q1798" s="42" t="s">
        <v>3671</v>
      </c>
      <c r="R1798" s="42">
        <v>22.5</v>
      </c>
      <c r="S1798" s="42">
        <v>3</v>
      </c>
      <c r="T1798" s="42">
        <v>20</v>
      </c>
      <c r="U1798" s="42">
        <v>18.8</v>
      </c>
      <c r="V1798" s="42">
        <v>30</v>
      </c>
      <c r="W1798" s="42" t="s">
        <v>3672</v>
      </c>
      <c r="X1798" s="42">
        <v>103.1</v>
      </c>
      <c r="Y1798" s="42">
        <v>93.6</v>
      </c>
      <c r="Z1798" s="42">
        <v>21</v>
      </c>
      <c r="AA1798" s="42">
        <v>3</v>
      </c>
      <c r="AB1798" s="42" t="s">
        <v>3673</v>
      </c>
      <c r="AC1798" s="42">
        <v>6.8</v>
      </c>
      <c r="AD1798" s="42" t="s">
        <v>3674</v>
      </c>
      <c r="AE1798" s="42">
        <v>18.3</v>
      </c>
      <c r="AF1798" s="42" t="s">
        <v>3675</v>
      </c>
      <c r="AG1798" s="42">
        <v>84</v>
      </c>
      <c r="AH1798" s="42" t="s">
        <v>76</v>
      </c>
      <c r="AI1798" s="42">
        <v>121.6</v>
      </c>
      <c r="AJ1798" s="42">
        <v>429.84</v>
      </c>
      <c r="AK1798" s="42" t="s">
        <v>76</v>
      </c>
      <c r="AL1798" s="42" t="s">
        <v>76</v>
      </c>
      <c r="AM1798" s="42" t="s">
        <v>76</v>
      </c>
      <c r="AN1798" s="42" t="s">
        <v>76</v>
      </c>
    </row>
    <row r="1799" spans="2:40" x14ac:dyDescent="0.25">
      <c r="B1799" s="42" t="s">
        <v>408</v>
      </c>
      <c r="C1799" s="15">
        <v>467610</v>
      </c>
      <c r="D1799" s="15" t="s">
        <v>1810</v>
      </c>
      <c r="E1799" s="15">
        <v>2017</v>
      </c>
      <c r="F1799" s="41">
        <v>42887</v>
      </c>
      <c r="G1799" s="42">
        <v>1003.1</v>
      </c>
      <c r="H1799" s="42">
        <v>1007.4</v>
      </c>
      <c r="I1799" s="42">
        <v>1008.4</v>
      </c>
      <c r="J1799" s="42" t="s">
        <v>3676</v>
      </c>
      <c r="K1799" s="42">
        <v>994</v>
      </c>
      <c r="L1799" s="42" t="s">
        <v>3677</v>
      </c>
      <c r="M1799" s="42">
        <v>27.6</v>
      </c>
      <c r="N1799" s="42">
        <v>32.799999999999997</v>
      </c>
      <c r="O1799" s="42" t="s">
        <v>3678</v>
      </c>
      <c r="P1799" s="42">
        <v>23.8</v>
      </c>
      <c r="Q1799" s="42" t="s">
        <v>3679</v>
      </c>
      <c r="R1799" s="42">
        <v>24.4</v>
      </c>
      <c r="S1799" s="42">
        <v>2.2000000000000002</v>
      </c>
      <c r="T1799" s="42">
        <v>20</v>
      </c>
      <c r="U1799" s="42">
        <v>18.5</v>
      </c>
      <c r="V1799" s="42">
        <v>190</v>
      </c>
      <c r="W1799" s="42" t="s">
        <v>3680</v>
      </c>
      <c r="X1799" s="42">
        <v>118.3</v>
      </c>
      <c r="Y1799" s="42">
        <v>69.099999999999994</v>
      </c>
      <c r="Z1799" s="42">
        <v>14</v>
      </c>
      <c r="AA1799" s="42">
        <v>9.5</v>
      </c>
      <c r="AB1799" s="42" t="s">
        <v>3681</v>
      </c>
      <c r="AC1799" s="42">
        <v>17.2</v>
      </c>
      <c r="AD1799" s="42" t="s">
        <v>3682</v>
      </c>
      <c r="AE1799" s="42">
        <v>53.4</v>
      </c>
      <c r="AF1799" s="42" t="s">
        <v>2061</v>
      </c>
      <c r="AG1799" s="42">
        <v>83</v>
      </c>
      <c r="AH1799" s="42" t="s">
        <v>76</v>
      </c>
      <c r="AI1799" s="42">
        <v>196.8</v>
      </c>
      <c r="AJ1799" s="42">
        <v>509.76</v>
      </c>
      <c r="AK1799" s="42" t="s">
        <v>76</v>
      </c>
      <c r="AL1799" s="42" t="s">
        <v>76</v>
      </c>
      <c r="AM1799" s="42" t="s">
        <v>76</v>
      </c>
      <c r="AN1799" s="42" t="s">
        <v>76</v>
      </c>
    </row>
    <row r="1800" spans="2:40" x14ac:dyDescent="0.25">
      <c r="B1800" s="42" t="s">
        <v>408</v>
      </c>
      <c r="C1800" s="15">
        <v>467610</v>
      </c>
      <c r="D1800" s="15" t="s">
        <v>1810</v>
      </c>
      <c r="E1800" s="15">
        <v>2017</v>
      </c>
      <c r="F1800" s="41">
        <v>42917</v>
      </c>
      <c r="G1800" s="42">
        <v>1004.4</v>
      </c>
      <c r="H1800" s="42">
        <v>1008.6</v>
      </c>
      <c r="I1800" s="42">
        <v>1011.7</v>
      </c>
      <c r="J1800" s="42" t="s">
        <v>3683</v>
      </c>
      <c r="K1800" s="42">
        <v>982.6</v>
      </c>
      <c r="L1800" s="42" t="s">
        <v>3684</v>
      </c>
      <c r="M1800" s="42">
        <v>28.1</v>
      </c>
      <c r="N1800" s="42">
        <v>33.200000000000003</v>
      </c>
      <c r="O1800" s="42" t="s">
        <v>3685</v>
      </c>
      <c r="P1800" s="42">
        <v>23.2</v>
      </c>
      <c r="Q1800" s="42" t="s">
        <v>3686</v>
      </c>
      <c r="R1800" s="42">
        <v>24.1</v>
      </c>
      <c r="S1800" s="42">
        <v>2.4</v>
      </c>
      <c r="T1800" s="42">
        <v>330</v>
      </c>
      <c r="U1800" s="42">
        <v>27.2</v>
      </c>
      <c r="V1800" s="42">
        <v>200</v>
      </c>
      <c r="W1800" s="42" t="s">
        <v>3687</v>
      </c>
      <c r="X1800" s="42">
        <v>205.1</v>
      </c>
      <c r="Y1800" s="42">
        <v>52.4</v>
      </c>
      <c r="Z1800" s="42">
        <v>10</v>
      </c>
      <c r="AA1800" s="42">
        <v>13</v>
      </c>
      <c r="AB1800" s="42" t="s">
        <v>3688</v>
      </c>
      <c r="AC1800" s="42">
        <v>25.8</v>
      </c>
      <c r="AD1800" s="42" t="s">
        <v>3689</v>
      </c>
      <c r="AE1800" s="42">
        <v>60.1</v>
      </c>
      <c r="AF1800" s="42" t="s">
        <v>3690</v>
      </c>
      <c r="AG1800" s="42">
        <v>79</v>
      </c>
      <c r="AH1800" s="42" t="s">
        <v>76</v>
      </c>
      <c r="AI1800" s="42">
        <v>255.2</v>
      </c>
      <c r="AJ1800" s="42">
        <v>621.01</v>
      </c>
      <c r="AK1800" s="42" t="s">
        <v>76</v>
      </c>
      <c r="AL1800" s="42" t="s">
        <v>76</v>
      </c>
      <c r="AM1800" s="42" t="s">
        <v>76</v>
      </c>
      <c r="AN1800" s="42" t="s">
        <v>76</v>
      </c>
    </row>
    <row r="1801" spans="2:40" x14ac:dyDescent="0.25">
      <c r="B1801" s="42" t="s">
        <v>408</v>
      </c>
      <c r="C1801" s="15">
        <v>467610</v>
      </c>
      <c r="D1801" s="15" t="s">
        <v>1810</v>
      </c>
      <c r="E1801" s="15">
        <v>2017</v>
      </c>
      <c r="F1801" s="41">
        <v>42948</v>
      </c>
      <c r="G1801" s="42">
        <v>1002.7</v>
      </c>
      <c r="H1801" s="42">
        <v>1007</v>
      </c>
      <c r="I1801" s="42">
        <v>1009.1</v>
      </c>
      <c r="J1801" s="42" t="s">
        <v>3691</v>
      </c>
      <c r="K1801" s="42">
        <v>994</v>
      </c>
      <c r="L1801" s="42" t="s">
        <v>3692</v>
      </c>
      <c r="M1801" s="42">
        <v>28.4</v>
      </c>
      <c r="N1801" s="42">
        <v>34.799999999999997</v>
      </c>
      <c r="O1801" s="42" t="s">
        <v>3693</v>
      </c>
      <c r="P1801" s="42">
        <v>24.2</v>
      </c>
      <c r="Q1801" s="42" t="s">
        <v>3694</v>
      </c>
      <c r="R1801" s="42">
        <v>24.4</v>
      </c>
      <c r="S1801" s="42">
        <v>2.5</v>
      </c>
      <c r="T1801" s="42">
        <v>330</v>
      </c>
      <c r="U1801" s="42">
        <v>18.100000000000001</v>
      </c>
      <c r="V1801" s="42">
        <v>10</v>
      </c>
      <c r="W1801" s="42" t="s">
        <v>3695</v>
      </c>
      <c r="X1801" s="42">
        <v>233.6</v>
      </c>
      <c r="Y1801" s="42">
        <v>33.200000000000003</v>
      </c>
      <c r="Z1801" s="42">
        <v>8</v>
      </c>
      <c r="AA1801" s="42">
        <v>21</v>
      </c>
      <c r="AB1801" s="42" t="s">
        <v>3696</v>
      </c>
      <c r="AC1801" s="42">
        <v>50</v>
      </c>
      <c r="AD1801" s="42" t="s">
        <v>3697</v>
      </c>
      <c r="AE1801" s="42">
        <v>154.30000000000001</v>
      </c>
      <c r="AF1801" s="42" t="s">
        <v>3212</v>
      </c>
      <c r="AG1801" s="42">
        <v>79</v>
      </c>
      <c r="AH1801" s="42" t="s">
        <v>76</v>
      </c>
      <c r="AI1801" s="42">
        <v>264.3</v>
      </c>
      <c r="AJ1801" s="42">
        <v>624.55999999999995</v>
      </c>
      <c r="AK1801" s="42" t="s">
        <v>76</v>
      </c>
      <c r="AL1801" s="42" t="s">
        <v>76</v>
      </c>
      <c r="AM1801" s="42" t="s">
        <v>76</v>
      </c>
      <c r="AN1801" s="42" t="s">
        <v>76</v>
      </c>
    </row>
    <row r="1802" spans="2:40" x14ac:dyDescent="0.25">
      <c r="B1802" s="42" t="s">
        <v>408</v>
      </c>
      <c r="C1802" s="15">
        <v>467610</v>
      </c>
      <c r="D1802" s="15" t="s">
        <v>1810</v>
      </c>
      <c r="E1802" s="15">
        <v>2017</v>
      </c>
      <c r="F1802" s="41">
        <v>42979</v>
      </c>
      <c r="G1802" s="42">
        <v>1005.3</v>
      </c>
      <c r="H1802" s="42">
        <v>1009.6</v>
      </c>
      <c r="I1802" s="42">
        <v>1013.4</v>
      </c>
      <c r="J1802" s="42" t="s">
        <v>3698</v>
      </c>
      <c r="K1802" s="42">
        <v>999.3</v>
      </c>
      <c r="L1802" s="42" t="s">
        <v>3699</v>
      </c>
      <c r="M1802" s="42">
        <v>27.9</v>
      </c>
      <c r="N1802" s="42">
        <v>33.200000000000003</v>
      </c>
      <c r="O1802" s="42" t="s">
        <v>3700</v>
      </c>
      <c r="P1802" s="42">
        <v>23.1</v>
      </c>
      <c r="Q1802" s="42" t="s">
        <v>3698</v>
      </c>
      <c r="R1802" s="42">
        <v>24.2</v>
      </c>
      <c r="S1802" s="42">
        <v>2.4</v>
      </c>
      <c r="T1802" s="42">
        <v>330</v>
      </c>
      <c r="U1802" s="42">
        <v>15.4</v>
      </c>
      <c r="V1802" s="42">
        <v>170</v>
      </c>
      <c r="W1802" s="42" t="s">
        <v>3701</v>
      </c>
      <c r="X1802" s="42">
        <v>153.5</v>
      </c>
      <c r="Y1802" s="42">
        <v>31.9</v>
      </c>
      <c r="Z1802" s="42">
        <v>10</v>
      </c>
      <c r="AA1802" s="42">
        <v>12</v>
      </c>
      <c r="AB1802" s="42" t="s">
        <v>3702</v>
      </c>
      <c r="AC1802" s="42">
        <v>29.6</v>
      </c>
      <c r="AD1802" s="42" t="s">
        <v>3703</v>
      </c>
      <c r="AE1802" s="42">
        <v>49.8</v>
      </c>
      <c r="AF1802" s="42" t="s">
        <v>3220</v>
      </c>
      <c r="AG1802" s="42">
        <v>81</v>
      </c>
      <c r="AH1802" s="42" t="s">
        <v>1629</v>
      </c>
      <c r="AI1802" s="42">
        <v>230.1</v>
      </c>
      <c r="AJ1802" s="42">
        <v>531.42999999999995</v>
      </c>
      <c r="AK1802" s="42" t="s">
        <v>76</v>
      </c>
      <c r="AL1802" s="42" t="s">
        <v>76</v>
      </c>
      <c r="AM1802" s="42" t="s">
        <v>76</v>
      </c>
      <c r="AN1802" s="42" t="s">
        <v>76</v>
      </c>
    </row>
    <row r="1803" spans="2:40" x14ac:dyDescent="0.25">
      <c r="B1803" s="42" t="s">
        <v>408</v>
      </c>
      <c r="C1803" s="15">
        <v>467610</v>
      </c>
      <c r="D1803" s="15" t="s">
        <v>1810</v>
      </c>
      <c r="E1803" s="15">
        <v>2017</v>
      </c>
      <c r="F1803" s="41">
        <v>43009</v>
      </c>
      <c r="G1803" s="42">
        <v>1008</v>
      </c>
      <c r="H1803" s="42">
        <v>1012.3</v>
      </c>
      <c r="I1803" s="42">
        <v>1018.1</v>
      </c>
      <c r="J1803" s="42" t="s">
        <v>3704</v>
      </c>
      <c r="K1803" s="42">
        <v>997.7</v>
      </c>
      <c r="L1803" s="42" t="s">
        <v>3705</v>
      </c>
      <c r="M1803" s="42">
        <v>25.9</v>
      </c>
      <c r="N1803" s="42">
        <v>32.1</v>
      </c>
      <c r="O1803" s="42" t="s">
        <v>3706</v>
      </c>
      <c r="P1803" s="42">
        <v>19.399999999999999</v>
      </c>
      <c r="Q1803" s="42" t="s">
        <v>3707</v>
      </c>
      <c r="R1803" s="42">
        <v>21</v>
      </c>
      <c r="S1803" s="42">
        <v>4.5</v>
      </c>
      <c r="T1803" s="42">
        <v>20</v>
      </c>
      <c r="U1803" s="42">
        <v>25</v>
      </c>
      <c r="V1803" s="42">
        <v>350</v>
      </c>
      <c r="W1803" s="42" t="s">
        <v>3708</v>
      </c>
      <c r="X1803" s="42">
        <v>758</v>
      </c>
      <c r="Y1803" s="42">
        <v>116.8</v>
      </c>
      <c r="Z1803" s="42">
        <v>19</v>
      </c>
      <c r="AA1803" s="42">
        <v>19</v>
      </c>
      <c r="AB1803" s="42" t="s">
        <v>3709</v>
      </c>
      <c r="AC1803" s="42">
        <v>45</v>
      </c>
      <c r="AD1803" s="42" t="s">
        <v>3710</v>
      </c>
      <c r="AE1803" s="42">
        <v>188.7</v>
      </c>
      <c r="AF1803" s="42" t="s">
        <v>3228</v>
      </c>
      <c r="AG1803" s="42">
        <v>75</v>
      </c>
      <c r="AH1803" s="42" t="s">
        <v>76</v>
      </c>
      <c r="AI1803" s="42">
        <v>166.1</v>
      </c>
      <c r="AJ1803" s="42">
        <v>403.23</v>
      </c>
      <c r="AK1803" s="42" t="s">
        <v>76</v>
      </c>
      <c r="AL1803" s="42" t="s">
        <v>76</v>
      </c>
      <c r="AM1803" s="42" t="s">
        <v>76</v>
      </c>
      <c r="AN1803" s="42" t="s">
        <v>76</v>
      </c>
    </row>
    <row r="1804" spans="2:40" x14ac:dyDescent="0.25">
      <c r="B1804" s="42" t="s">
        <v>408</v>
      </c>
      <c r="C1804" s="15">
        <v>467610</v>
      </c>
      <c r="D1804" s="15" t="s">
        <v>1810</v>
      </c>
      <c r="E1804" s="15">
        <v>2017</v>
      </c>
      <c r="F1804" s="41">
        <v>43040</v>
      </c>
      <c r="G1804" s="42">
        <v>1011.8</v>
      </c>
      <c r="H1804" s="42">
        <v>1016.1</v>
      </c>
      <c r="I1804" s="42">
        <v>1019.2</v>
      </c>
      <c r="J1804" s="42" t="s">
        <v>2590</v>
      </c>
      <c r="K1804" s="42">
        <v>1003.4</v>
      </c>
      <c r="L1804" s="42" t="s">
        <v>3711</v>
      </c>
      <c r="M1804" s="42">
        <v>23.6</v>
      </c>
      <c r="N1804" s="42">
        <v>29.6</v>
      </c>
      <c r="O1804" s="42" t="s">
        <v>3712</v>
      </c>
      <c r="P1804" s="42">
        <v>19</v>
      </c>
      <c r="Q1804" s="42" t="s">
        <v>3713</v>
      </c>
      <c r="R1804" s="42">
        <v>19.5</v>
      </c>
      <c r="S1804" s="42">
        <v>4.0999999999999996</v>
      </c>
      <c r="T1804" s="42">
        <v>20</v>
      </c>
      <c r="U1804" s="42">
        <v>23.3</v>
      </c>
      <c r="V1804" s="42">
        <v>30</v>
      </c>
      <c r="W1804" s="42" t="s">
        <v>3714</v>
      </c>
      <c r="X1804" s="42">
        <v>70.2</v>
      </c>
      <c r="Y1804" s="42">
        <v>62.3</v>
      </c>
      <c r="Z1804" s="42">
        <v>18</v>
      </c>
      <c r="AA1804" s="42">
        <v>2.8</v>
      </c>
      <c r="AB1804" s="42" t="s">
        <v>3715</v>
      </c>
      <c r="AC1804" s="42">
        <v>8.9</v>
      </c>
      <c r="AD1804" s="42" t="s">
        <v>3716</v>
      </c>
      <c r="AE1804" s="42">
        <v>18.8</v>
      </c>
      <c r="AF1804" s="42" t="s">
        <v>3717</v>
      </c>
      <c r="AG1804" s="42">
        <v>78</v>
      </c>
      <c r="AH1804" s="42" t="s">
        <v>76</v>
      </c>
      <c r="AI1804" s="42">
        <v>76</v>
      </c>
      <c r="AJ1804" s="42">
        <v>264.99</v>
      </c>
      <c r="AK1804" s="42" t="s">
        <v>76</v>
      </c>
      <c r="AL1804" s="42" t="s">
        <v>76</v>
      </c>
      <c r="AM1804" s="42" t="s">
        <v>76</v>
      </c>
      <c r="AN1804" s="42" t="s">
        <v>76</v>
      </c>
    </row>
    <row r="1805" spans="2:40" x14ac:dyDescent="0.25">
      <c r="B1805" s="42" t="s">
        <v>408</v>
      </c>
      <c r="C1805" s="15">
        <v>467610</v>
      </c>
      <c r="D1805" s="15" t="s">
        <v>1810</v>
      </c>
      <c r="E1805" s="15">
        <v>2017</v>
      </c>
      <c r="F1805" s="41">
        <v>43070</v>
      </c>
      <c r="G1805" s="42">
        <v>1015.4</v>
      </c>
      <c r="H1805" s="42">
        <v>1019.8</v>
      </c>
      <c r="I1805" s="42">
        <v>1023.8</v>
      </c>
      <c r="J1805" s="42" t="s">
        <v>3718</v>
      </c>
      <c r="K1805" s="42">
        <v>1009.1</v>
      </c>
      <c r="L1805" s="42" t="s">
        <v>3719</v>
      </c>
      <c r="M1805" s="42">
        <v>19.600000000000001</v>
      </c>
      <c r="N1805" s="42">
        <v>26.9</v>
      </c>
      <c r="O1805" s="42" t="s">
        <v>3720</v>
      </c>
      <c r="P1805" s="42">
        <v>14.5</v>
      </c>
      <c r="Q1805" s="42" t="s">
        <v>3721</v>
      </c>
      <c r="R1805" s="42">
        <v>14.4</v>
      </c>
      <c r="S1805" s="42">
        <v>4.7</v>
      </c>
      <c r="T1805" s="42">
        <v>20</v>
      </c>
      <c r="U1805" s="42">
        <v>20.9</v>
      </c>
      <c r="V1805" s="42">
        <v>10</v>
      </c>
      <c r="W1805" s="42" t="s">
        <v>3722</v>
      </c>
      <c r="X1805" s="42">
        <v>75.5</v>
      </c>
      <c r="Y1805" s="42">
        <v>54.1</v>
      </c>
      <c r="Z1805" s="42">
        <v>16</v>
      </c>
      <c r="AA1805" s="42">
        <v>4.7</v>
      </c>
      <c r="AB1805" s="42" t="s">
        <v>3723</v>
      </c>
      <c r="AC1805" s="42">
        <v>11</v>
      </c>
      <c r="AD1805" s="42" t="s">
        <v>3724</v>
      </c>
      <c r="AE1805" s="42">
        <v>27.9</v>
      </c>
      <c r="AF1805" s="42" t="s">
        <v>3725</v>
      </c>
      <c r="AG1805" s="42">
        <v>73</v>
      </c>
      <c r="AH1805" s="42" t="s">
        <v>76</v>
      </c>
      <c r="AI1805" s="42">
        <v>52.9</v>
      </c>
      <c r="AJ1805" s="42">
        <v>218.28</v>
      </c>
      <c r="AK1805" s="42">
        <v>4</v>
      </c>
      <c r="AL1805" s="42">
        <v>6</v>
      </c>
      <c r="AM1805" s="42" t="s">
        <v>3726</v>
      </c>
      <c r="AN1805" s="42" t="s">
        <v>76</v>
      </c>
    </row>
    <row r="1806" spans="2:40" x14ac:dyDescent="0.25">
      <c r="B1806" s="42" t="s">
        <v>408</v>
      </c>
      <c r="C1806" s="15">
        <v>467610</v>
      </c>
      <c r="D1806" s="15" t="s">
        <v>1810</v>
      </c>
      <c r="E1806" s="15">
        <v>2018</v>
      </c>
      <c r="F1806" s="41">
        <v>43101</v>
      </c>
      <c r="G1806" s="42">
        <v>1013.8</v>
      </c>
      <c r="H1806" s="42">
        <v>1018.3</v>
      </c>
      <c r="I1806" s="42">
        <v>1024.0999999999999</v>
      </c>
      <c r="J1806" s="42" t="s">
        <v>3727</v>
      </c>
      <c r="K1806" s="42">
        <v>1006.4</v>
      </c>
      <c r="L1806" s="42" t="s">
        <v>3728</v>
      </c>
      <c r="M1806" s="42">
        <v>18.600000000000001</v>
      </c>
      <c r="N1806" s="42">
        <v>25.7</v>
      </c>
      <c r="O1806" s="42" t="s">
        <v>3729</v>
      </c>
      <c r="P1806" s="42">
        <v>10.8</v>
      </c>
      <c r="Q1806" s="42" t="s">
        <v>3730</v>
      </c>
      <c r="R1806" s="42">
        <v>14.3</v>
      </c>
      <c r="S1806" s="42">
        <v>3.6</v>
      </c>
      <c r="T1806" s="42">
        <v>20</v>
      </c>
      <c r="U1806" s="42">
        <v>18.2</v>
      </c>
      <c r="V1806" s="42">
        <v>30</v>
      </c>
      <c r="W1806" s="42" t="s">
        <v>3731</v>
      </c>
      <c r="X1806" s="42">
        <v>102.9</v>
      </c>
      <c r="Y1806" s="42">
        <v>75.8</v>
      </c>
      <c r="Z1806" s="42">
        <v>18</v>
      </c>
      <c r="AA1806" s="42">
        <v>2.2000000000000002</v>
      </c>
      <c r="AB1806" s="42" t="s">
        <v>3732</v>
      </c>
      <c r="AC1806" s="42">
        <v>6</v>
      </c>
      <c r="AD1806" s="42" t="s">
        <v>3733</v>
      </c>
      <c r="AE1806" s="42">
        <v>33.5</v>
      </c>
      <c r="AF1806" s="42" t="s">
        <v>3734</v>
      </c>
      <c r="AG1806" s="42">
        <v>77</v>
      </c>
      <c r="AH1806" s="42" t="s">
        <v>76</v>
      </c>
      <c r="AI1806" s="42">
        <v>57.5</v>
      </c>
      <c r="AJ1806" s="42">
        <v>243.9</v>
      </c>
      <c r="AK1806" s="42">
        <v>5</v>
      </c>
      <c r="AL1806" s="42">
        <v>8</v>
      </c>
      <c r="AM1806" s="42" t="s">
        <v>3735</v>
      </c>
      <c r="AN1806" s="42" t="s">
        <v>76</v>
      </c>
    </row>
    <row r="1807" spans="2:40" x14ac:dyDescent="0.25">
      <c r="B1807" s="42" t="s">
        <v>408</v>
      </c>
      <c r="C1807" s="15">
        <v>467610</v>
      </c>
      <c r="D1807" s="15" t="s">
        <v>1810</v>
      </c>
      <c r="E1807" s="15">
        <v>2018</v>
      </c>
      <c r="F1807" s="41">
        <v>43132</v>
      </c>
      <c r="G1807" s="42">
        <v>1014.6</v>
      </c>
      <c r="H1807" s="42">
        <v>1019</v>
      </c>
      <c r="I1807" s="42">
        <v>1023.5</v>
      </c>
      <c r="J1807" s="42" t="s">
        <v>2614</v>
      </c>
      <c r="K1807" s="42">
        <v>1004.4</v>
      </c>
      <c r="L1807" s="42" t="s">
        <v>3736</v>
      </c>
      <c r="M1807" s="42">
        <v>18.2</v>
      </c>
      <c r="N1807" s="42">
        <v>26.5</v>
      </c>
      <c r="O1807" s="42" t="s">
        <v>3737</v>
      </c>
      <c r="P1807" s="42">
        <v>11.7</v>
      </c>
      <c r="Q1807" s="42" t="s">
        <v>3738</v>
      </c>
      <c r="R1807" s="42">
        <v>13.8</v>
      </c>
      <c r="S1807" s="42">
        <v>3.7</v>
      </c>
      <c r="T1807" s="42">
        <v>10</v>
      </c>
      <c r="U1807" s="42">
        <v>15.9</v>
      </c>
      <c r="V1807" s="42">
        <v>340</v>
      </c>
      <c r="W1807" s="42" t="s">
        <v>3739</v>
      </c>
      <c r="X1807" s="42">
        <v>33.200000000000003</v>
      </c>
      <c r="Y1807" s="42">
        <v>37</v>
      </c>
      <c r="Z1807" s="42">
        <v>13</v>
      </c>
      <c r="AA1807" s="42">
        <v>1.1000000000000001</v>
      </c>
      <c r="AB1807" s="42" t="s">
        <v>3740</v>
      </c>
      <c r="AC1807" s="42">
        <v>2.6</v>
      </c>
      <c r="AD1807" s="42" t="s">
        <v>3741</v>
      </c>
      <c r="AE1807" s="42">
        <v>6.8</v>
      </c>
      <c r="AF1807" s="42" t="s">
        <v>3742</v>
      </c>
      <c r="AG1807" s="42">
        <v>76</v>
      </c>
      <c r="AH1807" s="42" t="s">
        <v>76</v>
      </c>
      <c r="AI1807" s="42">
        <v>32.200000000000003</v>
      </c>
      <c r="AJ1807" s="42">
        <v>217.06</v>
      </c>
      <c r="AK1807" s="42">
        <v>5</v>
      </c>
      <c r="AL1807" s="42">
        <v>9</v>
      </c>
      <c r="AM1807" s="42" t="s">
        <v>3743</v>
      </c>
      <c r="AN1807" s="42" t="s">
        <v>76</v>
      </c>
    </row>
    <row r="1808" spans="2:40" x14ac:dyDescent="0.25">
      <c r="B1808" s="42" t="s">
        <v>408</v>
      </c>
      <c r="C1808" s="15">
        <v>467610</v>
      </c>
      <c r="D1808" s="15" t="s">
        <v>1810</v>
      </c>
      <c r="E1808" s="15">
        <v>2018</v>
      </c>
      <c r="F1808" s="41">
        <v>43160</v>
      </c>
      <c r="G1808" s="42">
        <v>1011.8</v>
      </c>
      <c r="H1808" s="42">
        <v>1016.2</v>
      </c>
      <c r="I1808" s="42">
        <v>1020</v>
      </c>
      <c r="J1808" s="42" t="s">
        <v>3744</v>
      </c>
      <c r="K1808" s="42">
        <v>1000.7</v>
      </c>
      <c r="L1808" s="42" t="s">
        <v>3745</v>
      </c>
      <c r="M1808" s="42">
        <v>21</v>
      </c>
      <c r="N1808" s="42">
        <v>28.6</v>
      </c>
      <c r="O1808" s="42" t="s">
        <v>3746</v>
      </c>
      <c r="P1808" s="42">
        <v>12.3</v>
      </c>
      <c r="Q1808" s="42" t="s">
        <v>3747</v>
      </c>
      <c r="R1808" s="42">
        <v>16.5</v>
      </c>
      <c r="S1808" s="42">
        <v>3.1</v>
      </c>
      <c r="T1808" s="42">
        <v>330</v>
      </c>
      <c r="U1808" s="42">
        <v>20.100000000000001</v>
      </c>
      <c r="V1808" s="42">
        <v>10</v>
      </c>
      <c r="W1808" s="42" t="s">
        <v>3748</v>
      </c>
      <c r="X1808" s="42">
        <v>128.4</v>
      </c>
      <c r="Y1808" s="42">
        <v>73.3</v>
      </c>
      <c r="Z1808" s="42">
        <v>20</v>
      </c>
      <c r="AA1808" s="42">
        <v>19.3</v>
      </c>
      <c r="AB1808" s="42" t="s">
        <v>3749</v>
      </c>
      <c r="AC1808" s="42">
        <v>58.3</v>
      </c>
      <c r="AD1808" s="42" t="s">
        <v>3750</v>
      </c>
      <c r="AE1808" s="42">
        <v>74.400000000000006</v>
      </c>
      <c r="AF1808" s="42" t="s">
        <v>3751</v>
      </c>
      <c r="AG1808" s="42">
        <v>76</v>
      </c>
      <c r="AH1808" s="42" t="s">
        <v>76</v>
      </c>
      <c r="AI1808" s="42">
        <v>99.4</v>
      </c>
      <c r="AJ1808" s="42">
        <v>387.54</v>
      </c>
      <c r="AK1808" s="42">
        <v>7</v>
      </c>
      <c r="AL1808" s="42">
        <v>10</v>
      </c>
      <c r="AM1808" s="42" t="s">
        <v>3752</v>
      </c>
      <c r="AN1808" s="42" t="s">
        <v>76</v>
      </c>
    </row>
    <row r="1809" spans="2:40" x14ac:dyDescent="0.25">
      <c r="B1809" s="42" t="s">
        <v>408</v>
      </c>
      <c r="C1809" s="15">
        <v>467610</v>
      </c>
      <c r="D1809" s="15" t="s">
        <v>1810</v>
      </c>
      <c r="E1809" s="15">
        <v>2018</v>
      </c>
      <c r="F1809" s="41">
        <v>43191</v>
      </c>
      <c r="G1809" s="42">
        <v>1010.2</v>
      </c>
      <c r="H1809" s="42">
        <v>1014.5</v>
      </c>
      <c r="I1809" s="42">
        <v>1019.7</v>
      </c>
      <c r="J1809" s="42" t="s">
        <v>3753</v>
      </c>
      <c r="K1809" s="42">
        <v>1001.4</v>
      </c>
      <c r="L1809" s="42" t="s">
        <v>3754</v>
      </c>
      <c r="M1809" s="42">
        <v>22.8</v>
      </c>
      <c r="N1809" s="42">
        <v>30.7</v>
      </c>
      <c r="O1809" s="42" t="s">
        <v>3755</v>
      </c>
      <c r="P1809" s="42">
        <v>15.5</v>
      </c>
      <c r="Q1809" s="42" t="s">
        <v>3756</v>
      </c>
      <c r="R1809" s="42">
        <v>18.899999999999999</v>
      </c>
      <c r="S1809" s="42">
        <v>2.8</v>
      </c>
      <c r="T1809" s="42">
        <v>330</v>
      </c>
      <c r="U1809" s="42">
        <v>18.100000000000001</v>
      </c>
      <c r="V1809" s="42">
        <v>20</v>
      </c>
      <c r="W1809" s="42" t="s">
        <v>3757</v>
      </c>
      <c r="X1809" s="42">
        <v>103.5</v>
      </c>
      <c r="Y1809" s="42">
        <v>36</v>
      </c>
      <c r="Z1809" s="42">
        <v>12</v>
      </c>
      <c r="AA1809" s="42">
        <v>8.5</v>
      </c>
      <c r="AB1809" s="42" t="s">
        <v>3758</v>
      </c>
      <c r="AC1809" s="42">
        <v>27</v>
      </c>
      <c r="AD1809" s="42" t="s">
        <v>3759</v>
      </c>
      <c r="AE1809" s="42">
        <v>53.4</v>
      </c>
      <c r="AF1809" s="42" t="s">
        <v>3276</v>
      </c>
      <c r="AG1809" s="42">
        <v>79</v>
      </c>
      <c r="AH1809" s="42" t="s">
        <v>76</v>
      </c>
      <c r="AI1809" s="42">
        <v>77.8</v>
      </c>
      <c r="AJ1809" s="42">
        <v>387.03</v>
      </c>
      <c r="AK1809" s="42">
        <v>7</v>
      </c>
      <c r="AL1809" s="42">
        <v>11</v>
      </c>
      <c r="AM1809" s="42" t="s">
        <v>3760</v>
      </c>
      <c r="AN1809" s="42" t="s">
        <v>76</v>
      </c>
    </row>
    <row r="1810" spans="2:40" x14ac:dyDescent="0.25">
      <c r="B1810" s="42" t="s">
        <v>408</v>
      </c>
      <c r="C1810" s="15">
        <v>467610</v>
      </c>
      <c r="D1810" s="15" t="s">
        <v>1810</v>
      </c>
      <c r="E1810" s="15">
        <v>2018</v>
      </c>
      <c r="F1810" s="41">
        <v>43221</v>
      </c>
      <c r="G1810" s="42">
        <v>1006.7</v>
      </c>
      <c r="H1810" s="42">
        <v>1011</v>
      </c>
      <c r="I1810" s="42">
        <v>1015.7</v>
      </c>
      <c r="J1810" s="42" t="s">
        <v>3761</v>
      </c>
      <c r="K1810" s="42">
        <v>1000</v>
      </c>
      <c r="L1810" s="42" t="s">
        <v>3762</v>
      </c>
      <c r="M1810" s="42">
        <v>26.3</v>
      </c>
      <c r="N1810" s="42">
        <v>32.200000000000003</v>
      </c>
      <c r="O1810" s="42" t="s">
        <v>3763</v>
      </c>
      <c r="P1810" s="42">
        <v>20.7</v>
      </c>
      <c r="Q1810" s="42" t="s">
        <v>3764</v>
      </c>
      <c r="R1810" s="42">
        <v>23.4</v>
      </c>
      <c r="S1810" s="42">
        <v>2.2999999999999998</v>
      </c>
      <c r="T1810" s="42">
        <v>190</v>
      </c>
      <c r="U1810" s="42">
        <v>16.600000000000001</v>
      </c>
      <c r="V1810" s="42">
        <v>30</v>
      </c>
      <c r="W1810" s="42" t="s">
        <v>3765</v>
      </c>
      <c r="X1810" s="42">
        <v>68.900000000000006</v>
      </c>
      <c r="Y1810" s="42">
        <v>34</v>
      </c>
      <c r="Z1810" s="42">
        <v>14</v>
      </c>
      <c r="AA1810" s="42">
        <v>4.5</v>
      </c>
      <c r="AB1810" s="42" t="s">
        <v>3766</v>
      </c>
      <c r="AC1810" s="42">
        <v>13.5</v>
      </c>
      <c r="AD1810" s="42" t="s">
        <v>3767</v>
      </c>
      <c r="AE1810" s="42">
        <v>15.6</v>
      </c>
      <c r="AF1810" s="42" t="s">
        <v>3768</v>
      </c>
      <c r="AG1810" s="42">
        <v>85</v>
      </c>
      <c r="AH1810" s="42" t="s">
        <v>76</v>
      </c>
      <c r="AI1810" s="42">
        <v>212.1</v>
      </c>
      <c r="AJ1810" s="42">
        <v>649.36</v>
      </c>
      <c r="AK1810" s="42">
        <v>10</v>
      </c>
      <c r="AL1810" s="42">
        <v>13</v>
      </c>
      <c r="AM1810" s="42" t="s">
        <v>3769</v>
      </c>
      <c r="AN1810" s="42" t="s">
        <v>76</v>
      </c>
    </row>
    <row r="1811" spans="2:40" x14ac:dyDescent="0.25">
      <c r="B1811" s="42" t="s">
        <v>408</v>
      </c>
      <c r="C1811" s="15">
        <v>467610</v>
      </c>
      <c r="D1811" s="15" t="s">
        <v>1810</v>
      </c>
      <c r="E1811" s="15">
        <v>2018</v>
      </c>
      <c r="F1811" s="41">
        <v>43252</v>
      </c>
      <c r="G1811" s="42">
        <v>1001.5</v>
      </c>
      <c r="H1811" s="42">
        <v>1005.8</v>
      </c>
      <c r="I1811" s="42">
        <v>1008.7</v>
      </c>
      <c r="J1811" s="42" t="s">
        <v>3770</v>
      </c>
      <c r="K1811" s="42">
        <v>991.3</v>
      </c>
      <c r="L1811" s="42" t="s">
        <v>3771</v>
      </c>
      <c r="M1811" s="42">
        <v>27.1</v>
      </c>
      <c r="N1811" s="42">
        <v>32.799999999999997</v>
      </c>
      <c r="O1811" s="42" t="s">
        <v>3772</v>
      </c>
      <c r="P1811" s="42">
        <v>22.9</v>
      </c>
      <c r="Q1811" s="42" t="s">
        <v>3773</v>
      </c>
      <c r="R1811" s="42">
        <v>24</v>
      </c>
      <c r="S1811" s="42">
        <v>2.4</v>
      </c>
      <c r="T1811" s="42">
        <v>330</v>
      </c>
      <c r="U1811" s="42">
        <v>16.100000000000001</v>
      </c>
      <c r="V1811" s="42">
        <v>190</v>
      </c>
      <c r="W1811" s="42" t="s">
        <v>3774</v>
      </c>
      <c r="X1811" s="42">
        <v>216.1</v>
      </c>
      <c r="Y1811" s="42">
        <v>75.099999999999994</v>
      </c>
      <c r="Z1811" s="42">
        <v>16</v>
      </c>
      <c r="AA1811" s="42">
        <v>5.8</v>
      </c>
      <c r="AB1811" s="42" t="s">
        <v>3775</v>
      </c>
      <c r="AC1811" s="42">
        <v>21</v>
      </c>
      <c r="AD1811" s="42" t="s">
        <v>3776</v>
      </c>
      <c r="AE1811" s="42">
        <v>75.2</v>
      </c>
      <c r="AF1811" s="42" t="s">
        <v>3777</v>
      </c>
      <c r="AG1811" s="42">
        <v>84</v>
      </c>
      <c r="AH1811" s="42" t="s">
        <v>76</v>
      </c>
      <c r="AI1811" s="42">
        <v>167.1</v>
      </c>
      <c r="AJ1811" s="42">
        <v>549.80999999999995</v>
      </c>
      <c r="AK1811" s="42">
        <v>9</v>
      </c>
      <c r="AL1811" s="42">
        <v>12</v>
      </c>
      <c r="AM1811" s="42" t="s">
        <v>3778</v>
      </c>
      <c r="AN1811" s="42" t="s">
        <v>76</v>
      </c>
    </row>
    <row r="1812" spans="2:40" x14ac:dyDescent="0.25">
      <c r="B1812" s="42" t="s">
        <v>408</v>
      </c>
      <c r="C1812" s="15">
        <v>467610</v>
      </c>
      <c r="D1812" s="15" t="s">
        <v>1810</v>
      </c>
      <c r="E1812" s="15">
        <v>2018</v>
      </c>
      <c r="F1812" s="41">
        <v>43282</v>
      </c>
      <c r="G1812" s="42">
        <v>1000.4</v>
      </c>
      <c r="H1812" s="42">
        <v>1004.7</v>
      </c>
      <c r="I1812" s="42">
        <v>1006.3</v>
      </c>
      <c r="J1812" s="42" t="s">
        <v>3779</v>
      </c>
      <c r="K1812" s="42">
        <v>987.1</v>
      </c>
      <c r="L1812" s="42" t="s">
        <v>3780</v>
      </c>
      <c r="M1812" s="42">
        <v>27.6</v>
      </c>
      <c r="N1812" s="42">
        <v>34.1</v>
      </c>
      <c r="O1812" s="42" t="s">
        <v>3781</v>
      </c>
      <c r="P1812" s="42">
        <v>23.3</v>
      </c>
      <c r="Q1812" s="42" t="s">
        <v>3782</v>
      </c>
      <c r="R1812" s="42">
        <v>23.5</v>
      </c>
      <c r="S1812" s="42">
        <v>2.2000000000000002</v>
      </c>
      <c r="T1812" s="42">
        <v>330</v>
      </c>
      <c r="U1812" s="42">
        <v>13.8</v>
      </c>
      <c r="V1812" s="42">
        <v>40</v>
      </c>
      <c r="W1812" s="42" t="s">
        <v>3783</v>
      </c>
      <c r="X1812" s="42">
        <v>136.1</v>
      </c>
      <c r="Y1812" s="42">
        <v>40.5</v>
      </c>
      <c r="Z1812" s="42">
        <v>11</v>
      </c>
      <c r="AA1812" s="42">
        <v>8.5</v>
      </c>
      <c r="AB1812" s="42" t="s">
        <v>3784</v>
      </c>
      <c r="AC1812" s="42">
        <v>23.5</v>
      </c>
      <c r="AD1812" s="42" t="s">
        <v>3785</v>
      </c>
      <c r="AE1812" s="42">
        <v>65.2</v>
      </c>
      <c r="AF1812" s="42" t="s">
        <v>3298</v>
      </c>
      <c r="AG1812" s="42">
        <v>78</v>
      </c>
      <c r="AH1812" s="42" t="s">
        <v>76</v>
      </c>
      <c r="AI1812" s="42">
        <v>232.9</v>
      </c>
      <c r="AJ1812" s="42">
        <v>675.35</v>
      </c>
      <c r="AK1812" s="42" t="s">
        <v>76</v>
      </c>
      <c r="AL1812" s="42" t="s">
        <v>76</v>
      </c>
      <c r="AM1812" s="42" t="s">
        <v>76</v>
      </c>
      <c r="AN1812" s="42" t="s">
        <v>76</v>
      </c>
    </row>
    <row r="1813" spans="2:40" x14ac:dyDescent="0.25">
      <c r="B1813" s="42" t="s">
        <v>408</v>
      </c>
      <c r="C1813" s="15">
        <v>467610</v>
      </c>
      <c r="D1813" s="15" t="s">
        <v>1810</v>
      </c>
      <c r="E1813" s="15">
        <v>2018</v>
      </c>
      <c r="F1813" s="41">
        <v>43313</v>
      </c>
      <c r="G1813" s="42">
        <v>998.7</v>
      </c>
      <c r="H1813" s="42">
        <v>1002.9</v>
      </c>
      <c r="I1813" s="42">
        <v>1009.3</v>
      </c>
      <c r="J1813" s="42" t="s">
        <v>3786</v>
      </c>
      <c r="K1813" s="42">
        <v>989.9</v>
      </c>
      <c r="L1813" s="42" t="s">
        <v>3787</v>
      </c>
      <c r="M1813" s="42">
        <v>27.3</v>
      </c>
      <c r="N1813" s="42">
        <v>34.4</v>
      </c>
      <c r="O1813" s="42" t="s">
        <v>3788</v>
      </c>
      <c r="P1813" s="42">
        <v>23.1</v>
      </c>
      <c r="Q1813" s="42" t="s">
        <v>3789</v>
      </c>
      <c r="R1813" s="42">
        <v>23.8</v>
      </c>
      <c r="S1813" s="42">
        <v>1.9</v>
      </c>
      <c r="T1813" s="42">
        <v>330</v>
      </c>
      <c r="U1813" s="42">
        <v>18.7</v>
      </c>
      <c r="V1813" s="42">
        <v>180</v>
      </c>
      <c r="W1813" s="42" t="s">
        <v>3790</v>
      </c>
      <c r="X1813" s="42">
        <v>507.7</v>
      </c>
      <c r="Y1813" s="42">
        <v>116.1</v>
      </c>
      <c r="Z1813" s="42">
        <v>15</v>
      </c>
      <c r="AA1813" s="42">
        <v>13.4</v>
      </c>
      <c r="AB1813" s="42" t="s">
        <v>3791</v>
      </c>
      <c r="AC1813" s="42">
        <v>39.1</v>
      </c>
      <c r="AD1813" s="42" t="s">
        <v>3792</v>
      </c>
      <c r="AE1813" s="42">
        <v>120</v>
      </c>
      <c r="AF1813" s="42" t="s">
        <v>3793</v>
      </c>
      <c r="AG1813" s="42">
        <v>82</v>
      </c>
      <c r="AH1813" s="42" t="s">
        <v>76</v>
      </c>
      <c r="AI1813" s="42">
        <v>165.7</v>
      </c>
      <c r="AJ1813" s="42">
        <v>545.49</v>
      </c>
      <c r="AK1813" s="42" t="s">
        <v>76</v>
      </c>
      <c r="AL1813" s="42" t="s">
        <v>76</v>
      </c>
      <c r="AM1813" s="42" t="s">
        <v>76</v>
      </c>
      <c r="AN1813" s="42" t="s">
        <v>76</v>
      </c>
    </row>
    <row r="1814" spans="2:40" x14ac:dyDescent="0.25">
      <c r="B1814" s="42" t="s">
        <v>408</v>
      </c>
      <c r="C1814" s="15">
        <v>467610</v>
      </c>
      <c r="D1814" s="15" t="s">
        <v>1810</v>
      </c>
      <c r="E1814" s="15">
        <v>2018</v>
      </c>
      <c r="F1814" s="41">
        <v>43344</v>
      </c>
      <c r="G1814" s="42">
        <v>1004.6</v>
      </c>
      <c r="H1814" s="42">
        <v>1008.9</v>
      </c>
      <c r="I1814" s="42">
        <v>1012.3</v>
      </c>
      <c r="J1814" s="42" t="s">
        <v>3794</v>
      </c>
      <c r="K1814" s="42">
        <v>997.2</v>
      </c>
      <c r="L1814" s="42" t="s">
        <v>3795</v>
      </c>
      <c r="M1814" s="42">
        <v>26.9</v>
      </c>
      <c r="N1814" s="42">
        <v>33</v>
      </c>
      <c r="O1814" s="42" t="s">
        <v>3796</v>
      </c>
      <c r="P1814" s="42">
        <v>22.8</v>
      </c>
      <c r="Q1814" s="42" t="s">
        <v>3797</v>
      </c>
      <c r="R1814" s="42">
        <v>22.9</v>
      </c>
      <c r="S1814" s="42">
        <v>2.9</v>
      </c>
      <c r="T1814" s="42">
        <v>330</v>
      </c>
      <c r="U1814" s="42">
        <v>20.8</v>
      </c>
      <c r="V1814" s="42">
        <v>210</v>
      </c>
      <c r="W1814" s="42" t="s">
        <v>3798</v>
      </c>
      <c r="X1814" s="42">
        <v>479.4</v>
      </c>
      <c r="Y1814" s="42">
        <v>75.900000000000006</v>
      </c>
      <c r="Z1814" s="42">
        <v>13</v>
      </c>
      <c r="AA1814" s="42">
        <v>15.5</v>
      </c>
      <c r="AB1814" s="42" t="s">
        <v>3799</v>
      </c>
      <c r="AC1814" s="42">
        <v>38.4</v>
      </c>
      <c r="AD1814" s="42" t="s">
        <v>3800</v>
      </c>
      <c r="AE1814" s="42">
        <v>162</v>
      </c>
      <c r="AF1814" s="42" t="s">
        <v>3314</v>
      </c>
      <c r="AG1814" s="42">
        <v>79</v>
      </c>
      <c r="AH1814" s="42" t="s">
        <v>76</v>
      </c>
      <c r="AI1814" s="42">
        <v>229.4</v>
      </c>
      <c r="AJ1814" s="42">
        <v>613.88</v>
      </c>
      <c r="AK1814" s="42" t="s">
        <v>76</v>
      </c>
      <c r="AL1814" s="42" t="s">
        <v>76</v>
      </c>
      <c r="AM1814" s="42" t="s">
        <v>76</v>
      </c>
      <c r="AN1814" s="42" t="s">
        <v>76</v>
      </c>
    </row>
    <row r="1815" spans="2:40" x14ac:dyDescent="0.25">
      <c r="B1815" s="42" t="s">
        <v>408</v>
      </c>
      <c r="C1815" s="15">
        <v>467610</v>
      </c>
      <c r="D1815" s="15" t="s">
        <v>1810</v>
      </c>
      <c r="E1815" s="15">
        <v>2018</v>
      </c>
      <c r="F1815" s="41">
        <v>43374</v>
      </c>
      <c r="G1815" s="42">
        <v>1010.3</v>
      </c>
      <c r="H1815" s="42">
        <v>1014.7</v>
      </c>
      <c r="I1815" s="42">
        <v>1017.1</v>
      </c>
      <c r="J1815" s="42" t="s">
        <v>3801</v>
      </c>
      <c r="K1815" s="42">
        <v>1000.4</v>
      </c>
      <c r="L1815" s="42" t="s">
        <v>3802</v>
      </c>
      <c r="M1815" s="42">
        <v>24.3</v>
      </c>
      <c r="N1815" s="42">
        <v>30.3</v>
      </c>
      <c r="O1815" s="42" t="s">
        <v>3803</v>
      </c>
      <c r="P1815" s="42">
        <v>19.5</v>
      </c>
      <c r="Q1815" s="42" t="s">
        <v>3804</v>
      </c>
      <c r="R1815" s="42">
        <v>19.7</v>
      </c>
      <c r="S1815" s="42">
        <v>4</v>
      </c>
      <c r="T1815" s="42">
        <v>20</v>
      </c>
      <c r="U1815" s="42">
        <v>20.5</v>
      </c>
      <c r="V1815" s="42">
        <v>30</v>
      </c>
      <c r="W1815" s="42" t="s">
        <v>3805</v>
      </c>
      <c r="X1815" s="42">
        <v>133.69999999999999</v>
      </c>
      <c r="Y1815" s="42">
        <v>42.6</v>
      </c>
      <c r="Z1815" s="42">
        <v>18</v>
      </c>
      <c r="AA1815" s="42">
        <v>7.4</v>
      </c>
      <c r="AB1815" s="42" t="s">
        <v>3806</v>
      </c>
      <c r="AC1815" s="42">
        <v>14.5</v>
      </c>
      <c r="AD1815" s="42" t="s">
        <v>3807</v>
      </c>
      <c r="AE1815" s="42">
        <v>47.2</v>
      </c>
      <c r="AF1815" s="42" t="s">
        <v>3808</v>
      </c>
      <c r="AG1815" s="42">
        <v>76</v>
      </c>
      <c r="AH1815" s="42" t="s">
        <v>76</v>
      </c>
      <c r="AI1815" s="42">
        <v>137.4</v>
      </c>
      <c r="AJ1815" s="42">
        <v>476.87</v>
      </c>
      <c r="AK1815" s="42" t="s">
        <v>76</v>
      </c>
      <c r="AL1815" s="42" t="s">
        <v>76</v>
      </c>
      <c r="AM1815" s="42" t="s">
        <v>76</v>
      </c>
      <c r="AN1815" s="42" t="s">
        <v>76</v>
      </c>
    </row>
    <row r="1816" spans="2:40" x14ac:dyDescent="0.25">
      <c r="B1816" s="42" t="s">
        <v>408</v>
      </c>
      <c r="C1816" s="15">
        <v>467610</v>
      </c>
      <c r="D1816" s="15" t="s">
        <v>1810</v>
      </c>
      <c r="E1816" s="15">
        <v>2018</v>
      </c>
      <c r="F1816" s="41">
        <v>43405</v>
      </c>
      <c r="G1816" s="42">
        <v>1013.2</v>
      </c>
      <c r="H1816" s="42">
        <v>1017.5</v>
      </c>
      <c r="I1816" s="42">
        <v>1019.6</v>
      </c>
      <c r="J1816" s="42" t="s">
        <v>3809</v>
      </c>
      <c r="K1816" s="42">
        <v>1007.5</v>
      </c>
      <c r="L1816" s="42" t="s">
        <v>3810</v>
      </c>
      <c r="M1816" s="42">
        <v>22.9</v>
      </c>
      <c r="N1816" s="42">
        <v>29</v>
      </c>
      <c r="O1816" s="42" t="s">
        <v>3811</v>
      </c>
      <c r="P1816" s="42">
        <v>17.899999999999999</v>
      </c>
      <c r="Q1816" s="42" t="s">
        <v>3812</v>
      </c>
      <c r="R1816" s="42">
        <v>19.3</v>
      </c>
      <c r="S1816" s="42">
        <v>3.1</v>
      </c>
      <c r="T1816" s="42">
        <v>330</v>
      </c>
      <c r="U1816" s="42">
        <v>17.2</v>
      </c>
      <c r="V1816" s="42">
        <v>30</v>
      </c>
      <c r="W1816" s="42" t="s">
        <v>3813</v>
      </c>
      <c r="X1816" s="42">
        <v>126.1</v>
      </c>
      <c r="Y1816" s="42">
        <v>50.1</v>
      </c>
      <c r="Z1816" s="42">
        <v>16</v>
      </c>
      <c r="AA1816" s="42">
        <v>7</v>
      </c>
      <c r="AB1816" s="42" t="s">
        <v>3814</v>
      </c>
      <c r="AC1816" s="42">
        <v>20.5</v>
      </c>
      <c r="AD1816" s="42" t="s">
        <v>3815</v>
      </c>
      <c r="AE1816" s="42">
        <v>44.1</v>
      </c>
      <c r="AF1816" s="42" t="s">
        <v>3816</v>
      </c>
      <c r="AG1816" s="42">
        <v>81</v>
      </c>
      <c r="AH1816" s="42" t="s">
        <v>76</v>
      </c>
      <c r="AI1816" s="42">
        <v>106.6</v>
      </c>
      <c r="AJ1816" s="42">
        <v>349.51</v>
      </c>
      <c r="AK1816" s="42" t="s">
        <v>76</v>
      </c>
      <c r="AL1816" s="42" t="s">
        <v>76</v>
      </c>
      <c r="AM1816" s="42" t="s">
        <v>76</v>
      </c>
      <c r="AN1816" s="42" t="s">
        <v>76</v>
      </c>
    </row>
    <row r="1817" spans="2:40" x14ac:dyDescent="0.25">
      <c r="B1817" s="42" t="s">
        <v>408</v>
      </c>
      <c r="C1817" s="15">
        <v>467610</v>
      </c>
      <c r="D1817" s="15" t="s">
        <v>1810</v>
      </c>
      <c r="E1817" s="15">
        <v>2018</v>
      </c>
      <c r="F1817" s="41">
        <v>43435</v>
      </c>
      <c r="G1817" s="42">
        <v>1015</v>
      </c>
      <c r="H1817" s="42">
        <v>1019.4</v>
      </c>
      <c r="I1817" s="42">
        <v>1023.9</v>
      </c>
      <c r="J1817" s="42" t="s">
        <v>3817</v>
      </c>
      <c r="K1817" s="42">
        <v>1005.3</v>
      </c>
      <c r="L1817" s="42" t="s">
        <v>3818</v>
      </c>
      <c r="M1817" s="42">
        <v>21.1</v>
      </c>
      <c r="N1817" s="42">
        <v>28.9</v>
      </c>
      <c r="O1817" s="42" t="s">
        <v>3819</v>
      </c>
      <c r="P1817" s="42">
        <v>14.5</v>
      </c>
      <c r="Q1817" s="42" t="s">
        <v>3820</v>
      </c>
      <c r="R1817" s="42">
        <v>16.5</v>
      </c>
      <c r="S1817" s="42">
        <v>4.3</v>
      </c>
      <c r="T1817" s="42">
        <v>20</v>
      </c>
      <c r="U1817" s="42">
        <v>19.399999999999999</v>
      </c>
      <c r="V1817" s="42">
        <v>30</v>
      </c>
      <c r="W1817" s="42" t="s">
        <v>3821</v>
      </c>
      <c r="X1817" s="42">
        <v>64.099999999999994</v>
      </c>
      <c r="Y1817" s="42">
        <v>53.2</v>
      </c>
      <c r="Z1817" s="42">
        <v>14</v>
      </c>
      <c r="AA1817" s="42">
        <v>3.5</v>
      </c>
      <c r="AB1817" s="42" t="s">
        <v>3822</v>
      </c>
      <c r="AC1817" s="42">
        <v>11</v>
      </c>
      <c r="AD1817" s="42" t="s">
        <v>3823</v>
      </c>
      <c r="AE1817" s="42">
        <v>20.8</v>
      </c>
      <c r="AF1817" s="42" t="s">
        <v>3337</v>
      </c>
      <c r="AG1817" s="42">
        <v>75</v>
      </c>
      <c r="AH1817" s="42" t="s">
        <v>76</v>
      </c>
      <c r="AI1817" s="42">
        <v>110.6</v>
      </c>
      <c r="AJ1817" s="42">
        <v>350.04</v>
      </c>
      <c r="AK1817" s="42" t="s">
        <v>76</v>
      </c>
      <c r="AL1817" s="42" t="s">
        <v>76</v>
      </c>
      <c r="AM1817" s="42" t="s">
        <v>76</v>
      </c>
      <c r="AN1817" s="42" t="s">
        <v>76</v>
      </c>
    </row>
    <row r="1818" spans="2:40" x14ac:dyDescent="0.25">
      <c r="B1818" s="42" t="s">
        <v>408</v>
      </c>
      <c r="C1818" s="15">
        <v>467610</v>
      </c>
      <c r="D1818" s="15" t="s">
        <v>1810</v>
      </c>
      <c r="E1818" s="15">
        <v>2019</v>
      </c>
      <c r="F1818" s="41">
        <v>43466</v>
      </c>
      <c r="G1818" s="42">
        <v>1016.3</v>
      </c>
      <c r="H1818" s="42">
        <v>1020.7</v>
      </c>
      <c r="I1818" s="42">
        <v>1022.8</v>
      </c>
      <c r="J1818" s="42" t="s">
        <v>3824</v>
      </c>
      <c r="K1818" s="42">
        <v>1011</v>
      </c>
      <c r="L1818" s="42" t="s">
        <v>3825</v>
      </c>
      <c r="M1818" s="42">
        <v>20.3</v>
      </c>
      <c r="N1818" s="42">
        <v>27.5</v>
      </c>
      <c r="O1818" s="42" t="s">
        <v>3826</v>
      </c>
      <c r="P1818" s="42">
        <v>14.2</v>
      </c>
      <c r="Q1818" s="42" t="s">
        <v>3827</v>
      </c>
      <c r="R1818" s="42">
        <v>15.8</v>
      </c>
      <c r="S1818" s="42">
        <v>3.6</v>
      </c>
      <c r="T1818" s="42">
        <v>30</v>
      </c>
      <c r="U1818" s="42">
        <v>15.9</v>
      </c>
      <c r="V1818" s="42">
        <v>20</v>
      </c>
      <c r="W1818" s="42" t="s">
        <v>3828</v>
      </c>
      <c r="X1818" s="42">
        <v>72.099999999999994</v>
      </c>
      <c r="Y1818" s="42">
        <v>57.4</v>
      </c>
      <c r="Z1818" s="42">
        <v>15</v>
      </c>
      <c r="AA1818" s="42">
        <v>5.5</v>
      </c>
      <c r="AB1818" s="42" t="s">
        <v>3829</v>
      </c>
      <c r="AC1818" s="42">
        <v>12</v>
      </c>
      <c r="AD1818" s="42" t="s">
        <v>3830</v>
      </c>
      <c r="AE1818" s="42">
        <v>28.4</v>
      </c>
      <c r="AF1818" s="42" t="s">
        <v>3831</v>
      </c>
      <c r="AG1818" s="42">
        <v>76</v>
      </c>
      <c r="AH1818" s="42" t="s">
        <v>76</v>
      </c>
      <c r="AI1818" s="42">
        <v>68.2</v>
      </c>
      <c r="AJ1818" s="42">
        <v>297.7</v>
      </c>
      <c r="AK1818" s="42" t="s">
        <v>76</v>
      </c>
      <c r="AL1818" s="42" t="s">
        <v>76</v>
      </c>
      <c r="AM1818" s="42" t="s">
        <v>76</v>
      </c>
      <c r="AN1818" s="42" t="s">
        <v>76</v>
      </c>
    </row>
    <row r="1819" spans="2:40" x14ac:dyDescent="0.25">
      <c r="B1819" s="42" t="s">
        <v>408</v>
      </c>
      <c r="C1819" s="15">
        <v>467610</v>
      </c>
      <c r="D1819" s="15" t="s">
        <v>1810</v>
      </c>
      <c r="E1819" s="15">
        <v>2019</v>
      </c>
      <c r="F1819" s="41">
        <v>43497</v>
      </c>
      <c r="G1819" s="42">
        <v>1013.8</v>
      </c>
      <c r="H1819" s="42">
        <v>1018.2</v>
      </c>
      <c r="I1819" s="42">
        <v>1021.2</v>
      </c>
      <c r="J1819" s="42" t="s">
        <v>3832</v>
      </c>
      <c r="K1819" s="42">
        <v>1008.5</v>
      </c>
      <c r="L1819" s="42" t="s">
        <v>3833</v>
      </c>
      <c r="M1819" s="42">
        <v>21.8</v>
      </c>
      <c r="N1819" s="42">
        <v>28.4</v>
      </c>
      <c r="O1819" s="42" t="s">
        <v>3834</v>
      </c>
      <c r="P1819" s="42">
        <v>16.7</v>
      </c>
      <c r="Q1819" s="42" t="s">
        <v>3835</v>
      </c>
      <c r="R1819" s="42">
        <v>18.2</v>
      </c>
      <c r="S1819" s="42">
        <v>3</v>
      </c>
      <c r="T1819" s="42">
        <v>20</v>
      </c>
      <c r="U1819" s="42">
        <v>15.6</v>
      </c>
      <c r="V1819" s="42">
        <v>220</v>
      </c>
      <c r="W1819" s="42" t="s">
        <v>3836</v>
      </c>
      <c r="X1819" s="42">
        <v>83.7</v>
      </c>
      <c r="Y1819" s="42">
        <v>34.200000000000003</v>
      </c>
      <c r="Z1819" s="42">
        <v>15</v>
      </c>
      <c r="AA1819" s="42">
        <v>5.5</v>
      </c>
      <c r="AB1819" s="42" t="s">
        <v>3837</v>
      </c>
      <c r="AC1819" s="42">
        <v>19.600000000000001</v>
      </c>
      <c r="AD1819" s="42" t="s">
        <v>3838</v>
      </c>
      <c r="AE1819" s="42">
        <v>36.1</v>
      </c>
      <c r="AF1819" s="42" t="s">
        <v>3352</v>
      </c>
      <c r="AG1819" s="42">
        <v>80</v>
      </c>
      <c r="AH1819" s="42" t="s">
        <v>76</v>
      </c>
      <c r="AI1819" s="42">
        <v>107.5</v>
      </c>
      <c r="AJ1819" s="42">
        <v>377.34</v>
      </c>
      <c r="AK1819" s="42" t="s">
        <v>76</v>
      </c>
      <c r="AL1819" s="42" t="s">
        <v>76</v>
      </c>
      <c r="AM1819" s="42" t="s">
        <v>76</v>
      </c>
      <c r="AN1819" s="42" t="s">
        <v>76</v>
      </c>
    </row>
    <row r="1820" spans="2:40" x14ac:dyDescent="0.25">
      <c r="B1820" s="42" t="s">
        <v>408</v>
      </c>
      <c r="C1820" s="15">
        <v>467610</v>
      </c>
      <c r="D1820" s="15" t="s">
        <v>1810</v>
      </c>
      <c r="E1820" s="15">
        <v>2019</v>
      </c>
      <c r="F1820" s="41">
        <v>43525</v>
      </c>
      <c r="G1820" s="42">
        <v>1011.2</v>
      </c>
      <c r="H1820" s="42">
        <v>1015.6</v>
      </c>
      <c r="I1820" s="42">
        <v>1018.8</v>
      </c>
      <c r="J1820" s="42" t="s">
        <v>3839</v>
      </c>
      <c r="K1820" s="42">
        <v>1001.2</v>
      </c>
      <c r="L1820" s="42" t="s">
        <v>3840</v>
      </c>
      <c r="M1820" s="42">
        <v>21.7</v>
      </c>
      <c r="N1820" s="42">
        <v>29.7</v>
      </c>
      <c r="O1820" s="42" t="s">
        <v>3841</v>
      </c>
      <c r="P1820" s="42">
        <v>15</v>
      </c>
      <c r="Q1820" s="42" t="s">
        <v>3842</v>
      </c>
      <c r="R1820" s="42">
        <v>17.600000000000001</v>
      </c>
      <c r="S1820" s="42">
        <v>3</v>
      </c>
      <c r="T1820" s="42">
        <v>20</v>
      </c>
      <c r="U1820" s="42">
        <v>16.399999999999999</v>
      </c>
      <c r="V1820" s="42">
        <v>20</v>
      </c>
      <c r="W1820" s="42" t="s">
        <v>3843</v>
      </c>
      <c r="X1820" s="42">
        <v>58</v>
      </c>
      <c r="Y1820" s="42">
        <v>60.4</v>
      </c>
      <c r="Z1820" s="42">
        <v>19</v>
      </c>
      <c r="AA1820" s="42">
        <v>4.2</v>
      </c>
      <c r="AB1820" s="42" t="s">
        <v>3844</v>
      </c>
      <c r="AC1820" s="42">
        <v>6.6</v>
      </c>
      <c r="AD1820" s="42" t="s">
        <v>3845</v>
      </c>
      <c r="AE1820" s="42">
        <v>14</v>
      </c>
      <c r="AF1820" s="42" t="s">
        <v>3846</v>
      </c>
      <c r="AG1820" s="42">
        <v>78</v>
      </c>
      <c r="AH1820" s="42" t="s">
        <v>76</v>
      </c>
      <c r="AI1820" s="42">
        <v>94.9</v>
      </c>
      <c r="AJ1820" s="42">
        <v>382.67</v>
      </c>
      <c r="AK1820" s="42" t="s">
        <v>76</v>
      </c>
      <c r="AL1820" s="42" t="s">
        <v>76</v>
      </c>
      <c r="AM1820" s="42" t="s">
        <v>76</v>
      </c>
      <c r="AN1820" s="42" t="s">
        <v>76</v>
      </c>
    </row>
    <row r="1821" spans="2:40" x14ac:dyDescent="0.25">
      <c r="B1821" s="42" t="s">
        <v>408</v>
      </c>
      <c r="C1821" s="15">
        <v>467610</v>
      </c>
      <c r="D1821" s="15" t="s">
        <v>1810</v>
      </c>
      <c r="E1821" s="15">
        <v>2019</v>
      </c>
      <c r="F1821" s="41">
        <v>43556</v>
      </c>
      <c r="G1821" s="42">
        <v>1007.8</v>
      </c>
      <c r="H1821" s="42">
        <v>1012.1</v>
      </c>
      <c r="I1821" s="42">
        <v>1018.1</v>
      </c>
      <c r="J1821" s="42" t="s">
        <v>3847</v>
      </c>
      <c r="K1821" s="42">
        <v>997.9</v>
      </c>
      <c r="L1821" s="42" t="s">
        <v>3848</v>
      </c>
      <c r="M1821" s="42">
        <v>24.4</v>
      </c>
      <c r="N1821" s="42">
        <v>32.299999999999997</v>
      </c>
      <c r="O1821" s="42" t="s">
        <v>3849</v>
      </c>
      <c r="P1821" s="42">
        <v>19.100000000000001</v>
      </c>
      <c r="Q1821" s="42" t="s">
        <v>3850</v>
      </c>
      <c r="R1821" s="42">
        <v>21</v>
      </c>
      <c r="S1821" s="42">
        <v>2.5</v>
      </c>
      <c r="T1821" s="42">
        <v>330</v>
      </c>
      <c r="U1821" s="42">
        <v>17.399999999999999</v>
      </c>
      <c r="V1821" s="42">
        <v>30</v>
      </c>
      <c r="W1821" s="42" t="s">
        <v>3851</v>
      </c>
      <c r="X1821" s="42">
        <v>55.2</v>
      </c>
      <c r="Y1821" s="42">
        <v>30</v>
      </c>
      <c r="Z1821" s="42">
        <v>13</v>
      </c>
      <c r="AA1821" s="42">
        <v>5.5</v>
      </c>
      <c r="AB1821" s="42" t="s">
        <v>3852</v>
      </c>
      <c r="AC1821" s="42">
        <v>12.8</v>
      </c>
      <c r="AD1821" s="42" t="s">
        <v>3853</v>
      </c>
      <c r="AE1821" s="42">
        <v>19.2</v>
      </c>
      <c r="AF1821" s="42" t="s">
        <v>3854</v>
      </c>
      <c r="AG1821" s="42">
        <v>81</v>
      </c>
      <c r="AH1821" s="42" t="s">
        <v>76</v>
      </c>
      <c r="AI1821" s="42">
        <v>120.8</v>
      </c>
      <c r="AJ1821" s="42">
        <v>457.64</v>
      </c>
      <c r="AK1821" s="42" t="s">
        <v>76</v>
      </c>
      <c r="AL1821" s="42" t="s">
        <v>76</v>
      </c>
      <c r="AM1821" s="42" t="s">
        <v>76</v>
      </c>
      <c r="AN1821" s="42" t="s">
        <v>76</v>
      </c>
    </row>
    <row r="1822" spans="2:40" x14ac:dyDescent="0.25">
      <c r="B1822" s="42" t="s">
        <v>408</v>
      </c>
      <c r="C1822" s="15">
        <v>467610</v>
      </c>
      <c r="D1822" s="15" t="s">
        <v>1810</v>
      </c>
      <c r="E1822" s="15">
        <v>2019</v>
      </c>
      <c r="F1822" s="41">
        <v>43586</v>
      </c>
      <c r="G1822" s="42">
        <v>1005.8</v>
      </c>
      <c r="H1822" s="42">
        <v>1010.1</v>
      </c>
      <c r="I1822" s="42">
        <v>1012.4</v>
      </c>
      <c r="J1822" s="42" t="s">
        <v>3855</v>
      </c>
      <c r="K1822" s="42">
        <v>998.5</v>
      </c>
      <c r="L1822" s="42" t="s">
        <v>3856</v>
      </c>
      <c r="M1822" s="42">
        <v>24.7</v>
      </c>
      <c r="N1822" s="42">
        <v>31.8</v>
      </c>
      <c r="O1822" s="42" t="s">
        <v>3857</v>
      </c>
      <c r="P1822" s="42">
        <v>19.3</v>
      </c>
      <c r="Q1822" s="42" t="s">
        <v>3858</v>
      </c>
      <c r="R1822" s="42">
        <v>21.1</v>
      </c>
      <c r="S1822" s="42">
        <v>2.4</v>
      </c>
      <c r="T1822" s="42">
        <v>20</v>
      </c>
      <c r="U1822" s="42">
        <v>16.100000000000001</v>
      </c>
      <c r="V1822" s="42">
        <v>350</v>
      </c>
      <c r="W1822" s="42" t="s">
        <v>3859</v>
      </c>
      <c r="X1822" s="42">
        <v>118.8</v>
      </c>
      <c r="Y1822" s="42">
        <v>76.599999999999994</v>
      </c>
      <c r="Z1822" s="42">
        <v>19</v>
      </c>
      <c r="AA1822" s="42">
        <v>9</v>
      </c>
      <c r="AB1822" s="42" t="s">
        <v>3860</v>
      </c>
      <c r="AC1822" s="42">
        <v>14.3</v>
      </c>
      <c r="AD1822" s="42" t="s">
        <v>3861</v>
      </c>
      <c r="AE1822" s="42">
        <v>27.8</v>
      </c>
      <c r="AF1822" s="42" t="s">
        <v>3862</v>
      </c>
      <c r="AG1822" s="42">
        <v>81</v>
      </c>
      <c r="AH1822" s="42" t="s">
        <v>76</v>
      </c>
      <c r="AI1822" s="42">
        <v>71.7</v>
      </c>
      <c r="AJ1822" s="42">
        <v>379.5</v>
      </c>
      <c r="AK1822" s="42" t="s">
        <v>76</v>
      </c>
      <c r="AL1822" s="42" t="s">
        <v>76</v>
      </c>
      <c r="AM1822" s="42" t="s">
        <v>76</v>
      </c>
      <c r="AN1822" s="42" t="s">
        <v>76</v>
      </c>
    </row>
    <row r="1823" spans="2:40" x14ac:dyDescent="0.25">
      <c r="B1823" s="42" t="s">
        <v>408</v>
      </c>
      <c r="C1823" s="15">
        <v>467610</v>
      </c>
      <c r="D1823" s="15" t="s">
        <v>1810</v>
      </c>
      <c r="E1823" s="15">
        <v>2019</v>
      </c>
      <c r="F1823" s="41">
        <v>43617</v>
      </c>
      <c r="G1823" s="42">
        <v>1001.8</v>
      </c>
      <c r="H1823" s="42">
        <v>1006.1</v>
      </c>
      <c r="I1823" s="42">
        <v>1008.5</v>
      </c>
      <c r="J1823" s="42" t="s">
        <v>3863</v>
      </c>
      <c r="K1823" s="42">
        <v>993.1</v>
      </c>
      <c r="L1823" s="42" t="s">
        <v>3864</v>
      </c>
      <c r="M1823" s="42">
        <v>27.5</v>
      </c>
      <c r="N1823" s="42">
        <v>33.4</v>
      </c>
      <c r="O1823" s="42" t="s">
        <v>3865</v>
      </c>
      <c r="P1823" s="42">
        <v>22.4</v>
      </c>
      <c r="Q1823" s="42" t="s">
        <v>3866</v>
      </c>
      <c r="R1823" s="42">
        <v>24.4</v>
      </c>
      <c r="S1823" s="42">
        <v>1.8</v>
      </c>
      <c r="T1823" s="42">
        <v>20</v>
      </c>
      <c r="U1823" s="42">
        <v>11.3</v>
      </c>
      <c r="V1823" s="42">
        <v>180</v>
      </c>
      <c r="W1823" s="42" t="s">
        <v>3867</v>
      </c>
      <c r="X1823" s="42">
        <v>95</v>
      </c>
      <c r="Y1823" s="42">
        <v>64</v>
      </c>
      <c r="Z1823" s="42">
        <v>15</v>
      </c>
      <c r="AA1823" s="42">
        <v>6.5</v>
      </c>
      <c r="AB1823" s="42" t="s">
        <v>3868</v>
      </c>
      <c r="AC1823" s="42">
        <v>13.8</v>
      </c>
      <c r="AD1823" s="42" t="s">
        <v>3869</v>
      </c>
      <c r="AE1823" s="42">
        <v>24.3</v>
      </c>
      <c r="AF1823" s="42" t="s">
        <v>3870</v>
      </c>
      <c r="AG1823" s="42">
        <v>84</v>
      </c>
      <c r="AH1823" s="42" t="s">
        <v>76</v>
      </c>
      <c r="AI1823" s="42">
        <v>154.4</v>
      </c>
      <c r="AJ1823" s="42">
        <v>520.42999999999995</v>
      </c>
      <c r="AK1823" s="42" t="s">
        <v>76</v>
      </c>
      <c r="AL1823" s="42" t="s">
        <v>76</v>
      </c>
      <c r="AM1823" s="42" t="s">
        <v>76</v>
      </c>
      <c r="AN1823" s="42" t="s">
        <v>76</v>
      </c>
    </row>
    <row r="1824" spans="2:40" x14ac:dyDescent="0.25">
      <c r="B1824" s="42" t="s">
        <v>408</v>
      </c>
      <c r="C1824" s="15">
        <v>467610</v>
      </c>
      <c r="D1824" s="15" t="s">
        <v>1810</v>
      </c>
      <c r="E1824" s="15">
        <v>2019</v>
      </c>
      <c r="F1824" s="41">
        <v>43647</v>
      </c>
      <c r="G1824" s="42">
        <v>1001</v>
      </c>
      <c r="H1824" s="42">
        <v>1005.2</v>
      </c>
      <c r="I1824" s="42">
        <v>1006.8</v>
      </c>
      <c r="J1824" s="42" t="s">
        <v>3871</v>
      </c>
      <c r="K1824" s="42">
        <v>989.1</v>
      </c>
      <c r="L1824" s="42" t="s">
        <v>3872</v>
      </c>
      <c r="M1824" s="42">
        <v>28.5</v>
      </c>
      <c r="N1824" s="42">
        <v>34.1</v>
      </c>
      <c r="O1824" s="42" t="s">
        <v>3873</v>
      </c>
      <c r="P1824" s="42">
        <v>23.3</v>
      </c>
      <c r="Q1824" s="42" t="s">
        <v>3874</v>
      </c>
      <c r="R1824" s="42">
        <v>24.5</v>
      </c>
      <c r="S1824" s="42">
        <v>2.1</v>
      </c>
      <c r="T1824" s="42">
        <v>330</v>
      </c>
      <c r="U1824" s="42">
        <v>19.899999999999999</v>
      </c>
      <c r="V1824" s="42">
        <v>210</v>
      </c>
      <c r="W1824" s="42" t="s">
        <v>3875</v>
      </c>
      <c r="X1824" s="42">
        <v>89</v>
      </c>
      <c r="Y1824" s="42">
        <v>42.4</v>
      </c>
      <c r="Z1824" s="42">
        <v>13</v>
      </c>
      <c r="AA1824" s="42">
        <v>6</v>
      </c>
      <c r="AB1824" s="42" t="s">
        <v>3876</v>
      </c>
      <c r="AC1824" s="42">
        <v>10</v>
      </c>
      <c r="AD1824" s="42" t="s">
        <v>3877</v>
      </c>
      <c r="AE1824" s="42">
        <v>23.6</v>
      </c>
      <c r="AF1824" s="42" t="s">
        <v>3878</v>
      </c>
      <c r="AG1824" s="42">
        <v>80</v>
      </c>
      <c r="AH1824" s="42" t="s">
        <v>76</v>
      </c>
      <c r="AI1824" s="42">
        <v>237.8</v>
      </c>
      <c r="AJ1824" s="42">
        <v>700.84</v>
      </c>
      <c r="AK1824" s="42" t="s">
        <v>76</v>
      </c>
      <c r="AL1824" s="42" t="s">
        <v>76</v>
      </c>
      <c r="AM1824" s="42" t="s">
        <v>76</v>
      </c>
      <c r="AN1824" s="42" t="s">
        <v>76</v>
      </c>
    </row>
    <row r="1825" spans="2:40" x14ac:dyDescent="0.25">
      <c r="B1825" s="42" t="s">
        <v>408</v>
      </c>
      <c r="C1825" s="15">
        <v>467610</v>
      </c>
      <c r="D1825" s="15" t="s">
        <v>1810</v>
      </c>
      <c r="E1825" s="15">
        <v>2019</v>
      </c>
      <c r="F1825" s="41">
        <v>43678</v>
      </c>
      <c r="G1825" s="42">
        <v>998.8</v>
      </c>
      <c r="H1825" s="42">
        <v>1003.1</v>
      </c>
      <c r="I1825" s="42">
        <v>1008.4</v>
      </c>
      <c r="J1825" s="42" t="s">
        <v>3879</v>
      </c>
      <c r="K1825" s="42">
        <v>981.2</v>
      </c>
      <c r="L1825" s="42" t="s">
        <v>3880</v>
      </c>
      <c r="M1825" s="42">
        <v>28</v>
      </c>
      <c r="N1825" s="42">
        <v>34.799999999999997</v>
      </c>
      <c r="O1825" s="42" t="s">
        <v>3881</v>
      </c>
      <c r="P1825" s="42">
        <v>23.9</v>
      </c>
      <c r="Q1825" s="42" t="s">
        <v>3882</v>
      </c>
      <c r="R1825" s="42">
        <v>24.6</v>
      </c>
      <c r="S1825" s="42">
        <v>2.2999999999999998</v>
      </c>
      <c r="T1825" s="42">
        <v>330</v>
      </c>
      <c r="U1825" s="42">
        <v>23.1</v>
      </c>
      <c r="V1825" s="42">
        <v>10</v>
      </c>
      <c r="W1825" s="42" t="s">
        <v>3883</v>
      </c>
      <c r="X1825" s="42">
        <v>437.4</v>
      </c>
      <c r="Y1825" s="42">
        <v>65.099999999999994</v>
      </c>
      <c r="Z1825" s="42">
        <v>23</v>
      </c>
      <c r="AA1825" s="42">
        <v>16.5</v>
      </c>
      <c r="AB1825" s="42" t="s">
        <v>3884</v>
      </c>
      <c r="AC1825" s="42">
        <v>51</v>
      </c>
      <c r="AD1825" s="42" t="s">
        <v>3885</v>
      </c>
      <c r="AE1825" s="42">
        <v>281.5</v>
      </c>
      <c r="AF1825" s="42" t="s">
        <v>2758</v>
      </c>
      <c r="AG1825" s="42">
        <v>82</v>
      </c>
      <c r="AH1825" s="42" t="s">
        <v>76</v>
      </c>
      <c r="AI1825" s="42">
        <v>187.3</v>
      </c>
      <c r="AJ1825" s="42">
        <v>596.76</v>
      </c>
      <c r="AK1825" s="42" t="s">
        <v>76</v>
      </c>
      <c r="AL1825" s="42" t="s">
        <v>76</v>
      </c>
      <c r="AM1825" s="42" t="s">
        <v>76</v>
      </c>
      <c r="AN1825" s="42" t="s">
        <v>76</v>
      </c>
    </row>
    <row r="1826" spans="2:40" x14ac:dyDescent="0.25">
      <c r="B1826" s="42" t="s">
        <v>408</v>
      </c>
      <c r="C1826" s="15">
        <v>467610</v>
      </c>
      <c r="D1826" s="15" t="s">
        <v>1810</v>
      </c>
      <c r="E1826" s="15">
        <v>2019</v>
      </c>
      <c r="F1826" s="41">
        <v>43709</v>
      </c>
      <c r="G1826" s="42">
        <v>1004.1</v>
      </c>
      <c r="H1826" s="42">
        <v>1008.4</v>
      </c>
      <c r="I1826" s="42">
        <v>1014.4</v>
      </c>
      <c r="J1826" s="42" t="s">
        <v>3886</v>
      </c>
      <c r="K1826" s="42">
        <v>990.4</v>
      </c>
      <c r="L1826" s="42" t="s">
        <v>3887</v>
      </c>
      <c r="M1826" s="42">
        <v>26.9</v>
      </c>
      <c r="N1826" s="42">
        <v>32.9</v>
      </c>
      <c r="O1826" s="42" t="s">
        <v>3888</v>
      </c>
      <c r="P1826" s="42">
        <v>21.5</v>
      </c>
      <c r="Q1826" s="42" t="s">
        <v>3889</v>
      </c>
      <c r="R1826" s="42">
        <v>22.4</v>
      </c>
      <c r="S1826" s="42">
        <v>3.4</v>
      </c>
      <c r="T1826" s="42">
        <v>20</v>
      </c>
      <c r="U1826" s="42">
        <v>26.2</v>
      </c>
      <c r="V1826" s="42">
        <v>360</v>
      </c>
      <c r="W1826" s="42" t="s">
        <v>3890</v>
      </c>
      <c r="X1826" s="42">
        <v>158.69999999999999</v>
      </c>
      <c r="Y1826" s="42">
        <v>60</v>
      </c>
      <c r="Z1826" s="42">
        <v>16</v>
      </c>
      <c r="AA1826" s="42">
        <v>8</v>
      </c>
      <c r="AB1826" s="42" t="s">
        <v>3891</v>
      </c>
      <c r="AC1826" s="42">
        <v>26</v>
      </c>
      <c r="AD1826" s="42" t="s">
        <v>3891</v>
      </c>
      <c r="AE1826" s="42">
        <v>36</v>
      </c>
      <c r="AF1826" s="42" t="s">
        <v>3892</v>
      </c>
      <c r="AG1826" s="42">
        <v>77</v>
      </c>
      <c r="AH1826" s="42" t="s">
        <v>76</v>
      </c>
      <c r="AI1826" s="42">
        <v>164</v>
      </c>
      <c r="AJ1826" s="42">
        <v>523.80999999999995</v>
      </c>
      <c r="AK1826" s="42" t="s">
        <v>76</v>
      </c>
      <c r="AL1826" s="42" t="s">
        <v>76</v>
      </c>
      <c r="AM1826" s="42" t="s">
        <v>76</v>
      </c>
      <c r="AN1826" s="42" t="s">
        <v>76</v>
      </c>
    </row>
    <row r="1827" spans="2:40" x14ac:dyDescent="0.25">
      <c r="B1827" s="42" t="s">
        <v>408</v>
      </c>
      <c r="C1827" s="15">
        <v>467610</v>
      </c>
      <c r="D1827" s="15" t="s">
        <v>1810</v>
      </c>
      <c r="E1827" s="15">
        <v>2019</v>
      </c>
      <c r="F1827" s="41">
        <v>43739</v>
      </c>
      <c r="G1827" s="42">
        <v>1010.2</v>
      </c>
      <c r="H1827" s="42">
        <v>1014.5</v>
      </c>
      <c r="I1827" s="42">
        <v>1016</v>
      </c>
      <c r="J1827" s="42" t="s">
        <v>3893</v>
      </c>
      <c r="K1827" s="42">
        <v>992.3</v>
      </c>
      <c r="L1827" s="42" t="s">
        <v>3894</v>
      </c>
      <c r="M1827" s="42">
        <v>25.1</v>
      </c>
      <c r="N1827" s="42">
        <v>31.9</v>
      </c>
      <c r="O1827" s="42" t="s">
        <v>3895</v>
      </c>
      <c r="P1827" s="42">
        <v>20.7</v>
      </c>
      <c r="Q1827" s="42" t="s">
        <v>3896</v>
      </c>
      <c r="R1827" s="42">
        <v>20</v>
      </c>
      <c r="S1827" s="42">
        <v>3.8</v>
      </c>
      <c r="T1827" s="42">
        <v>10</v>
      </c>
      <c r="U1827" s="42">
        <v>18.8</v>
      </c>
      <c r="V1827" s="42">
        <v>20</v>
      </c>
      <c r="W1827" s="42" t="s">
        <v>3897</v>
      </c>
      <c r="X1827" s="42">
        <v>117</v>
      </c>
      <c r="Y1827" s="42">
        <v>31.7</v>
      </c>
      <c r="Z1827" s="42">
        <v>16</v>
      </c>
      <c r="AA1827" s="42">
        <v>7.5</v>
      </c>
      <c r="AB1827" s="42" t="s">
        <v>3898</v>
      </c>
      <c r="AC1827" s="42">
        <v>31.5</v>
      </c>
      <c r="AD1827" s="42" t="s">
        <v>3899</v>
      </c>
      <c r="AE1827" s="42">
        <v>98.9</v>
      </c>
      <c r="AF1827" s="42" t="s">
        <v>2286</v>
      </c>
      <c r="AG1827" s="42">
        <v>74</v>
      </c>
      <c r="AH1827" s="42" t="s">
        <v>76</v>
      </c>
      <c r="AI1827" s="42">
        <v>153.9</v>
      </c>
      <c r="AJ1827" s="42">
        <v>488.48</v>
      </c>
      <c r="AK1827" s="42" t="s">
        <v>76</v>
      </c>
      <c r="AL1827" s="42" t="s">
        <v>76</v>
      </c>
      <c r="AM1827" s="42" t="s">
        <v>76</v>
      </c>
      <c r="AN1827" s="42" t="s">
        <v>76</v>
      </c>
    </row>
    <row r="1828" spans="2:40" x14ac:dyDescent="0.25">
      <c r="B1828" s="42" t="s">
        <v>408</v>
      </c>
      <c r="C1828" s="15">
        <v>467610</v>
      </c>
      <c r="D1828" s="15" t="s">
        <v>1810</v>
      </c>
      <c r="E1828" s="15">
        <v>2019</v>
      </c>
      <c r="F1828" s="41">
        <v>43770</v>
      </c>
      <c r="G1828" s="42">
        <v>1012</v>
      </c>
      <c r="H1828" s="42">
        <v>1016.4</v>
      </c>
      <c r="I1828" s="42">
        <v>1019.3</v>
      </c>
      <c r="J1828" s="42" t="s">
        <v>3900</v>
      </c>
      <c r="K1828" s="42">
        <v>1005.1</v>
      </c>
      <c r="L1828" s="42" t="s">
        <v>3901</v>
      </c>
      <c r="M1828" s="42">
        <v>23.1</v>
      </c>
      <c r="N1828" s="42">
        <v>29.3</v>
      </c>
      <c r="O1828" s="42" t="s">
        <v>3902</v>
      </c>
      <c r="P1828" s="42">
        <v>17</v>
      </c>
      <c r="Q1828" s="42" t="s">
        <v>3903</v>
      </c>
      <c r="R1828" s="42">
        <v>17.600000000000001</v>
      </c>
      <c r="S1828" s="42">
        <v>4.5999999999999996</v>
      </c>
      <c r="T1828" s="42">
        <v>10</v>
      </c>
      <c r="U1828" s="42">
        <v>20.3</v>
      </c>
      <c r="V1828" s="42">
        <v>30</v>
      </c>
      <c r="W1828" s="42" t="s">
        <v>3904</v>
      </c>
      <c r="X1828" s="42">
        <v>40.1</v>
      </c>
      <c r="Y1828" s="42">
        <v>52.1</v>
      </c>
      <c r="Z1828" s="42">
        <v>12</v>
      </c>
      <c r="AA1828" s="42">
        <v>3.1</v>
      </c>
      <c r="AB1828" s="42" t="s">
        <v>3905</v>
      </c>
      <c r="AC1828" s="42">
        <v>6.9</v>
      </c>
      <c r="AD1828" s="42" t="s">
        <v>3906</v>
      </c>
      <c r="AE1828" s="42">
        <v>15.9</v>
      </c>
      <c r="AF1828" s="42" t="s">
        <v>3420</v>
      </c>
      <c r="AG1828" s="42">
        <v>72</v>
      </c>
      <c r="AH1828" s="42" t="s">
        <v>76</v>
      </c>
      <c r="AI1828" s="42">
        <v>126.1</v>
      </c>
      <c r="AJ1828" s="42">
        <v>386.08</v>
      </c>
      <c r="AK1828" s="42" t="s">
        <v>76</v>
      </c>
      <c r="AL1828" s="42" t="s">
        <v>76</v>
      </c>
      <c r="AM1828" s="42" t="s">
        <v>76</v>
      </c>
      <c r="AN1828" s="42" t="s">
        <v>76</v>
      </c>
    </row>
    <row r="1829" spans="2:40" x14ac:dyDescent="0.25">
      <c r="B1829" s="42" t="s">
        <v>408</v>
      </c>
      <c r="C1829" s="15">
        <v>467610</v>
      </c>
      <c r="D1829" s="15" t="s">
        <v>1810</v>
      </c>
      <c r="E1829" s="15">
        <v>2019</v>
      </c>
      <c r="F1829" s="41">
        <v>43800</v>
      </c>
      <c r="G1829" s="42">
        <v>1015.1</v>
      </c>
      <c r="H1829" s="42">
        <v>1019.5</v>
      </c>
      <c r="I1829" s="42">
        <v>1023.3</v>
      </c>
      <c r="J1829" s="42" t="s">
        <v>3907</v>
      </c>
      <c r="K1829" s="42">
        <v>1007.3</v>
      </c>
      <c r="L1829" s="42" t="s">
        <v>3908</v>
      </c>
      <c r="M1829" s="42">
        <v>20.5</v>
      </c>
      <c r="N1829" s="42">
        <v>27.9</v>
      </c>
      <c r="O1829" s="42" t="s">
        <v>3909</v>
      </c>
      <c r="P1829" s="42">
        <v>15.6</v>
      </c>
      <c r="Q1829" s="42" t="s">
        <v>3910</v>
      </c>
      <c r="R1829" s="42">
        <v>15.6</v>
      </c>
      <c r="S1829" s="42">
        <v>3.8</v>
      </c>
      <c r="T1829" s="42">
        <v>20</v>
      </c>
      <c r="U1829" s="42">
        <v>22</v>
      </c>
      <c r="V1829" s="42">
        <v>340</v>
      </c>
      <c r="W1829" s="42" t="s">
        <v>3911</v>
      </c>
      <c r="X1829" s="42">
        <v>144.4</v>
      </c>
      <c r="Y1829" s="42">
        <v>120.2</v>
      </c>
      <c r="Z1829" s="42">
        <v>17</v>
      </c>
      <c r="AA1829" s="42">
        <v>2.2999999999999998</v>
      </c>
      <c r="AB1829" s="42" t="s">
        <v>3912</v>
      </c>
      <c r="AC1829" s="42">
        <v>8.5</v>
      </c>
      <c r="AD1829" s="42" t="s">
        <v>3913</v>
      </c>
      <c r="AE1829" s="42">
        <v>73.2</v>
      </c>
      <c r="AF1829" s="42" t="s">
        <v>3428</v>
      </c>
      <c r="AG1829" s="42">
        <v>75</v>
      </c>
      <c r="AH1829" s="42" t="s">
        <v>76</v>
      </c>
      <c r="AI1829" s="42">
        <v>100.7</v>
      </c>
      <c r="AJ1829" s="42">
        <v>321.56</v>
      </c>
      <c r="AK1829" s="42" t="s">
        <v>76</v>
      </c>
      <c r="AL1829" s="42" t="s">
        <v>76</v>
      </c>
      <c r="AM1829" s="42" t="s">
        <v>76</v>
      </c>
      <c r="AN1829" s="42" t="s">
        <v>76</v>
      </c>
    </row>
    <row r="1830" spans="2:40" x14ac:dyDescent="0.25">
      <c r="B1830" s="42" t="s">
        <v>408</v>
      </c>
      <c r="C1830" s="15">
        <v>467610</v>
      </c>
      <c r="D1830" s="15" t="s">
        <v>1810</v>
      </c>
      <c r="E1830" s="15">
        <v>2020</v>
      </c>
      <c r="F1830" s="41">
        <v>43831</v>
      </c>
      <c r="G1830" s="42">
        <v>1014.5</v>
      </c>
      <c r="H1830" s="42">
        <v>1018.9</v>
      </c>
      <c r="I1830" s="42">
        <v>1023.8</v>
      </c>
      <c r="J1830" s="42" t="s">
        <v>3914</v>
      </c>
      <c r="K1830" s="42">
        <v>1002.6</v>
      </c>
      <c r="L1830" s="42" t="s">
        <v>3915</v>
      </c>
      <c r="M1830" s="42">
        <v>19.8</v>
      </c>
      <c r="N1830" s="42">
        <v>27.5</v>
      </c>
      <c r="O1830" s="42" t="s">
        <v>3916</v>
      </c>
      <c r="P1830" s="42">
        <v>13.4</v>
      </c>
      <c r="Q1830" s="42" t="s">
        <v>3917</v>
      </c>
      <c r="R1830" s="42">
        <v>15.4</v>
      </c>
      <c r="S1830" s="42">
        <v>3</v>
      </c>
      <c r="T1830" s="42">
        <v>330</v>
      </c>
      <c r="U1830" s="42">
        <v>17.600000000000001</v>
      </c>
      <c r="V1830" s="42">
        <v>10</v>
      </c>
      <c r="W1830" s="42" t="s">
        <v>3918</v>
      </c>
      <c r="X1830" s="42">
        <v>66.099999999999994</v>
      </c>
      <c r="Y1830" s="42">
        <v>70</v>
      </c>
      <c r="Z1830" s="42">
        <v>16</v>
      </c>
      <c r="AA1830" s="42">
        <v>3.1</v>
      </c>
      <c r="AB1830" s="42" t="s">
        <v>3919</v>
      </c>
      <c r="AC1830" s="42">
        <v>7.4</v>
      </c>
      <c r="AD1830" s="42" t="s">
        <v>3920</v>
      </c>
      <c r="AE1830" s="42">
        <v>14.1</v>
      </c>
      <c r="AF1830" s="42" t="s">
        <v>3921</v>
      </c>
      <c r="AG1830" s="42">
        <v>76</v>
      </c>
      <c r="AH1830" s="42" t="s">
        <v>76</v>
      </c>
      <c r="AI1830" s="42">
        <v>93.9</v>
      </c>
      <c r="AJ1830" s="42">
        <v>330.3</v>
      </c>
      <c r="AK1830" s="42" t="s">
        <v>76</v>
      </c>
      <c r="AL1830" s="42" t="s">
        <v>76</v>
      </c>
      <c r="AM1830" s="42" t="s">
        <v>76</v>
      </c>
      <c r="AN1830" s="42" t="s">
        <v>76</v>
      </c>
    </row>
    <row r="1831" spans="2:40" x14ac:dyDescent="0.25">
      <c r="B1831" s="42" t="s">
        <v>408</v>
      </c>
      <c r="C1831" s="15">
        <v>467610</v>
      </c>
      <c r="D1831" s="15" t="s">
        <v>1810</v>
      </c>
      <c r="E1831" s="15">
        <v>2020</v>
      </c>
      <c r="F1831" s="41">
        <v>43862</v>
      </c>
      <c r="G1831" s="42">
        <v>1016.6</v>
      </c>
      <c r="H1831" s="42">
        <v>1021.1</v>
      </c>
      <c r="I1831" s="42">
        <v>1025</v>
      </c>
      <c r="J1831" s="42" t="s">
        <v>3922</v>
      </c>
      <c r="K1831" s="42">
        <v>1007.7</v>
      </c>
      <c r="L1831" s="42" t="s">
        <v>3923</v>
      </c>
      <c r="M1831" s="42">
        <v>20</v>
      </c>
      <c r="N1831" s="42">
        <v>27.9</v>
      </c>
      <c r="O1831" s="42" t="s">
        <v>3924</v>
      </c>
      <c r="P1831" s="42">
        <v>11.8</v>
      </c>
      <c r="Q1831" s="42" t="s">
        <v>3925</v>
      </c>
      <c r="R1831" s="42">
        <v>15.7</v>
      </c>
      <c r="S1831" s="42">
        <v>2.8</v>
      </c>
      <c r="T1831" s="42">
        <v>330</v>
      </c>
      <c r="U1831" s="42">
        <v>16.899999999999999</v>
      </c>
      <c r="V1831" s="42">
        <v>10</v>
      </c>
      <c r="W1831" s="42" t="s">
        <v>3926</v>
      </c>
      <c r="X1831" s="42">
        <v>69.8</v>
      </c>
      <c r="Y1831" s="42">
        <v>59.6</v>
      </c>
      <c r="Z1831" s="42">
        <v>18</v>
      </c>
      <c r="AA1831" s="42">
        <v>4.5</v>
      </c>
      <c r="AB1831" s="42" t="s">
        <v>3927</v>
      </c>
      <c r="AC1831" s="42">
        <v>9</v>
      </c>
      <c r="AD1831" s="42" t="s">
        <v>3928</v>
      </c>
      <c r="AE1831" s="42">
        <v>16.7</v>
      </c>
      <c r="AF1831" s="42" t="s">
        <v>3929</v>
      </c>
      <c r="AG1831" s="42">
        <v>77</v>
      </c>
      <c r="AH1831" s="42" t="s">
        <v>76</v>
      </c>
      <c r="AI1831" s="42">
        <v>68.5</v>
      </c>
      <c r="AJ1831" s="42">
        <v>324.43</v>
      </c>
      <c r="AK1831" s="42" t="s">
        <v>76</v>
      </c>
      <c r="AL1831" s="42" t="s">
        <v>76</v>
      </c>
      <c r="AM1831" s="42" t="s">
        <v>76</v>
      </c>
      <c r="AN1831" s="42" t="s">
        <v>76</v>
      </c>
    </row>
    <row r="1832" spans="2:40" x14ac:dyDescent="0.25">
      <c r="B1832" s="42" t="s">
        <v>408</v>
      </c>
      <c r="C1832" s="15">
        <v>467610</v>
      </c>
      <c r="D1832" s="15" t="s">
        <v>1810</v>
      </c>
      <c r="E1832" s="15">
        <v>2020</v>
      </c>
      <c r="F1832" s="41">
        <v>43891</v>
      </c>
      <c r="G1832" s="42">
        <v>1011.1</v>
      </c>
      <c r="H1832" s="42">
        <v>1015.4</v>
      </c>
      <c r="I1832" s="42">
        <v>1019.5</v>
      </c>
      <c r="J1832" s="42" t="s">
        <v>3930</v>
      </c>
      <c r="K1832" s="42">
        <v>997.5</v>
      </c>
      <c r="L1832" s="42" t="s">
        <v>3931</v>
      </c>
      <c r="M1832" s="42">
        <v>21.6</v>
      </c>
      <c r="N1832" s="42">
        <v>29.1</v>
      </c>
      <c r="O1832" s="42" t="s">
        <v>3932</v>
      </c>
      <c r="P1832" s="42">
        <v>15.5</v>
      </c>
      <c r="Q1832" s="42" t="s">
        <v>3933</v>
      </c>
      <c r="R1832" s="42">
        <v>18</v>
      </c>
      <c r="S1832" s="42">
        <v>2.7</v>
      </c>
      <c r="T1832" s="42">
        <v>20</v>
      </c>
      <c r="U1832" s="42">
        <v>16.8</v>
      </c>
      <c r="V1832" s="42">
        <v>190</v>
      </c>
      <c r="W1832" s="42" t="s">
        <v>3934</v>
      </c>
      <c r="X1832" s="42">
        <v>128.30000000000001</v>
      </c>
      <c r="Y1832" s="42">
        <v>81.8</v>
      </c>
      <c r="Z1832" s="42">
        <v>20</v>
      </c>
      <c r="AA1832" s="42">
        <v>6.5</v>
      </c>
      <c r="AB1832" s="42" t="s">
        <v>3935</v>
      </c>
      <c r="AC1832" s="42">
        <v>23.5</v>
      </c>
      <c r="AD1832" s="42" t="s">
        <v>3936</v>
      </c>
      <c r="AE1832" s="42">
        <v>40.200000000000003</v>
      </c>
      <c r="AF1832" s="42" t="s">
        <v>2809</v>
      </c>
      <c r="AG1832" s="42">
        <v>80</v>
      </c>
      <c r="AH1832" s="42" t="s">
        <v>76</v>
      </c>
      <c r="AI1832" s="42">
        <v>70</v>
      </c>
      <c r="AJ1832" s="42">
        <v>330.99</v>
      </c>
      <c r="AK1832" s="42" t="s">
        <v>76</v>
      </c>
      <c r="AL1832" s="42" t="s">
        <v>76</v>
      </c>
      <c r="AM1832" s="42" t="s">
        <v>76</v>
      </c>
      <c r="AN1832" s="42" t="s">
        <v>76</v>
      </c>
    </row>
    <row r="1833" spans="2:40" x14ac:dyDescent="0.25">
      <c r="B1833" s="42" t="s">
        <v>408</v>
      </c>
      <c r="C1833" s="15">
        <v>467610</v>
      </c>
      <c r="D1833" s="15" t="s">
        <v>1810</v>
      </c>
      <c r="E1833" s="15">
        <v>2020</v>
      </c>
      <c r="F1833" s="41">
        <v>43922</v>
      </c>
      <c r="G1833" s="42">
        <v>1011.7</v>
      </c>
      <c r="H1833" s="42">
        <v>1016.1</v>
      </c>
      <c r="I1833" s="42">
        <v>1016.7</v>
      </c>
      <c r="J1833" s="42" t="s">
        <v>3937</v>
      </c>
      <c r="K1833" s="42">
        <v>1002.6</v>
      </c>
      <c r="L1833" s="42" t="s">
        <v>3938</v>
      </c>
      <c r="M1833" s="42">
        <v>22</v>
      </c>
      <c r="N1833" s="42">
        <v>29.5</v>
      </c>
      <c r="O1833" s="42" t="s">
        <v>3939</v>
      </c>
      <c r="P1833" s="42">
        <v>15.6</v>
      </c>
      <c r="Q1833" s="42" t="s">
        <v>3940</v>
      </c>
      <c r="R1833" s="42">
        <v>17.8</v>
      </c>
      <c r="S1833" s="42">
        <v>2.9</v>
      </c>
      <c r="T1833" s="42">
        <v>20</v>
      </c>
      <c r="U1833" s="42">
        <v>14.1</v>
      </c>
      <c r="V1833" s="42">
        <v>40</v>
      </c>
      <c r="W1833" s="42" t="s">
        <v>3941</v>
      </c>
      <c r="X1833" s="42">
        <v>58.6</v>
      </c>
      <c r="Y1833" s="42">
        <v>61.1</v>
      </c>
      <c r="Z1833" s="42">
        <v>14</v>
      </c>
      <c r="AA1833" s="42">
        <v>3.4</v>
      </c>
      <c r="AB1833" s="42" t="s">
        <v>3942</v>
      </c>
      <c r="AC1833" s="42">
        <v>5.7</v>
      </c>
      <c r="AD1833" s="42" t="s">
        <v>1638</v>
      </c>
      <c r="AE1833" s="42">
        <v>17.100000000000001</v>
      </c>
      <c r="AF1833" s="42" t="s">
        <v>3943</v>
      </c>
      <c r="AG1833" s="42">
        <v>78</v>
      </c>
      <c r="AH1833" s="42" t="s">
        <v>76</v>
      </c>
      <c r="AI1833" s="42">
        <v>59.1</v>
      </c>
      <c r="AJ1833" s="42">
        <v>333.25</v>
      </c>
      <c r="AK1833" s="42" t="s">
        <v>76</v>
      </c>
      <c r="AL1833" s="42" t="s">
        <v>76</v>
      </c>
      <c r="AM1833" s="42" t="s">
        <v>76</v>
      </c>
      <c r="AN1833" s="42" t="s">
        <v>76</v>
      </c>
    </row>
    <row r="1834" spans="2:40" x14ac:dyDescent="0.25">
      <c r="B1834" s="42" t="s">
        <v>408</v>
      </c>
      <c r="C1834" s="15">
        <v>467610</v>
      </c>
      <c r="D1834" s="15" t="s">
        <v>1810</v>
      </c>
      <c r="E1834" s="15">
        <v>2020</v>
      </c>
      <c r="F1834" s="41">
        <v>43952</v>
      </c>
      <c r="G1834" s="42">
        <v>1004.6</v>
      </c>
      <c r="H1834" s="42">
        <v>1008.9</v>
      </c>
      <c r="I1834" s="42">
        <v>1011.3</v>
      </c>
      <c r="J1834" s="42" t="s">
        <v>3944</v>
      </c>
      <c r="K1834" s="42">
        <v>997.2</v>
      </c>
      <c r="L1834" s="42" t="s">
        <v>3945</v>
      </c>
      <c r="M1834" s="42">
        <v>26.2</v>
      </c>
      <c r="N1834" s="42">
        <v>32.700000000000003</v>
      </c>
      <c r="O1834" s="42" t="s">
        <v>3946</v>
      </c>
      <c r="P1834" s="42">
        <v>22.1</v>
      </c>
      <c r="Q1834" s="42" t="s">
        <v>3947</v>
      </c>
      <c r="R1834" s="42">
        <v>23.6</v>
      </c>
      <c r="S1834" s="42">
        <v>2</v>
      </c>
      <c r="T1834" s="42">
        <v>30</v>
      </c>
      <c r="U1834" s="42">
        <v>14</v>
      </c>
      <c r="V1834" s="42">
        <v>210</v>
      </c>
      <c r="W1834" s="42" t="s">
        <v>3948</v>
      </c>
      <c r="X1834" s="42">
        <v>194.4</v>
      </c>
      <c r="Y1834" s="42">
        <v>98</v>
      </c>
      <c r="Z1834" s="42">
        <v>21</v>
      </c>
      <c r="AA1834" s="42">
        <v>10.5</v>
      </c>
      <c r="AB1834" s="42" t="s">
        <v>3949</v>
      </c>
      <c r="AC1834" s="42">
        <v>19</v>
      </c>
      <c r="AD1834" s="42" t="s">
        <v>3950</v>
      </c>
      <c r="AE1834" s="42">
        <v>47.6</v>
      </c>
      <c r="AF1834" s="42" t="s">
        <v>2824</v>
      </c>
      <c r="AG1834" s="42">
        <v>86</v>
      </c>
      <c r="AH1834" s="42" t="s">
        <v>76</v>
      </c>
      <c r="AI1834" s="42">
        <v>132.9</v>
      </c>
      <c r="AJ1834" s="42">
        <v>500.4</v>
      </c>
      <c r="AK1834" s="42" t="s">
        <v>76</v>
      </c>
      <c r="AL1834" s="42" t="s">
        <v>76</v>
      </c>
      <c r="AM1834" s="42" t="s">
        <v>76</v>
      </c>
      <c r="AN1834" s="42" t="s">
        <v>76</v>
      </c>
    </row>
    <row r="1835" spans="2:40" x14ac:dyDescent="0.25">
      <c r="B1835" s="42" t="s">
        <v>408</v>
      </c>
      <c r="C1835" s="15">
        <v>467610</v>
      </c>
      <c r="D1835" s="15" t="s">
        <v>1810</v>
      </c>
      <c r="E1835" s="15">
        <v>2020</v>
      </c>
      <c r="F1835" s="41">
        <v>43983</v>
      </c>
      <c r="G1835" s="42">
        <v>1003.6</v>
      </c>
      <c r="H1835" s="42">
        <v>1007.8</v>
      </c>
      <c r="I1835" s="42">
        <v>1010</v>
      </c>
      <c r="J1835" s="42" t="s">
        <v>3951</v>
      </c>
      <c r="K1835" s="42">
        <v>997.7</v>
      </c>
      <c r="L1835" s="42" t="s">
        <v>3952</v>
      </c>
      <c r="M1835" s="42">
        <v>28.5</v>
      </c>
      <c r="N1835" s="42">
        <v>34.200000000000003</v>
      </c>
      <c r="O1835" s="42" t="s">
        <v>3953</v>
      </c>
      <c r="P1835" s="42">
        <v>23.8</v>
      </c>
      <c r="Q1835" s="42" t="s">
        <v>3954</v>
      </c>
      <c r="R1835" s="42">
        <v>24.4</v>
      </c>
      <c r="S1835" s="42">
        <v>1.7</v>
      </c>
      <c r="T1835" s="42">
        <v>330</v>
      </c>
      <c r="U1835" s="42">
        <v>15.8</v>
      </c>
      <c r="V1835" s="42">
        <v>220</v>
      </c>
      <c r="W1835" s="42" t="s">
        <v>3955</v>
      </c>
      <c r="X1835" s="42">
        <v>188.4</v>
      </c>
      <c r="Y1835" s="42">
        <v>18.600000000000001</v>
      </c>
      <c r="Z1835" s="42">
        <v>8</v>
      </c>
      <c r="AA1835" s="42">
        <v>18.2</v>
      </c>
      <c r="AB1835" s="42" t="s">
        <v>3956</v>
      </c>
      <c r="AC1835" s="42">
        <v>83</v>
      </c>
      <c r="AD1835" s="42" t="s">
        <v>3957</v>
      </c>
      <c r="AE1835" s="42">
        <v>170.7</v>
      </c>
      <c r="AF1835" s="42" t="s">
        <v>3958</v>
      </c>
      <c r="AG1835" s="42">
        <v>79</v>
      </c>
      <c r="AH1835" s="42" t="s">
        <v>76</v>
      </c>
      <c r="AI1835" s="42">
        <v>258.60000000000002</v>
      </c>
      <c r="AJ1835" s="42">
        <v>711.76</v>
      </c>
      <c r="AK1835" s="42" t="s">
        <v>76</v>
      </c>
      <c r="AL1835" s="42" t="s">
        <v>76</v>
      </c>
      <c r="AM1835" s="42" t="s">
        <v>76</v>
      </c>
      <c r="AN1835" s="42" t="s">
        <v>76</v>
      </c>
    </row>
    <row r="1836" spans="2:40" x14ac:dyDescent="0.25">
      <c r="B1836" s="42" t="s">
        <v>408</v>
      </c>
      <c r="C1836" s="15">
        <v>467610</v>
      </c>
      <c r="D1836" s="15" t="s">
        <v>1810</v>
      </c>
      <c r="E1836" s="15">
        <v>2020</v>
      </c>
      <c r="F1836" s="41">
        <v>44013</v>
      </c>
      <c r="G1836" s="42">
        <v>1003.7</v>
      </c>
      <c r="H1836" s="42">
        <v>1007.9</v>
      </c>
      <c r="I1836" s="42">
        <v>1009</v>
      </c>
      <c r="J1836" s="42" t="s">
        <v>3959</v>
      </c>
      <c r="K1836" s="42">
        <v>997.6</v>
      </c>
      <c r="L1836" s="42" t="s">
        <v>3960</v>
      </c>
      <c r="M1836" s="42">
        <v>28.7</v>
      </c>
      <c r="N1836" s="42">
        <v>34</v>
      </c>
      <c r="O1836" s="42" t="s">
        <v>3961</v>
      </c>
      <c r="P1836" s="42">
        <v>23.8</v>
      </c>
      <c r="Q1836" s="42" t="s">
        <v>3962</v>
      </c>
      <c r="R1836" s="42">
        <v>25.2</v>
      </c>
      <c r="S1836" s="42">
        <v>1.8</v>
      </c>
      <c r="T1836" s="42">
        <v>330</v>
      </c>
      <c r="U1836" s="42">
        <v>11.6</v>
      </c>
      <c r="V1836" s="42">
        <v>20</v>
      </c>
      <c r="W1836" s="42" t="s">
        <v>3963</v>
      </c>
      <c r="X1836" s="42">
        <v>104</v>
      </c>
      <c r="Y1836" s="42">
        <v>20.2</v>
      </c>
      <c r="Z1836" s="42">
        <v>11</v>
      </c>
      <c r="AA1836" s="42">
        <v>14.5</v>
      </c>
      <c r="AB1836" s="42" t="s">
        <v>3964</v>
      </c>
      <c r="AC1836" s="42">
        <v>33</v>
      </c>
      <c r="AD1836" s="42" t="s">
        <v>3965</v>
      </c>
      <c r="AE1836" s="42">
        <v>35.299999999999997</v>
      </c>
      <c r="AF1836" s="42" t="s">
        <v>3966</v>
      </c>
      <c r="AG1836" s="42">
        <v>82</v>
      </c>
      <c r="AH1836" s="42" t="s">
        <v>76</v>
      </c>
      <c r="AI1836" s="42">
        <v>268.8</v>
      </c>
      <c r="AJ1836" s="42">
        <v>731.41</v>
      </c>
      <c r="AK1836" s="42" t="s">
        <v>76</v>
      </c>
      <c r="AL1836" s="42" t="s">
        <v>76</v>
      </c>
      <c r="AM1836" s="42" t="s">
        <v>76</v>
      </c>
      <c r="AN1836" s="42" t="s">
        <v>76</v>
      </c>
    </row>
    <row r="1837" spans="2:40" x14ac:dyDescent="0.25">
      <c r="B1837" s="42" t="s">
        <v>408</v>
      </c>
      <c r="C1837" s="15">
        <v>467610</v>
      </c>
      <c r="D1837" s="15" t="s">
        <v>1810</v>
      </c>
      <c r="E1837" s="15">
        <v>2020</v>
      </c>
      <c r="F1837" s="41">
        <v>44044</v>
      </c>
      <c r="G1837" s="42">
        <v>1002.9</v>
      </c>
      <c r="H1837" s="42">
        <v>1007.2</v>
      </c>
      <c r="I1837" s="42">
        <v>1011.2</v>
      </c>
      <c r="J1837" s="42" t="s">
        <v>3967</v>
      </c>
      <c r="K1837" s="42">
        <v>995.5</v>
      </c>
      <c r="L1837" s="42" t="s">
        <v>3968</v>
      </c>
      <c r="M1837" s="42">
        <v>27.9</v>
      </c>
      <c r="N1837" s="42">
        <v>34</v>
      </c>
      <c r="O1837" s="42" t="s">
        <v>3969</v>
      </c>
      <c r="P1837" s="42">
        <v>23.7</v>
      </c>
      <c r="Q1837" s="42" t="s">
        <v>3970</v>
      </c>
      <c r="R1837" s="42">
        <v>24.3</v>
      </c>
      <c r="S1837" s="42">
        <v>2.1</v>
      </c>
      <c r="T1837" s="42">
        <v>330</v>
      </c>
      <c r="U1837" s="42">
        <v>19.100000000000001</v>
      </c>
      <c r="V1837" s="42">
        <v>220</v>
      </c>
      <c r="W1837" s="42" t="s">
        <v>3971</v>
      </c>
      <c r="X1837" s="42">
        <v>132.80000000000001</v>
      </c>
      <c r="Y1837" s="42">
        <v>45</v>
      </c>
      <c r="Z1837" s="42">
        <v>16</v>
      </c>
      <c r="AA1837" s="42">
        <v>11.5</v>
      </c>
      <c r="AB1837" s="42" t="s">
        <v>3972</v>
      </c>
      <c r="AC1837" s="42">
        <v>21</v>
      </c>
      <c r="AD1837" s="42" t="s">
        <v>3973</v>
      </c>
      <c r="AE1837" s="42">
        <v>50</v>
      </c>
      <c r="AF1837" s="42" t="s">
        <v>3974</v>
      </c>
      <c r="AG1837" s="42">
        <v>81</v>
      </c>
      <c r="AH1837" s="42" t="s">
        <v>76</v>
      </c>
      <c r="AI1837" s="42">
        <v>209</v>
      </c>
      <c r="AJ1837" s="42">
        <v>638.57000000000005</v>
      </c>
      <c r="AK1837" s="42" t="s">
        <v>76</v>
      </c>
      <c r="AL1837" s="42" t="s">
        <v>76</v>
      </c>
      <c r="AM1837" s="42" t="s">
        <v>76</v>
      </c>
      <c r="AN1837" s="42" t="s">
        <v>76</v>
      </c>
    </row>
    <row r="1838" spans="2:40" x14ac:dyDescent="0.25">
      <c r="B1838" s="42" t="s">
        <v>408</v>
      </c>
      <c r="C1838" s="15">
        <v>467610</v>
      </c>
      <c r="D1838" s="15" t="s">
        <v>1810</v>
      </c>
      <c r="E1838" s="15">
        <v>2020</v>
      </c>
      <c r="F1838" s="41">
        <v>44075</v>
      </c>
      <c r="G1838" s="42">
        <v>1005.2</v>
      </c>
      <c r="H1838" s="42">
        <v>1009.4</v>
      </c>
      <c r="I1838" s="42">
        <v>1010.3</v>
      </c>
      <c r="J1838" s="42" t="s">
        <v>3975</v>
      </c>
      <c r="K1838" s="42">
        <v>995.7</v>
      </c>
      <c r="L1838" s="42" t="s">
        <v>3976</v>
      </c>
      <c r="M1838" s="42">
        <v>27.7</v>
      </c>
      <c r="N1838" s="42">
        <v>33.5</v>
      </c>
      <c r="O1838" s="42" t="s">
        <v>3977</v>
      </c>
      <c r="P1838" s="42">
        <v>23.4</v>
      </c>
      <c r="Q1838" s="42" t="s">
        <v>3978</v>
      </c>
      <c r="R1838" s="42">
        <v>23</v>
      </c>
      <c r="S1838" s="42">
        <v>2.5</v>
      </c>
      <c r="T1838" s="42">
        <v>330</v>
      </c>
      <c r="U1838" s="42">
        <v>13.1</v>
      </c>
      <c r="V1838" s="42">
        <v>10</v>
      </c>
      <c r="W1838" s="42" t="s">
        <v>3979</v>
      </c>
      <c r="X1838" s="42">
        <v>7.8</v>
      </c>
      <c r="Y1838" s="42">
        <v>14.5</v>
      </c>
      <c r="Z1838" s="42">
        <v>9</v>
      </c>
      <c r="AA1838" s="42">
        <v>1</v>
      </c>
      <c r="AB1838" s="42" t="s">
        <v>3980</v>
      </c>
      <c r="AC1838" s="42">
        <v>1.5</v>
      </c>
      <c r="AD1838" s="42" t="s">
        <v>147</v>
      </c>
      <c r="AE1838" s="42">
        <v>2.7</v>
      </c>
      <c r="AF1838" s="42" t="s">
        <v>3434</v>
      </c>
      <c r="AG1838" s="42">
        <v>76</v>
      </c>
      <c r="AH1838" s="42" t="s">
        <v>76</v>
      </c>
      <c r="AI1838" s="42">
        <v>181.1</v>
      </c>
      <c r="AJ1838" s="42">
        <v>537.72</v>
      </c>
      <c r="AK1838" s="42" t="s">
        <v>76</v>
      </c>
      <c r="AL1838" s="42" t="s">
        <v>76</v>
      </c>
      <c r="AM1838" s="42" t="s">
        <v>76</v>
      </c>
      <c r="AN1838" s="42" t="s">
        <v>76</v>
      </c>
    </row>
    <row r="1839" spans="2:40" x14ac:dyDescent="0.25">
      <c r="B1839" s="42" t="s">
        <v>408</v>
      </c>
      <c r="C1839" s="15">
        <v>467610</v>
      </c>
      <c r="D1839" s="15" t="s">
        <v>1810</v>
      </c>
      <c r="E1839" s="15">
        <v>2020</v>
      </c>
      <c r="F1839" s="41">
        <v>44105</v>
      </c>
      <c r="G1839" s="42">
        <v>1009.3</v>
      </c>
      <c r="H1839" s="42">
        <v>1013.6</v>
      </c>
      <c r="I1839" s="42">
        <v>1015.7</v>
      </c>
      <c r="J1839" s="42" t="s">
        <v>3981</v>
      </c>
      <c r="K1839" s="42">
        <v>1001.4</v>
      </c>
      <c r="L1839" s="42" t="s">
        <v>3982</v>
      </c>
      <c r="M1839" s="42">
        <v>25.5</v>
      </c>
      <c r="N1839" s="42">
        <v>33.299999999999997</v>
      </c>
      <c r="O1839" s="42" t="s">
        <v>3983</v>
      </c>
      <c r="P1839" s="42">
        <v>19.7</v>
      </c>
      <c r="Q1839" s="42" t="s">
        <v>3984</v>
      </c>
      <c r="R1839" s="42">
        <v>20.3</v>
      </c>
      <c r="S1839" s="42">
        <v>4.3</v>
      </c>
      <c r="T1839" s="42">
        <v>20</v>
      </c>
      <c r="U1839" s="42">
        <v>17.3</v>
      </c>
      <c r="V1839" s="42">
        <v>20</v>
      </c>
      <c r="W1839" s="42" t="s">
        <v>3985</v>
      </c>
      <c r="X1839" s="42">
        <v>178</v>
      </c>
      <c r="Y1839" s="42">
        <v>90.8</v>
      </c>
      <c r="Z1839" s="42">
        <v>17</v>
      </c>
      <c r="AA1839" s="42">
        <v>14.5</v>
      </c>
      <c r="AB1839" s="42" t="s">
        <v>3986</v>
      </c>
      <c r="AC1839" s="42">
        <v>29</v>
      </c>
      <c r="AD1839" s="42" t="s">
        <v>3987</v>
      </c>
      <c r="AE1839" s="42">
        <v>47</v>
      </c>
      <c r="AF1839" s="42" t="s">
        <v>3988</v>
      </c>
      <c r="AG1839" s="42">
        <v>74</v>
      </c>
      <c r="AH1839" s="42" t="s">
        <v>76</v>
      </c>
      <c r="AI1839" s="42">
        <v>106.4</v>
      </c>
      <c r="AJ1839" s="42">
        <v>403.74</v>
      </c>
      <c r="AK1839" s="42" t="s">
        <v>76</v>
      </c>
      <c r="AL1839" s="42" t="s">
        <v>76</v>
      </c>
      <c r="AM1839" s="42" t="s">
        <v>76</v>
      </c>
      <c r="AN1839" s="42" t="s">
        <v>76</v>
      </c>
    </row>
    <row r="1840" spans="2:40" x14ac:dyDescent="0.25">
      <c r="B1840" s="42" t="s">
        <v>408</v>
      </c>
      <c r="C1840" s="15">
        <v>467610</v>
      </c>
      <c r="D1840" s="15" t="s">
        <v>1810</v>
      </c>
      <c r="E1840" s="15">
        <v>2020</v>
      </c>
      <c r="F1840" s="41">
        <v>44136</v>
      </c>
      <c r="G1840" s="42">
        <v>1013.3</v>
      </c>
      <c r="H1840" s="42">
        <v>1017.6</v>
      </c>
      <c r="I1840" s="42">
        <v>1019.5</v>
      </c>
      <c r="J1840" s="42" t="s">
        <v>3989</v>
      </c>
      <c r="K1840" s="42">
        <v>1006.4</v>
      </c>
      <c r="L1840" s="42" t="s">
        <v>3990</v>
      </c>
      <c r="M1840" s="42">
        <v>23.5</v>
      </c>
      <c r="N1840" s="42">
        <v>30.2</v>
      </c>
      <c r="O1840" s="42" t="s">
        <v>3991</v>
      </c>
      <c r="P1840" s="42">
        <v>18.600000000000001</v>
      </c>
      <c r="Q1840" s="42" t="s">
        <v>3992</v>
      </c>
      <c r="R1840" s="42">
        <v>19.399999999999999</v>
      </c>
      <c r="S1840" s="42">
        <v>4.2</v>
      </c>
      <c r="T1840" s="42">
        <v>20</v>
      </c>
      <c r="U1840" s="42">
        <v>17.100000000000001</v>
      </c>
      <c r="V1840" s="42">
        <v>30</v>
      </c>
      <c r="W1840" s="42" t="s">
        <v>3993</v>
      </c>
      <c r="X1840" s="42">
        <v>326.60000000000002</v>
      </c>
      <c r="Y1840" s="42">
        <v>135.1</v>
      </c>
      <c r="Z1840" s="42">
        <v>24</v>
      </c>
      <c r="AA1840" s="42">
        <v>15</v>
      </c>
      <c r="AB1840" s="42" t="s">
        <v>3994</v>
      </c>
      <c r="AC1840" s="42">
        <v>43</v>
      </c>
      <c r="AD1840" s="42" t="s">
        <v>3995</v>
      </c>
      <c r="AE1840" s="42">
        <v>76</v>
      </c>
      <c r="AF1840" s="42" t="s">
        <v>3436</v>
      </c>
      <c r="AG1840" s="42">
        <v>79</v>
      </c>
      <c r="AH1840" s="42" t="s">
        <v>76</v>
      </c>
      <c r="AI1840" s="42">
        <v>105.6</v>
      </c>
      <c r="AJ1840" s="42">
        <v>337.04</v>
      </c>
      <c r="AK1840" s="42" t="s">
        <v>76</v>
      </c>
      <c r="AL1840" s="42" t="s">
        <v>76</v>
      </c>
      <c r="AM1840" s="42" t="s">
        <v>76</v>
      </c>
      <c r="AN1840" s="42" t="s">
        <v>76</v>
      </c>
    </row>
    <row r="1841" spans="2:40" x14ac:dyDescent="0.25">
      <c r="B1841" s="42" t="s">
        <v>408</v>
      </c>
      <c r="C1841" s="15">
        <v>467610</v>
      </c>
      <c r="D1841" s="15" t="s">
        <v>1810</v>
      </c>
      <c r="E1841" s="15">
        <v>2020</v>
      </c>
      <c r="F1841" s="41">
        <v>44166</v>
      </c>
      <c r="G1841" s="42">
        <v>1013.8</v>
      </c>
      <c r="H1841" s="42">
        <v>1018.2</v>
      </c>
      <c r="I1841" s="42">
        <v>1023.5</v>
      </c>
      <c r="J1841" s="42" t="s">
        <v>182</v>
      </c>
      <c r="K1841" s="42">
        <v>1006.1</v>
      </c>
      <c r="L1841" s="42" t="s">
        <v>3996</v>
      </c>
      <c r="M1841" s="42">
        <v>20.3</v>
      </c>
      <c r="N1841" s="42">
        <v>27.7</v>
      </c>
      <c r="O1841" s="42" t="s">
        <v>3997</v>
      </c>
      <c r="P1841" s="42">
        <v>10.1</v>
      </c>
      <c r="Q1841" s="42" t="s">
        <v>184</v>
      </c>
      <c r="R1841" s="42">
        <v>16.399999999999999</v>
      </c>
      <c r="S1841" s="42">
        <v>4.7</v>
      </c>
      <c r="T1841" s="42">
        <v>30</v>
      </c>
      <c r="U1841" s="42">
        <v>19.399999999999999</v>
      </c>
      <c r="V1841" s="42">
        <v>20</v>
      </c>
      <c r="W1841" s="42" t="s">
        <v>3998</v>
      </c>
      <c r="X1841" s="42">
        <v>141.5</v>
      </c>
      <c r="Y1841" s="42">
        <v>153.69999999999999</v>
      </c>
      <c r="Z1841" s="42">
        <v>21</v>
      </c>
      <c r="AA1841" s="42">
        <v>4</v>
      </c>
      <c r="AB1841" s="42" t="s">
        <v>3999</v>
      </c>
      <c r="AC1841" s="42">
        <v>11</v>
      </c>
      <c r="AD1841" s="42" t="s">
        <v>4000</v>
      </c>
      <c r="AE1841" s="42">
        <v>52.5</v>
      </c>
      <c r="AF1841" s="42" t="s">
        <v>4001</v>
      </c>
      <c r="AG1841" s="42">
        <v>79</v>
      </c>
      <c r="AH1841" s="42" t="s">
        <v>76</v>
      </c>
      <c r="AI1841" s="42">
        <v>57.1</v>
      </c>
      <c r="AJ1841" s="42">
        <v>275.55</v>
      </c>
      <c r="AK1841" s="42" t="s">
        <v>76</v>
      </c>
      <c r="AL1841" s="42" t="s">
        <v>76</v>
      </c>
      <c r="AM1841" s="42" t="s">
        <v>76</v>
      </c>
      <c r="AN1841" s="42" t="s">
        <v>76</v>
      </c>
    </row>
    <row r="1842" spans="2:40" x14ac:dyDescent="0.25">
      <c r="B1842" s="42" t="s">
        <v>408</v>
      </c>
      <c r="C1842" s="15">
        <v>467610</v>
      </c>
      <c r="D1842" s="15" t="s">
        <v>1810</v>
      </c>
      <c r="E1842" s="15">
        <v>2021</v>
      </c>
      <c r="F1842" s="41">
        <v>44197</v>
      </c>
      <c r="G1842" s="42">
        <v>1015.2</v>
      </c>
      <c r="H1842" s="42">
        <v>1019.6</v>
      </c>
      <c r="I1842" s="42">
        <v>1021.8</v>
      </c>
      <c r="J1842" s="42" t="s">
        <v>4002</v>
      </c>
      <c r="K1842" s="42">
        <v>1003.8</v>
      </c>
      <c r="L1842" s="42" t="s">
        <v>4003</v>
      </c>
      <c r="M1842" s="42">
        <v>17.3</v>
      </c>
      <c r="N1842" s="42">
        <v>25.3</v>
      </c>
      <c r="O1842" s="42" t="s">
        <v>4004</v>
      </c>
      <c r="P1842" s="42">
        <v>9.9</v>
      </c>
      <c r="Q1842" s="42" t="s">
        <v>4005</v>
      </c>
      <c r="R1842" s="42">
        <v>12.9</v>
      </c>
      <c r="S1842" s="42">
        <v>3.9</v>
      </c>
      <c r="T1842" s="42">
        <v>20</v>
      </c>
      <c r="U1842" s="42">
        <v>18.899999999999999</v>
      </c>
      <c r="V1842" s="42">
        <v>230</v>
      </c>
      <c r="W1842" s="42" t="s">
        <v>4006</v>
      </c>
      <c r="X1842" s="42">
        <v>66</v>
      </c>
      <c r="Y1842" s="42">
        <v>71.8</v>
      </c>
      <c r="Z1842" s="42">
        <v>15</v>
      </c>
      <c r="AA1842" s="42">
        <v>2</v>
      </c>
      <c r="AB1842" s="42" t="s">
        <v>4007</v>
      </c>
      <c r="AC1842" s="42">
        <v>7</v>
      </c>
      <c r="AD1842" s="42" t="s">
        <v>4008</v>
      </c>
      <c r="AE1842" s="42">
        <v>13</v>
      </c>
      <c r="AF1842" s="42" t="s">
        <v>4009</v>
      </c>
      <c r="AG1842" s="42">
        <v>76</v>
      </c>
      <c r="AH1842" s="42" t="s">
        <v>76</v>
      </c>
      <c r="AI1842" s="42">
        <v>73.5</v>
      </c>
      <c r="AJ1842" s="42">
        <v>352</v>
      </c>
      <c r="AK1842" s="42" t="s">
        <v>76</v>
      </c>
      <c r="AL1842" s="42" t="s">
        <v>76</v>
      </c>
      <c r="AM1842" s="42" t="s">
        <v>76</v>
      </c>
      <c r="AN1842" s="42" t="s">
        <v>76</v>
      </c>
    </row>
    <row r="1843" spans="2:40" x14ac:dyDescent="0.25">
      <c r="B1843" s="42" t="s">
        <v>408</v>
      </c>
      <c r="C1843" s="15">
        <v>467610</v>
      </c>
      <c r="D1843" s="15" t="s">
        <v>1810</v>
      </c>
      <c r="E1843" s="15">
        <v>2021</v>
      </c>
      <c r="F1843" s="41">
        <v>44228</v>
      </c>
      <c r="G1843" s="42">
        <v>1012.9</v>
      </c>
      <c r="H1843" s="42">
        <v>1017.3</v>
      </c>
      <c r="I1843" s="42">
        <v>1022.9</v>
      </c>
      <c r="J1843" s="42" t="s">
        <v>4010</v>
      </c>
      <c r="K1843" s="42">
        <v>1002.3</v>
      </c>
      <c r="L1843" s="42" t="s">
        <v>4011</v>
      </c>
      <c r="M1843" s="42">
        <v>19.600000000000001</v>
      </c>
      <c r="N1843" s="42">
        <v>26.9</v>
      </c>
      <c r="O1843" s="42" t="s">
        <v>4012</v>
      </c>
      <c r="P1843" s="42">
        <v>11.1</v>
      </c>
      <c r="Q1843" s="42" t="s">
        <v>4013</v>
      </c>
      <c r="R1843" s="42">
        <v>15.9</v>
      </c>
      <c r="S1843" s="42">
        <v>3.3</v>
      </c>
      <c r="T1843" s="42">
        <v>40</v>
      </c>
      <c r="U1843" s="42">
        <v>15.3</v>
      </c>
      <c r="V1843" s="42">
        <v>360</v>
      </c>
      <c r="W1843" s="42" t="s">
        <v>4014</v>
      </c>
      <c r="X1843" s="42">
        <v>121</v>
      </c>
      <c r="Y1843" s="42">
        <v>68.900000000000006</v>
      </c>
      <c r="Z1843" s="42">
        <v>18</v>
      </c>
      <c r="AA1843" s="42">
        <v>6.5</v>
      </c>
      <c r="AB1843" s="42" t="s">
        <v>4015</v>
      </c>
      <c r="AC1843" s="42">
        <v>21.5</v>
      </c>
      <c r="AD1843" s="42" t="s">
        <v>4016</v>
      </c>
      <c r="AE1843" s="42">
        <v>53</v>
      </c>
      <c r="AF1843" s="42" t="s">
        <v>1464</v>
      </c>
      <c r="AG1843" s="42">
        <v>80</v>
      </c>
      <c r="AH1843" s="42" t="s">
        <v>76</v>
      </c>
      <c r="AI1843" s="42">
        <v>116.3</v>
      </c>
      <c r="AJ1843" s="42">
        <v>409.83</v>
      </c>
      <c r="AK1843" s="42" t="s">
        <v>76</v>
      </c>
      <c r="AL1843" s="42" t="s">
        <v>76</v>
      </c>
      <c r="AM1843" s="42" t="s">
        <v>76</v>
      </c>
      <c r="AN1843" s="42" t="s">
        <v>76</v>
      </c>
    </row>
    <row r="1844" spans="2:40" x14ac:dyDescent="0.25">
      <c r="B1844" s="42" t="s">
        <v>408</v>
      </c>
      <c r="C1844" s="15">
        <v>467610</v>
      </c>
      <c r="D1844" s="15" t="s">
        <v>1810</v>
      </c>
      <c r="E1844" s="15">
        <v>2021</v>
      </c>
      <c r="F1844" s="41">
        <v>44256</v>
      </c>
      <c r="G1844" s="42">
        <v>1011.4</v>
      </c>
      <c r="H1844" s="42">
        <v>1015.8</v>
      </c>
      <c r="I1844" s="42">
        <v>1020.3</v>
      </c>
      <c r="J1844" s="42" t="s">
        <v>4017</v>
      </c>
      <c r="K1844" s="42">
        <v>999.9</v>
      </c>
      <c r="L1844" s="42" t="s">
        <v>4018</v>
      </c>
      <c r="M1844" s="42">
        <v>21.7</v>
      </c>
      <c r="N1844" s="42">
        <v>29.3</v>
      </c>
      <c r="O1844" s="42" t="s">
        <v>4019</v>
      </c>
      <c r="P1844" s="42">
        <v>15.7</v>
      </c>
      <c r="Q1844" s="42" t="s">
        <v>4020</v>
      </c>
      <c r="R1844" s="42">
        <v>18.8</v>
      </c>
      <c r="S1844" s="42">
        <v>3</v>
      </c>
      <c r="T1844" s="42">
        <v>40</v>
      </c>
      <c r="U1844" s="42">
        <v>20.2</v>
      </c>
      <c r="V1844" s="42">
        <v>50</v>
      </c>
      <c r="W1844" s="42" t="s">
        <v>4021</v>
      </c>
      <c r="X1844" s="42">
        <v>38.5</v>
      </c>
      <c r="Y1844" s="42">
        <v>38.5</v>
      </c>
      <c r="Z1844" s="42">
        <v>15</v>
      </c>
      <c r="AA1844" s="42">
        <v>4</v>
      </c>
      <c r="AB1844" s="42" t="s">
        <v>4022</v>
      </c>
      <c r="AC1844" s="42">
        <v>6.5</v>
      </c>
      <c r="AD1844" s="42" t="s">
        <v>4022</v>
      </c>
      <c r="AE1844" s="42">
        <v>9</v>
      </c>
      <c r="AF1844" s="42" t="s">
        <v>4023</v>
      </c>
      <c r="AG1844" s="42">
        <v>84</v>
      </c>
      <c r="AH1844" s="42" t="s">
        <v>76</v>
      </c>
      <c r="AI1844" s="42">
        <v>86.4</v>
      </c>
      <c r="AJ1844" s="42">
        <v>432.59</v>
      </c>
      <c r="AK1844" s="42" t="s">
        <v>76</v>
      </c>
      <c r="AL1844" s="42" t="s">
        <v>76</v>
      </c>
      <c r="AM1844" s="42" t="s">
        <v>76</v>
      </c>
      <c r="AN1844" s="42" t="s">
        <v>76</v>
      </c>
    </row>
    <row r="1845" spans="2:40" x14ac:dyDescent="0.25">
      <c r="B1845" s="42" t="s">
        <v>408</v>
      </c>
      <c r="C1845" s="15">
        <v>467610</v>
      </c>
      <c r="D1845" s="15" t="s">
        <v>1810</v>
      </c>
      <c r="E1845" s="15">
        <v>2021</v>
      </c>
      <c r="F1845" s="41">
        <v>44287</v>
      </c>
      <c r="G1845" s="42">
        <v>1009.6</v>
      </c>
      <c r="H1845" s="42">
        <v>1013.9</v>
      </c>
      <c r="I1845" s="42">
        <v>1016.9</v>
      </c>
      <c r="J1845" s="42" t="s">
        <v>4024</v>
      </c>
      <c r="K1845" s="42">
        <v>1000.6</v>
      </c>
      <c r="L1845" s="42" t="s">
        <v>4025</v>
      </c>
      <c r="M1845" s="42">
        <v>22.9</v>
      </c>
      <c r="N1845" s="42">
        <v>29.9</v>
      </c>
      <c r="O1845" s="42" t="s">
        <v>4026</v>
      </c>
      <c r="P1845" s="42">
        <v>18.7</v>
      </c>
      <c r="Q1845" s="42" t="s">
        <v>4027</v>
      </c>
      <c r="R1845" s="42">
        <v>19.600000000000001</v>
      </c>
      <c r="S1845" s="42">
        <v>3.1</v>
      </c>
      <c r="T1845" s="42">
        <v>40</v>
      </c>
      <c r="U1845" s="42">
        <v>17.2</v>
      </c>
      <c r="V1845" s="42">
        <v>60</v>
      </c>
      <c r="W1845" s="42" t="s">
        <v>4028</v>
      </c>
      <c r="X1845" s="42">
        <v>101</v>
      </c>
      <c r="Y1845" s="42">
        <v>60.9</v>
      </c>
      <c r="Z1845" s="42">
        <v>20</v>
      </c>
      <c r="AA1845" s="42">
        <v>4</v>
      </c>
      <c r="AB1845" s="42" t="s">
        <v>4029</v>
      </c>
      <c r="AC1845" s="42">
        <v>10.5</v>
      </c>
      <c r="AD1845" s="42" t="s">
        <v>4030</v>
      </c>
      <c r="AE1845" s="42">
        <v>38</v>
      </c>
      <c r="AF1845" s="42" t="s">
        <v>4031</v>
      </c>
      <c r="AG1845" s="42">
        <v>82</v>
      </c>
      <c r="AH1845" s="42" t="s">
        <v>76</v>
      </c>
      <c r="AI1845" s="42">
        <v>72.5</v>
      </c>
      <c r="AJ1845" s="42">
        <v>439.24</v>
      </c>
      <c r="AK1845" s="42" t="s">
        <v>76</v>
      </c>
      <c r="AL1845" s="42" t="s">
        <v>76</v>
      </c>
      <c r="AM1845" s="42" t="s">
        <v>76</v>
      </c>
      <c r="AN1845" s="42" t="s">
        <v>76</v>
      </c>
    </row>
    <row r="1846" spans="2:40" x14ac:dyDescent="0.25">
      <c r="B1846" s="42" t="s">
        <v>408</v>
      </c>
      <c r="C1846" s="15">
        <v>467610</v>
      </c>
      <c r="D1846" s="15" t="s">
        <v>1810</v>
      </c>
      <c r="E1846" s="15">
        <v>2021</v>
      </c>
      <c r="F1846" s="41">
        <v>44317</v>
      </c>
      <c r="G1846" s="42">
        <v>1005.6</v>
      </c>
      <c r="H1846" s="42">
        <v>1009.9</v>
      </c>
      <c r="I1846" s="42">
        <v>1012.7</v>
      </c>
      <c r="J1846" s="42" t="s">
        <v>4032</v>
      </c>
      <c r="K1846" s="42">
        <v>998</v>
      </c>
      <c r="L1846" s="42" t="s">
        <v>4033</v>
      </c>
      <c r="M1846" s="42">
        <v>26.7</v>
      </c>
      <c r="N1846" s="42">
        <v>32.1</v>
      </c>
      <c r="O1846" s="42" t="s">
        <v>4034</v>
      </c>
      <c r="P1846" s="42">
        <v>21.2</v>
      </c>
      <c r="Q1846" s="42" t="s">
        <v>4035</v>
      </c>
      <c r="R1846" s="42">
        <v>24.8</v>
      </c>
      <c r="S1846" s="42">
        <v>1.6</v>
      </c>
      <c r="T1846" s="42">
        <v>200</v>
      </c>
      <c r="U1846" s="42">
        <v>16.5</v>
      </c>
      <c r="V1846" s="42">
        <v>30</v>
      </c>
      <c r="W1846" s="42" t="s">
        <v>4036</v>
      </c>
      <c r="X1846" s="42">
        <v>256</v>
      </c>
      <c r="Y1846" s="42">
        <v>45.6</v>
      </c>
      <c r="Z1846" s="42">
        <v>12</v>
      </c>
      <c r="AA1846" s="42">
        <v>12</v>
      </c>
      <c r="AB1846" s="42" t="s">
        <v>4037</v>
      </c>
      <c r="AC1846" s="42">
        <v>61</v>
      </c>
      <c r="AD1846" s="42" t="s">
        <v>4038</v>
      </c>
      <c r="AE1846" s="42">
        <v>69</v>
      </c>
      <c r="AF1846" s="42" t="s">
        <v>3440</v>
      </c>
      <c r="AG1846" s="42">
        <v>89</v>
      </c>
      <c r="AH1846" s="42" t="s">
        <v>76</v>
      </c>
      <c r="AI1846" s="42">
        <v>212.3</v>
      </c>
      <c r="AJ1846" s="42">
        <v>750.93</v>
      </c>
      <c r="AK1846" s="42" t="s">
        <v>76</v>
      </c>
      <c r="AL1846" s="42" t="s">
        <v>76</v>
      </c>
      <c r="AM1846" s="42" t="s">
        <v>76</v>
      </c>
      <c r="AN1846" s="42" t="s">
        <v>76</v>
      </c>
    </row>
    <row r="1847" spans="2:40" x14ac:dyDescent="0.25">
      <c r="B1847" s="42" t="s">
        <v>408</v>
      </c>
      <c r="C1847" s="15">
        <v>467610</v>
      </c>
      <c r="D1847" s="15" t="s">
        <v>1810</v>
      </c>
      <c r="E1847" s="15">
        <v>2021</v>
      </c>
      <c r="F1847" s="41">
        <v>44348</v>
      </c>
      <c r="G1847" s="42">
        <v>1001.6</v>
      </c>
      <c r="H1847" s="42">
        <v>1005.9</v>
      </c>
      <c r="I1847" s="42">
        <v>1007.9</v>
      </c>
      <c r="J1847" s="42" t="s">
        <v>4039</v>
      </c>
      <c r="K1847" s="42">
        <v>995.4</v>
      </c>
      <c r="L1847" s="42" t="s">
        <v>4040</v>
      </c>
      <c r="M1847" s="42">
        <v>27.5</v>
      </c>
      <c r="N1847" s="42">
        <v>33.700000000000003</v>
      </c>
      <c r="O1847" s="42" t="s">
        <v>4041</v>
      </c>
      <c r="P1847" s="42">
        <v>23.6</v>
      </c>
      <c r="Q1847" s="42" t="s">
        <v>4042</v>
      </c>
      <c r="R1847" s="42">
        <v>25.4</v>
      </c>
      <c r="S1847" s="42">
        <v>1.7</v>
      </c>
      <c r="T1847" s="42">
        <v>340</v>
      </c>
      <c r="U1847" s="42">
        <v>12.3</v>
      </c>
      <c r="V1847" s="42">
        <v>180</v>
      </c>
      <c r="W1847" s="42" t="s">
        <v>4043</v>
      </c>
      <c r="X1847" s="42">
        <v>94</v>
      </c>
      <c r="Y1847" s="42">
        <v>40.5</v>
      </c>
      <c r="Z1847" s="42">
        <v>12</v>
      </c>
      <c r="AA1847" s="42">
        <v>3.5</v>
      </c>
      <c r="AB1847" s="42" t="s">
        <v>4044</v>
      </c>
      <c r="AC1847" s="42">
        <v>9.5</v>
      </c>
      <c r="AD1847" s="42" t="s">
        <v>4045</v>
      </c>
      <c r="AE1847" s="42">
        <v>47</v>
      </c>
      <c r="AF1847" s="42" t="s">
        <v>4046</v>
      </c>
      <c r="AG1847" s="42">
        <v>89</v>
      </c>
      <c r="AH1847" s="42" t="s">
        <v>76</v>
      </c>
      <c r="AI1847" s="42">
        <v>191.1</v>
      </c>
      <c r="AJ1847" s="42">
        <v>680.42</v>
      </c>
      <c r="AK1847" s="42" t="s">
        <v>76</v>
      </c>
      <c r="AL1847" s="42" t="s">
        <v>76</v>
      </c>
      <c r="AM1847" s="42" t="s">
        <v>76</v>
      </c>
      <c r="AN1847" s="42" t="s">
        <v>76</v>
      </c>
    </row>
    <row r="1848" spans="2:40" x14ac:dyDescent="0.25">
      <c r="B1848" s="42" t="s">
        <v>408</v>
      </c>
      <c r="C1848" s="15">
        <v>467610</v>
      </c>
      <c r="D1848" s="15" t="s">
        <v>1810</v>
      </c>
      <c r="E1848" s="15">
        <v>2021</v>
      </c>
      <c r="F1848" s="41">
        <v>44378</v>
      </c>
      <c r="G1848" s="42">
        <v>1000.4</v>
      </c>
      <c r="H1848" s="42">
        <v>1004.7</v>
      </c>
      <c r="I1848" s="42">
        <v>1010</v>
      </c>
      <c r="J1848" s="42" t="s">
        <v>4047</v>
      </c>
      <c r="K1848" s="42">
        <v>983.9</v>
      </c>
      <c r="L1848" s="42" t="s">
        <v>4048</v>
      </c>
      <c r="M1848" s="42">
        <v>28.3</v>
      </c>
      <c r="N1848" s="42">
        <v>34.299999999999997</v>
      </c>
      <c r="O1848" s="42" t="s">
        <v>4049</v>
      </c>
      <c r="P1848" s="42">
        <v>23.5</v>
      </c>
      <c r="Q1848" s="42" t="s">
        <v>4050</v>
      </c>
      <c r="R1848" s="42">
        <v>25.3</v>
      </c>
      <c r="S1848" s="42">
        <v>2</v>
      </c>
      <c r="T1848" s="42">
        <v>340</v>
      </c>
      <c r="U1848" s="42">
        <v>11</v>
      </c>
      <c r="V1848" s="42">
        <v>40</v>
      </c>
      <c r="W1848" s="42" t="s">
        <v>4051</v>
      </c>
      <c r="X1848" s="42">
        <v>47</v>
      </c>
      <c r="Y1848" s="42">
        <v>16.100000000000001</v>
      </c>
      <c r="Z1848" s="42">
        <v>10</v>
      </c>
      <c r="AA1848" s="42">
        <v>4</v>
      </c>
      <c r="AB1848" s="42" t="s">
        <v>4052</v>
      </c>
      <c r="AC1848" s="42">
        <v>7.5</v>
      </c>
      <c r="AD1848" s="42" t="s">
        <v>4053</v>
      </c>
      <c r="AE1848" s="42">
        <v>25.5</v>
      </c>
      <c r="AF1848" s="42" t="s">
        <v>3441</v>
      </c>
      <c r="AG1848" s="42">
        <v>84</v>
      </c>
      <c r="AH1848" s="42" t="s">
        <v>76</v>
      </c>
      <c r="AI1848" s="42">
        <v>268.39999999999998</v>
      </c>
      <c r="AJ1848" s="42">
        <v>749.51</v>
      </c>
      <c r="AK1848" s="42" t="s">
        <v>76</v>
      </c>
      <c r="AL1848" s="42" t="s">
        <v>76</v>
      </c>
      <c r="AM1848" s="42" t="s">
        <v>76</v>
      </c>
      <c r="AN1848" s="42" t="s">
        <v>76</v>
      </c>
    </row>
    <row r="1849" spans="2:40" x14ac:dyDescent="0.25">
      <c r="B1849" s="42" t="s">
        <v>408</v>
      </c>
      <c r="C1849" s="15">
        <v>467610</v>
      </c>
      <c r="D1849" s="15" t="s">
        <v>1810</v>
      </c>
      <c r="E1849" s="15">
        <v>2021</v>
      </c>
      <c r="F1849" s="41">
        <v>44409</v>
      </c>
      <c r="G1849" s="42">
        <v>1002.9</v>
      </c>
      <c r="H1849" s="42">
        <v>1007.2</v>
      </c>
      <c r="I1849" s="42">
        <v>1010.2</v>
      </c>
      <c r="J1849" s="42" t="s">
        <v>4054</v>
      </c>
      <c r="K1849" s="42">
        <v>990.3</v>
      </c>
      <c r="L1849" s="42" t="s">
        <v>4055</v>
      </c>
      <c r="M1849" s="42">
        <v>27.3</v>
      </c>
      <c r="N1849" s="42">
        <v>32.6</v>
      </c>
      <c r="O1849" s="42" t="s">
        <v>4056</v>
      </c>
      <c r="P1849" s="42">
        <v>23.2</v>
      </c>
      <c r="Q1849" s="42" t="s">
        <v>4057</v>
      </c>
      <c r="R1849" s="42">
        <v>25.3</v>
      </c>
      <c r="S1849" s="42">
        <v>1.6</v>
      </c>
      <c r="T1849" s="42">
        <v>330</v>
      </c>
      <c r="U1849" s="42">
        <v>12.7</v>
      </c>
      <c r="V1849" s="42">
        <v>230</v>
      </c>
      <c r="W1849" s="42" t="s">
        <v>4058</v>
      </c>
      <c r="X1849" s="42">
        <v>130.5</v>
      </c>
      <c r="Y1849" s="42">
        <v>55.3</v>
      </c>
      <c r="Z1849" s="42">
        <v>14</v>
      </c>
      <c r="AA1849" s="42">
        <v>11</v>
      </c>
      <c r="AB1849" s="42" t="s">
        <v>4059</v>
      </c>
      <c r="AC1849" s="42">
        <v>34.5</v>
      </c>
      <c r="AD1849" s="42" t="s">
        <v>4060</v>
      </c>
      <c r="AE1849" s="42">
        <v>37</v>
      </c>
      <c r="AF1849" s="42" t="s">
        <v>4061</v>
      </c>
      <c r="AG1849" s="42">
        <v>89</v>
      </c>
      <c r="AH1849" s="42" t="s">
        <v>76</v>
      </c>
      <c r="AI1849" s="42">
        <v>198.1</v>
      </c>
      <c r="AJ1849" s="42">
        <v>602.62</v>
      </c>
      <c r="AK1849" s="42" t="s">
        <v>76</v>
      </c>
      <c r="AL1849" s="42" t="s">
        <v>76</v>
      </c>
      <c r="AM1849" s="42" t="s">
        <v>76</v>
      </c>
      <c r="AN1849" s="42" t="s">
        <v>76</v>
      </c>
    </row>
    <row r="1850" spans="2:40" x14ac:dyDescent="0.25">
      <c r="B1850" s="42" t="s">
        <v>408</v>
      </c>
      <c r="C1850" s="15">
        <v>467610</v>
      </c>
      <c r="D1850" s="15" t="s">
        <v>1810</v>
      </c>
      <c r="E1850" s="15">
        <v>2021</v>
      </c>
      <c r="F1850" s="41">
        <v>44440</v>
      </c>
      <c r="G1850" s="42">
        <v>1005.3</v>
      </c>
      <c r="H1850" s="42">
        <v>1009.6</v>
      </c>
      <c r="I1850" s="42">
        <v>1012</v>
      </c>
      <c r="J1850" s="42" t="s">
        <v>4062</v>
      </c>
      <c r="K1850" s="42">
        <v>984.1</v>
      </c>
      <c r="L1850" s="42" t="s">
        <v>4063</v>
      </c>
      <c r="M1850" s="42">
        <v>27.6</v>
      </c>
      <c r="N1850" s="42">
        <v>33.799999999999997</v>
      </c>
      <c r="O1850" s="42" t="s">
        <v>4064</v>
      </c>
      <c r="P1850" s="42">
        <v>23.3</v>
      </c>
      <c r="Q1850" s="42" t="s">
        <v>4065</v>
      </c>
      <c r="R1850" s="42">
        <v>24.6</v>
      </c>
      <c r="S1850" s="42">
        <v>2.4</v>
      </c>
      <c r="T1850" s="42">
        <v>330</v>
      </c>
      <c r="U1850" s="42">
        <v>24.9</v>
      </c>
      <c r="V1850" s="42">
        <v>330</v>
      </c>
      <c r="W1850" s="42" t="s">
        <v>4066</v>
      </c>
      <c r="X1850" s="42">
        <v>189</v>
      </c>
      <c r="Y1850" s="42">
        <v>30.3</v>
      </c>
      <c r="Z1850" s="42">
        <v>10</v>
      </c>
      <c r="AA1850" s="42">
        <v>13</v>
      </c>
      <c r="AB1850" s="42" t="s">
        <v>4067</v>
      </c>
      <c r="AC1850" s="42">
        <v>27</v>
      </c>
      <c r="AD1850" s="42" t="s">
        <v>4068</v>
      </c>
      <c r="AE1850" s="42">
        <v>110.5</v>
      </c>
      <c r="AF1850" s="42" t="s">
        <v>3443</v>
      </c>
      <c r="AG1850" s="42">
        <v>85</v>
      </c>
      <c r="AH1850" s="42" t="s">
        <v>76</v>
      </c>
      <c r="AI1850" s="42">
        <v>242.3</v>
      </c>
      <c r="AJ1850" s="42">
        <v>631.16999999999996</v>
      </c>
      <c r="AK1850" s="42" t="s">
        <v>76</v>
      </c>
      <c r="AL1850" s="42" t="s">
        <v>76</v>
      </c>
      <c r="AM1850" s="42" t="s">
        <v>76</v>
      </c>
      <c r="AN1850" s="42" t="s">
        <v>76</v>
      </c>
    </row>
    <row r="1851" spans="2:40" x14ac:dyDescent="0.25">
      <c r="B1851" s="42" t="s">
        <v>408</v>
      </c>
      <c r="C1851" s="15">
        <v>467610</v>
      </c>
      <c r="D1851" s="15" t="s">
        <v>1810</v>
      </c>
      <c r="E1851" s="15">
        <v>2021</v>
      </c>
      <c r="F1851" s="41">
        <v>44470</v>
      </c>
      <c r="G1851" s="42">
        <v>1009.4</v>
      </c>
      <c r="H1851" s="42">
        <v>1013.7</v>
      </c>
      <c r="I1851" s="42">
        <v>1016.4</v>
      </c>
      <c r="J1851" s="42" t="s">
        <v>4069</v>
      </c>
      <c r="K1851" s="42">
        <v>993.1</v>
      </c>
      <c r="L1851" s="42" t="s">
        <v>4070</v>
      </c>
      <c r="M1851" s="42">
        <v>25.4</v>
      </c>
      <c r="N1851" s="42">
        <v>32.1</v>
      </c>
      <c r="O1851" s="42" t="s">
        <v>4071</v>
      </c>
      <c r="P1851" s="42">
        <v>20.399999999999999</v>
      </c>
      <c r="Q1851" s="42" t="s">
        <v>4072</v>
      </c>
      <c r="R1851" s="42">
        <v>22</v>
      </c>
      <c r="S1851" s="42">
        <v>4</v>
      </c>
      <c r="T1851" s="42">
        <v>30</v>
      </c>
      <c r="U1851" s="42">
        <v>27.3</v>
      </c>
      <c r="V1851" s="42">
        <v>340</v>
      </c>
      <c r="W1851" s="42" t="s">
        <v>4073</v>
      </c>
      <c r="X1851" s="42">
        <v>632.5</v>
      </c>
      <c r="Y1851" s="42">
        <v>78.2</v>
      </c>
      <c r="Z1851" s="42">
        <v>21</v>
      </c>
      <c r="AA1851" s="42">
        <v>17.5</v>
      </c>
      <c r="AB1851" s="42" t="s">
        <v>4074</v>
      </c>
      <c r="AC1851" s="42">
        <v>65</v>
      </c>
      <c r="AD1851" s="42" t="s">
        <v>4075</v>
      </c>
      <c r="AE1851" s="42">
        <v>210.5</v>
      </c>
      <c r="AF1851" s="42" t="s">
        <v>3444</v>
      </c>
      <c r="AG1851" s="42">
        <v>82</v>
      </c>
      <c r="AH1851" s="42" t="s">
        <v>76</v>
      </c>
      <c r="AI1851" s="42">
        <v>129.9</v>
      </c>
      <c r="AJ1851" s="42">
        <v>442.54</v>
      </c>
      <c r="AK1851" s="42" t="s">
        <v>76</v>
      </c>
      <c r="AL1851" s="42" t="s">
        <v>76</v>
      </c>
      <c r="AM1851" s="42" t="s">
        <v>76</v>
      </c>
      <c r="AN1851" s="42" t="s">
        <v>76</v>
      </c>
    </row>
    <row r="1852" spans="2:40" x14ac:dyDescent="0.25">
      <c r="B1852" s="42" t="s">
        <v>408</v>
      </c>
      <c r="C1852" s="15">
        <v>467610</v>
      </c>
      <c r="D1852" s="15" t="s">
        <v>1810</v>
      </c>
      <c r="E1852" s="15">
        <v>2021</v>
      </c>
      <c r="F1852" s="41">
        <v>44501</v>
      </c>
      <c r="G1852" s="42">
        <v>1011.9</v>
      </c>
      <c r="H1852" s="42">
        <v>1016.3</v>
      </c>
      <c r="I1852" s="42">
        <v>1018</v>
      </c>
      <c r="J1852" s="42" t="s">
        <v>1590</v>
      </c>
      <c r="K1852" s="42">
        <v>1003.6</v>
      </c>
      <c r="L1852" s="42" t="s">
        <v>4076</v>
      </c>
      <c r="M1852" s="42">
        <v>22.3</v>
      </c>
      <c r="N1852" s="42">
        <v>29.5</v>
      </c>
      <c r="O1852" s="42" t="s">
        <v>4077</v>
      </c>
      <c r="P1852" s="42">
        <v>17.7</v>
      </c>
      <c r="Q1852" s="42" t="s">
        <v>4078</v>
      </c>
      <c r="R1852" s="42">
        <v>18.899999999999999</v>
      </c>
      <c r="S1852" s="42">
        <v>3.7</v>
      </c>
      <c r="T1852" s="42">
        <v>40</v>
      </c>
      <c r="U1852" s="42">
        <v>18.100000000000001</v>
      </c>
      <c r="V1852" s="42">
        <v>40</v>
      </c>
      <c r="W1852" s="42" t="s">
        <v>4079</v>
      </c>
      <c r="X1852" s="42">
        <v>131</v>
      </c>
      <c r="Y1852" s="42">
        <v>78.5</v>
      </c>
      <c r="Z1852" s="42">
        <v>17</v>
      </c>
      <c r="AA1852" s="42">
        <v>2.5</v>
      </c>
      <c r="AB1852" s="42" t="s">
        <v>4080</v>
      </c>
      <c r="AC1852" s="42">
        <v>8.5</v>
      </c>
      <c r="AD1852" s="42" t="s">
        <v>4081</v>
      </c>
      <c r="AE1852" s="42">
        <v>44.5</v>
      </c>
      <c r="AF1852" s="42" t="s">
        <v>3445</v>
      </c>
      <c r="AG1852" s="42">
        <v>82</v>
      </c>
      <c r="AH1852" s="42" t="s">
        <v>76</v>
      </c>
      <c r="AI1852" s="42">
        <v>58.2</v>
      </c>
      <c r="AJ1852" s="42">
        <v>290.64999999999998</v>
      </c>
      <c r="AK1852" s="42" t="s">
        <v>76</v>
      </c>
      <c r="AL1852" s="42" t="s">
        <v>76</v>
      </c>
      <c r="AM1852" s="42" t="s">
        <v>76</v>
      </c>
      <c r="AN1852" s="42" t="s">
        <v>76</v>
      </c>
    </row>
    <row r="1853" spans="2:40" x14ac:dyDescent="0.25">
      <c r="B1853" s="42" t="s">
        <v>408</v>
      </c>
      <c r="C1853" s="15">
        <v>467610</v>
      </c>
      <c r="D1853" s="15" t="s">
        <v>1810</v>
      </c>
      <c r="E1853" s="15">
        <v>2021</v>
      </c>
      <c r="F1853" s="41">
        <v>44531</v>
      </c>
      <c r="G1853" s="43">
        <v>1016</v>
      </c>
      <c r="H1853" s="43">
        <v>1020.4</v>
      </c>
      <c r="I1853" s="43">
        <v>1023.9</v>
      </c>
      <c r="J1853" s="42" t="s">
        <v>18788</v>
      </c>
      <c r="K1853" s="43">
        <v>1006.3</v>
      </c>
      <c r="L1853" s="42" t="s">
        <v>4082</v>
      </c>
      <c r="M1853" s="43">
        <v>20</v>
      </c>
      <c r="N1853" s="43">
        <v>26.2</v>
      </c>
      <c r="O1853" s="42" t="s">
        <v>4083</v>
      </c>
      <c r="P1853" s="43">
        <v>15.7</v>
      </c>
      <c r="Q1853" s="42" t="s">
        <v>18800</v>
      </c>
      <c r="R1853" s="43">
        <v>15.5</v>
      </c>
      <c r="S1853" s="43">
        <v>4</v>
      </c>
      <c r="T1853" s="43">
        <v>30</v>
      </c>
      <c r="U1853" s="43">
        <v>20</v>
      </c>
      <c r="V1853" s="43">
        <v>30</v>
      </c>
      <c r="W1853" s="42" t="s">
        <v>4084</v>
      </c>
      <c r="X1853" s="43">
        <v>72</v>
      </c>
      <c r="Y1853" s="43">
        <v>61.6</v>
      </c>
      <c r="Z1853" s="43">
        <v>16</v>
      </c>
      <c r="AA1853" s="43">
        <v>2</v>
      </c>
      <c r="AB1853" s="42" t="s">
        <v>4085</v>
      </c>
      <c r="AC1853" s="43">
        <v>6</v>
      </c>
      <c r="AD1853" s="42" t="s">
        <v>4086</v>
      </c>
      <c r="AE1853" s="43">
        <v>14.5</v>
      </c>
      <c r="AF1853" s="42" t="s">
        <v>18801</v>
      </c>
      <c r="AG1853" s="43">
        <v>76</v>
      </c>
      <c r="AH1853" s="42" t="s">
        <v>76</v>
      </c>
      <c r="AI1853" s="43">
        <v>85.2</v>
      </c>
      <c r="AJ1853" s="43">
        <v>312.01</v>
      </c>
      <c r="AK1853" s="42" t="s">
        <v>76</v>
      </c>
      <c r="AL1853" s="42" t="s">
        <v>76</v>
      </c>
      <c r="AM1853" s="42" t="s">
        <v>76</v>
      </c>
      <c r="AN1853" s="42" t="s">
        <v>76</v>
      </c>
    </row>
    <row r="1854" spans="2:40" x14ac:dyDescent="0.25">
      <c r="B1854" s="42" t="s">
        <v>408</v>
      </c>
      <c r="C1854" s="15">
        <v>467660</v>
      </c>
      <c r="D1854" s="15" t="s">
        <v>4701</v>
      </c>
      <c r="E1854" s="15">
        <v>2015</v>
      </c>
      <c r="F1854" s="41">
        <v>42005</v>
      </c>
      <c r="G1854" s="42">
        <v>1020.1</v>
      </c>
      <c r="H1854" s="42">
        <v>1021.3</v>
      </c>
      <c r="I1854" s="42">
        <v>1027</v>
      </c>
      <c r="J1854" s="42" t="s">
        <v>4088</v>
      </c>
      <c r="K1854" s="42">
        <v>1011.8</v>
      </c>
      <c r="L1854" s="42" t="s">
        <v>4089</v>
      </c>
      <c r="M1854" s="42">
        <v>19</v>
      </c>
      <c r="N1854" s="42">
        <v>26.8</v>
      </c>
      <c r="O1854" s="42" t="s">
        <v>4090</v>
      </c>
      <c r="P1854" s="42">
        <v>13.8</v>
      </c>
      <c r="Q1854" s="42" t="s">
        <v>4091</v>
      </c>
      <c r="R1854" s="42">
        <v>12.8</v>
      </c>
      <c r="S1854" s="42">
        <v>1.9</v>
      </c>
      <c r="T1854" s="42">
        <v>340</v>
      </c>
      <c r="U1854" s="42">
        <v>14.3</v>
      </c>
      <c r="V1854" s="42">
        <v>40</v>
      </c>
      <c r="W1854" s="42" t="s">
        <v>4092</v>
      </c>
      <c r="X1854" s="42">
        <v>42.1</v>
      </c>
      <c r="Y1854" s="42">
        <v>30.1</v>
      </c>
      <c r="Z1854" s="42">
        <v>9</v>
      </c>
      <c r="AA1854" s="42">
        <v>3</v>
      </c>
      <c r="AB1854" s="42" t="s">
        <v>4093</v>
      </c>
      <c r="AC1854" s="42">
        <v>6.5</v>
      </c>
      <c r="AD1854" s="42" t="s">
        <v>4094</v>
      </c>
      <c r="AE1854" s="42">
        <v>15.5</v>
      </c>
      <c r="AF1854" s="42" t="s">
        <v>2338</v>
      </c>
      <c r="AG1854" s="42">
        <v>68</v>
      </c>
      <c r="AH1854" s="42">
        <v>75.900000000000006</v>
      </c>
      <c r="AI1854" s="42">
        <v>74.599999999999994</v>
      </c>
      <c r="AJ1854" s="42">
        <v>248.53</v>
      </c>
      <c r="AK1854" s="42">
        <v>5</v>
      </c>
      <c r="AL1854" s="42">
        <v>7</v>
      </c>
      <c r="AM1854" s="42" t="s">
        <v>4095</v>
      </c>
      <c r="AN1854" s="42">
        <v>8.5</v>
      </c>
    </row>
    <row r="1855" spans="2:40" x14ac:dyDescent="0.25">
      <c r="B1855" s="42" t="s">
        <v>408</v>
      </c>
      <c r="C1855" s="15">
        <v>467660</v>
      </c>
      <c r="D1855" s="15" t="s">
        <v>4701</v>
      </c>
      <c r="E1855" s="15">
        <v>2015</v>
      </c>
      <c r="F1855" s="41">
        <v>42036</v>
      </c>
      <c r="G1855" s="42">
        <v>1018.3</v>
      </c>
      <c r="H1855" s="42">
        <v>1019.4</v>
      </c>
      <c r="I1855" s="42">
        <v>1027</v>
      </c>
      <c r="J1855" s="42" t="s">
        <v>4096</v>
      </c>
      <c r="K1855" s="42">
        <v>1010.5</v>
      </c>
      <c r="L1855" s="42" t="s">
        <v>4097</v>
      </c>
      <c r="M1855" s="42">
        <v>20.100000000000001</v>
      </c>
      <c r="N1855" s="42">
        <v>27.5</v>
      </c>
      <c r="O1855" s="42" t="s">
        <v>4098</v>
      </c>
      <c r="P1855" s="42">
        <v>13</v>
      </c>
      <c r="Q1855" s="42" t="s">
        <v>4099</v>
      </c>
      <c r="R1855" s="42">
        <v>14.8</v>
      </c>
      <c r="S1855" s="42">
        <v>1.8</v>
      </c>
      <c r="T1855" s="42">
        <v>340</v>
      </c>
      <c r="U1855" s="42">
        <v>14.9</v>
      </c>
      <c r="V1855" s="42">
        <v>40</v>
      </c>
      <c r="W1855" s="42" t="s">
        <v>4100</v>
      </c>
      <c r="X1855" s="42">
        <v>27.4</v>
      </c>
      <c r="Y1855" s="42">
        <v>12.6</v>
      </c>
      <c r="Z1855" s="42">
        <v>5</v>
      </c>
      <c r="AA1855" s="42">
        <v>5.5</v>
      </c>
      <c r="AB1855" s="42" t="s">
        <v>4101</v>
      </c>
      <c r="AC1855" s="42">
        <v>11</v>
      </c>
      <c r="AD1855" s="42" t="s">
        <v>4102</v>
      </c>
      <c r="AE1855" s="42">
        <v>13</v>
      </c>
      <c r="AF1855" s="42" t="s">
        <v>4103</v>
      </c>
      <c r="AG1855" s="42">
        <v>72</v>
      </c>
      <c r="AH1855" s="42">
        <v>79.400000000000006</v>
      </c>
      <c r="AI1855" s="42">
        <v>88.5</v>
      </c>
      <c r="AJ1855" s="42">
        <v>290.45</v>
      </c>
      <c r="AK1855" s="42" t="s">
        <v>76</v>
      </c>
      <c r="AL1855" s="42" t="s">
        <v>76</v>
      </c>
      <c r="AM1855" s="42" t="s">
        <v>76</v>
      </c>
      <c r="AN1855" s="42">
        <v>8.1999999999999993</v>
      </c>
    </row>
    <row r="1856" spans="2:40" x14ac:dyDescent="0.25">
      <c r="B1856" s="42" t="s">
        <v>408</v>
      </c>
      <c r="C1856" s="15">
        <v>467660</v>
      </c>
      <c r="D1856" s="15" t="s">
        <v>4701</v>
      </c>
      <c r="E1856" s="15">
        <v>2015</v>
      </c>
      <c r="F1856" s="41">
        <v>42064</v>
      </c>
      <c r="G1856" s="42">
        <v>1016.9</v>
      </c>
      <c r="H1856" s="42">
        <v>1018</v>
      </c>
      <c r="I1856" s="42">
        <v>1026.2</v>
      </c>
      <c r="J1856" s="42" t="s">
        <v>4104</v>
      </c>
      <c r="K1856" s="42">
        <v>1007.8</v>
      </c>
      <c r="L1856" s="42" t="s">
        <v>4105</v>
      </c>
      <c r="M1856" s="42">
        <v>22.2</v>
      </c>
      <c r="N1856" s="42">
        <v>29</v>
      </c>
      <c r="O1856" s="42" t="s">
        <v>4106</v>
      </c>
      <c r="P1856" s="42">
        <v>16.3</v>
      </c>
      <c r="Q1856" s="42" t="s">
        <v>4107</v>
      </c>
      <c r="R1856" s="42">
        <v>17.3</v>
      </c>
      <c r="S1856" s="42">
        <v>1.7</v>
      </c>
      <c r="T1856" s="42">
        <v>340</v>
      </c>
      <c r="U1856" s="42">
        <v>15</v>
      </c>
      <c r="V1856" s="42">
        <v>40</v>
      </c>
      <c r="W1856" s="42" t="s">
        <v>4108</v>
      </c>
      <c r="X1856" s="42">
        <v>55.7</v>
      </c>
      <c r="Y1856" s="42">
        <v>31</v>
      </c>
      <c r="Z1856" s="42">
        <v>11</v>
      </c>
      <c r="AA1856" s="42">
        <v>8.5</v>
      </c>
      <c r="AB1856" s="42" t="s">
        <v>4109</v>
      </c>
      <c r="AC1856" s="42">
        <v>18</v>
      </c>
      <c r="AD1856" s="42" t="s">
        <v>4110</v>
      </c>
      <c r="AE1856" s="42">
        <v>36</v>
      </c>
      <c r="AF1856" s="42" t="s">
        <v>3475</v>
      </c>
      <c r="AG1856" s="42">
        <v>74</v>
      </c>
      <c r="AH1856" s="42">
        <v>89.7</v>
      </c>
      <c r="AI1856" s="42">
        <v>103.2</v>
      </c>
      <c r="AJ1856" s="42">
        <v>346.21</v>
      </c>
      <c r="AK1856" s="42" t="s">
        <v>76</v>
      </c>
      <c r="AL1856" s="42" t="s">
        <v>76</v>
      </c>
      <c r="AM1856" s="42" t="s">
        <v>76</v>
      </c>
      <c r="AN1856" s="42">
        <v>8.1999999999999993</v>
      </c>
    </row>
    <row r="1857" spans="2:40" x14ac:dyDescent="0.25">
      <c r="B1857" s="42" t="s">
        <v>408</v>
      </c>
      <c r="C1857" s="15">
        <v>467660</v>
      </c>
      <c r="D1857" s="15" t="s">
        <v>4701</v>
      </c>
      <c r="E1857" s="15">
        <v>2015</v>
      </c>
      <c r="F1857" s="41">
        <v>42095</v>
      </c>
      <c r="G1857" s="42">
        <v>1012.8</v>
      </c>
      <c r="H1857" s="42">
        <v>1013.9</v>
      </c>
      <c r="I1857" s="42">
        <v>1019.7</v>
      </c>
      <c r="J1857" s="42" t="s">
        <v>4111</v>
      </c>
      <c r="K1857" s="42">
        <v>1000.5</v>
      </c>
      <c r="L1857" s="42" t="s">
        <v>4112</v>
      </c>
      <c r="M1857" s="42">
        <v>24.4</v>
      </c>
      <c r="N1857" s="42">
        <v>34.799999999999997</v>
      </c>
      <c r="O1857" s="42" t="s">
        <v>4113</v>
      </c>
      <c r="P1857" s="42">
        <v>17.600000000000001</v>
      </c>
      <c r="Q1857" s="42" t="s">
        <v>4114</v>
      </c>
      <c r="R1857" s="42">
        <v>19.899999999999999</v>
      </c>
      <c r="S1857" s="42">
        <v>1.8</v>
      </c>
      <c r="T1857" s="42">
        <v>190</v>
      </c>
      <c r="U1857" s="42">
        <v>14.2</v>
      </c>
      <c r="V1857" s="42">
        <v>220</v>
      </c>
      <c r="W1857" s="42" t="s">
        <v>4115</v>
      </c>
      <c r="X1857" s="42">
        <v>120.1</v>
      </c>
      <c r="Y1857" s="42">
        <v>35.799999999999997</v>
      </c>
      <c r="Z1857" s="42">
        <v>12</v>
      </c>
      <c r="AA1857" s="42">
        <v>13</v>
      </c>
      <c r="AB1857" s="42" t="s">
        <v>4116</v>
      </c>
      <c r="AC1857" s="42">
        <v>28</v>
      </c>
      <c r="AD1857" s="42" t="s">
        <v>4117</v>
      </c>
      <c r="AE1857" s="42">
        <v>53</v>
      </c>
      <c r="AF1857" s="42" t="s">
        <v>4118</v>
      </c>
      <c r="AG1857" s="42">
        <v>77</v>
      </c>
      <c r="AH1857" s="42">
        <v>120.3</v>
      </c>
      <c r="AI1857" s="42">
        <v>152.4</v>
      </c>
      <c r="AJ1857" s="42">
        <v>474.53</v>
      </c>
      <c r="AK1857" s="42" t="s">
        <v>76</v>
      </c>
      <c r="AL1857" s="42" t="s">
        <v>76</v>
      </c>
      <c r="AM1857" s="42" t="s">
        <v>76</v>
      </c>
      <c r="AN1857" s="42">
        <v>7.4</v>
      </c>
    </row>
    <row r="1858" spans="2:40" x14ac:dyDescent="0.25">
      <c r="B1858" s="42" t="s">
        <v>408</v>
      </c>
      <c r="C1858" s="15">
        <v>467660</v>
      </c>
      <c r="D1858" s="15" t="s">
        <v>4701</v>
      </c>
      <c r="E1858" s="15">
        <v>2015</v>
      </c>
      <c r="F1858" s="41">
        <v>42125</v>
      </c>
      <c r="G1858" s="42">
        <v>1008</v>
      </c>
      <c r="H1858" s="42">
        <v>1009.1</v>
      </c>
      <c r="I1858" s="42">
        <v>1014.3</v>
      </c>
      <c r="J1858" s="42" t="s">
        <v>4119</v>
      </c>
      <c r="K1858" s="42">
        <v>1000.8</v>
      </c>
      <c r="L1858" s="42" t="s">
        <v>4120</v>
      </c>
      <c r="M1858" s="42">
        <v>26.5</v>
      </c>
      <c r="N1858" s="42">
        <v>33.1</v>
      </c>
      <c r="O1858" s="42" t="s">
        <v>4121</v>
      </c>
      <c r="P1858" s="42">
        <v>21.4</v>
      </c>
      <c r="Q1858" s="42" t="s">
        <v>4122</v>
      </c>
      <c r="R1858" s="42">
        <v>23.2</v>
      </c>
      <c r="S1858" s="42">
        <v>1.4</v>
      </c>
      <c r="T1858" s="42">
        <v>340</v>
      </c>
      <c r="U1858" s="42">
        <v>11.8</v>
      </c>
      <c r="V1858" s="42">
        <v>40</v>
      </c>
      <c r="W1858" s="42" t="s">
        <v>4123</v>
      </c>
      <c r="X1858" s="42">
        <v>178.4</v>
      </c>
      <c r="Y1858" s="42">
        <v>116.3</v>
      </c>
      <c r="Z1858" s="42">
        <v>17</v>
      </c>
      <c r="AA1858" s="42">
        <v>6</v>
      </c>
      <c r="AB1858" s="42" t="s">
        <v>4124</v>
      </c>
      <c r="AC1858" s="42">
        <v>19</v>
      </c>
      <c r="AD1858" s="42" t="s">
        <v>4125</v>
      </c>
      <c r="AE1858" s="42">
        <v>78</v>
      </c>
      <c r="AF1858" s="42" t="s">
        <v>4126</v>
      </c>
      <c r="AG1858" s="42">
        <v>83</v>
      </c>
      <c r="AH1858" s="42">
        <v>109.3</v>
      </c>
      <c r="AI1858" s="42">
        <v>174</v>
      </c>
      <c r="AJ1858" s="42">
        <v>490.4</v>
      </c>
      <c r="AK1858" s="42" t="s">
        <v>76</v>
      </c>
      <c r="AL1858" s="42" t="s">
        <v>76</v>
      </c>
      <c r="AM1858" s="42" t="s">
        <v>76</v>
      </c>
      <c r="AN1858" s="42">
        <v>6.8</v>
      </c>
    </row>
    <row r="1859" spans="2:40" x14ac:dyDescent="0.25">
      <c r="B1859" s="42" t="s">
        <v>408</v>
      </c>
      <c r="C1859" s="15">
        <v>467660</v>
      </c>
      <c r="D1859" s="15" t="s">
        <v>4701</v>
      </c>
      <c r="E1859" s="15">
        <v>2015</v>
      </c>
      <c r="F1859" s="41">
        <v>42156</v>
      </c>
      <c r="G1859" s="42">
        <v>1006.7</v>
      </c>
      <c r="H1859" s="42">
        <v>1007.8</v>
      </c>
      <c r="I1859" s="42">
        <v>1011.2</v>
      </c>
      <c r="J1859" s="42" t="s">
        <v>4127</v>
      </c>
      <c r="K1859" s="42">
        <v>1000.2</v>
      </c>
      <c r="L1859" s="42" t="s">
        <v>4128</v>
      </c>
      <c r="M1859" s="42">
        <v>29.7</v>
      </c>
      <c r="N1859" s="42">
        <v>36.4</v>
      </c>
      <c r="O1859" s="42" t="s">
        <v>4129</v>
      </c>
      <c r="P1859" s="42">
        <v>25.6</v>
      </c>
      <c r="Q1859" s="42" t="s">
        <v>4130</v>
      </c>
      <c r="R1859" s="42">
        <v>24.9</v>
      </c>
      <c r="S1859" s="42">
        <v>1.5</v>
      </c>
      <c r="T1859" s="42">
        <v>190</v>
      </c>
      <c r="U1859" s="42">
        <v>13.9</v>
      </c>
      <c r="V1859" s="42">
        <v>200</v>
      </c>
      <c r="W1859" s="42" t="s">
        <v>4131</v>
      </c>
      <c r="X1859" s="42">
        <v>3.7</v>
      </c>
      <c r="Y1859" s="42">
        <v>2.9</v>
      </c>
      <c r="Z1859" s="42">
        <v>2</v>
      </c>
      <c r="AA1859" s="42">
        <v>1.5</v>
      </c>
      <c r="AB1859" s="42" t="s">
        <v>4132</v>
      </c>
      <c r="AC1859" s="42">
        <v>3</v>
      </c>
      <c r="AD1859" s="42" t="s">
        <v>4133</v>
      </c>
      <c r="AE1859" s="42">
        <v>3.5</v>
      </c>
      <c r="AF1859" s="42" t="s">
        <v>4134</v>
      </c>
      <c r="AG1859" s="42">
        <v>76</v>
      </c>
      <c r="AH1859" s="42">
        <v>174.8</v>
      </c>
      <c r="AI1859" s="42">
        <v>313.10000000000002</v>
      </c>
      <c r="AJ1859" s="42">
        <v>713.04</v>
      </c>
      <c r="AK1859" s="42" t="s">
        <v>76</v>
      </c>
      <c r="AL1859" s="42" t="s">
        <v>76</v>
      </c>
      <c r="AM1859" s="42" t="s">
        <v>76</v>
      </c>
      <c r="AN1859" s="42">
        <v>4.3</v>
      </c>
    </row>
    <row r="1860" spans="2:40" x14ac:dyDescent="0.25">
      <c r="B1860" s="42" t="s">
        <v>408</v>
      </c>
      <c r="C1860" s="15">
        <v>467660</v>
      </c>
      <c r="D1860" s="15" t="s">
        <v>4701</v>
      </c>
      <c r="E1860" s="15">
        <v>2015</v>
      </c>
      <c r="F1860" s="41">
        <v>42186</v>
      </c>
      <c r="G1860" s="42">
        <v>1003.8</v>
      </c>
      <c r="H1860" s="42">
        <v>1004.9</v>
      </c>
      <c r="I1860" s="42">
        <v>1012.7</v>
      </c>
      <c r="J1860" s="42" t="s">
        <v>4135</v>
      </c>
      <c r="K1860" s="42">
        <v>988</v>
      </c>
      <c r="L1860" s="42" t="s">
        <v>4136</v>
      </c>
      <c r="M1860" s="42">
        <v>29</v>
      </c>
      <c r="N1860" s="42">
        <v>35.200000000000003</v>
      </c>
      <c r="O1860" s="42" t="s">
        <v>4137</v>
      </c>
      <c r="P1860" s="42">
        <v>24.1</v>
      </c>
      <c r="Q1860" s="42" t="s">
        <v>4138</v>
      </c>
      <c r="R1860" s="42">
        <v>24.9</v>
      </c>
      <c r="S1860" s="42">
        <v>1.7</v>
      </c>
      <c r="T1860" s="42">
        <v>200</v>
      </c>
      <c r="U1860" s="42">
        <v>14.4</v>
      </c>
      <c r="V1860" s="42">
        <v>190</v>
      </c>
      <c r="W1860" s="42" t="s">
        <v>4139</v>
      </c>
      <c r="X1860" s="42">
        <v>311.39999999999998</v>
      </c>
      <c r="Y1860" s="42">
        <v>50.9</v>
      </c>
      <c r="Z1860" s="42">
        <v>11</v>
      </c>
      <c r="AA1860" s="42">
        <v>12</v>
      </c>
      <c r="AB1860" s="42" t="s">
        <v>4140</v>
      </c>
      <c r="AC1860" s="42">
        <v>33</v>
      </c>
      <c r="AD1860" s="42" t="s">
        <v>4141</v>
      </c>
      <c r="AE1860" s="42">
        <v>88</v>
      </c>
      <c r="AF1860" s="42" t="s">
        <v>1875</v>
      </c>
      <c r="AG1860" s="42">
        <v>79</v>
      </c>
      <c r="AH1860" s="42">
        <v>160.30000000000001</v>
      </c>
      <c r="AI1860" s="42">
        <v>278.5</v>
      </c>
      <c r="AJ1860" s="42">
        <v>657.29</v>
      </c>
      <c r="AK1860" s="42" t="s">
        <v>76</v>
      </c>
      <c r="AL1860" s="42" t="s">
        <v>76</v>
      </c>
      <c r="AM1860" s="42" t="s">
        <v>76</v>
      </c>
      <c r="AN1860" s="42">
        <v>6</v>
      </c>
    </row>
    <row r="1861" spans="2:40" x14ac:dyDescent="0.25">
      <c r="B1861" s="42" t="s">
        <v>408</v>
      </c>
      <c r="C1861" s="15">
        <v>467660</v>
      </c>
      <c r="D1861" s="15" t="s">
        <v>4701</v>
      </c>
      <c r="E1861" s="15">
        <v>2015</v>
      </c>
      <c r="F1861" s="41">
        <v>42217</v>
      </c>
      <c r="G1861" s="42">
        <v>1004</v>
      </c>
      <c r="H1861" s="42">
        <v>1005.1</v>
      </c>
      <c r="I1861" s="42">
        <v>1012.4</v>
      </c>
      <c r="J1861" s="42" t="s">
        <v>4142</v>
      </c>
      <c r="K1861" s="42">
        <v>958.8</v>
      </c>
      <c r="L1861" s="42" t="s">
        <v>4143</v>
      </c>
      <c r="M1861" s="42">
        <v>28.6</v>
      </c>
      <c r="N1861" s="42">
        <v>35.299999999999997</v>
      </c>
      <c r="O1861" s="42" t="s">
        <v>4144</v>
      </c>
      <c r="P1861" s="42">
        <v>24.2</v>
      </c>
      <c r="Q1861" s="42" t="s">
        <v>4145</v>
      </c>
      <c r="R1861" s="42">
        <v>24.8</v>
      </c>
      <c r="S1861" s="42">
        <v>1.6</v>
      </c>
      <c r="T1861" s="42">
        <v>340</v>
      </c>
      <c r="U1861" s="42">
        <v>26.5</v>
      </c>
      <c r="V1861" s="42">
        <v>170</v>
      </c>
      <c r="W1861" s="42" t="s">
        <v>4146</v>
      </c>
      <c r="X1861" s="42">
        <v>180.7</v>
      </c>
      <c r="Y1861" s="42">
        <v>66.099999999999994</v>
      </c>
      <c r="Z1861" s="42">
        <v>16</v>
      </c>
      <c r="AA1861" s="42">
        <v>10</v>
      </c>
      <c r="AB1861" s="42" t="s">
        <v>4147</v>
      </c>
      <c r="AC1861" s="42">
        <v>35</v>
      </c>
      <c r="AD1861" s="42" t="s">
        <v>4148</v>
      </c>
      <c r="AE1861" s="42">
        <v>73.599999999999994</v>
      </c>
      <c r="AF1861" s="42" t="s">
        <v>3029</v>
      </c>
      <c r="AG1861" s="42">
        <v>80</v>
      </c>
      <c r="AH1861" s="42">
        <v>131.19999999999999</v>
      </c>
      <c r="AI1861" s="42">
        <v>205.4</v>
      </c>
      <c r="AJ1861" s="42">
        <v>536.32000000000005</v>
      </c>
      <c r="AK1861" s="42" t="s">
        <v>76</v>
      </c>
      <c r="AL1861" s="42" t="s">
        <v>76</v>
      </c>
      <c r="AM1861" s="42" t="s">
        <v>76</v>
      </c>
      <c r="AN1861" s="42">
        <v>6.5</v>
      </c>
    </row>
    <row r="1862" spans="2:40" x14ac:dyDescent="0.25">
      <c r="B1862" s="42" t="s">
        <v>408</v>
      </c>
      <c r="C1862" s="15">
        <v>467660</v>
      </c>
      <c r="D1862" s="15" t="s">
        <v>4701</v>
      </c>
      <c r="E1862" s="15">
        <v>2015</v>
      </c>
      <c r="F1862" s="41">
        <v>42248</v>
      </c>
      <c r="G1862" s="42">
        <v>1008.9</v>
      </c>
      <c r="H1862" s="42">
        <v>1010</v>
      </c>
      <c r="I1862" s="42">
        <v>1015.9</v>
      </c>
      <c r="J1862" s="42" t="s">
        <v>4149</v>
      </c>
      <c r="K1862" s="42">
        <v>976</v>
      </c>
      <c r="L1862" s="42" t="s">
        <v>3515</v>
      </c>
      <c r="M1862" s="42">
        <v>27.7</v>
      </c>
      <c r="N1862" s="42">
        <v>36.9</v>
      </c>
      <c r="O1862" s="42" t="s">
        <v>4150</v>
      </c>
      <c r="P1862" s="42">
        <v>23.8</v>
      </c>
      <c r="Q1862" s="42" t="s">
        <v>4151</v>
      </c>
      <c r="R1862" s="42">
        <v>23.2</v>
      </c>
      <c r="S1862" s="42">
        <v>1.6</v>
      </c>
      <c r="T1862" s="42">
        <v>340</v>
      </c>
      <c r="U1862" s="42">
        <v>21.4</v>
      </c>
      <c r="V1862" s="42">
        <v>200</v>
      </c>
      <c r="W1862" s="42" t="s">
        <v>4152</v>
      </c>
      <c r="X1862" s="42">
        <v>33.5</v>
      </c>
      <c r="Y1862" s="42">
        <v>19</v>
      </c>
      <c r="Z1862" s="42">
        <v>7</v>
      </c>
      <c r="AA1862" s="42">
        <v>5</v>
      </c>
      <c r="AB1862" s="42" t="s">
        <v>4153</v>
      </c>
      <c r="AC1862" s="42">
        <v>15.2</v>
      </c>
      <c r="AD1862" s="42" t="s">
        <v>4154</v>
      </c>
      <c r="AE1862" s="42">
        <v>16.5</v>
      </c>
      <c r="AF1862" s="42" t="s">
        <v>4155</v>
      </c>
      <c r="AG1862" s="42">
        <v>77</v>
      </c>
      <c r="AH1862" s="42">
        <v>122.8</v>
      </c>
      <c r="AI1862" s="42">
        <v>173.7</v>
      </c>
      <c r="AJ1862" s="42">
        <v>476.09</v>
      </c>
      <c r="AK1862" s="42" t="s">
        <v>76</v>
      </c>
      <c r="AL1862" s="42" t="s">
        <v>76</v>
      </c>
      <c r="AM1862" s="42" t="s">
        <v>76</v>
      </c>
      <c r="AN1862" s="42">
        <v>6.9</v>
      </c>
    </row>
    <row r="1863" spans="2:40" x14ac:dyDescent="0.25">
      <c r="B1863" s="42" t="s">
        <v>408</v>
      </c>
      <c r="C1863" s="15">
        <v>467660</v>
      </c>
      <c r="D1863" s="15" t="s">
        <v>4701</v>
      </c>
      <c r="E1863" s="15">
        <v>2015</v>
      </c>
      <c r="F1863" s="41">
        <v>42278</v>
      </c>
      <c r="G1863" s="42">
        <v>1013.4</v>
      </c>
      <c r="H1863" s="42">
        <v>1014.5</v>
      </c>
      <c r="I1863" s="42">
        <v>1021.3</v>
      </c>
      <c r="J1863" s="42" t="s">
        <v>4156</v>
      </c>
      <c r="K1863" s="42">
        <v>1003.3</v>
      </c>
      <c r="L1863" s="42" t="s">
        <v>4157</v>
      </c>
      <c r="M1863" s="42">
        <v>26</v>
      </c>
      <c r="N1863" s="42">
        <v>32.4</v>
      </c>
      <c r="O1863" s="42" t="s">
        <v>4158</v>
      </c>
      <c r="P1863" s="42">
        <v>20.5</v>
      </c>
      <c r="Q1863" s="42" t="s">
        <v>4159</v>
      </c>
      <c r="R1863" s="42">
        <v>21.5</v>
      </c>
      <c r="S1863" s="42">
        <v>1.9</v>
      </c>
      <c r="T1863" s="42">
        <v>340</v>
      </c>
      <c r="U1863" s="42">
        <v>17.100000000000001</v>
      </c>
      <c r="V1863" s="42">
        <v>50</v>
      </c>
      <c r="W1863" s="42" t="s">
        <v>4160</v>
      </c>
      <c r="X1863" s="42">
        <v>44.7</v>
      </c>
      <c r="Y1863" s="42">
        <v>36.700000000000003</v>
      </c>
      <c r="Z1863" s="42">
        <v>10</v>
      </c>
      <c r="AA1863" s="42">
        <v>2</v>
      </c>
      <c r="AB1863" s="42" t="s">
        <v>4161</v>
      </c>
      <c r="AC1863" s="42">
        <v>6.5</v>
      </c>
      <c r="AD1863" s="42" t="s">
        <v>4162</v>
      </c>
      <c r="AE1863" s="42">
        <v>15</v>
      </c>
      <c r="AF1863" s="42" t="s">
        <v>4163</v>
      </c>
      <c r="AG1863" s="42">
        <v>77</v>
      </c>
      <c r="AH1863" s="42">
        <v>115</v>
      </c>
      <c r="AI1863" s="42">
        <v>164.6</v>
      </c>
      <c r="AJ1863" s="42">
        <v>412.93</v>
      </c>
      <c r="AK1863" s="42" t="s">
        <v>76</v>
      </c>
      <c r="AL1863" s="42" t="s">
        <v>76</v>
      </c>
      <c r="AM1863" s="42" t="s">
        <v>76</v>
      </c>
      <c r="AN1863" s="42">
        <v>6.7</v>
      </c>
    </row>
    <row r="1864" spans="2:40" x14ac:dyDescent="0.25">
      <c r="B1864" s="42" t="s">
        <v>408</v>
      </c>
      <c r="C1864" s="15">
        <v>467660</v>
      </c>
      <c r="D1864" s="15" t="s">
        <v>4701</v>
      </c>
      <c r="E1864" s="15">
        <v>2015</v>
      </c>
      <c r="F1864" s="41">
        <v>42309</v>
      </c>
      <c r="G1864" s="42">
        <v>1016.7</v>
      </c>
      <c r="H1864" s="42">
        <v>1017.9</v>
      </c>
      <c r="I1864" s="42">
        <v>1024.9000000000001</v>
      </c>
      <c r="J1864" s="42" t="s">
        <v>4164</v>
      </c>
      <c r="K1864" s="42">
        <v>1011.6</v>
      </c>
      <c r="L1864" s="42" t="s">
        <v>4165</v>
      </c>
      <c r="M1864" s="42">
        <v>24.7</v>
      </c>
      <c r="N1864" s="42">
        <v>30.5</v>
      </c>
      <c r="O1864" s="42" t="s">
        <v>4166</v>
      </c>
      <c r="P1864" s="42">
        <v>16</v>
      </c>
      <c r="Q1864" s="42" t="s">
        <v>4167</v>
      </c>
      <c r="R1864" s="42">
        <v>21.1</v>
      </c>
      <c r="S1864" s="42">
        <v>1.8</v>
      </c>
      <c r="T1864" s="42">
        <v>340</v>
      </c>
      <c r="U1864" s="42">
        <v>16</v>
      </c>
      <c r="V1864" s="42">
        <v>30</v>
      </c>
      <c r="W1864" s="42" t="s">
        <v>4168</v>
      </c>
      <c r="X1864" s="42">
        <v>191</v>
      </c>
      <c r="Y1864" s="42">
        <v>56.1</v>
      </c>
      <c r="Z1864" s="42">
        <v>12</v>
      </c>
      <c r="AA1864" s="42">
        <v>7.5</v>
      </c>
      <c r="AB1864" s="42" t="s">
        <v>4169</v>
      </c>
      <c r="AC1864" s="42">
        <v>18.5</v>
      </c>
      <c r="AD1864" s="42" t="s">
        <v>4170</v>
      </c>
      <c r="AE1864" s="42">
        <v>58.4</v>
      </c>
      <c r="AF1864" s="42" t="s">
        <v>3052</v>
      </c>
      <c r="AG1864" s="42">
        <v>81</v>
      </c>
      <c r="AH1864" s="42">
        <v>98.7</v>
      </c>
      <c r="AI1864" s="42">
        <v>173.6</v>
      </c>
      <c r="AJ1864" s="42">
        <v>363.34</v>
      </c>
      <c r="AK1864" s="42" t="s">
        <v>76</v>
      </c>
      <c r="AL1864" s="42" t="s">
        <v>76</v>
      </c>
      <c r="AM1864" s="42" t="s">
        <v>76</v>
      </c>
      <c r="AN1864" s="42">
        <v>6</v>
      </c>
    </row>
    <row r="1865" spans="2:40" x14ac:dyDescent="0.25">
      <c r="B1865" s="42" t="s">
        <v>408</v>
      </c>
      <c r="C1865" s="15">
        <v>467660</v>
      </c>
      <c r="D1865" s="15" t="s">
        <v>4701</v>
      </c>
      <c r="E1865" s="15">
        <v>2015</v>
      </c>
      <c r="F1865" s="41">
        <v>42339</v>
      </c>
      <c r="G1865" s="42">
        <v>1018.9</v>
      </c>
      <c r="H1865" s="42">
        <v>1020</v>
      </c>
      <c r="I1865" s="42">
        <v>1027</v>
      </c>
      <c r="J1865" s="42" t="s">
        <v>4171</v>
      </c>
      <c r="K1865" s="42">
        <v>1008.1</v>
      </c>
      <c r="L1865" s="42" t="s">
        <v>4172</v>
      </c>
      <c r="M1865" s="42">
        <v>21.6</v>
      </c>
      <c r="N1865" s="42">
        <v>28.7</v>
      </c>
      <c r="O1865" s="42" t="s">
        <v>4173</v>
      </c>
      <c r="P1865" s="42">
        <v>13.8</v>
      </c>
      <c r="Q1865" s="42" t="s">
        <v>4174</v>
      </c>
      <c r="R1865" s="42">
        <v>17.5</v>
      </c>
      <c r="S1865" s="42">
        <v>2</v>
      </c>
      <c r="T1865" s="42">
        <v>340</v>
      </c>
      <c r="U1865" s="42">
        <v>13.8</v>
      </c>
      <c r="V1865" s="42">
        <v>10</v>
      </c>
      <c r="W1865" s="42" t="s">
        <v>4175</v>
      </c>
      <c r="X1865" s="42">
        <v>34.1</v>
      </c>
      <c r="Y1865" s="42">
        <v>25.3</v>
      </c>
      <c r="Z1865" s="42">
        <v>8</v>
      </c>
      <c r="AA1865" s="42">
        <v>4.5</v>
      </c>
      <c r="AB1865" s="42" t="s">
        <v>4176</v>
      </c>
      <c r="AC1865" s="42">
        <v>7.5</v>
      </c>
      <c r="AD1865" s="42" t="s">
        <v>4177</v>
      </c>
      <c r="AE1865" s="42">
        <v>16.3</v>
      </c>
      <c r="AF1865" s="42" t="s">
        <v>3060</v>
      </c>
      <c r="AG1865" s="42">
        <v>78</v>
      </c>
      <c r="AH1865" s="42">
        <v>85.6</v>
      </c>
      <c r="AI1865" s="42">
        <v>120.3</v>
      </c>
      <c r="AJ1865" s="42">
        <v>280.49</v>
      </c>
      <c r="AK1865" s="42" t="s">
        <v>76</v>
      </c>
      <c r="AL1865" s="42" t="s">
        <v>76</v>
      </c>
      <c r="AM1865" s="42" t="s">
        <v>76</v>
      </c>
      <c r="AN1865" s="42">
        <v>7.2</v>
      </c>
    </row>
    <row r="1866" spans="2:40" x14ac:dyDescent="0.25">
      <c r="B1866" s="42" t="s">
        <v>408</v>
      </c>
      <c r="C1866" s="15">
        <v>467660</v>
      </c>
      <c r="D1866" s="15" t="s">
        <v>4701</v>
      </c>
      <c r="E1866" s="15">
        <v>2016</v>
      </c>
      <c r="F1866" s="41">
        <v>42370</v>
      </c>
      <c r="G1866" s="42">
        <v>1018.8</v>
      </c>
      <c r="H1866" s="42">
        <v>1019.9</v>
      </c>
      <c r="I1866" s="42">
        <v>1032.2</v>
      </c>
      <c r="J1866" s="42" t="s">
        <v>4178</v>
      </c>
      <c r="K1866" s="42">
        <v>1001.5</v>
      </c>
      <c r="L1866" s="42" t="s">
        <v>4179</v>
      </c>
      <c r="M1866" s="42">
        <v>19.5</v>
      </c>
      <c r="N1866" s="42">
        <v>30.1</v>
      </c>
      <c r="O1866" s="42" t="s">
        <v>4180</v>
      </c>
      <c r="P1866" s="42">
        <v>9</v>
      </c>
      <c r="Q1866" s="42" t="s">
        <v>4181</v>
      </c>
      <c r="R1866" s="42">
        <v>16.2</v>
      </c>
      <c r="S1866" s="42">
        <v>2.1</v>
      </c>
      <c r="T1866" s="42">
        <v>330</v>
      </c>
      <c r="U1866" s="42">
        <v>17.7</v>
      </c>
      <c r="V1866" s="42">
        <v>20</v>
      </c>
      <c r="W1866" s="42" t="s">
        <v>4182</v>
      </c>
      <c r="X1866" s="42">
        <v>151.5</v>
      </c>
      <c r="Y1866" s="42">
        <v>140.69999999999999</v>
      </c>
      <c r="Z1866" s="42">
        <v>16</v>
      </c>
      <c r="AA1866" s="42">
        <v>8</v>
      </c>
      <c r="AB1866" s="42" t="s">
        <v>4183</v>
      </c>
      <c r="AC1866" s="42">
        <v>15.5</v>
      </c>
      <c r="AD1866" s="42" t="s">
        <v>4184</v>
      </c>
      <c r="AE1866" s="42">
        <v>55.5</v>
      </c>
      <c r="AF1866" s="42" t="s">
        <v>3551</v>
      </c>
      <c r="AG1866" s="42">
        <v>82</v>
      </c>
      <c r="AH1866" s="42">
        <v>53.6</v>
      </c>
      <c r="AI1866" s="42">
        <v>61.9</v>
      </c>
      <c r="AJ1866" s="42">
        <v>212.3</v>
      </c>
      <c r="AK1866" s="42" t="s">
        <v>76</v>
      </c>
      <c r="AL1866" s="42" t="s">
        <v>76</v>
      </c>
      <c r="AM1866" s="42" t="s">
        <v>76</v>
      </c>
      <c r="AN1866" s="42">
        <v>8.9</v>
      </c>
    </row>
    <row r="1867" spans="2:40" x14ac:dyDescent="0.25">
      <c r="B1867" s="42" t="s">
        <v>408</v>
      </c>
      <c r="C1867" s="15">
        <v>467660</v>
      </c>
      <c r="D1867" s="15" t="s">
        <v>4701</v>
      </c>
      <c r="E1867" s="15">
        <v>2016</v>
      </c>
      <c r="F1867" s="41">
        <v>42401</v>
      </c>
      <c r="G1867" s="42">
        <v>1020.3</v>
      </c>
      <c r="H1867" s="42">
        <v>1021.5</v>
      </c>
      <c r="I1867" s="42">
        <v>1030.0999999999999</v>
      </c>
      <c r="J1867" s="42" t="s">
        <v>4185</v>
      </c>
      <c r="K1867" s="42">
        <v>1007.8</v>
      </c>
      <c r="L1867" s="42" t="s">
        <v>4186</v>
      </c>
      <c r="M1867" s="42">
        <v>19.100000000000001</v>
      </c>
      <c r="N1867" s="42">
        <v>27.9</v>
      </c>
      <c r="O1867" s="42" t="s">
        <v>4187</v>
      </c>
      <c r="P1867" s="42">
        <v>12.8</v>
      </c>
      <c r="Q1867" s="42" t="s">
        <v>4188</v>
      </c>
      <c r="R1867" s="42">
        <v>14.4</v>
      </c>
      <c r="S1867" s="42">
        <v>3</v>
      </c>
      <c r="T1867" s="42">
        <v>330</v>
      </c>
      <c r="U1867" s="42">
        <v>18</v>
      </c>
      <c r="V1867" s="42">
        <v>20</v>
      </c>
      <c r="W1867" s="42" t="s">
        <v>4189</v>
      </c>
      <c r="X1867" s="42">
        <v>21.7</v>
      </c>
      <c r="Y1867" s="42">
        <v>27.8</v>
      </c>
      <c r="Z1867" s="42">
        <v>6</v>
      </c>
      <c r="AA1867" s="42">
        <v>2.5</v>
      </c>
      <c r="AB1867" s="42" t="s">
        <v>4190</v>
      </c>
      <c r="AC1867" s="42">
        <v>4.0999999999999996</v>
      </c>
      <c r="AD1867" s="42" t="s">
        <v>4191</v>
      </c>
      <c r="AE1867" s="42">
        <v>7</v>
      </c>
      <c r="AF1867" s="42" t="s">
        <v>4192</v>
      </c>
      <c r="AG1867" s="42">
        <v>75</v>
      </c>
      <c r="AH1867" s="42">
        <v>84.5</v>
      </c>
      <c r="AI1867" s="42">
        <v>82.4</v>
      </c>
      <c r="AJ1867" s="42">
        <v>274.95</v>
      </c>
      <c r="AK1867" s="42" t="s">
        <v>76</v>
      </c>
      <c r="AL1867" s="42" t="s">
        <v>76</v>
      </c>
      <c r="AM1867" s="42" t="s">
        <v>76</v>
      </c>
      <c r="AN1867" s="42">
        <v>8.3000000000000007</v>
      </c>
    </row>
    <row r="1868" spans="2:40" x14ac:dyDescent="0.25">
      <c r="B1868" s="42" t="s">
        <v>408</v>
      </c>
      <c r="C1868" s="15">
        <v>467660</v>
      </c>
      <c r="D1868" s="15" t="s">
        <v>4701</v>
      </c>
      <c r="E1868" s="15">
        <v>2016</v>
      </c>
      <c r="F1868" s="41">
        <v>42430</v>
      </c>
      <c r="G1868" s="42">
        <v>1016.9</v>
      </c>
      <c r="H1868" s="42">
        <v>1018</v>
      </c>
      <c r="I1868" s="42">
        <v>1027.0999999999999</v>
      </c>
      <c r="J1868" s="42" t="s">
        <v>1935</v>
      </c>
      <c r="K1868" s="42">
        <v>1005.7</v>
      </c>
      <c r="L1868" s="42" t="s">
        <v>4193</v>
      </c>
      <c r="M1868" s="42">
        <v>20</v>
      </c>
      <c r="N1868" s="42">
        <v>30</v>
      </c>
      <c r="O1868" s="42" t="s">
        <v>4194</v>
      </c>
      <c r="P1868" s="42">
        <v>13.3</v>
      </c>
      <c r="Q1868" s="42" t="s">
        <v>4195</v>
      </c>
      <c r="R1868" s="42">
        <v>16.5</v>
      </c>
      <c r="S1868" s="42">
        <v>2.6</v>
      </c>
      <c r="T1868" s="42">
        <v>330</v>
      </c>
      <c r="U1868" s="42">
        <v>20.2</v>
      </c>
      <c r="V1868" s="42">
        <v>40</v>
      </c>
      <c r="W1868" s="42" t="s">
        <v>4196</v>
      </c>
      <c r="X1868" s="42">
        <v>62</v>
      </c>
      <c r="Y1868" s="42">
        <v>80</v>
      </c>
      <c r="Z1868" s="42">
        <v>12</v>
      </c>
      <c r="AA1868" s="42">
        <v>4.5</v>
      </c>
      <c r="AB1868" s="42" t="s">
        <v>4197</v>
      </c>
      <c r="AC1868" s="42">
        <v>5</v>
      </c>
      <c r="AD1868" s="42" t="s">
        <v>4198</v>
      </c>
      <c r="AE1868" s="42">
        <v>13</v>
      </c>
      <c r="AF1868" s="42" t="s">
        <v>4199</v>
      </c>
      <c r="AG1868" s="42">
        <v>81</v>
      </c>
      <c r="AH1868" s="42">
        <v>70.400000000000006</v>
      </c>
      <c r="AI1868" s="42">
        <v>75.8</v>
      </c>
      <c r="AJ1868" s="42">
        <v>270.62</v>
      </c>
      <c r="AK1868" s="42" t="s">
        <v>76</v>
      </c>
      <c r="AL1868" s="42" t="s">
        <v>76</v>
      </c>
      <c r="AM1868" s="42" t="s">
        <v>76</v>
      </c>
      <c r="AN1868" s="42">
        <v>8.6999999999999993</v>
      </c>
    </row>
    <row r="1869" spans="2:40" x14ac:dyDescent="0.25">
      <c r="B1869" s="42" t="s">
        <v>408</v>
      </c>
      <c r="C1869" s="15">
        <v>467660</v>
      </c>
      <c r="D1869" s="15" t="s">
        <v>4701</v>
      </c>
      <c r="E1869" s="15">
        <v>2016</v>
      </c>
      <c r="F1869" s="41">
        <v>42461</v>
      </c>
      <c r="G1869" s="42">
        <v>1011.1</v>
      </c>
      <c r="H1869" s="42">
        <v>1012.2</v>
      </c>
      <c r="I1869" s="42">
        <v>1020.2</v>
      </c>
      <c r="J1869" s="42" t="s">
        <v>4200</v>
      </c>
      <c r="K1869" s="42">
        <v>1001.5</v>
      </c>
      <c r="L1869" s="42" t="s">
        <v>4201</v>
      </c>
      <c r="M1869" s="42">
        <v>25.5</v>
      </c>
      <c r="N1869" s="42">
        <v>32.9</v>
      </c>
      <c r="O1869" s="42" t="s">
        <v>4202</v>
      </c>
      <c r="P1869" s="42">
        <v>20.5</v>
      </c>
      <c r="Q1869" s="42" t="s">
        <v>4203</v>
      </c>
      <c r="R1869" s="42">
        <v>21.8</v>
      </c>
      <c r="S1869" s="42">
        <v>2.1</v>
      </c>
      <c r="T1869" s="42">
        <v>330</v>
      </c>
      <c r="U1869" s="42">
        <v>15.9</v>
      </c>
      <c r="V1869" s="42">
        <v>190</v>
      </c>
      <c r="W1869" s="42" t="s">
        <v>4204</v>
      </c>
      <c r="X1869" s="42">
        <v>135.69999999999999</v>
      </c>
      <c r="Y1869" s="42">
        <v>48.3</v>
      </c>
      <c r="Z1869" s="42">
        <v>10</v>
      </c>
      <c r="AA1869" s="42">
        <v>13.5</v>
      </c>
      <c r="AB1869" s="42" t="s">
        <v>4205</v>
      </c>
      <c r="AC1869" s="42">
        <v>27.7</v>
      </c>
      <c r="AD1869" s="42" t="s">
        <v>4206</v>
      </c>
      <c r="AE1869" s="42">
        <v>34.5</v>
      </c>
      <c r="AF1869" s="42" t="s">
        <v>2452</v>
      </c>
      <c r="AG1869" s="42">
        <v>80</v>
      </c>
      <c r="AH1869" s="42">
        <v>111.9</v>
      </c>
      <c r="AI1869" s="42">
        <v>171.8</v>
      </c>
      <c r="AJ1869" s="42">
        <v>454.51</v>
      </c>
      <c r="AK1869" s="42" t="s">
        <v>76</v>
      </c>
      <c r="AL1869" s="42" t="s">
        <v>76</v>
      </c>
      <c r="AM1869" s="42" t="s">
        <v>76</v>
      </c>
      <c r="AN1869" s="42">
        <v>6.9</v>
      </c>
    </row>
    <row r="1870" spans="2:40" x14ac:dyDescent="0.25">
      <c r="B1870" s="42" t="s">
        <v>408</v>
      </c>
      <c r="C1870" s="15">
        <v>467660</v>
      </c>
      <c r="D1870" s="15" t="s">
        <v>4701</v>
      </c>
      <c r="E1870" s="15">
        <v>2016</v>
      </c>
      <c r="F1870" s="41">
        <v>42491</v>
      </c>
      <c r="G1870" s="42">
        <v>1009.4</v>
      </c>
      <c r="H1870" s="42">
        <v>1010.5</v>
      </c>
      <c r="I1870" s="42">
        <v>1015.6</v>
      </c>
      <c r="J1870" s="42" t="s">
        <v>4207</v>
      </c>
      <c r="K1870" s="42">
        <v>1002</v>
      </c>
      <c r="L1870" s="42" t="s">
        <v>4208</v>
      </c>
      <c r="M1870" s="42">
        <v>27.7</v>
      </c>
      <c r="N1870" s="42">
        <v>35.299999999999997</v>
      </c>
      <c r="O1870" s="42" t="s">
        <v>4209</v>
      </c>
      <c r="P1870" s="42">
        <v>21.9</v>
      </c>
      <c r="Q1870" s="42" t="s">
        <v>4210</v>
      </c>
      <c r="R1870" s="42">
        <v>23.8</v>
      </c>
      <c r="S1870" s="42">
        <v>2.1</v>
      </c>
      <c r="T1870" s="42">
        <v>330</v>
      </c>
      <c r="U1870" s="42">
        <v>14.6</v>
      </c>
      <c r="V1870" s="42">
        <v>30</v>
      </c>
      <c r="W1870" s="42" t="s">
        <v>4211</v>
      </c>
      <c r="X1870" s="42">
        <v>43.1</v>
      </c>
      <c r="Y1870" s="42">
        <v>29.5</v>
      </c>
      <c r="Z1870" s="42">
        <v>10</v>
      </c>
      <c r="AA1870" s="42">
        <v>9</v>
      </c>
      <c r="AB1870" s="42" t="s">
        <v>4212</v>
      </c>
      <c r="AC1870" s="42">
        <v>16</v>
      </c>
      <c r="AD1870" s="42" t="s">
        <v>4213</v>
      </c>
      <c r="AE1870" s="42">
        <v>22</v>
      </c>
      <c r="AF1870" s="42" t="s">
        <v>4214</v>
      </c>
      <c r="AG1870" s="42">
        <v>80</v>
      </c>
      <c r="AH1870" s="42">
        <v>131.6</v>
      </c>
      <c r="AI1870" s="42">
        <v>198.5</v>
      </c>
      <c r="AJ1870" s="42">
        <v>541.74</v>
      </c>
      <c r="AK1870" s="42" t="s">
        <v>76</v>
      </c>
      <c r="AL1870" s="42" t="s">
        <v>76</v>
      </c>
      <c r="AM1870" s="42" t="s">
        <v>76</v>
      </c>
      <c r="AN1870" s="42">
        <v>6.5</v>
      </c>
    </row>
    <row r="1871" spans="2:40" x14ac:dyDescent="0.25">
      <c r="B1871" s="42" t="s">
        <v>408</v>
      </c>
      <c r="C1871" s="15">
        <v>467660</v>
      </c>
      <c r="D1871" s="15" t="s">
        <v>4701</v>
      </c>
      <c r="E1871" s="15">
        <v>2016</v>
      </c>
      <c r="F1871" s="41">
        <v>42522</v>
      </c>
      <c r="G1871" s="42">
        <v>1007.7</v>
      </c>
      <c r="H1871" s="42">
        <v>1008.8</v>
      </c>
      <c r="I1871" s="42">
        <v>1014.6</v>
      </c>
      <c r="J1871" s="42" t="s">
        <v>4215</v>
      </c>
      <c r="K1871" s="42">
        <v>1001.2</v>
      </c>
      <c r="L1871" s="42" t="s">
        <v>4216</v>
      </c>
      <c r="M1871" s="42">
        <v>29.2</v>
      </c>
      <c r="N1871" s="42">
        <v>35.5</v>
      </c>
      <c r="O1871" s="42" t="s">
        <v>4217</v>
      </c>
      <c r="P1871" s="42">
        <v>24</v>
      </c>
      <c r="Q1871" s="42" t="s">
        <v>4218</v>
      </c>
      <c r="R1871" s="42">
        <v>25.2</v>
      </c>
      <c r="S1871" s="42">
        <v>2</v>
      </c>
      <c r="T1871" s="42">
        <v>320</v>
      </c>
      <c r="U1871" s="42">
        <v>17</v>
      </c>
      <c r="V1871" s="42">
        <v>200</v>
      </c>
      <c r="W1871" s="42" t="s">
        <v>4219</v>
      </c>
      <c r="X1871" s="42">
        <v>91.6</v>
      </c>
      <c r="Y1871" s="42">
        <v>43.8</v>
      </c>
      <c r="Z1871" s="42">
        <v>14</v>
      </c>
      <c r="AA1871" s="42">
        <v>5</v>
      </c>
      <c r="AB1871" s="42" t="s">
        <v>4220</v>
      </c>
      <c r="AC1871" s="42">
        <v>9</v>
      </c>
      <c r="AD1871" s="42" t="s">
        <v>4221</v>
      </c>
      <c r="AE1871" s="42">
        <v>43.5</v>
      </c>
      <c r="AF1871" s="42" t="s">
        <v>3590</v>
      </c>
      <c r="AG1871" s="42">
        <v>79</v>
      </c>
      <c r="AH1871" s="42">
        <v>148.9</v>
      </c>
      <c r="AI1871" s="42">
        <v>257.10000000000002</v>
      </c>
      <c r="AJ1871" s="42">
        <v>596.37</v>
      </c>
      <c r="AK1871" s="42" t="s">
        <v>76</v>
      </c>
      <c r="AL1871" s="42" t="s">
        <v>76</v>
      </c>
      <c r="AM1871" s="42" t="s">
        <v>76</v>
      </c>
      <c r="AN1871" s="42">
        <v>5.6</v>
      </c>
    </row>
    <row r="1872" spans="2:40" x14ac:dyDescent="0.25">
      <c r="B1872" s="42" t="s">
        <v>408</v>
      </c>
      <c r="C1872" s="15">
        <v>467660</v>
      </c>
      <c r="D1872" s="15" t="s">
        <v>4701</v>
      </c>
      <c r="E1872" s="15">
        <v>2016</v>
      </c>
      <c r="F1872" s="41">
        <v>42552</v>
      </c>
      <c r="G1872" s="42">
        <v>1006.2</v>
      </c>
      <c r="H1872" s="42">
        <v>1007.3</v>
      </c>
      <c r="I1872" s="42">
        <v>1011.8</v>
      </c>
      <c r="J1872" s="42" t="s">
        <v>4222</v>
      </c>
      <c r="K1872" s="42">
        <v>957.4</v>
      </c>
      <c r="L1872" s="42" t="s">
        <v>4223</v>
      </c>
      <c r="M1872" s="42">
        <v>30.1</v>
      </c>
      <c r="N1872" s="42">
        <v>35.799999999999997</v>
      </c>
      <c r="O1872" s="42" t="s">
        <v>4224</v>
      </c>
      <c r="P1872" s="42">
        <v>25.1</v>
      </c>
      <c r="Q1872" s="42" t="s">
        <v>4225</v>
      </c>
      <c r="R1872" s="42">
        <v>25.3</v>
      </c>
      <c r="S1872" s="42">
        <v>2.2000000000000002</v>
      </c>
      <c r="T1872" s="42">
        <v>190</v>
      </c>
      <c r="U1872" s="42">
        <v>57.2</v>
      </c>
      <c r="V1872" s="42">
        <v>360</v>
      </c>
      <c r="W1872" s="42" t="s">
        <v>4226</v>
      </c>
      <c r="X1872" s="42">
        <v>298.2</v>
      </c>
      <c r="Y1872" s="42">
        <v>36.700000000000003</v>
      </c>
      <c r="Z1872" s="42">
        <v>9</v>
      </c>
      <c r="AA1872" s="42">
        <v>10</v>
      </c>
      <c r="AB1872" s="42" t="s">
        <v>4227</v>
      </c>
      <c r="AC1872" s="42">
        <v>45</v>
      </c>
      <c r="AD1872" s="42" t="s">
        <v>4228</v>
      </c>
      <c r="AE1872" s="42">
        <v>241</v>
      </c>
      <c r="AF1872" s="42" t="s">
        <v>1974</v>
      </c>
      <c r="AG1872" s="42">
        <v>76</v>
      </c>
      <c r="AH1872" s="42">
        <v>167.9</v>
      </c>
      <c r="AI1872" s="42">
        <v>298.5</v>
      </c>
      <c r="AJ1872" s="42">
        <v>677.22</v>
      </c>
      <c r="AK1872" s="42" t="s">
        <v>76</v>
      </c>
      <c r="AL1872" s="42" t="s">
        <v>76</v>
      </c>
      <c r="AM1872" s="42" t="s">
        <v>76</v>
      </c>
      <c r="AN1872" s="42">
        <v>4.5999999999999996</v>
      </c>
    </row>
    <row r="1873" spans="2:40" x14ac:dyDescent="0.25">
      <c r="B1873" s="42" t="s">
        <v>408</v>
      </c>
      <c r="C1873" s="15">
        <v>467660</v>
      </c>
      <c r="D1873" s="15" t="s">
        <v>4701</v>
      </c>
      <c r="E1873" s="15">
        <v>2016</v>
      </c>
      <c r="F1873" s="41">
        <v>42583</v>
      </c>
      <c r="G1873" s="42">
        <v>1003.4</v>
      </c>
      <c r="H1873" s="42">
        <v>1004.5</v>
      </c>
      <c r="I1873" s="42">
        <v>1009.9</v>
      </c>
      <c r="J1873" s="42" t="s">
        <v>4229</v>
      </c>
      <c r="K1873" s="42">
        <v>998.5</v>
      </c>
      <c r="L1873" s="42" t="s">
        <v>4230</v>
      </c>
      <c r="M1873" s="42">
        <v>28.9</v>
      </c>
      <c r="N1873" s="42">
        <v>35.200000000000003</v>
      </c>
      <c r="O1873" s="42" t="s">
        <v>4231</v>
      </c>
      <c r="P1873" s="42">
        <v>22.6</v>
      </c>
      <c r="Q1873" s="42" t="s">
        <v>4232</v>
      </c>
      <c r="R1873" s="42">
        <v>24.9</v>
      </c>
      <c r="S1873" s="42">
        <v>1.2</v>
      </c>
      <c r="T1873" s="42">
        <v>300</v>
      </c>
      <c r="U1873" s="42">
        <v>12.4</v>
      </c>
      <c r="V1873" s="42">
        <v>160</v>
      </c>
      <c r="W1873" s="42" t="s">
        <v>4233</v>
      </c>
      <c r="X1873" s="42">
        <v>215.8</v>
      </c>
      <c r="Y1873" s="42">
        <v>74.099999999999994</v>
      </c>
      <c r="Z1873" s="42">
        <v>15</v>
      </c>
      <c r="AA1873" s="42">
        <v>16</v>
      </c>
      <c r="AB1873" s="42" t="s">
        <v>4234</v>
      </c>
      <c r="AC1873" s="42">
        <v>29.5</v>
      </c>
      <c r="AD1873" s="42" t="s">
        <v>4235</v>
      </c>
      <c r="AE1873" s="42">
        <v>106.5</v>
      </c>
      <c r="AF1873" s="42" t="s">
        <v>3605</v>
      </c>
      <c r="AG1873" s="42">
        <v>79</v>
      </c>
      <c r="AH1873" s="42">
        <v>129.80000000000001</v>
      </c>
      <c r="AI1873" s="42">
        <v>212.7</v>
      </c>
      <c r="AJ1873" s="42">
        <v>511.02</v>
      </c>
      <c r="AK1873" s="42">
        <v>10</v>
      </c>
      <c r="AL1873" s="42">
        <v>13</v>
      </c>
      <c r="AM1873" s="42" t="s">
        <v>4236</v>
      </c>
      <c r="AN1873" s="42">
        <v>6.7</v>
      </c>
    </row>
    <row r="1874" spans="2:40" x14ac:dyDescent="0.25">
      <c r="B1874" s="42" t="s">
        <v>408</v>
      </c>
      <c r="C1874" s="15">
        <v>467660</v>
      </c>
      <c r="D1874" s="15" t="s">
        <v>4701</v>
      </c>
      <c r="E1874" s="15">
        <v>2016</v>
      </c>
      <c r="F1874" s="41">
        <v>42614</v>
      </c>
      <c r="G1874" s="42">
        <v>1005.5</v>
      </c>
      <c r="H1874" s="42">
        <v>1006.6</v>
      </c>
      <c r="I1874" s="42">
        <v>1015.3</v>
      </c>
      <c r="J1874" s="42" t="s">
        <v>4237</v>
      </c>
      <c r="K1874" s="42">
        <v>962.7</v>
      </c>
      <c r="L1874" s="42" t="s">
        <v>4238</v>
      </c>
      <c r="M1874" s="42">
        <v>27.9</v>
      </c>
      <c r="N1874" s="42">
        <v>36.1</v>
      </c>
      <c r="O1874" s="42" t="s">
        <v>4239</v>
      </c>
      <c r="P1874" s="42">
        <v>23.6</v>
      </c>
      <c r="Q1874" s="42" t="s">
        <v>4240</v>
      </c>
      <c r="R1874" s="42">
        <v>24.3</v>
      </c>
      <c r="S1874" s="42">
        <v>1.9</v>
      </c>
      <c r="T1874" s="42">
        <v>40</v>
      </c>
      <c r="U1874" s="42">
        <v>28.7</v>
      </c>
      <c r="V1874" s="42">
        <v>190</v>
      </c>
      <c r="W1874" s="42" t="s">
        <v>4241</v>
      </c>
      <c r="X1874" s="42">
        <v>608</v>
      </c>
      <c r="Y1874" s="42">
        <v>128.5</v>
      </c>
      <c r="Z1874" s="42">
        <v>20</v>
      </c>
      <c r="AA1874" s="42">
        <v>21</v>
      </c>
      <c r="AB1874" s="42" t="s">
        <v>4242</v>
      </c>
      <c r="AC1874" s="42">
        <v>61</v>
      </c>
      <c r="AD1874" s="42" t="s">
        <v>4243</v>
      </c>
      <c r="AE1874" s="42">
        <v>224</v>
      </c>
      <c r="AF1874" s="42" t="s">
        <v>3613</v>
      </c>
      <c r="AG1874" s="42">
        <v>81</v>
      </c>
      <c r="AH1874" s="42">
        <v>95.1</v>
      </c>
      <c r="AI1874" s="42">
        <v>147.9</v>
      </c>
      <c r="AJ1874" s="42">
        <v>412.46</v>
      </c>
      <c r="AK1874" s="42">
        <v>9</v>
      </c>
      <c r="AL1874" s="42">
        <v>13</v>
      </c>
      <c r="AM1874" s="42" t="s">
        <v>4244</v>
      </c>
      <c r="AN1874" s="42">
        <v>7.9</v>
      </c>
    </row>
    <row r="1875" spans="2:40" x14ac:dyDescent="0.25">
      <c r="B1875" s="42" t="s">
        <v>408</v>
      </c>
      <c r="C1875" s="15">
        <v>467660</v>
      </c>
      <c r="D1875" s="15" t="s">
        <v>4701</v>
      </c>
      <c r="E1875" s="15">
        <v>2016</v>
      </c>
      <c r="F1875" s="41">
        <v>42644</v>
      </c>
      <c r="G1875" s="42">
        <v>1010.9</v>
      </c>
      <c r="H1875" s="42">
        <v>1012</v>
      </c>
      <c r="I1875" s="42">
        <v>1021.3</v>
      </c>
      <c r="J1875" s="42" t="s">
        <v>4245</v>
      </c>
      <c r="K1875" s="42">
        <v>1004.4</v>
      </c>
      <c r="L1875" s="42" t="s">
        <v>4246</v>
      </c>
      <c r="M1875" s="42">
        <v>27.1</v>
      </c>
      <c r="N1875" s="42">
        <v>32.5</v>
      </c>
      <c r="O1875" s="42" t="s">
        <v>4247</v>
      </c>
      <c r="P1875" s="42">
        <v>22.5</v>
      </c>
      <c r="Q1875" s="42" t="s">
        <v>4248</v>
      </c>
      <c r="R1875" s="42">
        <v>24</v>
      </c>
      <c r="S1875" s="42">
        <v>1.7</v>
      </c>
      <c r="T1875" s="42">
        <v>40</v>
      </c>
      <c r="U1875" s="42">
        <v>15.2</v>
      </c>
      <c r="V1875" s="42">
        <v>30</v>
      </c>
      <c r="W1875" s="42" t="s">
        <v>4249</v>
      </c>
      <c r="X1875" s="42">
        <v>991.2</v>
      </c>
      <c r="Y1875" s="42">
        <v>139.1</v>
      </c>
      <c r="Z1875" s="42">
        <v>22</v>
      </c>
      <c r="AA1875" s="42">
        <v>16</v>
      </c>
      <c r="AB1875" s="42" t="s">
        <v>4250</v>
      </c>
      <c r="AC1875" s="42">
        <v>62</v>
      </c>
      <c r="AD1875" s="42" t="s">
        <v>4251</v>
      </c>
      <c r="AE1875" s="42">
        <v>283.5</v>
      </c>
      <c r="AF1875" s="42" t="s">
        <v>3136</v>
      </c>
      <c r="AG1875" s="42">
        <v>84</v>
      </c>
      <c r="AH1875" s="42">
        <v>103.6</v>
      </c>
      <c r="AI1875" s="42">
        <v>188.4</v>
      </c>
      <c r="AJ1875" s="42">
        <v>423.47</v>
      </c>
      <c r="AK1875" s="42" t="s">
        <v>76</v>
      </c>
      <c r="AL1875" s="42" t="s">
        <v>76</v>
      </c>
      <c r="AM1875" s="42" t="s">
        <v>76</v>
      </c>
      <c r="AN1875" s="42">
        <v>6.6</v>
      </c>
    </row>
    <row r="1876" spans="2:40" x14ac:dyDescent="0.25">
      <c r="B1876" s="42" t="s">
        <v>408</v>
      </c>
      <c r="C1876" s="15">
        <v>467660</v>
      </c>
      <c r="D1876" s="15" t="s">
        <v>4701</v>
      </c>
      <c r="E1876" s="15">
        <v>2016</v>
      </c>
      <c r="F1876" s="41">
        <v>42675</v>
      </c>
      <c r="G1876" s="42">
        <v>1016.3</v>
      </c>
      <c r="H1876" s="42">
        <v>1017.4</v>
      </c>
      <c r="I1876" s="42">
        <v>1024</v>
      </c>
      <c r="J1876" s="42" t="s">
        <v>4252</v>
      </c>
      <c r="K1876" s="42">
        <v>1010.1</v>
      </c>
      <c r="L1876" s="42" t="s">
        <v>4253</v>
      </c>
      <c r="M1876" s="42">
        <v>24</v>
      </c>
      <c r="N1876" s="42">
        <v>30.7</v>
      </c>
      <c r="O1876" s="42" t="s">
        <v>4254</v>
      </c>
      <c r="P1876" s="42">
        <v>18.899999999999999</v>
      </c>
      <c r="Q1876" s="42" t="s">
        <v>4255</v>
      </c>
      <c r="R1876" s="42">
        <v>19.3</v>
      </c>
      <c r="S1876" s="42">
        <v>1.6</v>
      </c>
      <c r="T1876" s="42">
        <v>330</v>
      </c>
      <c r="U1876" s="42">
        <v>17.8</v>
      </c>
      <c r="V1876" s="42">
        <v>30</v>
      </c>
      <c r="W1876" s="42" t="s">
        <v>4256</v>
      </c>
      <c r="X1876" s="42">
        <v>202.9</v>
      </c>
      <c r="Y1876" s="42">
        <v>76.099999999999994</v>
      </c>
      <c r="Z1876" s="42">
        <v>13</v>
      </c>
      <c r="AA1876" s="42">
        <v>10</v>
      </c>
      <c r="AB1876" s="42" t="s">
        <v>4257</v>
      </c>
      <c r="AC1876" s="42">
        <v>22.5</v>
      </c>
      <c r="AD1876" s="42" t="s">
        <v>4258</v>
      </c>
      <c r="AE1876" s="42">
        <v>80</v>
      </c>
      <c r="AF1876" s="42" t="s">
        <v>3628</v>
      </c>
      <c r="AG1876" s="42">
        <v>76</v>
      </c>
      <c r="AH1876" s="42">
        <v>90.1</v>
      </c>
      <c r="AI1876" s="42">
        <v>129.5</v>
      </c>
      <c r="AJ1876" s="42">
        <v>313.32</v>
      </c>
      <c r="AK1876" s="42" t="s">
        <v>76</v>
      </c>
      <c r="AL1876" s="42" t="s">
        <v>76</v>
      </c>
      <c r="AM1876" s="42" t="s">
        <v>76</v>
      </c>
      <c r="AN1876" s="42">
        <v>7</v>
      </c>
    </row>
    <row r="1877" spans="2:40" x14ac:dyDescent="0.25">
      <c r="B1877" s="42" t="s">
        <v>408</v>
      </c>
      <c r="C1877" s="15">
        <v>467660</v>
      </c>
      <c r="D1877" s="15" t="s">
        <v>4701</v>
      </c>
      <c r="E1877" s="15">
        <v>2016</v>
      </c>
      <c r="F1877" s="41">
        <v>42705</v>
      </c>
      <c r="G1877" s="42">
        <v>1018.4</v>
      </c>
      <c r="H1877" s="42">
        <v>1019.5</v>
      </c>
      <c r="I1877" s="42">
        <v>1026</v>
      </c>
      <c r="J1877" s="42" t="s">
        <v>4259</v>
      </c>
      <c r="K1877" s="42">
        <v>1010.8</v>
      </c>
      <c r="L1877" s="42" t="s">
        <v>4260</v>
      </c>
      <c r="M1877" s="42">
        <v>21.9</v>
      </c>
      <c r="N1877" s="42">
        <v>29</v>
      </c>
      <c r="O1877" s="42" t="s">
        <v>4261</v>
      </c>
      <c r="P1877" s="42">
        <v>15.4</v>
      </c>
      <c r="Q1877" s="42" t="s">
        <v>4262</v>
      </c>
      <c r="R1877" s="42">
        <v>16.3</v>
      </c>
      <c r="S1877" s="42">
        <v>1.8</v>
      </c>
      <c r="T1877" s="42">
        <v>330</v>
      </c>
      <c r="U1877" s="42">
        <v>17.2</v>
      </c>
      <c r="V1877" s="42">
        <v>20</v>
      </c>
      <c r="W1877" s="42" t="s">
        <v>4263</v>
      </c>
      <c r="X1877" s="42">
        <v>30.8</v>
      </c>
      <c r="Y1877" s="42">
        <v>21.4</v>
      </c>
      <c r="Z1877" s="42">
        <v>7</v>
      </c>
      <c r="AA1877" s="42">
        <v>5.5</v>
      </c>
      <c r="AB1877" s="42" t="s">
        <v>4264</v>
      </c>
      <c r="AC1877" s="42">
        <v>13.9</v>
      </c>
      <c r="AD1877" s="42" t="s">
        <v>4265</v>
      </c>
      <c r="AE1877" s="42">
        <v>16.5</v>
      </c>
      <c r="AF1877" s="42" t="s">
        <v>3636</v>
      </c>
      <c r="AG1877" s="42">
        <v>71</v>
      </c>
      <c r="AH1877" s="42">
        <v>95.4</v>
      </c>
      <c r="AI1877" s="42">
        <v>117.3</v>
      </c>
      <c r="AJ1877" s="42">
        <v>290.72000000000003</v>
      </c>
      <c r="AK1877" s="42" t="s">
        <v>76</v>
      </c>
      <c r="AL1877" s="42" t="s">
        <v>76</v>
      </c>
      <c r="AM1877" s="42" t="s">
        <v>76</v>
      </c>
      <c r="AN1877" s="42">
        <v>7.6</v>
      </c>
    </row>
    <row r="1878" spans="2:40" x14ac:dyDescent="0.25">
      <c r="B1878" s="42" t="s">
        <v>408</v>
      </c>
      <c r="C1878" s="15">
        <v>467660</v>
      </c>
      <c r="D1878" s="15" t="s">
        <v>4701</v>
      </c>
      <c r="E1878" s="15">
        <v>2017</v>
      </c>
      <c r="F1878" s="41">
        <v>42736</v>
      </c>
      <c r="G1878" s="42">
        <v>1019</v>
      </c>
      <c r="H1878" s="42">
        <v>1020.2</v>
      </c>
      <c r="I1878" s="42">
        <v>1028.2</v>
      </c>
      <c r="J1878" s="42" t="s">
        <v>4266</v>
      </c>
      <c r="K1878" s="42">
        <v>1009.8</v>
      </c>
      <c r="L1878" s="42" t="s">
        <v>4267</v>
      </c>
      <c r="M1878" s="42">
        <v>20.8</v>
      </c>
      <c r="N1878" s="42">
        <v>27.8</v>
      </c>
      <c r="O1878" s="42" t="s">
        <v>4268</v>
      </c>
      <c r="P1878" s="42">
        <v>14.7</v>
      </c>
      <c r="Q1878" s="42" t="s">
        <v>4269</v>
      </c>
      <c r="R1878" s="42">
        <v>14.9</v>
      </c>
      <c r="S1878" s="42">
        <v>1.5</v>
      </c>
      <c r="T1878" s="42">
        <v>340</v>
      </c>
      <c r="U1878" s="42">
        <v>14.1</v>
      </c>
      <c r="V1878" s="42">
        <v>30</v>
      </c>
      <c r="W1878" s="42" t="s">
        <v>4270</v>
      </c>
      <c r="X1878" s="42">
        <v>6.7</v>
      </c>
      <c r="Y1878" s="42">
        <v>18.600000000000001</v>
      </c>
      <c r="Z1878" s="42">
        <v>11</v>
      </c>
      <c r="AA1878" s="42">
        <v>0.9</v>
      </c>
      <c r="AB1878" s="42" t="s">
        <v>4271</v>
      </c>
      <c r="AC1878" s="42">
        <v>1</v>
      </c>
      <c r="AD1878" s="42" t="s">
        <v>4272</v>
      </c>
      <c r="AE1878" s="42">
        <v>1.1000000000000001</v>
      </c>
      <c r="AF1878" s="42" t="s">
        <v>3159</v>
      </c>
      <c r="AG1878" s="42">
        <v>69</v>
      </c>
      <c r="AH1878" s="42">
        <v>85.5</v>
      </c>
      <c r="AI1878" s="42">
        <v>102.2</v>
      </c>
      <c r="AJ1878" s="42">
        <v>289.64999999999998</v>
      </c>
      <c r="AK1878" s="42" t="s">
        <v>76</v>
      </c>
      <c r="AL1878" s="42" t="s">
        <v>76</v>
      </c>
      <c r="AM1878" s="42" t="s">
        <v>76</v>
      </c>
      <c r="AN1878" s="42">
        <v>8</v>
      </c>
    </row>
    <row r="1879" spans="2:40" x14ac:dyDescent="0.25">
      <c r="B1879" s="42" t="s">
        <v>408</v>
      </c>
      <c r="C1879" s="15">
        <v>467660</v>
      </c>
      <c r="D1879" s="15" t="s">
        <v>4701</v>
      </c>
      <c r="E1879" s="15">
        <v>2017</v>
      </c>
      <c r="F1879" s="41">
        <v>42767</v>
      </c>
      <c r="G1879" s="42">
        <v>1019.5</v>
      </c>
      <c r="H1879" s="42">
        <v>1020.6</v>
      </c>
      <c r="I1879" s="42">
        <v>1030.4000000000001</v>
      </c>
      <c r="J1879" s="42" t="s">
        <v>4273</v>
      </c>
      <c r="K1879" s="42">
        <v>1010.5</v>
      </c>
      <c r="L1879" s="42" t="s">
        <v>4274</v>
      </c>
      <c r="M1879" s="42">
        <v>19.600000000000001</v>
      </c>
      <c r="N1879" s="42">
        <v>27.8</v>
      </c>
      <c r="O1879" s="42" t="s">
        <v>4275</v>
      </c>
      <c r="P1879" s="42">
        <v>11.4</v>
      </c>
      <c r="Q1879" s="42" t="s">
        <v>4276</v>
      </c>
      <c r="R1879" s="42">
        <v>14</v>
      </c>
      <c r="S1879" s="42">
        <v>1.8</v>
      </c>
      <c r="T1879" s="42">
        <v>340</v>
      </c>
      <c r="U1879" s="42">
        <v>15.3</v>
      </c>
      <c r="V1879" s="42">
        <v>50</v>
      </c>
      <c r="W1879" s="42" t="s">
        <v>4277</v>
      </c>
      <c r="X1879" s="42">
        <v>24.4</v>
      </c>
      <c r="Y1879" s="42">
        <v>47.4</v>
      </c>
      <c r="Z1879" s="42">
        <v>11</v>
      </c>
      <c r="AA1879" s="42">
        <v>1.5</v>
      </c>
      <c r="AB1879" s="42" t="s">
        <v>4278</v>
      </c>
      <c r="AC1879" s="42">
        <v>4.5</v>
      </c>
      <c r="AD1879" s="42" t="s">
        <v>4279</v>
      </c>
      <c r="AE1879" s="42">
        <v>6.8</v>
      </c>
      <c r="AF1879" s="42" t="s">
        <v>3167</v>
      </c>
      <c r="AG1879" s="42">
        <v>71</v>
      </c>
      <c r="AH1879" s="42">
        <v>79.8</v>
      </c>
      <c r="AI1879" s="42">
        <v>79</v>
      </c>
      <c r="AJ1879" s="42">
        <v>255.2</v>
      </c>
      <c r="AK1879" s="42" t="s">
        <v>76</v>
      </c>
      <c r="AL1879" s="42" t="s">
        <v>76</v>
      </c>
      <c r="AM1879" s="42" t="s">
        <v>76</v>
      </c>
      <c r="AN1879" s="42">
        <v>8.6</v>
      </c>
    </row>
    <row r="1880" spans="2:40" x14ac:dyDescent="0.25">
      <c r="B1880" s="42" t="s">
        <v>408</v>
      </c>
      <c r="C1880" s="15">
        <v>467660</v>
      </c>
      <c r="D1880" s="15" t="s">
        <v>4701</v>
      </c>
      <c r="E1880" s="15">
        <v>2017</v>
      </c>
      <c r="F1880" s="41">
        <v>42795</v>
      </c>
      <c r="G1880" s="42">
        <v>1015.8</v>
      </c>
      <c r="H1880" s="42">
        <v>1016.9</v>
      </c>
      <c r="I1880" s="42">
        <v>1024.9000000000001</v>
      </c>
      <c r="J1880" s="42" t="s">
        <v>4280</v>
      </c>
      <c r="K1880" s="42">
        <v>1007</v>
      </c>
      <c r="L1880" s="42" t="s">
        <v>4281</v>
      </c>
      <c r="M1880" s="42">
        <v>20.9</v>
      </c>
      <c r="N1880" s="42">
        <v>30.1</v>
      </c>
      <c r="O1880" s="42" t="s">
        <v>4282</v>
      </c>
      <c r="P1880" s="42">
        <v>14.7</v>
      </c>
      <c r="Q1880" s="42" t="s">
        <v>4283</v>
      </c>
      <c r="R1880" s="42">
        <v>16.5</v>
      </c>
      <c r="S1880" s="42">
        <v>1.5</v>
      </c>
      <c r="T1880" s="42">
        <v>340</v>
      </c>
      <c r="U1880" s="42">
        <v>18</v>
      </c>
      <c r="V1880" s="42">
        <v>50</v>
      </c>
      <c r="W1880" s="42" t="s">
        <v>4284</v>
      </c>
      <c r="X1880" s="42">
        <v>42.2</v>
      </c>
      <c r="Y1880" s="42">
        <v>78</v>
      </c>
      <c r="Z1880" s="42">
        <v>15</v>
      </c>
      <c r="AA1880" s="42">
        <v>5</v>
      </c>
      <c r="AB1880" s="42" t="s">
        <v>4285</v>
      </c>
      <c r="AC1880" s="42">
        <v>12.5</v>
      </c>
      <c r="AD1880" s="42" t="s">
        <v>4286</v>
      </c>
      <c r="AE1880" s="42">
        <v>16.5</v>
      </c>
      <c r="AF1880" s="42" t="s">
        <v>4287</v>
      </c>
      <c r="AG1880" s="42">
        <v>76</v>
      </c>
      <c r="AH1880" s="42">
        <v>72.8</v>
      </c>
      <c r="AI1880" s="42">
        <v>65.900000000000006</v>
      </c>
      <c r="AJ1880" s="42">
        <v>263.70999999999998</v>
      </c>
      <c r="AK1880" s="42" t="s">
        <v>76</v>
      </c>
      <c r="AL1880" s="42" t="s">
        <v>76</v>
      </c>
      <c r="AM1880" s="42" t="s">
        <v>76</v>
      </c>
      <c r="AN1880" s="42">
        <v>8.9</v>
      </c>
    </row>
    <row r="1881" spans="2:40" x14ac:dyDescent="0.25">
      <c r="B1881" s="42" t="s">
        <v>408</v>
      </c>
      <c r="C1881" s="15">
        <v>467660</v>
      </c>
      <c r="D1881" s="15" t="s">
        <v>4701</v>
      </c>
      <c r="E1881" s="15">
        <v>2017</v>
      </c>
      <c r="F1881" s="41">
        <v>42826</v>
      </c>
      <c r="G1881" s="42">
        <v>1012.7</v>
      </c>
      <c r="H1881" s="42">
        <v>1013.8</v>
      </c>
      <c r="I1881" s="42">
        <v>1024.4000000000001</v>
      </c>
      <c r="J1881" s="42" t="s">
        <v>4288</v>
      </c>
      <c r="K1881" s="42">
        <v>1002</v>
      </c>
      <c r="L1881" s="42" t="s">
        <v>4289</v>
      </c>
      <c r="M1881" s="42">
        <v>23.6</v>
      </c>
      <c r="N1881" s="42">
        <v>31.9</v>
      </c>
      <c r="O1881" s="42" t="s">
        <v>4290</v>
      </c>
      <c r="P1881" s="42">
        <v>15.2</v>
      </c>
      <c r="Q1881" s="42" t="s">
        <v>4291</v>
      </c>
      <c r="R1881" s="42">
        <v>18.7</v>
      </c>
      <c r="S1881" s="42">
        <v>1.3</v>
      </c>
      <c r="T1881" s="42">
        <v>330</v>
      </c>
      <c r="U1881" s="42">
        <v>14.8</v>
      </c>
      <c r="V1881" s="42">
        <v>30</v>
      </c>
      <c r="W1881" s="42" t="s">
        <v>4292</v>
      </c>
      <c r="X1881" s="42">
        <v>82.8</v>
      </c>
      <c r="Y1881" s="42">
        <v>66.2</v>
      </c>
      <c r="Z1881" s="42">
        <v>13</v>
      </c>
      <c r="AA1881" s="42">
        <v>3.5</v>
      </c>
      <c r="AB1881" s="42" t="s">
        <v>4293</v>
      </c>
      <c r="AC1881" s="42">
        <v>6.3</v>
      </c>
      <c r="AD1881" s="42" t="s">
        <v>4294</v>
      </c>
      <c r="AE1881" s="42">
        <v>21.5</v>
      </c>
      <c r="AF1881" s="42" t="s">
        <v>3183</v>
      </c>
      <c r="AG1881" s="42">
        <v>75</v>
      </c>
      <c r="AH1881" s="42">
        <v>94.8</v>
      </c>
      <c r="AI1881" s="42">
        <v>138</v>
      </c>
      <c r="AJ1881" s="42">
        <v>411.87</v>
      </c>
      <c r="AK1881" s="42" t="s">
        <v>76</v>
      </c>
      <c r="AL1881" s="42" t="s">
        <v>76</v>
      </c>
      <c r="AM1881" s="42" t="s">
        <v>76</v>
      </c>
      <c r="AN1881" s="42">
        <v>7.8</v>
      </c>
    </row>
    <row r="1882" spans="2:40" x14ac:dyDescent="0.25">
      <c r="B1882" s="42" t="s">
        <v>408</v>
      </c>
      <c r="C1882" s="15">
        <v>467660</v>
      </c>
      <c r="D1882" s="15" t="s">
        <v>4701</v>
      </c>
      <c r="E1882" s="15">
        <v>2017</v>
      </c>
      <c r="F1882" s="41">
        <v>42856</v>
      </c>
      <c r="G1882" s="42">
        <v>1010</v>
      </c>
      <c r="H1882" s="42">
        <v>1011.1</v>
      </c>
      <c r="I1882" s="42">
        <v>1015.7</v>
      </c>
      <c r="J1882" s="42" t="s">
        <v>4295</v>
      </c>
      <c r="K1882" s="42">
        <v>1001</v>
      </c>
      <c r="L1882" s="42" t="s">
        <v>4296</v>
      </c>
      <c r="M1882" s="42">
        <v>26.2</v>
      </c>
      <c r="N1882" s="42">
        <v>35.299999999999997</v>
      </c>
      <c r="O1882" s="42" t="s">
        <v>4297</v>
      </c>
      <c r="P1882" s="42">
        <v>21.6</v>
      </c>
      <c r="Q1882" s="42" t="s">
        <v>4298</v>
      </c>
      <c r="R1882" s="42">
        <v>22.2</v>
      </c>
      <c r="S1882" s="42">
        <v>1.4</v>
      </c>
      <c r="T1882" s="42">
        <v>50</v>
      </c>
      <c r="U1882" s="42">
        <v>10.9</v>
      </c>
      <c r="V1882" s="42">
        <v>190</v>
      </c>
      <c r="W1882" s="42" t="s">
        <v>4299</v>
      </c>
      <c r="X1882" s="42">
        <v>184.5</v>
      </c>
      <c r="Y1882" s="42">
        <v>111</v>
      </c>
      <c r="Z1882" s="42">
        <v>22</v>
      </c>
      <c r="AA1882" s="42">
        <v>19</v>
      </c>
      <c r="AB1882" s="42" t="s">
        <v>4300</v>
      </c>
      <c r="AC1882" s="42">
        <v>61</v>
      </c>
      <c r="AD1882" s="42" t="s">
        <v>4301</v>
      </c>
      <c r="AE1882" s="42">
        <v>65</v>
      </c>
      <c r="AF1882" s="42" t="s">
        <v>4302</v>
      </c>
      <c r="AG1882" s="42">
        <v>79</v>
      </c>
      <c r="AH1882" s="42">
        <v>104.1</v>
      </c>
      <c r="AI1882" s="42">
        <v>146.1</v>
      </c>
      <c r="AJ1882" s="42">
        <v>471.88</v>
      </c>
      <c r="AK1882" s="42" t="s">
        <v>76</v>
      </c>
      <c r="AL1882" s="42" t="s">
        <v>76</v>
      </c>
      <c r="AM1882" s="42" t="s">
        <v>76</v>
      </c>
      <c r="AN1882" s="42">
        <v>8</v>
      </c>
    </row>
    <row r="1883" spans="2:40" x14ac:dyDescent="0.25">
      <c r="B1883" s="42" t="s">
        <v>408</v>
      </c>
      <c r="C1883" s="15">
        <v>467660</v>
      </c>
      <c r="D1883" s="15" t="s">
        <v>4701</v>
      </c>
      <c r="E1883" s="15">
        <v>2017</v>
      </c>
      <c r="F1883" s="41">
        <v>42887</v>
      </c>
      <c r="G1883" s="42">
        <v>1006.7</v>
      </c>
      <c r="H1883" s="42">
        <v>1007.8</v>
      </c>
      <c r="I1883" s="42">
        <v>1012.3</v>
      </c>
      <c r="J1883" s="42" t="s">
        <v>4303</v>
      </c>
      <c r="K1883" s="42">
        <v>997.1</v>
      </c>
      <c r="L1883" s="42" t="s">
        <v>4304</v>
      </c>
      <c r="M1883" s="42">
        <v>29</v>
      </c>
      <c r="N1883" s="42">
        <v>35.299999999999997</v>
      </c>
      <c r="O1883" s="42" t="s">
        <v>4305</v>
      </c>
      <c r="P1883" s="42">
        <v>24</v>
      </c>
      <c r="Q1883" s="42" t="s">
        <v>4306</v>
      </c>
      <c r="R1883" s="42">
        <v>24.4</v>
      </c>
      <c r="S1883" s="42">
        <v>1.3</v>
      </c>
      <c r="T1883" s="42">
        <v>190</v>
      </c>
      <c r="U1883" s="42">
        <v>15</v>
      </c>
      <c r="V1883" s="42">
        <v>210</v>
      </c>
      <c r="W1883" s="42" t="s">
        <v>4307</v>
      </c>
      <c r="X1883" s="42">
        <v>170.4</v>
      </c>
      <c r="Y1883" s="42">
        <v>65.599999999999994</v>
      </c>
      <c r="Z1883" s="42">
        <v>12</v>
      </c>
      <c r="AA1883" s="42">
        <v>7.5</v>
      </c>
      <c r="AB1883" s="42" t="s">
        <v>4308</v>
      </c>
      <c r="AC1883" s="42">
        <v>17</v>
      </c>
      <c r="AD1883" s="42" t="s">
        <v>4309</v>
      </c>
      <c r="AE1883" s="42">
        <v>92.5</v>
      </c>
      <c r="AF1883" s="42" t="s">
        <v>2061</v>
      </c>
      <c r="AG1883" s="42">
        <v>77</v>
      </c>
      <c r="AH1883" s="42">
        <v>137.6</v>
      </c>
      <c r="AI1883" s="42">
        <v>234.6</v>
      </c>
      <c r="AJ1883" s="42">
        <v>567.25</v>
      </c>
      <c r="AK1883" s="42" t="s">
        <v>76</v>
      </c>
      <c r="AL1883" s="42" t="s">
        <v>76</v>
      </c>
      <c r="AM1883" s="42" t="s">
        <v>76</v>
      </c>
      <c r="AN1883" s="42">
        <v>6.4</v>
      </c>
    </row>
    <row r="1884" spans="2:40" x14ac:dyDescent="0.25">
      <c r="B1884" s="42" t="s">
        <v>408</v>
      </c>
      <c r="C1884" s="15">
        <v>467660</v>
      </c>
      <c r="D1884" s="15" t="s">
        <v>4701</v>
      </c>
      <c r="E1884" s="15">
        <v>2017</v>
      </c>
      <c r="F1884" s="41">
        <v>42917</v>
      </c>
      <c r="G1884" s="42">
        <v>1008.2</v>
      </c>
      <c r="H1884" s="42">
        <v>1009.3</v>
      </c>
      <c r="I1884" s="42">
        <v>1015.4</v>
      </c>
      <c r="J1884" s="42" t="s">
        <v>4310</v>
      </c>
      <c r="K1884" s="42">
        <v>990</v>
      </c>
      <c r="L1884" s="42" t="s">
        <v>4311</v>
      </c>
      <c r="M1884" s="42">
        <v>29.4</v>
      </c>
      <c r="N1884" s="42">
        <v>34.6</v>
      </c>
      <c r="O1884" s="42" t="s">
        <v>4312</v>
      </c>
      <c r="P1884" s="42">
        <v>23.7</v>
      </c>
      <c r="Q1884" s="42" t="s">
        <v>4313</v>
      </c>
      <c r="R1884" s="42">
        <v>24.1</v>
      </c>
      <c r="S1884" s="42">
        <v>1.4</v>
      </c>
      <c r="T1884" s="42">
        <v>300</v>
      </c>
      <c r="U1884" s="42">
        <v>21.7</v>
      </c>
      <c r="V1884" s="42">
        <v>170</v>
      </c>
      <c r="W1884" s="42" t="s">
        <v>4314</v>
      </c>
      <c r="X1884" s="42">
        <v>188.7</v>
      </c>
      <c r="Y1884" s="42">
        <v>58.7</v>
      </c>
      <c r="Z1884" s="42">
        <v>12</v>
      </c>
      <c r="AA1884" s="42">
        <v>13</v>
      </c>
      <c r="AB1884" s="42" t="s">
        <v>4315</v>
      </c>
      <c r="AC1884" s="42">
        <v>22</v>
      </c>
      <c r="AD1884" s="42" t="s">
        <v>4316</v>
      </c>
      <c r="AE1884" s="42">
        <v>83.5</v>
      </c>
      <c r="AF1884" s="42" t="s">
        <v>3690</v>
      </c>
      <c r="AG1884" s="42">
        <v>74</v>
      </c>
      <c r="AH1884" s="42">
        <v>239.4</v>
      </c>
      <c r="AI1884" s="42">
        <v>263.3</v>
      </c>
      <c r="AJ1884" s="42">
        <v>625.16999999999996</v>
      </c>
      <c r="AK1884" s="42" t="s">
        <v>76</v>
      </c>
      <c r="AL1884" s="42" t="s">
        <v>76</v>
      </c>
      <c r="AM1884" s="42" t="s">
        <v>76</v>
      </c>
      <c r="AN1884" s="42">
        <v>5.6</v>
      </c>
    </row>
    <row r="1885" spans="2:40" x14ac:dyDescent="0.25">
      <c r="B1885" s="42" t="s">
        <v>408</v>
      </c>
      <c r="C1885" s="15">
        <v>467660</v>
      </c>
      <c r="D1885" s="15" t="s">
        <v>4701</v>
      </c>
      <c r="E1885" s="15">
        <v>2017</v>
      </c>
      <c r="F1885" s="41">
        <v>42948</v>
      </c>
      <c r="G1885" s="42">
        <v>1006.3</v>
      </c>
      <c r="H1885" s="42">
        <v>1007.4</v>
      </c>
      <c r="I1885" s="42">
        <v>1013.7</v>
      </c>
      <c r="J1885" s="42" t="s">
        <v>4317</v>
      </c>
      <c r="K1885" s="42">
        <v>996.7</v>
      </c>
      <c r="L1885" s="42" t="s">
        <v>4318</v>
      </c>
      <c r="M1885" s="42">
        <v>29.6</v>
      </c>
      <c r="N1885" s="42">
        <v>34.799999999999997</v>
      </c>
      <c r="O1885" s="42" t="s">
        <v>4319</v>
      </c>
      <c r="P1885" s="42">
        <v>23.8</v>
      </c>
      <c r="Q1885" s="42" t="s">
        <v>4320</v>
      </c>
      <c r="R1885" s="42">
        <v>24.4</v>
      </c>
      <c r="S1885" s="42">
        <v>1.3</v>
      </c>
      <c r="T1885" s="42">
        <v>60</v>
      </c>
      <c r="U1885" s="42">
        <v>15.7</v>
      </c>
      <c r="V1885" s="42">
        <v>210</v>
      </c>
      <c r="W1885" s="42" t="s">
        <v>4321</v>
      </c>
      <c r="X1885" s="42">
        <v>314.5</v>
      </c>
      <c r="Y1885" s="42">
        <v>33.5</v>
      </c>
      <c r="Z1885" s="42">
        <v>9</v>
      </c>
      <c r="AA1885" s="42">
        <v>26.5</v>
      </c>
      <c r="AB1885" s="42" t="s">
        <v>4322</v>
      </c>
      <c r="AC1885" s="42">
        <v>65.5</v>
      </c>
      <c r="AD1885" s="42" t="s">
        <v>4323</v>
      </c>
      <c r="AE1885" s="42">
        <v>133</v>
      </c>
      <c r="AF1885" s="42" t="s">
        <v>3212</v>
      </c>
      <c r="AG1885" s="42">
        <v>74</v>
      </c>
      <c r="AH1885" s="42">
        <v>155.4</v>
      </c>
      <c r="AI1885" s="42">
        <v>280.89999999999998</v>
      </c>
      <c r="AJ1885" s="42">
        <v>621.04999999999995</v>
      </c>
      <c r="AK1885" s="42" t="s">
        <v>76</v>
      </c>
      <c r="AL1885" s="42" t="s">
        <v>76</v>
      </c>
      <c r="AM1885" s="42" t="s">
        <v>76</v>
      </c>
      <c r="AN1885" s="42">
        <v>4.9000000000000004</v>
      </c>
    </row>
    <row r="1886" spans="2:40" x14ac:dyDescent="0.25">
      <c r="B1886" s="42" t="s">
        <v>408</v>
      </c>
      <c r="C1886" s="15">
        <v>467660</v>
      </c>
      <c r="D1886" s="15" t="s">
        <v>4701</v>
      </c>
      <c r="E1886" s="15">
        <v>2017</v>
      </c>
      <c r="F1886" s="41">
        <v>42979</v>
      </c>
      <c r="G1886" s="42">
        <v>1009</v>
      </c>
      <c r="H1886" s="42">
        <v>1010.1</v>
      </c>
      <c r="I1886" s="42">
        <v>1016.8</v>
      </c>
      <c r="J1886" s="42" t="s">
        <v>4324</v>
      </c>
      <c r="K1886" s="42">
        <v>1002.9</v>
      </c>
      <c r="L1886" s="42" t="s">
        <v>4325</v>
      </c>
      <c r="M1886" s="42">
        <v>29</v>
      </c>
      <c r="N1886" s="42">
        <v>33.700000000000003</v>
      </c>
      <c r="O1886" s="42" t="s">
        <v>4326</v>
      </c>
      <c r="P1886" s="42">
        <v>23.8</v>
      </c>
      <c r="Q1886" s="42" t="s">
        <v>4327</v>
      </c>
      <c r="R1886" s="42">
        <v>24.6</v>
      </c>
      <c r="S1886" s="42">
        <v>1.2</v>
      </c>
      <c r="T1886" s="42">
        <v>50</v>
      </c>
      <c r="U1886" s="42">
        <v>10.7</v>
      </c>
      <c r="V1886" s="42">
        <v>190</v>
      </c>
      <c r="W1886" s="42" t="s">
        <v>4328</v>
      </c>
      <c r="X1886" s="42">
        <v>162</v>
      </c>
      <c r="Y1886" s="42">
        <v>49.9</v>
      </c>
      <c r="Z1886" s="42">
        <v>8</v>
      </c>
      <c r="AA1886" s="42">
        <v>8</v>
      </c>
      <c r="AB1886" s="42" t="s">
        <v>4329</v>
      </c>
      <c r="AC1886" s="42">
        <v>19</v>
      </c>
      <c r="AD1886" s="42" t="s">
        <v>4330</v>
      </c>
      <c r="AE1886" s="42">
        <v>95</v>
      </c>
      <c r="AF1886" s="42" t="s">
        <v>3220</v>
      </c>
      <c r="AG1886" s="42">
        <v>78</v>
      </c>
      <c r="AH1886" s="42">
        <v>142.19999999999999</v>
      </c>
      <c r="AI1886" s="42">
        <v>255.3</v>
      </c>
      <c r="AJ1886" s="42">
        <v>551.87</v>
      </c>
      <c r="AK1886" s="42" t="s">
        <v>76</v>
      </c>
      <c r="AL1886" s="42" t="s">
        <v>76</v>
      </c>
      <c r="AM1886" s="42" t="s">
        <v>76</v>
      </c>
      <c r="AN1886" s="42">
        <v>5.5</v>
      </c>
    </row>
    <row r="1887" spans="2:40" x14ac:dyDescent="0.25">
      <c r="B1887" s="42" t="s">
        <v>408</v>
      </c>
      <c r="C1887" s="15">
        <v>467660</v>
      </c>
      <c r="D1887" s="15" t="s">
        <v>4701</v>
      </c>
      <c r="E1887" s="15">
        <v>2017</v>
      </c>
      <c r="F1887" s="41">
        <v>43009</v>
      </c>
      <c r="G1887" s="42">
        <v>1011.4</v>
      </c>
      <c r="H1887" s="42">
        <v>1012.5</v>
      </c>
      <c r="I1887" s="42">
        <v>1021.3</v>
      </c>
      <c r="J1887" s="42" t="s">
        <v>4331</v>
      </c>
      <c r="K1887" s="42">
        <v>1001.5</v>
      </c>
      <c r="L1887" s="42" t="s">
        <v>4332</v>
      </c>
      <c r="M1887" s="42">
        <v>26.5</v>
      </c>
      <c r="N1887" s="42">
        <v>33.200000000000003</v>
      </c>
      <c r="O1887" s="42" t="s">
        <v>4333</v>
      </c>
      <c r="P1887" s="42">
        <v>19.399999999999999</v>
      </c>
      <c r="Q1887" s="42" t="s">
        <v>4334</v>
      </c>
      <c r="R1887" s="42">
        <v>21.5</v>
      </c>
      <c r="S1887" s="42">
        <v>2</v>
      </c>
      <c r="T1887" s="42">
        <v>40</v>
      </c>
      <c r="U1887" s="42">
        <v>16.3</v>
      </c>
      <c r="V1887" s="42">
        <v>40</v>
      </c>
      <c r="W1887" s="42" t="s">
        <v>4335</v>
      </c>
      <c r="X1887" s="42">
        <v>762.9</v>
      </c>
      <c r="Y1887" s="42">
        <v>80.900000000000006</v>
      </c>
      <c r="Z1887" s="42">
        <v>13</v>
      </c>
      <c r="AA1887" s="42">
        <v>19</v>
      </c>
      <c r="AB1887" s="42" t="s">
        <v>4336</v>
      </c>
      <c r="AC1887" s="42">
        <v>65</v>
      </c>
      <c r="AD1887" s="42" t="s">
        <v>4337</v>
      </c>
      <c r="AE1887" s="42">
        <v>271</v>
      </c>
      <c r="AF1887" s="42" t="s">
        <v>2093</v>
      </c>
      <c r="AG1887" s="42">
        <v>75</v>
      </c>
      <c r="AH1887" s="42">
        <v>122.2</v>
      </c>
      <c r="AI1887" s="42">
        <v>171.4</v>
      </c>
      <c r="AJ1887" s="42">
        <v>408.61</v>
      </c>
      <c r="AK1887" s="42" t="s">
        <v>76</v>
      </c>
      <c r="AL1887" s="42" t="s">
        <v>76</v>
      </c>
      <c r="AM1887" s="42" t="s">
        <v>76</v>
      </c>
      <c r="AN1887" s="42">
        <v>6.3</v>
      </c>
    </row>
    <row r="1888" spans="2:40" x14ac:dyDescent="0.25">
      <c r="B1888" s="42" t="s">
        <v>408</v>
      </c>
      <c r="C1888" s="15">
        <v>467660</v>
      </c>
      <c r="D1888" s="15" t="s">
        <v>4701</v>
      </c>
      <c r="E1888" s="15">
        <v>2017</v>
      </c>
      <c r="F1888" s="41">
        <v>43040</v>
      </c>
      <c r="G1888" s="42">
        <v>1015</v>
      </c>
      <c r="H1888" s="42">
        <v>1016.1</v>
      </c>
      <c r="I1888" s="42">
        <v>1022.4</v>
      </c>
      <c r="J1888" s="42" t="s">
        <v>4338</v>
      </c>
      <c r="K1888" s="42">
        <v>1006.7</v>
      </c>
      <c r="L1888" s="42" t="s">
        <v>4339</v>
      </c>
      <c r="M1888" s="42">
        <v>24.5</v>
      </c>
      <c r="N1888" s="42">
        <v>30.5</v>
      </c>
      <c r="O1888" s="42" t="s">
        <v>4340</v>
      </c>
      <c r="P1888" s="42">
        <v>19.2</v>
      </c>
      <c r="Q1888" s="42" t="s">
        <v>4341</v>
      </c>
      <c r="R1888" s="42">
        <v>19.8</v>
      </c>
      <c r="S1888" s="42">
        <v>1.8</v>
      </c>
      <c r="T1888" s="42">
        <v>40</v>
      </c>
      <c r="U1888" s="42">
        <v>19.600000000000001</v>
      </c>
      <c r="V1888" s="42">
        <v>50</v>
      </c>
      <c r="W1888" s="42" t="s">
        <v>4342</v>
      </c>
      <c r="X1888" s="42">
        <v>17.2</v>
      </c>
      <c r="Y1888" s="42">
        <v>38.5</v>
      </c>
      <c r="Z1888" s="42">
        <v>11</v>
      </c>
      <c r="AA1888" s="42">
        <v>1.2</v>
      </c>
      <c r="AB1888" s="42" t="s">
        <v>4343</v>
      </c>
      <c r="AC1888" s="42">
        <v>3</v>
      </c>
      <c r="AD1888" s="42" t="s">
        <v>4343</v>
      </c>
      <c r="AE1888" s="42">
        <v>3.9</v>
      </c>
      <c r="AF1888" s="42" t="s">
        <v>4344</v>
      </c>
      <c r="AG1888" s="42">
        <v>76</v>
      </c>
      <c r="AH1888" s="42">
        <v>88.6</v>
      </c>
      <c r="AI1888" s="42">
        <v>114</v>
      </c>
      <c r="AJ1888" s="42">
        <v>330.13</v>
      </c>
      <c r="AK1888" s="42" t="s">
        <v>76</v>
      </c>
      <c r="AL1888" s="42" t="s">
        <v>76</v>
      </c>
      <c r="AM1888" s="42" t="s">
        <v>76</v>
      </c>
      <c r="AN1888" s="42">
        <v>7.8</v>
      </c>
    </row>
    <row r="1889" spans="2:40" x14ac:dyDescent="0.25">
      <c r="B1889" s="42" t="s">
        <v>408</v>
      </c>
      <c r="C1889" s="15">
        <v>467660</v>
      </c>
      <c r="D1889" s="15" t="s">
        <v>4701</v>
      </c>
      <c r="E1889" s="15">
        <v>2017</v>
      </c>
      <c r="F1889" s="41">
        <v>43070</v>
      </c>
      <c r="G1889" s="42">
        <v>1018.6</v>
      </c>
      <c r="H1889" s="42">
        <v>1019.8</v>
      </c>
      <c r="I1889" s="42">
        <v>1027.2</v>
      </c>
      <c r="J1889" s="42" t="s">
        <v>4345</v>
      </c>
      <c r="K1889" s="42">
        <v>1011.8</v>
      </c>
      <c r="L1889" s="42" t="s">
        <v>4346</v>
      </c>
      <c r="M1889" s="42">
        <v>20.399999999999999</v>
      </c>
      <c r="N1889" s="42">
        <v>27.5</v>
      </c>
      <c r="O1889" s="42" t="s">
        <v>4347</v>
      </c>
      <c r="P1889" s="42">
        <v>15.3</v>
      </c>
      <c r="Q1889" s="42" t="s">
        <v>4348</v>
      </c>
      <c r="R1889" s="42">
        <v>14.5</v>
      </c>
      <c r="S1889" s="42">
        <v>2.1</v>
      </c>
      <c r="T1889" s="42">
        <v>40</v>
      </c>
      <c r="U1889" s="42">
        <v>17.5</v>
      </c>
      <c r="V1889" s="42">
        <v>10</v>
      </c>
      <c r="W1889" s="42" t="s">
        <v>4349</v>
      </c>
      <c r="X1889" s="42">
        <v>15.2</v>
      </c>
      <c r="Y1889" s="42">
        <v>35.299999999999997</v>
      </c>
      <c r="Z1889" s="42">
        <v>10</v>
      </c>
      <c r="AA1889" s="42">
        <v>1</v>
      </c>
      <c r="AB1889" s="42" t="s">
        <v>4350</v>
      </c>
      <c r="AC1889" s="42">
        <v>2.8</v>
      </c>
      <c r="AD1889" s="42" t="s">
        <v>4351</v>
      </c>
      <c r="AE1889" s="42">
        <v>7.2</v>
      </c>
      <c r="AF1889" s="42" t="s">
        <v>3725</v>
      </c>
      <c r="AG1889" s="42">
        <v>70</v>
      </c>
      <c r="AH1889" s="42">
        <v>90.2</v>
      </c>
      <c r="AI1889" s="42">
        <v>101.5</v>
      </c>
      <c r="AJ1889" s="42">
        <v>302.22000000000003</v>
      </c>
      <c r="AK1889" s="42">
        <v>5</v>
      </c>
      <c r="AL1889" s="42">
        <v>6</v>
      </c>
      <c r="AM1889" s="42" t="s">
        <v>4352</v>
      </c>
      <c r="AN1889" s="42">
        <v>8.1999999999999993</v>
      </c>
    </row>
    <row r="1890" spans="2:40" x14ac:dyDescent="0.25">
      <c r="B1890" s="42" t="s">
        <v>408</v>
      </c>
      <c r="C1890" s="15">
        <v>467660</v>
      </c>
      <c r="D1890" s="15" t="s">
        <v>4701</v>
      </c>
      <c r="E1890" s="15">
        <v>2018</v>
      </c>
      <c r="F1890" s="41">
        <v>43101</v>
      </c>
      <c r="G1890" s="42">
        <v>1017.1</v>
      </c>
      <c r="H1890" s="42">
        <v>1018.3</v>
      </c>
      <c r="I1890" s="42">
        <v>1027.9000000000001</v>
      </c>
      <c r="J1890" s="42" t="s">
        <v>4353</v>
      </c>
      <c r="K1890" s="42">
        <v>1008.9</v>
      </c>
      <c r="L1890" s="42" t="s">
        <v>4354</v>
      </c>
      <c r="M1890" s="42">
        <v>19.100000000000001</v>
      </c>
      <c r="N1890" s="42">
        <v>25.4</v>
      </c>
      <c r="O1890" s="42" t="s">
        <v>4355</v>
      </c>
      <c r="P1890" s="42">
        <v>10.9</v>
      </c>
      <c r="Q1890" s="42" t="s">
        <v>4356</v>
      </c>
      <c r="R1890" s="42">
        <v>14.6</v>
      </c>
      <c r="S1890" s="42">
        <v>1.7</v>
      </c>
      <c r="T1890" s="42">
        <v>340</v>
      </c>
      <c r="U1890" s="42">
        <v>15.7</v>
      </c>
      <c r="V1890" s="42">
        <v>30</v>
      </c>
      <c r="W1890" s="42" t="s">
        <v>4357</v>
      </c>
      <c r="X1890" s="42">
        <v>53.9</v>
      </c>
      <c r="Y1890" s="42">
        <v>91.3</v>
      </c>
      <c r="Z1890" s="42">
        <v>12</v>
      </c>
      <c r="AA1890" s="42">
        <v>1.5</v>
      </c>
      <c r="AB1890" s="42" t="s">
        <v>4358</v>
      </c>
      <c r="AC1890" s="42">
        <v>3.5</v>
      </c>
      <c r="AD1890" s="42" t="s">
        <v>4359</v>
      </c>
      <c r="AE1890" s="42">
        <v>14.5</v>
      </c>
      <c r="AF1890" s="42" t="s">
        <v>2118</v>
      </c>
      <c r="AG1890" s="42">
        <v>76</v>
      </c>
      <c r="AH1890" s="42">
        <v>70.2</v>
      </c>
      <c r="AI1890" s="42">
        <v>78.8</v>
      </c>
      <c r="AJ1890" s="42">
        <v>274.32</v>
      </c>
      <c r="AK1890" s="42" t="s">
        <v>76</v>
      </c>
      <c r="AL1890" s="42" t="s">
        <v>76</v>
      </c>
      <c r="AM1890" s="42" t="s">
        <v>76</v>
      </c>
      <c r="AN1890" s="42">
        <v>8.4</v>
      </c>
    </row>
    <row r="1891" spans="2:40" x14ac:dyDescent="0.25">
      <c r="B1891" s="42" t="s">
        <v>408</v>
      </c>
      <c r="C1891" s="15">
        <v>467660</v>
      </c>
      <c r="D1891" s="15" t="s">
        <v>4701</v>
      </c>
      <c r="E1891" s="15">
        <v>2018</v>
      </c>
      <c r="F1891" s="41">
        <v>43132</v>
      </c>
      <c r="G1891" s="42">
        <v>1018</v>
      </c>
      <c r="H1891" s="42">
        <v>1019.1</v>
      </c>
      <c r="I1891" s="42">
        <v>1027.0999999999999</v>
      </c>
      <c r="J1891" s="42" t="s">
        <v>4360</v>
      </c>
      <c r="K1891" s="42">
        <v>1007.3</v>
      </c>
      <c r="L1891" s="42" t="s">
        <v>4361</v>
      </c>
      <c r="M1891" s="42">
        <v>18.899999999999999</v>
      </c>
      <c r="N1891" s="42">
        <v>27.8</v>
      </c>
      <c r="O1891" s="42" t="s">
        <v>4362</v>
      </c>
      <c r="P1891" s="42">
        <v>11.5</v>
      </c>
      <c r="Q1891" s="42" t="s">
        <v>4363</v>
      </c>
      <c r="R1891" s="42">
        <v>14.1</v>
      </c>
      <c r="S1891" s="42">
        <v>1.6</v>
      </c>
      <c r="T1891" s="42">
        <v>40</v>
      </c>
      <c r="U1891" s="42">
        <v>14.1</v>
      </c>
      <c r="V1891" s="42">
        <v>30</v>
      </c>
      <c r="W1891" s="42" t="s">
        <v>4364</v>
      </c>
      <c r="X1891" s="42">
        <v>14.1</v>
      </c>
      <c r="Y1891" s="42">
        <v>41.5</v>
      </c>
      <c r="Z1891" s="42">
        <v>9</v>
      </c>
      <c r="AA1891" s="42">
        <v>1.5</v>
      </c>
      <c r="AB1891" s="42" t="s">
        <v>4365</v>
      </c>
      <c r="AC1891" s="42">
        <v>6</v>
      </c>
      <c r="AD1891" s="42" t="s">
        <v>4366</v>
      </c>
      <c r="AE1891" s="42">
        <v>6.5</v>
      </c>
      <c r="AF1891" s="42" t="s">
        <v>3742</v>
      </c>
      <c r="AG1891" s="42">
        <v>74</v>
      </c>
      <c r="AH1891" s="42">
        <v>68.7</v>
      </c>
      <c r="AI1891" s="42">
        <v>61.1</v>
      </c>
      <c r="AJ1891" s="42">
        <v>264.13</v>
      </c>
      <c r="AK1891" s="42">
        <v>6</v>
      </c>
      <c r="AL1891" s="42">
        <v>10</v>
      </c>
      <c r="AM1891" s="42" t="s">
        <v>3743</v>
      </c>
      <c r="AN1891" s="42">
        <v>9.1</v>
      </c>
    </row>
    <row r="1892" spans="2:40" x14ac:dyDescent="0.25">
      <c r="B1892" s="42" t="s">
        <v>408</v>
      </c>
      <c r="C1892" s="15">
        <v>467660</v>
      </c>
      <c r="D1892" s="15" t="s">
        <v>4701</v>
      </c>
      <c r="E1892" s="15">
        <v>2018</v>
      </c>
      <c r="F1892" s="41">
        <v>43160</v>
      </c>
      <c r="G1892" s="42">
        <v>1015.1</v>
      </c>
      <c r="H1892" s="42">
        <v>1016.3</v>
      </c>
      <c r="I1892" s="42">
        <v>1023.7</v>
      </c>
      <c r="J1892" s="42" t="s">
        <v>4367</v>
      </c>
      <c r="K1892" s="42">
        <v>1003.1</v>
      </c>
      <c r="L1892" s="42" t="s">
        <v>4368</v>
      </c>
      <c r="M1892" s="42">
        <v>22.1</v>
      </c>
      <c r="N1892" s="42">
        <v>32.700000000000003</v>
      </c>
      <c r="O1892" s="42" t="s">
        <v>4369</v>
      </c>
      <c r="P1892" s="42">
        <v>13.4</v>
      </c>
      <c r="Q1892" s="42" t="s">
        <v>4370</v>
      </c>
      <c r="R1892" s="42">
        <v>16.600000000000001</v>
      </c>
      <c r="S1892" s="42">
        <v>1.6</v>
      </c>
      <c r="T1892" s="42">
        <v>330</v>
      </c>
      <c r="U1892" s="42">
        <v>19.2</v>
      </c>
      <c r="V1892" s="42">
        <v>30</v>
      </c>
      <c r="W1892" s="42" t="s">
        <v>4371</v>
      </c>
      <c r="X1892" s="42">
        <v>38.4</v>
      </c>
      <c r="Y1892" s="42">
        <v>46.5</v>
      </c>
      <c r="Z1892" s="42">
        <v>10</v>
      </c>
      <c r="AA1892" s="42">
        <v>3.5</v>
      </c>
      <c r="AB1892" s="42" t="s">
        <v>4372</v>
      </c>
      <c r="AC1892" s="42">
        <v>8.5</v>
      </c>
      <c r="AD1892" s="42" t="s">
        <v>4373</v>
      </c>
      <c r="AE1892" s="42">
        <v>15.5</v>
      </c>
      <c r="AF1892" s="42" t="s">
        <v>2135</v>
      </c>
      <c r="AG1892" s="42">
        <v>72</v>
      </c>
      <c r="AH1892" s="42">
        <v>109.1</v>
      </c>
      <c r="AI1892" s="42">
        <v>147.1</v>
      </c>
      <c r="AJ1892" s="42">
        <v>471.2</v>
      </c>
      <c r="AK1892" s="42" t="s">
        <v>76</v>
      </c>
      <c r="AL1892" s="42" t="s">
        <v>76</v>
      </c>
      <c r="AM1892" s="42" t="s">
        <v>76</v>
      </c>
      <c r="AN1892" s="42">
        <v>7.2</v>
      </c>
    </row>
    <row r="1893" spans="2:40" x14ac:dyDescent="0.25">
      <c r="B1893" s="42" t="s">
        <v>408</v>
      </c>
      <c r="C1893" s="15">
        <v>467660</v>
      </c>
      <c r="D1893" s="15" t="s">
        <v>4701</v>
      </c>
      <c r="E1893" s="15">
        <v>2018</v>
      </c>
      <c r="F1893" s="41">
        <v>43191</v>
      </c>
      <c r="G1893" s="42">
        <v>1013.5</v>
      </c>
      <c r="H1893" s="42">
        <v>1014.6</v>
      </c>
      <c r="I1893" s="42">
        <v>1023.4</v>
      </c>
      <c r="J1893" s="42" t="s">
        <v>4374</v>
      </c>
      <c r="K1893" s="42">
        <v>1003.8</v>
      </c>
      <c r="L1893" s="42" t="s">
        <v>4375</v>
      </c>
      <c r="M1893" s="42">
        <v>23.9</v>
      </c>
      <c r="N1893" s="42">
        <v>31.3</v>
      </c>
      <c r="O1893" s="42" t="s">
        <v>4376</v>
      </c>
      <c r="P1893" s="42">
        <v>16.5</v>
      </c>
      <c r="Q1893" s="42" t="s">
        <v>4377</v>
      </c>
      <c r="R1893" s="42">
        <v>19.100000000000001</v>
      </c>
      <c r="S1893" s="42">
        <v>1.4</v>
      </c>
      <c r="T1893" s="42">
        <v>320</v>
      </c>
      <c r="U1893" s="42">
        <v>15.4</v>
      </c>
      <c r="V1893" s="42">
        <v>20</v>
      </c>
      <c r="W1893" s="42" t="s">
        <v>4378</v>
      </c>
      <c r="X1893" s="42">
        <v>74</v>
      </c>
      <c r="Y1893" s="42">
        <v>29.2</v>
      </c>
      <c r="Z1893" s="42">
        <v>14</v>
      </c>
      <c r="AA1893" s="42">
        <v>19.5</v>
      </c>
      <c r="AB1893" s="42" t="s">
        <v>4379</v>
      </c>
      <c r="AC1893" s="42">
        <v>37</v>
      </c>
      <c r="AD1893" s="42" t="s">
        <v>4380</v>
      </c>
      <c r="AE1893" s="42">
        <v>54</v>
      </c>
      <c r="AF1893" s="42" t="s">
        <v>3276</v>
      </c>
      <c r="AG1893" s="42">
        <v>75</v>
      </c>
      <c r="AH1893" s="42">
        <v>105.4</v>
      </c>
      <c r="AI1893" s="42">
        <v>112.5</v>
      </c>
      <c r="AJ1893" s="42">
        <v>437.49</v>
      </c>
      <c r="AK1893" s="42" t="s">
        <v>76</v>
      </c>
      <c r="AL1893" s="42" t="s">
        <v>76</v>
      </c>
      <c r="AM1893" s="42" t="s">
        <v>76</v>
      </c>
      <c r="AN1893" s="42">
        <v>7.8</v>
      </c>
    </row>
    <row r="1894" spans="2:40" x14ac:dyDescent="0.25">
      <c r="B1894" s="42" t="s">
        <v>408</v>
      </c>
      <c r="C1894" s="15">
        <v>467660</v>
      </c>
      <c r="D1894" s="15" t="s">
        <v>4701</v>
      </c>
      <c r="E1894" s="15">
        <v>2018</v>
      </c>
      <c r="F1894" s="41">
        <v>43221</v>
      </c>
      <c r="G1894" s="42">
        <v>1010.1</v>
      </c>
      <c r="H1894" s="42">
        <v>1011.2</v>
      </c>
      <c r="I1894" s="42">
        <v>1019.4</v>
      </c>
      <c r="J1894" s="42" t="s">
        <v>4381</v>
      </c>
      <c r="K1894" s="42">
        <v>1003.1</v>
      </c>
      <c r="L1894" s="42" t="s">
        <v>4382</v>
      </c>
      <c r="M1894" s="42">
        <v>27.7</v>
      </c>
      <c r="N1894" s="42">
        <v>33.299999999999997</v>
      </c>
      <c r="O1894" s="42" t="s">
        <v>4383</v>
      </c>
      <c r="P1894" s="42">
        <v>21.1</v>
      </c>
      <c r="Q1894" s="42" t="s">
        <v>4384</v>
      </c>
      <c r="R1894" s="42">
        <v>23.4</v>
      </c>
      <c r="S1894" s="42">
        <v>1.4</v>
      </c>
      <c r="T1894" s="42">
        <v>190</v>
      </c>
      <c r="U1894" s="42">
        <v>16</v>
      </c>
      <c r="V1894" s="42">
        <v>50</v>
      </c>
      <c r="W1894" s="42" t="s">
        <v>4385</v>
      </c>
      <c r="X1894" s="42">
        <v>22.8</v>
      </c>
      <c r="Y1894" s="42">
        <v>19.8</v>
      </c>
      <c r="Z1894" s="42">
        <v>5</v>
      </c>
      <c r="AA1894" s="42">
        <v>2.5</v>
      </c>
      <c r="AB1894" s="42" t="s">
        <v>4386</v>
      </c>
      <c r="AC1894" s="42">
        <v>4.5</v>
      </c>
      <c r="AD1894" s="42" t="s">
        <v>4387</v>
      </c>
      <c r="AE1894" s="42">
        <v>17</v>
      </c>
      <c r="AF1894" s="42" t="s">
        <v>4388</v>
      </c>
      <c r="AG1894" s="42">
        <v>78</v>
      </c>
      <c r="AH1894" s="42">
        <v>152.1</v>
      </c>
      <c r="AI1894" s="42">
        <v>214.4</v>
      </c>
      <c r="AJ1894" s="42">
        <v>650.03</v>
      </c>
      <c r="AK1894" s="42" t="s">
        <v>76</v>
      </c>
      <c r="AL1894" s="42" t="s">
        <v>76</v>
      </c>
      <c r="AM1894" s="42" t="s">
        <v>76</v>
      </c>
      <c r="AN1894" s="42">
        <v>5.7</v>
      </c>
    </row>
    <row r="1895" spans="2:40" x14ac:dyDescent="0.25">
      <c r="B1895" s="42" t="s">
        <v>408</v>
      </c>
      <c r="C1895" s="15">
        <v>467660</v>
      </c>
      <c r="D1895" s="15" t="s">
        <v>4701</v>
      </c>
      <c r="E1895" s="15">
        <v>2018</v>
      </c>
      <c r="F1895" s="41">
        <v>43252</v>
      </c>
      <c r="G1895" s="42">
        <v>1004.9</v>
      </c>
      <c r="H1895" s="42">
        <v>1006</v>
      </c>
      <c r="I1895" s="42">
        <v>1012.2</v>
      </c>
      <c r="J1895" s="42" t="s">
        <v>4389</v>
      </c>
      <c r="K1895" s="42">
        <v>993.3</v>
      </c>
      <c r="L1895" s="42" t="s">
        <v>4390</v>
      </c>
      <c r="M1895" s="42">
        <v>28.3</v>
      </c>
      <c r="N1895" s="42">
        <v>34.299999999999997</v>
      </c>
      <c r="O1895" s="42" t="s">
        <v>4391</v>
      </c>
      <c r="P1895" s="42">
        <v>23.7</v>
      </c>
      <c r="Q1895" s="42" t="s">
        <v>4392</v>
      </c>
      <c r="R1895" s="42">
        <v>24.5</v>
      </c>
      <c r="S1895" s="42">
        <v>1.5</v>
      </c>
      <c r="T1895" s="42">
        <v>50</v>
      </c>
      <c r="U1895" s="42">
        <v>14.3</v>
      </c>
      <c r="V1895" s="42">
        <v>200</v>
      </c>
      <c r="W1895" s="42" t="s">
        <v>4393</v>
      </c>
      <c r="X1895" s="42">
        <v>206.2</v>
      </c>
      <c r="Y1895" s="42">
        <v>106.4</v>
      </c>
      <c r="Z1895" s="42">
        <v>12</v>
      </c>
      <c r="AA1895" s="42">
        <v>9</v>
      </c>
      <c r="AB1895" s="42" t="s">
        <v>4394</v>
      </c>
      <c r="AC1895" s="42">
        <v>27.5</v>
      </c>
      <c r="AD1895" s="42" t="s">
        <v>4395</v>
      </c>
      <c r="AE1895" s="42">
        <v>69.7</v>
      </c>
      <c r="AF1895" s="42" t="s">
        <v>3777</v>
      </c>
      <c r="AG1895" s="42">
        <v>81</v>
      </c>
      <c r="AH1895" s="42">
        <v>133.69999999999999</v>
      </c>
      <c r="AI1895" s="42">
        <v>189.8</v>
      </c>
      <c r="AJ1895" s="42">
        <v>578.72</v>
      </c>
      <c r="AK1895" s="42" t="s">
        <v>76</v>
      </c>
      <c r="AL1895" s="42" t="s">
        <v>76</v>
      </c>
      <c r="AM1895" s="42" t="s">
        <v>76</v>
      </c>
      <c r="AN1895" s="42">
        <v>6.8</v>
      </c>
    </row>
    <row r="1896" spans="2:40" x14ac:dyDescent="0.25">
      <c r="B1896" s="42" t="s">
        <v>408</v>
      </c>
      <c r="C1896" s="15">
        <v>467660</v>
      </c>
      <c r="D1896" s="15" t="s">
        <v>4701</v>
      </c>
      <c r="E1896" s="15">
        <v>2018</v>
      </c>
      <c r="F1896" s="41">
        <v>43282</v>
      </c>
      <c r="G1896" s="42">
        <v>1003.7</v>
      </c>
      <c r="H1896" s="42">
        <v>1004.8</v>
      </c>
      <c r="I1896" s="42">
        <v>1009.2</v>
      </c>
      <c r="J1896" s="42" t="s">
        <v>4396</v>
      </c>
      <c r="K1896" s="42">
        <v>990.2</v>
      </c>
      <c r="L1896" s="42" t="s">
        <v>4397</v>
      </c>
      <c r="M1896" s="42">
        <v>28.8</v>
      </c>
      <c r="N1896" s="42">
        <v>34.200000000000003</v>
      </c>
      <c r="O1896" s="42" t="s">
        <v>4398</v>
      </c>
      <c r="P1896" s="42">
        <v>23.9</v>
      </c>
      <c r="Q1896" s="42" t="s">
        <v>4399</v>
      </c>
      <c r="R1896" s="42">
        <v>24.5</v>
      </c>
      <c r="S1896" s="42">
        <v>1.4</v>
      </c>
      <c r="T1896" s="42">
        <v>50</v>
      </c>
      <c r="U1896" s="42">
        <v>13.6</v>
      </c>
      <c r="V1896" s="42">
        <v>180</v>
      </c>
      <c r="W1896" s="42" t="s">
        <v>4400</v>
      </c>
      <c r="X1896" s="42">
        <v>111.1</v>
      </c>
      <c r="Y1896" s="42">
        <v>40.6</v>
      </c>
      <c r="Z1896" s="42">
        <v>10</v>
      </c>
      <c r="AA1896" s="42">
        <v>10.5</v>
      </c>
      <c r="AB1896" s="42" t="s">
        <v>4401</v>
      </c>
      <c r="AC1896" s="42">
        <v>15.5</v>
      </c>
      <c r="AD1896" s="42" t="s">
        <v>4402</v>
      </c>
      <c r="AE1896" s="42">
        <v>34.5</v>
      </c>
      <c r="AF1896" s="42" t="s">
        <v>4403</v>
      </c>
      <c r="AG1896" s="42">
        <v>78</v>
      </c>
      <c r="AH1896" s="42">
        <v>140</v>
      </c>
      <c r="AI1896" s="42">
        <v>219.4</v>
      </c>
      <c r="AJ1896" s="42">
        <v>647.48</v>
      </c>
      <c r="AK1896" s="42" t="s">
        <v>76</v>
      </c>
      <c r="AL1896" s="42" t="s">
        <v>76</v>
      </c>
      <c r="AM1896" s="42" t="s">
        <v>76</v>
      </c>
      <c r="AN1896" s="42">
        <v>5.9</v>
      </c>
    </row>
    <row r="1897" spans="2:40" x14ac:dyDescent="0.25">
      <c r="B1897" s="42" t="s">
        <v>408</v>
      </c>
      <c r="C1897" s="15">
        <v>467660</v>
      </c>
      <c r="D1897" s="15" t="s">
        <v>4701</v>
      </c>
      <c r="E1897" s="15">
        <v>2018</v>
      </c>
      <c r="F1897" s="41">
        <v>43313</v>
      </c>
      <c r="G1897" s="42">
        <v>1002</v>
      </c>
      <c r="H1897" s="42">
        <v>1003.1</v>
      </c>
      <c r="I1897" s="42">
        <v>1012.9</v>
      </c>
      <c r="J1897" s="42" t="s">
        <v>4404</v>
      </c>
      <c r="K1897" s="42">
        <v>992.9</v>
      </c>
      <c r="L1897" s="42" t="s">
        <v>4405</v>
      </c>
      <c r="M1897" s="42">
        <v>28.5</v>
      </c>
      <c r="N1897" s="42">
        <v>34</v>
      </c>
      <c r="O1897" s="42" t="s">
        <v>4406</v>
      </c>
      <c r="P1897" s="42">
        <v>23</v>
      </c>
      <c r="Q1897" s="42" t="s">
        <v>4407</v>
      </c>
      <c r="R1897" s="42">
        <v>24.7</v>
      </c>
      <c r="S1897" s="42">
        <v>1.2</v>
      </c>
      <c r="T1897" s="42">
        <v>300</v>
      </c>
      <c r="U1897" s="42">
        <v>12.1</v>
      </c>
      <c r="V1897" s="42">
        <v>230</v>
      </c>
      <c r="W1897" s="42" t="s">
        <v>4408</v>
      </c>
      <c r="X1897" s="42">
        <v>493.1</v>
      </c>
      <c r="Y1897" s="42">
        <v>116.9</v>
      </c>
      <c r="Z1897" s="42">
        <v>11</v>
      </c>
      <c r="AA1897" s="42">
        <v>9.5</v>
      </c>
      <c r="AB1897" s="42" t="s">
        <v>4409</v>
      </c>
      <c r="AC1897" s="42">
        <v>34.5</v>
      </c>
      <c r="AD1897" s="42" t="s">
        <v>4410</v>
      </c>
      <c r="AE1897" s="42">
        <v>153.5</v>
      </c>
      <c r="AF1897" s="42" t="s">
        <v>4411</v>
      </c>
      <c r="AG1897" s="42">
        <v>81</v>
      </c>
      <c r="AH1897" s="42">
        <v>130</v>
      </c>
      <c r="AI1897" s="42">
        <v>170.7</v>
      </c>
      <c r="AJ1897" s="42">
        <v>544.49</v>
      </c>
      <c r="AK1897" s="42" t="s">
        <v>76</v>
      </c>
      <c r="AL1897" s="42" t="s">
        <v>76</v>
      </c>
      <c r="AM1897" s="42" t="s">
        <v>76</v>
      </c>
      <c r="AN1897" s="42">
        <v>6.9</v>
      </c>
    </row>
    <row r="1898" spans="2:40" x14ac:dyDescent="0.25">
      <c r="B1898" s="42" t="s">
        <v>408</v>
      </c>
      <c r="C1898" s="15">
        <v>467660</v>
      </c>
      <c r="D1898" s="15" t="s">
        <v>4701</v>
      </c>
      <c r="E1898" s="15">
        <v>2018</v>
      </c>
      <c r="F1898" s="41">
        <v>43344</v>
      </c>
      <c r="G1898" s="42">
        <v>1007.9</v>
      </c>
      <c r="H1898" s="42">
        <v>1009</v>
      </c>
      <c r="I1898" s="42">
        <v>1015.9</v>
      </c>
      <c r="J1898" s="42" t="s">
        <v>4412</v>
      </c>
      <c r="K1898" s="42">
        <v>1000.8</v>
      </c>
      <c r="L1898" s="42" t="s">
        <v>4413</v>
      </c>
      <c r="M1898" s="42">
        <v>28.1</v>
      </c>
      <c r="N1898" s="42">
        <v>33</v>
      </c>
      <c r="O1898" s="42" t="s">
        <v>4414</v>
      </c>
      <c r="P1898" s="42">
        <v>23.3</v>
      </c>
      <c r="Q1898" s="42" t="s">
        <v>4415</v>
      </c>
      <c r="R1898" s="42">
        <v>24</v>
      </c>
      <c r="S1898" s="42">
        <v>1.6</v>
      </c>
      <c r="T1898" s="42">
        <v>40</v>
      </c>
      <c r="U1898" s="42">
        <v>18.8</v>
      </c>
      <c r="V1898" s="42">
        <v>40</v>
      </c>
      <c r="W1898" s="42" t="s">
        <v>4416</v>
      </c>
      <c r="X1898" s="42">
        <v>254.3</v>
      </c>
      <c r="Y1898" s="42">
        <v>43.6</v>
      </c>
      <c r="Z1898" s="42">
        <v>11</v>
      </c>
      <c r="AA1898" s="42">
        <v>12.5</v>
      </c>
      <c r="AB1898" s="42" t="s">
        <v>4417</v>
      </c>
      <c r="AC1898" s="42">
        <v>31</v>
      </c>
      <c r="AD1898" s="42" t="s">
        <v>4418</v>
      </c>
      <c r="AE1898" s="42">
        <v>116.5</v>
      </c>
      <c r="AF1898" s="42" t="s">
        <v>2183</v>
      </c>
      <c r="AG1898" s="42">
        <v>79</v>
      </c>
      <c r="AH1898" s="42">
        <v>138.4</v>
      </c>
      <c r="AI1898" s="42">
        <v>230.2</v>
      </c>
      <c r="AJ1898" s="42">
        <v>612.86</v>
      </c>
      <c r="AK1898" s="42" t="s">
        <v>76</v>
      </c>
      <c r="AL1898" s="42" t="s">
        <v>76</v>
      </c>
      <c r="AM1898" s="42" t="s">
        <v>76</v>
      </c>
      <c r="AN1898" s="42">
        <v>5.0999999999999996</v>
      </c>
    </row>
    <row r="1899" spans="2:40" x14ac:dyDescent="0.25">
      <c r="B1899" s="42" t="s">
        <v>408</v>
      </c>
      <c r="C1899" s="15">
        <v>467660</v>
      </c>
      <c r="D1899" s="15" t="s">
        <v>4701</v>
      </c>
      <c r="E1899" s="15">
        <v>2018</v>
      </c>
      <c r="F1899" s="41">
        <v>43374</v>
      </c>
      <c r="G1899" s="42">
        <v>1013.7</v>
      </c>
      <c r="H1899" s="42">
        <v>1014.8</v>
      </c>
      <c r="I1899" s="42">
        <v>1020.4</v>
      </c>
      <c r="J1899" s="42" t="s">
        <v>4419</v>
      </c>
      <c r="K1899" s="42">
        <v>1003.8</v>
      </c>
      <c r="L1899" s="42" t="s">
        <v>4420</v>
      </c>
      <c r="M1899" s="42">
        <v>25.1</v>
      </c>
      <c r="N1899" s="42">
        <v>30.9</v>
      </c>
      <c r="O1899" s="42" t="s">
        <v>4421</v>
      </c>
      <c r="P1899" s="42">
        <v>17.8</v>
      </c>
      <c r="Q1899" s="42" t="s">
        <v>4422</v>
      </c>
      <c r="R1899" s="42">
        <v>20</v>
      </c>
      <c r="S1899" s="42">
        <v>1.8</v>
      </c>
      <c r="T1899" s="42">
        <v>40</v>
      </c>
      <c r="U1899" s="42">
        <v>16</v>
      </c>
      <c r="V1899" s="42">
        <v>20</v>
      </c>
      <c r="W1899" s="42" t="s">
        <v>4423</v>
      </c>
      <c r="X1899" s="42">
        <v>37</v>
      </c>
      <c r="Y1899" s="42">
        <v>18.899999999999999</v>
      </c>
      <c r="Z1899" s="42">
        <v>10</v>
      </c>
      <c r="AA1899" s="42">
        <v>3</v>
      </c>
      <c r="AB1899" s="42" t="s">
        <v>4424</v>
      </c>
      <c r="AC1899" s="42">
        <v>11.5</v>
      </c>
      <c r="AD1899" s="42" t="s">
        <v>4425</v>
      </c>
      <c r="AE1899" s="42">
        <v>28</v>
      </c>
      <c r="AF1899" s="42" t="s">
        <v>4426</v>
      </c>
      <c r="AG1899" s="42">
        <v>74</v>
      </c>
      <c r="AH1899" s="42">
        <v>131.6</v>
      </c>
      <c r="AI1899" s="42">
        <v>143.19999999999999</v>
      </c>
      <c r="AJ1899" s="42">
        <v>455.58</v>
      </c>
      <c r="AK1899" s="42" t="s">
        <v>76</v>
      </c>
      <c r="AL1899" s="42" t="s">
        <v>76</v>
      </c>
      <c r="AM1899" s="42" t="s">
        <v>76</v>
      </c>
      <c r="AN1899" s="42">
        <v>6.8</v>
      </c>
    </row>
    <row r="1900" spans="2:40" x14ac:dyDescent="0.25">
      <c r="B1900" s="42" t="s">
        <v>408</v>
      </c>
      <c r="C1900" s="15">
        <v>467660</v>
      </c>
      <c r="D1900" s="15" t="s">
        <v>4701</v>
      </c>
      <c r="E1900" s="15">
        <v>2018</v>
      </c>
      <c r="F1900" s="41">
        <v>43405</v>
      </c>
      <c r="G1900" s="42">
        <v>1016.5</v>
      </c>
      <c r="H1900" s="42">
        <v>1017.6</v>
      </c>
      <c r="I1900" s="42">
        <v>1023.3</v>
      </c>
      <c r="J1900" s="42" t="s">
        <v>4427</v>
      </c>
      <c r="K1900" s="42">
        <v>1010.8</v>
      </c>
      <c r="L1900" s="42" t="s">
        <v>4428</v>
      </c>
      <c r="M1900" s="42">
        <v>24</v>
      </c>
      <c r="N1900" s="42">
        <v>29.3</v>
      </c>
      <c r="O1900" s="42" t="s">
        <v>4429</v>
      </c>
      <c r="P1900" s="42">
        <v>19.3</v>
      </c>
      <c r="Q1900" s="42" t="s">
        <v>4430</v>
      </c>
      <c r="R1900" s="42">
        <v>19.600000000000001</v>
      </c>
      <c r="S1900" s="42">
        <v>1.6</v>
      </c>
      <c r="T1900" s="42">
        <v>340</v>
      </c>
      <c r="U1900" s="42">
        <v>13.9</v>
      </c>
      <c r="V1900" s="42">
        <v>20</v>
      </c>
      <c r="W1900" s="42" t="s">
        <v>4431</v>
      </c>
      <c r="X1900" s="42">
        <v>30.7</v>
      </c>
      <c r="Y1900" s="42">
        <v>39.799999999999997</v>
      </c>
      <c r="Z1900" s="42">
        <v>10</v>
      </c>
      <c r="AA1900" s="42">
        <v>5.2</v>
      </c>
      <c r="AB1900" s="42" t="s">
        <v>4432</v>
      </c>
      <c r="AC1900" s="42">
        <v>7</v>
      </c>
      <c r="AD1900" s="42" t="s">
        <v>4432</v>
      </c>
      <c r="AE1900" s="42">
        <v>14.8</v>
      </c>
      <c r="AF1900" s="42" t="s">
        <v>2199</v>
      </c>
      <c r="AG1900" s="42">
        <v>77</v>
      </c>
      <c r="AH1900" s="42">
        <v>90.8</v>
      </c>
      <c r="AI1900" s="42">
        <v>137.69999999999999</v>
      </c>
      <c r="AJ1900" s="42">
        <v>369.89</v>
      </c>
      <c r="AK1900" s="42" t="s">
        <v>76</v>
      </c>
      <c r="AL1900" s="42" t="s">
        <v>76</v>
      </c>
      <c r="AM1900" s="42" t="s">
        <v>76</v>
      </c>
      <c r="AN1900" s="42">
        <v>7</v>
      </c>
    </row>
    <row r="1901" spans="2:40" x14ac:dyDescent="0.25">
      <c r="B1901" s="42" t="s">
        <v>408</v>
      </c>
      <c r="C1901" s="15">
        <v>467660</v>
      </c>
      <c r="D1901" s="15" t="s">
        <v>4701</v>
      </c>
      <c r="E1901" s="15">
        <v>2018</v>
      </c>
      <c r="F1901" s="41">
        <v>43435</v>
      </c>
      <c r="G1901" s="42">
        <v>1018.3</v>
      </c>
      <c r="H1901" s="42">
        <v>1019.5</v>
      </c>
      <c r="I1901" s="42">
        <v>1027.0999999999999</v>
      </c>
      <c r="J1901" s="42" t="s">
        <v>4433</v>
      </c>
      <c r="K1901" s="42">
        <v>1008.4</v>
      </c>
      <c r="L1901" s="42" t="s">
        <v>4434</v>
      </c>
      <c r="M1901" s="42">
        <v>22</v>
      </c>
      <c r="N1901" s="42">
        <v>29.6</v>
      </c>
      <c r="O1901" s="42" t="s">
        <v>4435</v>
      </c>
      <c r="P1901" s="42">
        <v>14.9</v>
      </c>
      <c r="Q1901" s="42" t="s">
        <v>4436</v>
      </c>
      <c r="R1901" s="42">
        <v>17.100000000000001</v>
      </c>
      <c r="S1901" s="42">
        <v>1.9</v>
      </c>
      <c r="T1901" s="42">
        <v>40</v>
      </c>
      <c r="U1901" s="42">
        <v>16.8</v>
      </c>
      <c r="V1901" s="42">
        <v>60</v>
      </c>
      <c r="W1901" s="42" t="s">
        <v>4437</v>
      </c>
      <c r="X1901" s="42">
        <v>54.8</v>
      </c>
      <c r="Y1901" s="42">
        <v>36.4</v>
      </c>
      <c r="Z1901" s="42">
        <v>8</v>
      </c>
      <c r="AA1901" s="42">
        <v>3</v>
      </c>
      <c r="AB1901" s="42" t="s">
        <v>4438</v>
      </c>
      <c r="AC1901" s="42">
        <v>11.5</v>
      </c>
      <c r="AD1901" s="42" t="s">
        <v>4439</v>
      </c>
      <c r="AE1901" s="42">
        <v>41.1</v>
      </c>
      <c r="AF1901" s="42" t="s">
        <v>3337</v>
      </c>
      <c r="AG1901" s="42">
        <v>74</v>
      </c>
      <c r="AH1901" s="42">
        <v>92.1</v>
      </c>
      <c r="AI1901" s="42">
        <v>122.6</v>
      </c>
      <c r="AJ1901" s="42">
        <v>336.45</v>
      </c>
      <c r="AK1901" s="42" t="s">
        <v>76</v>
      </c>
      <c r="AL1901" s="42" t="s">
        <v>76</v>
      </c>
      <c r="AM1901" s="42" t="s">
        <v>76</v>
      </c>
      <c r="AN1901" s="42">
        <v>7</v>
      </c>
    </row>
    <row r="1902" spans="2:40" x14ac:dyDescent="0.25">
      <c r="B1902" s="42" t="s">
        <v>408</v>
      </c>
      <c r="C1902" s="15">
        <v>467660</v>
      </c>
      <c r="D1902" s="15" t="s">
        <v>4701</v>
      </c>
      <c r="E1902" s="15">
        <v>2019</v>
      </c>
      <c r="F1902" s="41">
        <v>43466</v>
      </c>
      <c r="G1902" s="42">
        <v>1019.7</v>
      </c>
      <c r="H1902" s="42">
        <v>1020.9</v>
      </c>
      <c r="I1902" s="42">
        <v>1026.2</v>
      </c>
      <c r="J1902" s="42" t="s">
        <v>4440</v>
      </c>
      <c r="K1902" s="42">
        <v>1014.5</v>
      </c>
      <c r="L1902" s="42" t="s">
        <v>4441</v>
      </c>
      <c r="M1902" s="42">
        <v>21.1</v>
      </c>
      <c r="N1902" s="42">
        <v>28.3</v>
      </c>
      <c r="O1902" s="42" t="s">
        <v>4442</v>
      </c>
      <c r="P1902" s="42">
        <v>15.2</v>
      </c>
      <c r="Q1902" s="42" t="s">
        <v>4443</v>
      </c>
      <c r="R1902" s="42">
        <v>16.399999999999999</v>
      </c>
      <c r="S1902" s="42">
        <v>1.5</v>
      </c>
      <c r="T1902" s="42">
        <v>340</v>
      </c>
      <c r="U1902" s="42">
        <v>13.8</v>
      </c>
      <c r="V1902" s="42">
        <v>30</v>
      </c>
      <c r="W1902" s="42" t="s">
        <v>4444</v>
      </c>
      <c r="X1902" s="42">
        <v>35.5</v>
      </c>
      <c r="Y1902" s="42">
        <v>42.6</v>
      </c>
      <c r="Z1902" s="42">
        <v>9</v>
      </c>
      <c r="AA1902" s="42">
        <v>4</v>
      </c>
      <c r="AB1902" s="42" t="s">
        <v>4445</v>
      </c>
      <c r="AC1902" s="42">
        <v>7</v>
      </c>
      <c r="AD1902" s="42" t="s">
        <v>4446</v>
      </c>
      <c r="AE1902" s="42">
        <v>12</v>
      </c>
      <c r="AF1902" s="42" t="s">
        <v>4447</v>
      </c>
      <c r="AG1902" s="42">
        <v>75</v>
      </c>
      <c r="AH1902" s="42">
        <v>80.900000000000006</v>
      </c>
      <c r="AI1902" s="42">
        <v>87.5</v>
      </c>
      <c r="AJ1902" s="42">
        <v>317</v>
      </c>
      <c r="AK1902" s="42" t="s">
        <v>76</v>
      </c>
      <c r="AL1902" s="42" t="s">
        <v>76</v>
      </c>
      <c r="AM1902" s="42" t="s">
        <v>76</v>
      </c>
      <c r="AN1902" s="42">
        <v>8</v>
      </c>
    </row>
    <row r="1903" spans="2:40" x14ac:dyDescent="0.25">
      <c r="B1903" s="42" t="s">
        <v>408</v>
      </c>
      <c r="C1903" s="15">
        <v>467660</v>
      </c>
      <c r="D1903" s="15" t="s">
        <v>4701</v>
      </c>
      <c r="E1903" s="15">
        <v>2019</v>
      </c>
      <c r="F1903" s="41">
        <v>43497</v>
      </c>
      <c r="G1903" s="42">
        <v>1017.2</v>
      </c>
      <c r="H1903" s="42">
        <v>1018.3</v>
      </c>
      <c r="I1903" s="42">
        <v>1024.8</v>
      </c>
      <c r="J1903" s="42" t="s">
        <v>4448</v>
      </c>
      <c r="K1903" s="42">
        <v>1011</v>
      </c>
      <c r="L1903" s="42" t="s">
        <v>4449</v>
      </c>
      <c r="M1903" s="42">
        <v>22.8</v>
      </c>
      <c r="N1903" s="42">
        <v>29.2</v>
      </c>
      <c r="O1903" s="42" t="s">
        <v>4450</v>
      </c>
      <c r="P1903" s="42">
        <v>17.5</v>
      </c>
      <c r="Q1903" s="42" t="s">
        <v>4451</v>
      </c>
      <c r="R1903" s="42">
        <v>18.5</v>
      </c>
      <c r="S1903" s="42">
        <v>1.6</v>
      </c>
      <c r="T1903" s="42">
        <v>40</v>
      </c>
      <c r="U1903" s="42">
        <v>13.3</v>
      </c>
      <c r="V1903" s="42">
        <v>50</v>
      </c>
      <c r="W1903" s="42" t="s">
        <v>4452</v>
      </c>
      <c r="X1903" s="42">
        <v>12.9</v>
      </c>
      <c r="Y1903" s="42">
        <v>19.7</v>
      </c>
      <c r="Z1903" s="42">
        <v>8</v>
      </c>
      <c r="AA1903" s="42">
        <v>2</v>
      </c>
      <c r="AB1903" s="42" t="s">
        <v>4453</v>
      </c>
      <c r="AC1903" s="42">
        <v>5.5</v>
      </c>
      <c r="AD1903" s="42" t="s">
        <v>4454</v>
      </c>
      <c r="AE1903" s="42">
        <v>7.5</v>
      </c>
      <c r="AF1903" s="42" t="s">
        <v>4455</v>
      </c>
      <c r="AG1903" s="42">
        <v>77</v>
      </c>
      <c r="AH1903" s="42">
        <v>95.6</v>
      </c>
      <c r="AI1903" s="42">
        <v>132.80000000000001</v>
      </c>
      <c r="AJ1903" s="42">
        <v>403.81</v>
      </c>
      <c r="AK1903" s="42" t="s">
        <v>76</v>
      </c>
      <c r="AL1903" s="42" t="s">
        <v>76</v>
      </c>
      <c r="AM1903" s="42" t="s">
        <v>76</v>
      </c>
      <c r="AN1903" s="42">
        <v>6.6</v>
      </c>
    </row>
    <row r="1904" spans="2:40" x14ac:dyDescent="0.25">
      <c r="B1904" s="42" t="s">
        <v>408</v>
      </c>
      <c r="C1904" s="15">
        <v>467660</v>
      </c>
      <c r="D1904" s="15" t="s">
        <v>4701</v>
      </c>
      <c r="E1904" s="15">
        <v>2019</v>
      </c>
      <c r="F1904" s="41">
        <v>43525</v>
      </c>
      <c r="G1904" s="42">
        <v>1014.5</v>
      </c>
      <c r="H1904" s="42">
        <v>1015.7</v>
      </c>
      <c r="I1904" s="42">
        <v>1022.5</v>
      </c>
      <c r="J1904" s="42" t="s">
        <v>4456</v>
      </c>
      <c r="K1904" s="42">
        <v>1003.5</v>
      </c>
      <c r="L1904" s="42" t="s">
        <v>4457</v>
      </c>
      <c r="M1904" s="42">
        <v>22.6</v>
      </c>
      <c r="N1904" s="42">
        <v>31.8</v>
      </c>
      <c r="O1904" s="42" t="s">
        <v>4458</v>
      </c>
      <c r="P1904" s="42">
        <v>14.9</v>
      </c>
      <c r="Q1904" s="42" t="s">
        <v>4459</v>
      </c>
      <c r="R1904" s="42">
        <v>17.8</v>
      </c>
      <c r="S1904" s="42">
        <v>1.6</v>
      </c>
      <c r="T1904" s="42">
        <v>50</v>
      </c>
      <c r="U1904" s="42">
        <v>13.3</v>
      </c>
      <c r="V1904" s="42">
        <v>30</v>
      </c>
      <c r="W1904" s="42" t="s">
        <v>4460</v>
      </c>
      <c r="X1904" s="42">
        <v>36</v>
      </c>
      <c r="Y1904" s="42">
        <v>55.3</v>
      </c>
      <c r="Z1904" s="42">
        <v>10</v>
      </c>
      <c r="AA1904" s="42">
        <v>1</v>
      </c>
      <c r="AB1904" s="42" t="s">
        <v>4461</v>
      </c>
      <c r="AC1904" s="42">
        <v>4</v>
      </c>
      <c r="AD1904" s="42" t="s">
        <v>4462</v>
      </c>
      <c r="AE1904" s="42">
        <v>12.4</v>
      </c>
      <c r="AF1904" s="42" t="s">
        <v>4463</v>
      </c>
      <c r="AG1904" s="42">
        <v>75</v>
      </c>
      <c r="AH1904" s="42">
        <v>103.4</v>
      </c>
      <c r="AI1904" s="42">
        <v>117.8</v>
      </c>
      <c r="AJ1904" s="42">
        <v>404.22</v>
      </c>
      <c r="AK1904" s="42" t="s">
        <v>76</v>
      </c>
      <c r="AL1904" s="42" t="s">
        <v>76</v>
      </c>
      <c r="AM1904" s="42" t="s">
        <v>76</v>
      </c>
      <c r="AN1904" s="42">
        <v>7.5</v>
      </c>
    </row>
    <row r="1905" spans="2:40" x14ac:dyDescent="0.25">
      <c r="B1905" s="42" t="s">
        <v>408</v>
      </c>
      <c r="C1905" s="15">
        <v>467660</v>
      </c>
      <c r="D1905" s="15" t="s">
        <v>4701</v>
      </c>
      <c r="E1905" s="15">
        <v>2019</v>
      </c>
      <c r="F1905" s="41">
        <v>43556</v>
      </c>
      <c r="G1905" s="42">
        <v>1011.1</v>
      </c>
      <c r="H1905" s="42">
        <v>1012.2</v>
      </c>
      <c r="I1905" s="42">
        <v>1021.7</v>
      </c>
      <c r="J1905" s="42" t="s">
        <v>4464</v>
      </c>
      <c r="K1905" s="42">
        <v>1000.5</v>
      </c>
      <c r="L1905" s="42" t="s">
        <v>4465</v>
      </c>
      <c r="M1905" s="42">
        <v>25.8</v>
      </c>
      <c r="N1905" s="42">
        <v>34.799999999999997</v>
      </c>
      <c r="O1905" s="42" t="s">
        <v>4466</v>
      </c>
      <c r="P1905" s="42">
        <v>19.100000000000001</v>
      </c>
      <c r="Q1905" s="42" t="s">
        <v>4467</v>
      </c>
      <c r="R1905" s="42">
        <v>21.1</v>
      </c>
      <c r="S1905" s="42">
        <v>1.5</v>
      </c>
      <c r="T1905" s="42">
        <v>40</v>
      </c>
      <c r="U1905" s="42">
        <v>15.1</v>
      </c>
      <c r="V1905" s="42">
        <v>190</v>
      </c>
      <c r="W1905" s="42" t="s">
        <v>4468</v>
      </c>
      <c r="X1905" s="42">
        <v>28.3</v>
      </c>
      <c r="Y1905" s="42">
        <v>25</v>
      </c>
      <c r="Z1905" s="42">
        <v>12</v>
      </c>
      <c r="AA1905" s="42">
        <v>6</v>
      </c>
      <c r="AB1905" s="42" t="s">
        <v>4469</v>
      </c>
      <c r="AC1905" s="42">
        <v>9.5</v>
      </c>
      <c r="AD1905" s="42" t="s">
        <v>4470</v>
      </c>
      <c r="AE1905" s="42">
        <v>11.5</v>
      </c>
      <c r="AF1905" s="42" t="s">
        <v>4471</v>
      </c>
      <c r="AG1905" s="42">
        <v>76</v>
      </c>
      <c r="AH1905" s="42">
        <v>123.2</v>
      </c>
      <c r="AI1905" s="42">
        <v>157.30000000000001</v>
      </c>
      <c r="AJ1905" s="42">
        <v>511.77</v>
      </c>
      <c r="AK1905" s="42" t="s">
        <v>76</v>
      </c>
      <c r="AL1905" s="42" t="s">
        <v>76</v>
      </c>
      <c r="AM1905" s="42" t="s">
        <v>76</v>
      </c>
      <c r="AN1905" s="42">
        <v>6.5</v>
      </c>
    </row>
    <row r="1906" spans="2:40" x14ac:dyDescent="0.25">
      <c r="B1906" s="42" t="s">
        <v>408</v>
      </c>
      <c r="C1906" s="15">
        <v>467660</v>
      </c>
      <c r="D1906" s="15" t="s">
        <v>4701</v>
      </c>
      <c r="E1906" s="15">
        <v>2019</v>
      </c>
      <c r="F1906" s="41">
        <v>43586</v>
      </c>
      <c r="G1906" s="42">
        <v>1009.1</v>
      </c>
      <c r="H1906" s="42">
        <v>1010.2</v>
      </c>
      <c r="I1906" s="42">
        <v>1016</v>
      </c>
      <c r="J1906" s="42" t="s">
        <v>4472</v>
      </c>
      <c r="K1906" s="42">
        <v>1001.3</v>
      </c>
      <c r="L1906" s="42" t="s">
        <v>4473</v>
      </c>
      <c r="M1906" s="42">
        <v>25.6</v>
      </c>
      <c r="N1906" s="42">
        <v>31.9</v>
      </c>
      <c r="O1906" s="42" t="s">
        <v>4474</v>
      </c>
      <c r="P1906" s="42">
        <v>19.600000000000001</v>
      </c>
      <c r="Q1906" s="42" t="s">
        <v>4475</v>
      </c>
      <c r="R1906" s="42">
        <v>21.8</v>
      </c>
      <c r="S1906" s="42">
        <v>1.2</v>
      </c>
      <c r="T1906" s="42">
        <v>340</v>
      </c>
      <c r="U1906" s="42">
        <v>13.3</v>
      </c>
      <c r="V1906" s="42">
        <v>30</v>
      </c>
      <c r="W1906" s="42" t="s">
        <v>4476</v>
      </c>
      <c r="X1906" s="42">
        <v>165.7</v>
      </c>
      <c r="Y1906" s="42">
        <v>117</v>
      </c>
      <c r="Z1906" s="42">
        <v>22</v>
      </c>
      <c r="AA1906" s="42">
        <v>11</v>
      </c>
      <c r="AB1906" s="42" t="s">
        <v>4477</v>
      </c>
      <c r="AC1906" s="42">
        <v>24.5</v>
      </c>
      <c r="AD1906" s="42" t="s">
        <v>4478</v>
      </c>
      <c r="AE1906" s="42">
        <v>30.7</v>
      </c>
      <c r="AF1906" s="42" t="s">
        <v>3862</v>
      </c>
      <c r="AG1906" s="42">
        <v>80</v>
      </c>
      <c r="AH1906" s="42">
        <v>81</v>
      </c>
      <c r="AI1906" s="42">
        <v>89</v>
      </c>
      <c r="AJ1906" s="42">
        <v>387.46</v>
      </c>
      <c r="AK1906" s="42" t="s">
        <v>76</v>
      </c>
      <c r="AL1906" s="42" t="s">
        <v>76</v>
      </c>
      <c r="AM1906" s="42" t="s">
        <v>76</v>
      </c>
      <c r="AN1906" s="42">
        <v>8.6</v>
      </c>
    </row>
    <row r="1907" spans="2:40" x14ac:dyDescent="0.25">
      <c r="B1907" s="42" t="s">
        <v>408</v>
      </c>
      <c r="C1907" s="15">
        <v>467660</v>
      </c>
      <c r="D1907" s="15" t="s">
        <v>4701</v>
      </c>
      <c r="E1907" s="15">
        <v>2019</v>
      </c>
      <c r="F1907" s="41">
        <v>43617</v>
      </c>
      <c r="G1907" s="42">
        <v>1005.1</v>
      </c>
      <c r="H1907" s="42">
        <v>1006.2</v>
      </c>
      <c r="I1907" s="42">
        <v>1011.8</v>
      </c>
      <c r="J1907" s="42" t="s">
        <v>4479</v>
      </c>
      <c r="K1907" s="42">
        <v>996.1</v>
      </c>
      <c r="L1907" s="42" t="s">
        <v>4480</v>
      </c>
      <c r="M1907" s="42">
        <v>28.8</v>
      </c>
      <c r="N1907" s="42">
        <v>35.9</v>
      </c>
      <c r="O1907" s="42" t="s">
        <v>4481</v>
      </c>
      <c r="P1907" s="42">
        <v>23.9</v>
      </c>
      <c r="Q1907" s="42" t="s">
        <v>4482</v>
      </c>
      <c r="R1907" s="42">
        <v>24.7</v>
      </c>
      <c r="S1907" s="42">
        <v>1.2</v>
      </c>
      <c r="T1907" s="42">
        <v>190</v>
      </c>
      <c r="U1907" s="42">
        <v>10.1</v>
      </c>
      <c r="V1907" s="42">
        <v>180</v>
      </c>
      <c r="W1907" s="42" t="s">
        <v>4483</v>
      </c>
      <c r="X1907" s="42">
        <v>132.9</v>
      </c>
      <c r="Y1907" s="42">
        <v>51.4</v>
      </c>
      <c r="Z1907" s="42">
        <v>11</v>
      </c>
      <c r="AA1907" s="42">
        <v>14.5</v>
      </c>
      <c r="AB1907" s="42" t="s">
        <v>4484</v>
      </c>
      <c r="AC1907" s="42">
        <v>34</v>
      </c>
      <c r="AD1907" s="42" t="s">
        <v>4485</v>
      </c>
      <c r="AE1907" s="42">
        <v>62</v>
      </c>
      <c r="AF1907" s="42" t="s">
        <v>3870</v>
      </c>
      <c r="AG1907" s="42">
        <v>79</v>
      </c>
      <c r="AH1907" s="42">
        <v>119.5</v>
      </c>
      <c r="AI1907" s="42">
        <v>172.6</v>
      </c>
      <c r="AJ1907" s="42">
        <v>498.29</v>
      </c>
      <c r="AK1907" s="42" t="s">
        <v>76</v>
      </c>
      <c r="AL1907" s="42" t="s">
        <v>76</v>
      </c>
      <c r="AM1907" s="42" t="s">
        <v>76</v>
      </c>
      <c r="AN1907" s="42">
        <v>6.8</v>
      </c>
    </row>
    <row r="1908" spans="2:40" x14ac:dyDescent="0.25">
      <c r="B1908" s="42" t="s">
        <v>408</v>
      </c>
      <c r="C1908" s="15">
        <v>467660</v>
      </c>
      <c r="D1908" s="15" t="s">
        <v>4701</v>
      </c>
      <c r="E1908" s="15">
        <v>2019</v>
      </c>
      <c r="F1908" s="41">
        <v>43647</v>
      </c>
      <c r="G1908" s="42">
        <v>1004.3</v>
      </c>
      <c r="H1908" s="42">
        <v>1005.4</v>
      </c>
      <c r="I1908" s="42">
        <v>1010.3</v>
      </c>
      <c r="J1908" s="42" t="s">
        <v>4486</v>
      </c>
      <c r="K1908" s="42">
        <v>993.4</v>
      </c>
      <c r="L1908" s="42" t="s">
        <v>4487</v>
      </c>
      <c r="M1908" s="42">
        <v>29.8</v>
      </c>
      <c r="N1908" s="42">
        <v>34.200000000000003</v>
      </c>
      <c r="O1908" s="42" t="s">
        <v>4488</v>
      </c>
      <c r="P1908" s="42">
        <v>25.1</v>
      </c>
      <c r="Q1908" s="42" t="s">
        <v>4489</v>
      </c>
      <c r="R1908" s="42">
        <v>25.2</v>
      </c>
      <c r="S1908" s="42">
        <v>1.5</v>
      </c>
      <c r="T1908" s="42">
        <v>50</v>
      </c>
      <c r="U1908" s="42">
        <v>16.399999999999999</v>
      </c>
      <c r="V1908" s="42">
        <v>30</v>
      </c>
      <c r="W1908" s="42" t="s">
        <v>4490</v>
      </c>
      <c r="X1908" s="42">
        <v>136.9</v>
      </c>
      <c r="Y1908" s="42">
        <v>33.4</v>
      </c>
      <c r="Z1908" s="42">
        <v>10</v>
      </c>
      <c r="AA1908" s="42">
        <v>11</v>
      </c>
      <c r="AB1908" s="42" t="s">
        <v>4491</v>
      </c>
      <c r="AC1908" s="42">
        <v>24.5</v>
      </c>
      <c r="AD1908" s="42" t="s">
        <v>4492</v>
      </c>
      <c r="AE1908" s="42">
        <v>38</v>
      </c>
      <c r="AF1908" s="42" t="s">
        <v>2262</v>
      </c>
      <c r="AG1908" s="42">
        <v>77</v>
      </c>
      <c r="AH1908" s="42">
        <v>161</v>
      </c>
      <c r="AI1908" s="42">
        <v>241.1</v>
      </c>
      <c r="AJ1908" s="42">
        <v>636.07000000000005</v>
      </c>
      <c r="AK1908" s="42" t="s">
        <v>76</v>
      </c>
      <c r="AL1908" s="42" t="s">
        <v>76</v>
      </c>
      <c r="AM1908" s="42" t="s">
        <v>76</v>
      </c>
      <c r="AN1908" s="42">
        <v>6.2</v>
      </c>
    </row>
    <row r="1909" spans="2:40" x14ac:dyDescent="0.25">
      <c r="B1909" s="42" t="s">
        <v>408</v>
      </c>
      <c r="C1909" s="15">
        <v>467660</v>
      </c>
      <c r="D1909" s="15" t="s">
        <v>4701</v>
      </c>
      <c r="E1909" s="15">
        <v>2019</v>
      </c>
      <c r="F1909" s="41">
        <v>43678</v>
      </c>
      <c r="G1909" s="42">
        <v>1002.2</v>
      </c>
      <c r="H1909" s="42">
        <v>1003.3</v>
      </c>
      <c r="I1909" s="42">
        <v>1011.7</v>
      </c>
      <c r="J1909" s="42" t="s">
        <v>4493</v>
      </c>
      <c r="K1909" s="42">
        <v>984.2</v>
      </c>
      <c r="L1909" s="42" t="s">
        <v>4494</v>
      </c>
      <c r="M1909" s="42">
        <v>29.1</v>
      </c>
      <c r="N1909" s="42">
        <v>35.700000000000003</v>
      </c>
      <c r="O1909" s="42" t="s">
        <v>4495</v>
      </c>
      <c r="P1909" s="42">
        <v>23.5</v>
      </c>
      <c r="Q1909" s="42" t="s">
        <v>4496</v>
      </c>
      <c r="R1909" s="42">
        <v>25</v>
      </c>
      <c r="S1909" s="42">
        <v>1.9</v>
      </c>
      <c r="T1909" s="42">
        <v>60</v>
      </c>
      <c r="U1909" s="42">
        <v>26.3</v>
      </c>
      <c r="V1909" s="42">
        <v>40</v>
      </c>
      <c r="W1909" s="42" t="s">
        <v>4497</v>
      </c>
      <c r="X1909" s="42">
        <v>216.4</v>
      </c>
      <c r="Y1909" s="42">
        <v>70.900000000000006</v>
      </c>
      <c r="Z1909" s="42">
        <v>16</v>
      </c>
      <c r="AA1909" s="42">
        <v>11</v>
      </c>
      <c r="AB1909" s="42" t="s">
        <v>4498</v>
      </c>
      <c r="AC1909" s="42">
        <v>35.5</v>
      </c>
      <c r="AD1909" s="42" t="s">
        <v>4499</v>
      </c>
      <c r="AE1909" s="42">
        <v>129</v>
      </c>
      <c r="AF1909" s="42" t="s">
        <v>2758</v>
      </c>
      <c r="AG1909" s="42">
        <v>79</v>
      </c>
      <c r="AH1909" s="42">
        <v>137.19999999999999</v>
      </c>
      <c r="AI1909" s="42">
        <v>192.1</v>
      </c>
      <c r="AJ1909" s="42">
        <v>546.89</v>
      </c>
      <c r="AK1909" s="42" t="s">
        <v>76</v>
      </c>
      <c r="AL1909" s="42" t="s">
        <v>76</v>
      </c>
      <c r="AM1909" s="42" t="s">
        <v>76</v>
      </c>
      <c r="AN1909" s="42">
        <v>7</v>
      </c>
    </row>
    <row r="1910" spans="2:40" x14ac:dyDescent="0.25">
      <c r="B1910" s="42" t="s">
        <v>408</v>
      </c>
      <c r="C1910" s="15">
        <v>467660</v>
      </c>
      <c r="D1910" s="15" t="s">
        <v>4701</v>
      </c>
      <c r="E1910" s="15">
        <v>2019</v>
      </c>
      <c r="F1910" s="41">
        <v>43709</v>
      </c>
      <c r="G1910" s="42">
        <v>1007.7</v>
      </c>
      <c r="H1910" s="42">
        <v>1008.8</v>
      </c>
      <c r="I1910" s="42">
        <v>1018.2</v>
      </c>
      <c r="J1910" s="42" t="s">
        <v>4500</v>
      </c>
      <c r="K1910" s="42">
        <v>994.3</v>
      </c>
      <c r="L1910" s="42" t="s">
        <v>4501</v>
      </c>
      <c r="M1910" s="42">
        <v>27.5</v>
      </c>
      <c r="N1910" s="42">
        <v>32.5</v>
      </c>
      <c r="O1910" s="42" t="s">
        <v>4502</v>
      </c>
      <c r="P1910" s="42">
        <v>22.5</v>
      </c>
      <c r="Q1910" s="42" t="s">
        <v>4503</v>
      </c>
      <c r="R1910" s="42">
        <v>23</v>
      </c>
      <c r="S1910" s="42">
        <v>1.9</v>
      </c>
      <c r="T1910" s="42">
        <v>50</v>
      </c>
      <c r="U1910" s="42">
        <v>19</v>
      </c>
      <c r="V1910" s="42">
        <v>50</v>
      </c>
      <c r="W1910" s="42" t="s">
        <v>4504</v>
      </c>
      <c r="X1910" s="42">
        <v>202.1</v>
      </c>
      <c r="Y1910" s="42">
        <v>58.7</v>
      </c>
      <c r="Z1910" s="42">
        <v>11</v>
      </c>
      <c r="AA1910" s="42">
        <v>8.5</v>
      </c>
      <c r="AB1910" s="42" t="s">
        <v>4505</v>
      </c>
      <c r="AC1910" s="42">
        <v>32.5</v>
      </c>
      <c r="AD1910" s="42" t="s">
        <v>4506</v>
      </c>
      <c r="AE1910" s="42">
        <v>60.5</v>
      </c>
      <c r="AF1910" s="42" t="s">
        <v>3405</v>
      </c>
      <c r="AG1910" s="42">
        <v>77</v>
      </c>
      <c r="AH1910" s="42">
        <v>121</v>
      </c>
      <c r="AI1910" s="42">
        <v>159.30000000000001</v>
      </c>
      <c r="AJ1910" s="42">
        <v>445.96</v>
      </c>
      <c r="AK1910" s="42" t="s">
        <v>76</v>
      </c>
      <c r="AL1910" s="42" t="s">
        <v>76</v>
      </c>
      <c r="AM1910" s="42" t="s">
        <v>76</v>
      </c>
      <c r="AN1910" s="42">
        <v>7</v>
      </c>
    </row>
    <row r="1911" spans="2:40" x14ac:dyDescent="0.25">
      <c r="B1911" s="42" t="s">
        <v>408</v>
      </c>
      <c r="C1911" s="15">
        <v>467660</v>
      </c>
      <c r="D1911" s="15" t="s">
        <v>4701</v>
      </c>
      <c r="E1911" s="15">
        <v>2019</v>
      </c>
      <c r="F1911" s="41">
        <v>43739</v>
      </c>
      <c r="G1911" s="42">
        <v>1013.7</v>
      </c>
      <c r="H1911" s="42">
        <v>1014.8</v>
      </c>
      <c r="I1911" s="42">
        <v>1019.4</v>
      </c>
      <c r="J1911" s="42" t="s">
        <v>4507</v>
      </c>
      <c r="K1911" s="42">
        <v>995.6</v>
      </c>
      <c r="L1911" s="42" t="s">
        <v>2280</v>
      </c>
      <c r="M1911" s="42">
        <v>25.8</v>
      </c>
      <c r="N1911" s="42">
        <v>31.9</v>
      </c>
      <c r="O1911" s="42" t="s">
        <v>4508</v>
      </c>
      <c r="P1911" s="42">
        <v>21.7</v>
      </c>
      <c r="Q1911" s="42" t="s">
        <v>4509</v>
      </c>
      <c r="R1911" s="42">
        <v>20.6</v>
      </c>
      <c r="S1911" s="42">
        <v>2.1</v>
      </c>
      <c r="T1911" s="42">
        <v>50</v>
      </c>
      <c r="U1911" s="42">
        <v>18.7</v>
      </c>
      <c r="V1911" s="42">
        <v>60</v>
      </c>
      <c r="W1911" s="42" t="s">
        <v>4510</v>
      </c>
      <c r="X1911" s="42">
        <v>25.3</v>
      </c>
      <c r="Y1911" s="42">
        <v>17.399999999999999</v>
      </c>
      <c r="Z1911" s="42">
        <v>5</v>
      </c>
      <c r="AA1911" s="42">
        <v>3.5</v>
      </c>
      <c r="AB1911" s="42" t="s">
        <v>4511</v>
      </c>
      <c r="AC1911" s="42">
        <v>7.4</v>
      </c>
      <c r="AD1911" s="42" t="s">
        <v>4512</v>
      </c>
      <c r="AE1911" s="42">
        <v>13.8</v>
      </c>
      <c r="AF1911" s="42" t="s">
        <v>4513</v>
      </c>
      <c r="AG1911" s="42">
        <v>74</v>
      </c>
      <c r="AH1911" s="42">
        <v>142.1</v>
      </c>
      <c r="AI1911" s="42">
        <v>171.2</v>
      </c>
      <c r="AJ1911" s="42">
        <v>450.2</v>
      </c>
      <c r="AK1911" s="42" t="s">
        <v>76</v>
      </c>
      <c r="AL1911" s="42" t="s">
        <v>76</v>
      </c>
      <c r="AM1911" s="42" t="s">
        <v>76</v>
      </c>
      <c r="AN1911" s="42">
        <v>6.4</v>
      </c>
    </row>
    <row r="1912" spans="2:40" x14ac:dyDescent="0.25">
      <c r="B1912" s="42" t="s">
        <v>408</v>
      </c>
      <c r="C1912" s="15">
        <v>467660</v>
      </c>
      <c r="D1912" s="15" t="s">
        <v>4701</v>
      </c>
      <c r="E1912" s="15">
        <v>2019</v>
      </c>
      <c r="F1912" s="41">
        <v>43770</v>
      </c>
      <c r="G1912" s="42">
        <v>1015.2</v>
      </c>
      <c r="H1912" s="42">
        <v>1016.3</v>
      </c>
      <c r="I1912" s="42">
        <v>1022.4</v>
      </c>
      <c r="J1912" s="42" t="s">
        <v>4514</v>
      </c>
      <c r="K1912" s="42">
        <v>1008.1</v>
      </c>
      <c r="L1912" s="42" t="s">
        <v>4515</v>
      </c>
      <c r="M1912" s="42">
        <v>23.7</v>
      </c>
      <c r="N1912" s="42">
        <v>29.6</v>
      </c>
      <c r="O1912" s="42" t="s">
        <v>4516</v>
      </c>
      <c r="P1912" s="42">
        <v>18.100000000000001</v>
      </c>
      <c r="Q1912" s="42" t="s">
        <v>4517</v>
      </c>
      <c r="R1912" s="42">
        <v>17.8</v>
      </c>
      <c r="S1912" s="42">
        <v>2.5</v>
      </c>
      <c r="T1912" s="42">
        <v>50</v>
      </c>
      <c r="U1912" s="42">
        <v>21.5</v>
      </c>
      <c r="V1912" s="42">
        <v>40</v>
      </c>
      <c r="W1912" s="42" t="s">
        <v>4518</v>
      </c>
      <c r="X1912" s="42">
        <v>8.4</v>
      </c>
      <c r="Y1912" s="42">
        <v>17.3</v>
      </c>
      <c r="Z1912" s="42">
        <v>3</v>
      </c>
      <c r="AA1912" s="42">
        <v>0.6</v>
      </c>
      <c r="AB1912" s="42" t="s">
        <v>4519</v>
      </c>
      <c r="AC1912" s="42">
        <v>1.6</v>
      </c>
      <c r="AD1912" s="42" t="s">
        <v>4520</v>
      </c>
      <c r="AE1912" s="42">
        <v>5</v>
      </c>
      <c r="AF1912" s="42" t="s">
        <v>4521</v>
      </c>
      <c r="AG1912" s="42">
        <v>70</v>
      </c>
      <c r="AH1912" s="42">
        <v>125.5</v>
      </c>
      <c r="AI1912" s="42">
        <v>147.4</v>
      </c>
      <c r="AJ1912" s="42">
        <v>353.69</v>
      </c>
      <c r="AK1912" s="42" t="s">
        <v>76</v>
      </c>
      <c r="AL1912" s="42" t="s">
        <v>76</v>
      </c>
      <c r="AM1912" s="42" t="s">
        <v>76</v>
      </c>
      <c r="AN1912" s="42">
        <v>6.4</v>
      </c>
    </row>
    <row r="1913" spans="2:40" x14ac:dyDescent="0.25">
      <c r="B1913" s="42" t="s">
        <v>408</v>
      </c>
      <c r="C1913" s="15">
        <v>467660</v>
      </c>
      <c r="D1913" s="15" t="s">
        <v>4701</v>
      </c>
      <c r="E1913" s="15">
        <v>2019</v>
      </c>
      <c r="F1913" s="41">
        <v>43800</v>
      </c>
      <c r="G1913" s="42">
        <v>1018.3</v>
      </c>
      <c r="H1913" s="42">
        <v>1019.5</v>
      </c>
      <c r="I1913" s="42">
        <v>1026.9000000000001</v>
      </c>
      <c r="J1913" s="42" t="s">
        <v>4522</v>
      </c>
      <c r="K1913" s="42">
        <v>1010.4</v>
      </c>
      <c r="L1913" s="42" t="s">
        <v>4523</v>
      </c>
      <c r="M1913" s="42">
        <v>21.1</v>
      </c>
      <c r="N1913" s="42">
        <v>27.8</v>
      </c>
      <c r="O1913" s="42" t="s">
        <v>4524</v>
      </c>
      <c r="P1913" s="42">
        <v>14.8</v>
      </c>
      <c r="Q1913" s="42" t="s">
        <v>4525</v>
      </c>
      <c r="R1913" s="42">
        <v>16</v>
      </c>
      <c r="S1913" s="42">
        <v>2.1</v>
      </c>
      <c r="T1913" s="42">
        <v>330</v>
      </c>
      <c r="U1913" s="42">
        <v>16.899999999999999</v>
      </c>
      <c r="V1913" s="42">
        <v>40</v>
      </c>
      <c r="W1913" s="42" t="s">
        <v>4526</v>
      </c>
      <c r="X1913" s="42">
        <v>92</v>
      </c>
      <c r="Y1913" s="42">
        <v>65.7</v>
      </c>
      <c r="Z1913" s="42">
        <v>8</v>
      </c>
      <c r="AA1913" s="42">
        <v>2.5</v>
      </c>
      <c r="AB1913" s="42" t="s">
        <v>4527</v>
      </c>
      <c r="AC1913" s="42">
        <v>9.5</v>
      </c>
      <c r="AD1913" s="42" t="s">
        <v>4528</v>
      </c>
      <c r="AE1913" s="42">
        <v>66</v>
      </c>
      <c r="AF1913" s="42" t="s">
        <v>3428</v>
      </c>
      <c r="AG1913" s="42">
        <v>73</v>
      </c>
      <c r="AH1913" s="42">
        <v>88.6</v>
      </c>
      <c r="AI1913" s="42">
        <v>113.6</v>
      </c>
      <c r="AJ1913" s="42">
        <v>310.08</v>
      </c>
      <c r="AK1913" s="42" t="s">
        <v>76</v>
      </c>
      <c r="AL1913" s="42" t="s">
        <v>76</v>
      </c>
      <c r="AM1913" s="42" t="s">
        <v>76</v>
      </c>
      <c r="AN1913" s="42">
        <v>7.4</v>
      </c>
    </row>
    <row r="1914" spans="2:40" x14ac:dyDescent="0.25">
      <c r="B1914" s="42" t="s">
        <v>408</v>
      </c>
      <c r="C1914" s="15">
        <v>467660</v>
      </c>
      <c r="D1914" s="15" t="s">
        <v>4701</v>
      </c>
      <c r="E1914" s="15">
        <v>2020</v>
      </c>
      <c r="F1914" s="41">
        <v>43831</v>
      </c>
      <c r="G1914" s="42">
        <v>1017.8</v>
      </c>
      <c r="H1914" s="42">
        <v>1018.9</v>
      </c>
      <c r="I1914" s="42">
        <v>1027.5</v>
      </c>
      <c r="J1914" s="42" t="s">
        <v>4529</v>
      </c>
      <c r="K1914" s="42">
        <v>1005.8</v>
      </c>
      <c r="L1914" s="42" t="s">
        <v>4530</v>
      </c>
      <c r="M1914" s="42">
        <v>20.5</v>
      </c>
      <c r="N1914" s="42">
        <v>27.2</v>
      </c>
      <c r="O1914" s="42" t="s">
        <v>4531</v>
      </c>
      <c r="P1914" s="42">
        <v>13.4</v>
      </c>
      <c r="Q1914" s="42" t="s">
        <v>4532</v>
      </c>
      <c r="R1914" s="42">
        <v>15.7</v>
      </c>
      <c r="S1914" s="42">
        <v>1.7</v>
      </c>
      <c r="T1914" s="42">
        <v>330</v>
      </c>
      <c r="U1914" s="42">
        <v>16.899999999999999</v>
      </c>
      <c r="V1914" s="42">
        <v>60</v>
      </c>
      <c r="W1914" s="42" t="s">
        <v>4533</v>
      </c>
      <c r="X1914" s="42">
        <v>34.6</v>
      </c>
      <c r="Y1914" s="42">
        <v>47.6</v>
      </c>
      <c r="Z1914" s="42">
        <v>9</v>
      </c>
      <c r="AA1914" s="42">
        <v>2.4</v>
      </c>
      <c r="AB1914" s="42" t="s">
        <v>4534</v>
      </c>
      <c r="AC1914" s="42">
        <v>5.0999999999999996</v>
      </c>
      <c r="AD1914" s="42" t="s">
        <v>4534</v>
      </c>
      <c r="AE1914" s="42">
        <v>14.9</v>
      </c>
      <c r="AF1914" s="42" t="s">
        <v>4535</v>
      </c>
      <c r="AG1914" s="42">
        <v>74</v>
      </c>
      <c r="AH1914" s="42">
        <v>86.4</v>
      </c>
      <c r="AI1914" s="42">
        <v>114.4</v>
      </c>
      <c r="AJ1914" s="42">
        <v>329.91</v>
      </c>
      <c r="AK1914" s="42" t="s">
        <v>76</v>
      </c>
      <c r="AL1914" s="42" t="s">
        <v>76</v>
      </c>
      <c r="AM1914" s="42" t="s">
        <v>76</v>
      </c>
      <c r="AN1914" s="42">
        <v>7.4</v>
      </c>
    </row>
    <row r="1915" spans="2:40" x14ac:dyDescent="0.25">
      <c r="B1915" s="42" t="s">
        <v>408</v>
      </c>
      <c r="C1915" s="15">
        <v>467660</v>
      </c>
      <c r="D1915" s="15" t="s">
        <v>4701</v>
      </c>
      <c r="E1915" s="15">
        <v>2020</v>
      </c>
      <c r="F1915" s="41">
        <v>43862</v>
      </c>
      <c r="G1915" s="42">
        <v>1020</v>
      </c>
      <c r="H1915" s="42">
        <v>1021.2</v>
      </c>
      <c r="I1915" s="42">
        <v>1028.5</v>
      </c>
      <c r="J1915" s="42" t="s">
        <v>4536</v>
      </c>
      <c r="K1915" s="42">
        <v>1011.3</v>
      </c>
      <c r="L1915" s="42" t="s">
        <v>4537</v>
      </c>
      <c r="M1915" s="42">
        <v>20.5</v>
      </c>
      <c r="N1915" s="42">
        <v>28.4</v>
      </c>
      <c r="O1915" s="42" t="s">
        <v>4538</v>
      </c>
      <c r="P1915" s="42">
        <v>12.9</v>
      </c>
      <c r="Q1915" s="42" t="s">
        <v>4539</v>
      </c>
      <c r="R1915" s="42">
        <v>15.9</v>
      </c>
      <c r="S1915" s="42">
        <v>1.7</v>
      </c>
      <c r="T1915" s="42">
        <v>340</v>
      </c>
      <c r="U1915" s="42">
        <v>18</v>
      </c>
      <c r="V1915" s="42">
        <v>50</v>
      </c>
      <c r="W1915" s="42" t="s">
        <v>4540</v>
      </c>
      <c r="X1915" s="42">
        <v>32.200000000000003</v>
      </c>
      <c r="Y1915" s="42">
        <v>34.799999999999997</v>
      </c>
      <c r="Z1915" s="42">
        <v>10</v>
      </c>
      <c r="AA1915" s="42">
        <v>2</v>
      </c>
      <c r="AB1915" s="42" t="s">
        <v>4541</v>
      </c>
      <c r="AC1915" s="42">
        <v>7</v>
      </c>
      <c r="AD1915" s="42" t="s">
        <v>4542</v>
      </c>
      <c r="AE1915" s="42">
        <v>7.7</v>
      </c>
      <c r="AF1915" s="42" t="s">
        <v>4543</v>
      </c>
      <c r="AG1915" s="42">
        <v>75</v>
      </c>
      <c r="AH1915" s="42">
        <v>79</v>
      </c>
      <c r="AI1915" s="42">
        <v>86.5</v>
      </c>
      <c r="AJ1915" s="42">
        <v>316.19</v>
      </c>
      <c r="AK1915" s="42" t="s">
        <v>76</v>
      </c>
      <c r="AL1915" s="42" t="s">
        <v>76</v>
      </c>
      <c r="AM1915" s="42" t="s">
        <v>76</v>
      </c>
      <c r="AN1915" s="42">
        <v>7.9</v>
      </c>
    </row>
    <row r="1916" spans="2:40" x14ac:dyDescent="0.25">
      <c r="B1916" s="42" t="s">
        <v>408</v>
      </c>
      <c r="C1916" s="15">
        <v>467660</v>
      </c>
      <c r="D1916" s="15" t="s">
        <v>4701</v>
      </c>
      <c r="E1916" s="15">
        <v>2020</v>
      </c>
      <c r="F1916" s="41">
        <v>43891</v>
      </c>
      <c r="G1916" s="42">
        <v>1014.3</v>
      </c>
      <c r="H1916" s="42">
        <v>1015.4</v>
      </c>
      <c r="I1916" s="42">
        <v>1022.7</v>
      </c>
      <c r="J1916" s="42" t="s">
        <v>4544</v>
      </c>
      <c r="K1916" s="42">
        <v>1001.9</v>
      </c>
      <c r="L1916" s="42" t="s">
        <v>4545</v>
      </c>
      <c r="M1916" s="42">
        <v>22.7</v>
      </c>
      <c r="N1916" s="42">
        <v>30.9</v>
      </c>
      <c r="O1916" s="42" t="s">
        <v>4546</v>
      </c>
      <c r="P1916" s="42">
        <v>15.9</v>
      </c>
      <c r="Q1916" s="42" t="s">
        <v>4547</v>
      </c>
      <c r="R1916" s="42">
        <v>18.5</v>
      </c>
      <c r="S1916" s="42">
        <v>1.9</v>
      </c>
      <c r="T1916" s="42">
        <v>50</v>
      </c>
      <c r="U1916" s="42">
        <v>15.7</v>
      </c>
      <c r="V1916" s="42">
        <v>50</v>
      </c>
      <c r="W1916" s="42" t="s">
        <v>4548</v>
      </c>
      <c r="X1916" s="42">
        <v>41.2</v>
      </c>
      <c r="Y1916" s="42">
        <v>40</v>
      </c>
      <c r="Z1916" s="42">
        <v>10</v>
      </c>
      <c r="AA1916" s="42">
        <v>4.5</v>
      </c>
      <c r="AB1916" s="42" t="s">
        <v>1632</v>
      </c>
      <c r="AC1916" s="42">
        <v>8</v>
      </c>
      <c r="AD1916" s="42" t="s">
        <v>4549</v>
      </c>
      <c r="AE1916" s="42">
        <v>14.5</v>
      </c>
      <c r="AF1916" s="42" t="s">
        <v>2809</v>
      </c>
      <c r="AG1916" s="42">
        <v>78</v>
      </c>
      <c r="AH1916" s="42">
        <v>100.1</v>
      </c>
      <c r="AI1916" s="42">
        <v>115.2</v>
      </c>
      <c r="AJ1916" s="42">
        <v>398.29</v>
      </c>
      <c r="AK1916" s="42" t="s">
        <v>76</v>
      </c>
      <c r="AL1916" s="42" t="s">
        <v>76</v>
      </c>
      <c r="AM1916" s="42" t="s">
        <v>76</v>
      </c>
      <c r="AN1916" s="42">
        <v>7.8</v>
      </c>
    </row>
    <row r="1917" spans="2:40" x14ac:dyDescent="0.25">
      <c r="B1917" s="42" t="s">
        <v>408</v>
      </c>
      <c r="C1917" s="15">
        <v>467660</v>
      </c>
      <c r="D1917" s="15" t="s">
        <v>4701</v>
      </c>
      <c r="E1917" s="15">
        <v>2020</v>
      </c>
      <c r="F1917" s="41">
        <v>43922</v>
      </c>
      <c r="G1917" s="42">
        <v>1015</v>
      </c>
      <c r="H1917" s="42">
        <v>1016.1</v>
      </c>
      <c r="I1917" s="42">
        <v>1020.1</v>
      </c>
      <c r="J1917" s="42" t="s">
        <v>4550</v>
      </c>
      <c r="K1917" s="42">
        <v>1006.4</v>
      </c>
      <c r="L1917" s="42" t="s">
        <v>4551</v>
      </c>
      <c r="M1917" s="42">
        <v>22.9</v>
      </c>
      <c r="N1917" s="42">
        <v>31.2</v>
      </c>
      <c r="O1917" s="42" t="s">
        <v>4552</v>
      </c>
      <c r="P1917" s="42">
        <v>16.3</v>
      </c>
      <c r="Q1917" s="42" t="s">
        <v>4553</v>
      </c>
      <c r="R1917" s="42">
        <v>17.899999999999999</v>
      </c>
      <c r="S1917" s="42">
        <v>1.9</v>
      </c>
      <c r="T1917" s="42">
        <v>330</v>
      </c>
      <c r="U1917" s="42">
        <v>14.8</v>
      </c>
      <c r="V1917" s="42">
        <v>180</v>
      </c>
      <c r="W1917" s="42" t="s">
        <v>4554</v>
      </c>
      <c r="X1917" s="42">
        <v>48.2</v>
      </c>
      <c r="Y1917" s="42">
        <v>38.200000000000003</v>
      </c>
      <c r="Z1917" s="42">
        <v>6</v>
      </c>
      <c r="AA1917" s="42">
        <v>5</v>
      </c>
      <c r="AB1917" s="42" t="s">
        <v>4555</v>
      </c>
      <c r="AC1917" s="42">
        <v>9.1</v>
      </c>
      <c r="AD1917" s="42" t="s">
        <v>4555</v>
      </c>
      <c r="AE1917" s="42">
        <v>20.5</v>
      </c>
      <c r="AF1917" s="42" t="s">
        <v>3943</v>
      </c>
      <c r="AG1917" s="42">
        <v>74</v>
      </c>
      <c r="AH1917" s="42">
        <v>102.6</v>
      </c>
      <c r="AI1917" s="42">
        <v>80.2</v>
      </c>
      <c r="AJ1917" s="42">
        <v>373.31</v>
      </c>
      <c r="AK1917" s="42" t="s">
        <v>76</v>
      </c>
      <c r="AL1917" s="42" t="s">
        <v>76</v>
      </c>
      <c r="AM1917" s="42" t="s">
        <v>76</v>
      </c>
      <c r="AN1917" s="42">
        <v>8.4</v>
      </c>
    </row>
    <row r="1918" spans="2:40" x14ac:dyDescent="0.25">
      <c r="B1918" s="42" t="s">
        <v>408</v>
      </c>
      <c r="C1918" s="15">
        <v>467660</v>
      </c>
      <c r="D1918" s="15" t="s">
        <v>4701</v>
      </c>
      <c r="E1918" s="15">
        <v>2020</v>
      </c>
      <c r="F1918" s="41">
        <v>43952</v>
      </c>
      <c r="G1918" s="42">
        <v>1007.8</v>
      </c>
      <c r="H1918" s="42">
        <v>1008.9</v>
      </c>
      <c r="I1918" s="42">
        <v>1014.8</v>
      </c>
      <c r="J1918" s="42" t="s">
        <v>4556</v>
      </c>
      <c r="K1918" s="42">
        <v>999.9</v>
      </c>
      <c r="L1918" s="42" t="s">
        <v>4557</v>
      </c>
      <c r="M1918" s="42">
        <v>27.1</v>
      </c>
      <c r="N1918" s="42">
        <v>33.9</v>
      </c>
      <c r="O1918" s="42" t="s">
        <v>4558</v>
      </c>
      <c r="P1918" s="42">
        <v>23.4</v>
      </c>
      <c r="Q1918" s="42" t="s">
        <v>4559</v>
      </c>
      <c r="R1918" s="42">
        <v>24</v>
      </c>
      <c r="S1918" s="42">
        <v>1.5</v>
      </c>
      <c r="T1918" s="42">
        <v>50</v>
      </c>
      <c r="U1918" s="42">
        <v>15.2</v>
      </c>
      <c r="V1918" s="42">
        <v>20</v>
      </c>
      <c r="W1918" s="42" t="s">
        <v>4560</v>
      </c>
      <c r="X1918" s="42">
        <v>291.8</v>
      </c>
      <c r="Y1918" s="42">
        <v>97.2</v>
      </c>
      <c r="Z1918" s="42">
        <v>18</v>
      </c>
      <c r="AA1918" s="42">
        <v>13</v>
      </c>
      <c r="AB1918" s="42" t="s">
        <v>4561</v>
      </c>
      <c r="AC1918" s="42">
        <v>45</v>
      </c>
      <c r="AD1918" s="42" t="s">
        <v>4562</v>
      </c>
      <c r="AE1918" s="42">
        <v>72</v>
      </c>
      <c r="AF1918" s="42" t="s">
        <v>4563</v>
      </c>
      <c r="AG1918" s="42">
        <v>84</v>
      </c>
      <c r="AH1918" s="42">
        <v>104.2</v>
      </c>
      <c r="AI1918" s="42">
        <v>146.80000000000001</v>
      </c>
      <c r="AJ1918" s="42">
        <v>506.87</v>
      </c>
      <c r="AK1918" s="42" t="s">
        <v>76</v>
      </c>
      <c r="AL1918" s="42" t="s">
        <v>76</v>
      </c>
      <c r="AM1918" s="42" t="s">
        <v>76</v>
      </c>
      <c r="AN1918" s="42">
        <v>7.1</v>
      </c>
    </row>
    <row r="1919" spans="2:40" x14ac:dyDescent="0.25">
      <c r="B1919" s="42" t="s">
        <v>408</v>
      </c>
      <c r="C1919" s="15">
        <v>467660</v>
      </c>
      <c r="D1919" s="15" t="s">
        <v>4701</v>
      </c>
      <c r="E1919" s="15">
        <v>2020</v>
      </c>
      <c r="F1919" s="41">
        <v>43983</v>
      </c>
      <c r="G1919" s="42">
        <v>1006.8</v>
      </c>
      <c r="H1919" s="42">
        <v>1007.9</v>
      </c>
      <c r="I1919" s="42">
        <v>1013.5</v>
      </c>
      <c r="J1919" s="42" t="s">
        <v>4564</v>
      </c>
      <c r="K1919" s="42">
        <v>1000.4</v>
      </c>
      <c r="L1919" s="42" t="s">
        <v>4565</v>
      </c>
      <c r="M1919" s="42">
        <v>29.6</v>
      </c>
      <c r="N1919" s="42">
        <v>34.200000000000003</v>
      </c>
      <c r="O1919" s="42" t="s">
        <v>4566</v>
      </c>
      <c r="P1919" s="42">
        <v>25.3</v>
      </c>
      <c r="Q1919" s="42" t="s">
        <v>4567</v>
      </c>
      <c r="R1919" s="42">
        <v>25</v>
      </c>
      <c r="S1919" s="42">
        <v>1.7</v>
      </c>
      <c r="T1919" s="42">
        <v>310</v>
      </c>
      <c r="U1919" s="42">
        <v>17.5</v>
      </c>
      <c r="V1919" s="42">
        <v>210</v>
      </c>
      <c r="W1919" s="42" t="s">
        <v>4568</v>
      </c>
      <c r="X1919" s="42">
        <v>78.8</v>
      </c>
      <c r="Y1919" s="42">
        <v>13.2</v>
      </c>
      <c r="Z1919" s="42">
        <v>7</v>
      </c>
      <c r="AA1919" s="42">
        <v>10</v>
      </c>
      <c r="AB1919" s="42" t="s">
        <v>4569</v>
      </c>
      <c r="AC1919" s="42">
        <v>15.2</v>
      </c>
      <c r="AD1919" s="42" t="s">
        <v>4570</v>
      </c>
      <c r="AE1919" s="42">
        <v>46.5</v>
      </c>
      <c r="AF1919" s="42" t="s">
        <v>4571</v>
      </c>
      <c r="AG1919" s="42">
        <v>77</v>
      </c>
      <c r="AH1919" s="42">
        <v>165.6</v>
      </c>
      <c r="AI1919" s="42">
        <v>277.39999999999998</v>
      </c>
      <c r="AJ1919" s="42">
        <v>708.49</v>
      </c>
      <c r="AK1919" s="42" t="s">
        <v>76</v>
      </c>
      <c r="AL1919" s="42" t="s">
        <v>76</v>
      </c>
      <c r="AM1919" s="42" t="s">
        <v>76</v>
      </c>
      <c r="AN1919" s="42">
        <v>5.3</v>
      </c>
    </row>
    <row r="1920" spans="2:40" x14ac:dyDescent="0.25">
      <c r="B1920" s="42" t="s">
        <v>408</v>
      </c>
      <c r="C1920" s="15">
        <v>467660</v>
      </c>
      <c r="D1920" s="15" t="s">
        <v>4701</v>
      </c>
      <c r="E1920" s="15">
        <v>2020</v>
      </c>
      <c r="F1920" s="41">
        <v>44013</v>
      </c>
      <c r="G1920" s="42">
        <v>1006.9</v>
      </c>
      <c r="H1920" s="42">
        <v>1008</v>
      </c>
      <c r="I1920" s="42">
        <v>1012.3</v>
      </c>
      <c r="J1920" s="42" t="s">
        <v>4572</v>
      </c>
      <c r="K1920" s="42">
        <v>1000.4</v>
      </c>
      <c r="L1920" s="42" t="s">
        <v>4573</v>
      </c>
      <c r="M1920" s="42">
        <v>30.1</v>
      </c>
      <c r="N1920" s="42">
        <v>35.299999999999997</v>
      </c>
      <c r="O1920" s="42" t="s">
        <v>4574</v>
      </c>
      <c r="P1920" s="42">
        <v>24.7</v>
      </c>
      <c r="Q1920" s="42" t="s">
        <v>4575</v>
      </c>
      <c r="R1920" s="42">
        <v>25.4</v>
      </c>
      <c r="S1920" s="42">
        <v>1.7</v>
      </c>
      <c r="T1920" s="42">
        <v>200</v>
      </c>
      <c r="U1920" s="42">
        <v>13.6</v>
      </c>
      <c r="V1920" s="42">
        <v>200</v>
      </c>
      <c r="W1920" s="42" t="s">
        <v>4576</v>
      </c>
      <c r="X1920" s="42">
        <v>86</v>
      </c>
      <c r="Y1920" s="42">
        <v>18.5</v>
      </c>
      <c r="Z1920" s="42">
        <v>7</v>
      </c>
      <c r="AA1920" s="42">
        <v>17.5</v>
      </c>
      <c r="AB1920" s="42" t="s">
        <v>4577</v>
      </c>
      <c r="AC1920" s="42">
        <v>34.5</v>
      </c>
      <c r="AD1920" s="42" t="s">
        <v>4578</v>
      </c>
      <c r="AE1920" s="42">
        <v>34.5</v>
      </c>
      <c r="AF1920" s="42" t="s">
        <v>3966</v>
      </c>
      <c r="AG1920" s="42">
        <v>76</v>
      </c>
      <c r="AH1920" s="42">
        <v>170.9</v>
      </c>
      <c r="AI1920" s="42">
        <v>293</v>
      </c>
      <c r="AJ1920" s="42">
        <v>727.63</v>
      </c>
      <c r="AK1920" s="42" t="s">
        <v>76</v>
      </c>
      <c r="AL1920" s="42" t="s">
        <v>76</v>
      </c>
      <c r="AM1920" s="42" t="s">
        <v>76</v>
      </c>
      <c r="AN1920" s="42">
        <v>5.4</v>
      </c>
    </row>
    <row r="1921" spans="2:40" x14ac:dyDescent="0.25">
      <c r="B1921" s="42" t="s">
        <v>408</v>
      </c>
      <c r="C1921" s="15">
        <v>467660</v>
      </c>
      <c r="D1921" s="15" t="s">
        <v>4701</v>
      </c>
      <c r="E1921" s="15">
        <v>2020</v>
      </c>
      <c r="F1921" s="41">
        <v>44044</v>
      </c>
      <c r="G1921" s="42">
        <v>1006.2</v>
      </c>
      <c r="H1921" s="42">
        <v>1007.3</v>
      </c>
      <c r="I1921" s="42">
        <v>1014.7</v>
      </c>
      <c r="J1921" s="42" t="s">
        <v>4579</v>
      </c>
      <c r="K1921" s="42">
        <v>998.7</v>
      </c>
      <c r="L1921" s="42" t="s">
        <v>4580</v>
      </c>
      <c r="M1921" s="42">
        <v>29</v>
      </c>
      <c r="N1921" s="42">
        <v>33.9</v>
      </c>
      <c r="O1921" s="42" t="s">
        <v>4581</v>
      </c>
      <c r="P1921" s="42">
        <v>24.9</v>
      </c>
      <c r="Q1921" s="42" t="s">
        <v>4582</v>
      </c>
      <c r="R1921" s="42">
        <v>24.8</v>
      </c>
      <c r="S1921" s="42">
        <v>1.5</v>
      </c>
      <c r="T1921" s="42">
        <v>310</v>
      </c>
      <c r="U1921" s="42">
        <v>16.7</v>
      </c>
      <c r="V1921" s="42">
        <v>200</v>
      </c>
      <c r="W1921" s="42" t="s">
        <v>4583</v>
      </c>
      <c r="X1921" s="42">
        <v>190.5</v>
      </c>
      <c r="Y1921" s="42">
        <v>45.7</v>
      </c>
      <c r="Z1921" s="42">
        <v>13</v>
      </c>
      <c r="AA1921" s="42">
        <v>13</v>
      </c>
      <c r="AB1921" s="42" t="s">
        <v>4584</v>
      </c>
      <c r="AC1921" s="42">
        <v>35</v>
      </c>
      <c r="AD1921" s="42" t="s">
        <v>4585</v>
      </c>
      <c r="AE1921" s="42">
        <v>77</v>
      </c>
      <c r="AF1921" s="42" t="s">
        <v>3974</v>
      </c>
      <c r="AG1921" s="42">
        <v>79</v>
      </c>
      <c r="AH1921" s="42">
        <v>139.1</v>
      </c>
      <c r="AI1921" s="42">
        <v>226.1</v>
      </c>
      <c r="AJ1921" s="42">
        <v>619.63</v>
      </c>
      <c r="AK1921" s="42" t="s">
        <v>76</v>
      </c>
      <c r="AL1921" s="42" t="s">
        <v>76</v>
      </c>
      <c r="AM1921" s="42" t="s">
        <v>76</v>
      </c>
      <c r="AN1921" s="42">
        <v>6.3</v>
      </c>
    </row>
    <row r="1922" spans="2:40" x14ac:dyDescent="0.25">
      <c r="B1922" s="42" t="s">
        <v>408</v>
      </c>
      <c r="C1922" s="15">
        <v>467660</v>
      </c>
      <c r="D1922" s="15" t="s">
        <v>4701</v>
      </c>
      <c r="E1922" s="15">
        <v>2020</v>
      </c>
      <c r="F1922" s="41">
        <v>44075</v>
      </c>
      <c r="G1922" s="42">
        <v>1008.4</v>
      </c>
      <c r="H1922" s="42">
        <v>1009.5</v>
      </c>
      <c r="I1922" s="42">
        <v>1013.9</v>
      </c>
      <c r="J1922" s="42" t="s">
        <v>4586</v>
      </c>
      <c r="K1922" s="42">
        <v>998.6</v>
      </c>
      <c r="L1922" s="42" t="s">
        <v>4587</v>
      </c>
      <c r="M1922" s="42">
        <v>28.2</v>
      </c>
      <c r="N1922" s="42">
        <v>34.799999999999997</v>
      </c>
      <c r="O1922" s="42" t="s">
        <v>4588</v>
      </c>
      <c r="P1922" s="42">
        <v>23.4</v>
      </c>
      <c r="Q1922" s="42" t="s">
        <v>4589</v>
      </c>
      <c r="R1922" s="42">
        <v>23.6</v>
      </c>
      <c r="S1922" s="42">
        <v>1.5</v>
      </c>
      <c r="T1922" s="42">
        <v>60</v>
      </c>
      <c r="U1922" s="42">
        <v>12.7</v>
      </c>
      <c r="V1922" s="42">
        <v>70</v>
      </c>
      <c r="W1922" s="42" t="s">
        <v>4590</v>
      </c>
      <c r="X1922" s="42">
        <v>103</v>
      </c>
      <c r="Y1922" s="42">
        <v>19.2</v>
      </c>
      <c r="Z1922" s="42">
        <v>7</v>
      </c>
      <c r="AA1922" s="42">
        <v>13</v>
      </c>
      <c r="AB1922" s="42" t="s">
        <v>4591</v>
      </c>
      <c r="AC1922" s="42">
        <v>53.5</v>
      </c>
      <c r="AD1922" s="42" t="s">
        <v>4592</v>
      </c>
      <c r="AE1922" s="42">
        <v>67</v>
      </c>
      <c r="AF1922" s="42" t="s">
        <v>4593</v>
      </c>
      <c r="AG1922" s="42">
        <v>76</v>
      </c>
      <c r="AH1922" s="42">
        <v>135.4</v>
      </c>
      <c r="AI1922" s="42">
        <v>184.7</v>
      </c>
      <c r="AJ1922" s="42">
        <v>525.57000000000005</v>
      </c>
      <c r="AK1922" s="42" t="s">
        <v>76</v>
      </c>
      <c r="AL1922" s="42" t="s">
        <v>76</v>
      </c>
      <c r="AM1922" s="42" t="s">
        <v>76</v>
      </c>
      <c r="AN1922" s="42">
        <v>6.8</v>
      </c>
    </row>
    <row r="1923" spans="2:40" x14ac:dyDescent="0.25">
      <c r="B1923" s="42" t="s">
        <v>408</v>
      </c>
      <c r="C1923" s="15">
        <v>467660</v>
      </c>
      <c r="D1923" s="15" t="s">
        <v>4701</v>
      </c>
      <c r="E1923" s="15">
        <v>2020</v>
      </c>
      <c r="F1923" s="41">
        <v>44105</v>
      </c>
      <c r="G1923" s="42">
        <v>1012.4</v>
      </c>
      <c r="H1923" s="42">
        <v>1013.5</v>
      </c>
      <c r="I1923" s="42">
        <v>1018.9</v>
      </c>
      <c r="J1923" s="42" t="s">
        <v>4594</v>
      </c>
      <c r="K1923" s="42">
        <v>1004.4</v>
      </c>
      <c r="L1923" s="42" t="s">
        <v>4595</v>
      </c>
      <c r="M1923" s="42">
        <v>26</v>
      </c>
      <c r="N1923" s="42">
        <v>31.8</v>
      </c>
      <c r="O1923" s="42" t="s">
        <v>4596</v>
      </c>
      <c r="P1923" s="42">
        <v>20.5</v>
      </c>
      <c r="Q1923" s="42" t="s">
        <v>4597</v>
      </c>
      <c r="R1923" s="42">
        <v>20.9</v>
      </c>
      <c r="S1923" s="42">
        <v>2.5</v>
      </c>
      <c r="T1923" s="42">
        <v>50</v>
      </c>
      <c r="U1923" s="42">
        <v>16.399999999999999</v>
      </c>
      <c r="V1923" s="42">
        <v>50</v>
      </c>
      <c r="W1923" s="42" t="s">
        <v>4598</v>
      </c>
      <c r="X1923" s="42">
        <v>94</v>
      </c>
      <c r="Y1923" s="42">
        <v>35.799999999999997</v>
      </c>
      <c r="Z1923" s="42">
        <v>7</v>
      </c>
      <c r="AA1923" s="42">
        <v>7.5</v>
      </c>
      <c r="AB1923" s="42" t="s">
        <v>4599</v>
      </c>
      <c r="AC1923" s="42">
        <v>16</v>
      </c>
      <c r="AD1923" s="42" t="s">
        <v>4600</v>
      </c>
      <c r="AE1923" s="42">
        <v>38</v>
      </c>
      <c r="AF1923" s="42" t="s">
        <v>3988</v>
      </c>
      <c r="AG1923" s="42">
        <v>74</v>
      </c>
      <c r="AH1923" s="42">
        <v>120.1</v>
      </c>
      <c r="AI1923" s="42">
        <v>126.9</v>
      </c>
      <c r="AJ1923" s="42">
        <v>419.78</v>
      </c>
      <c r="AK1923" s="42" t="s">
        <v>76</v>
      </c>
      <c r="AL1923" s="42" t="s">
        <v>76</v>
      </c>
      <c r="AM1923" s="42" t="s">
        <v>76</v>
      </c>
      <c r="AN1923" s="42">
        <v>7.4</v>
      </c>
    </row>
    <row r="1924" spans="2:40" x14ac:dyDescent="0.25">
      <c r="B1924" s="42" t="s">
        <v>408</v>
      </c>
      <c r="C1924" s="15">
        <v>467660</v>
      </c>
      <c r="D1924" s="15" t="s">
        <v>4701</v>
      </c>
      <c r="E1924" s="15">
        <v>2020</v>
      </c>
      <c r="F1924" s="41">
        <v>44136</v>
      </c>
      <c r="G1924" s="42">
        <v>1016.4</v>
      </c>
      <c r="H1924" s="42">
        <v>1017.5</v>
      </c>
      <c r="I1924" s="42">
        <v>1022.4</v>
      </c>
      <c r="J1924" s="42" t="s">
        <v>2865</v>
      </c>
      <c r="K1924" s="42">
        <v>1009.5</v>
      </c>
      <c r="L1924" s="42" t="s">
        <v>4601</v>
      </c>
      <c r="M1924" s="42">
        <v>24.2</v>
      </c>
      <c r="N1924" s="42">
        <v>30.4</v>
      </c>
      <c r="O1924" s="42" t="s">
        <v>4602</v>
      </c>
      <c r="P1924" s="42">
        <v>19.899999999999999</v>
      </c>
      <c r="Q1924" s="42" t="s">
        <v>4603</v>
      </c>
      <c r="R1924" s="42">
        <v>19.7</v>
      </c>
      <c r="S1924" s="42">
        <v>2.2999999999999998</v>
      </c>
      <c r="T1924" s="42">
        <v>50</v>
      </c>
      <c r="U1924" s="42">
        <v>19.399999999999999</v>
      </c>
      <c r="V1924" s="42">
        <v>40</v>
      </c>
      <c r="W1924" s="42" t="s">
        <v>4604</v>
      </c>
      <c r="X1924" s="42">
        <v>125</v>
      </c>
      <c r="Y1924" s="42">
        <v>61.2</v>
      </c>
      <c r="Z1924" s="42">
        <v>11</v>
      </c>
      <c r="AA1924" s="42">
        <v>10</v>
      </c>
      <c r="AB1924" s="42" t="s">
        <v>4605</v>
      </c>
      <c r="AC1924" s="42">
        <v>18.5</v>
      </c>
      <c r="AD1924" s="42" t="s">
        <v>4606</v>
      </c>
      <c r="AE1924" s="42">
        <v>60.5</v>
      </c>
      <c r="AF1924" s="42" t="s">
        <v>4607</v>
      </c>
      <c r="AG1924" s="42">
        <v>77</v>
      </c>
      <c r="AH1924" s="42">
        <v>87.5</v>
      </c>
      <c r="AI1924" s="42">
        <v>122.3</v>
      </c>
      <c r="AJ1924" s="42">
        <v>345.32</v>
      </c>
      <c r="AK1924" s="42" t="s">
        <v>76</v>
      </c>
      <c r="AL1924" s="42" t="s">
        <v>76</v>
      </c>
      <c r="AM1924" s="42" t="s">
        <v>76</v>
      </c>
      <c r="AN1924" s="42">
        <v>7.6</v>
      </c>
    </row>
    <row r="1925" spans="2:40" x14ac:dyDescent="0.25">
      <c r="B1925" s="42" t="s">
        <v>408</v>
      </c>
      <c r="C1925" s="15">
        <v>467660</v>
      </c>
      <c r="D1925" s="15" t="s">
        <v>4701</v>
      </c>
      <c r="E1925" s="15">
        <v>2020</v>
      </c>
      <c r="F1925" s="41">
        <v>44166</v>
      </c>
      <c r="G1925" s="42">
        <v>1017</v>
      </c>
      <c r="H1925" s="42">
        <v>1018.1</v>
      </c>
      <c r="I1925" s="42">
        <v>1026.9000000000001</v>
      </c>
      <c r="J1925" s="42" t="s">
        <v>4608</v>
      </c>
      <c r="K1925" s="42">
        <v>1009.2</v>
      </c>
      <c r="L1925" s="42" t="s">
        <v>4609</v>
      </c>
      <c r="M1925" s="42">
        <v>21.1</v>
      </c>
      <c r="N1925" s="42">
        <v>27.2</v>
      </c>
      <c r="O1925" s="42" t="s">
        <v>4610</v>
      </c>
      <c r="P1925" s="42">
        <v>11.6</v>
      </c>
      <c r="Q1925" s="42" t="s">
        <v>4611</v>
      </c>
      <c r="R1925" s="42">
        <v>16.600000000000001</v>
      </c>
      <c r="S1925" s="42">
        <v>2.4</v>
      </c>
      <c r="T1925" s="42">
        <v>50</v>
      </c>
      <c r="U1925" s="42">
        <v>18</v>
      </c>
      <c r="V1925" s="42">
        <v>50</v>
      </c>
      <c r="W1925" s="42" t="s">
        <v>4612</v>
      </c>
      <c r="X1925" s="42">
        <v>12</v>
      </c>
      <c r="Y1925" s="42">
        <v>56.4</v>
      </c>
      <c r="Z1925" s="42">
        <v>10</v>
      </c>
      <c r="AA1925" s="42">
        <v>1</v>
      </c>
      <c r="AB1925" s="42" t="s">
        <v>4613</v>
      </c>
      <c r="AC1925" s="42">
        <v>1.5</v>
      </c>
      <c r="AD1925" s="42" t="s">
        <v>4614</v>
      </c>
      <c r="AE1925" s="42">
        <v>3.5</v>
      </c>
      <c r="AF1925" s="42" t="s">
        <v>4615</v>
      </c>
      <c r="AG1925" s="42">
        <v>76</v>
      </c>
      <c r="AH1925" s="42">
        <v>80.5</v>
      </c>
      <c r="AI1925" s="42">
        <v>70.900000000000006</v>
      </c>
      <c r="AJ1925" s="42">
        <v>269.98</v>
      </c>
      <c r="AK1925" s="42" t="s">
        <v>76</v>
      </c>
      <c r="AL1925" s="42" t="s">
        <v>76</v>
      </c>
      <c r="AM1925" s="42" t="s">
        <v>76</v>
      </c>
      <c r="AN1925" s="42">
        <v>8.6</v>
      </c>
    </row>
    <row r="1926" spans="2:40" x14ac:dyDescent="0.25">
      <c r="B1926" s="42" t="s">
        <v>408</v>
      </c>
      <c r="C1926" s="15">
        <v>467660</v>
      </c>
      <c r="D1926" s="15" t="s">
        <v>4701</v>
      </c>
      <c r="E1926" s="15">
        <v>2021</v>
      </c>
      <c r="F1926" s="41">
        <v>44197</v>
      </c>
      <c r="G1926" s="42">
        <v>1018.2</v>
      </c>
      <c r="H1926" s="42">
        <v>1019.4</v>
      </c>
      <c r="I1926" s="42">
        <v>1024.5</v>
      </c>
      <c r="J1926" s="42" t="s">
        <v>4616</v>
      </c>
      <c r="K1926" s="42">
        <v>1007.1</v>
      </c>
      <c r="L1926" s="42" t="s">
        <v>4617</v>
      </c>
      <c r="M1926" s="42">
        <v>18.2</v>
      </c>
      <c r="N1926" s="42">
        <v>25.4</v>
      </c>
      <c r="O1926" s="42" t="s">
        <v>4618</v>
      </c>
      <c r="P1926" s="42">
        <v>11.2</v>
      </c>
      <c r="Q1926" s="42" t="s">
        <v>4619</v>
      </c>
      <c r="R1926" s="42">
        <v>12.3</v>
      </c>
      <c r="S1926" s="42">
        <v>2.2000000000000002</v>
      </c>
      <c r="T1926" s="42">
        <v>330</v>
      </c>
      <c r="U1926" s="42">
        <v>16.600000000000001</v>
      </c>
      <c r="V1926" s="42">
        <v>60</v>
      </c>
      <c r="W1926" s="42" t="s">
        <v>4620</v>
      </c>
      <c r="X1926" s="42">
        <v>7.5</v>
      </c>
      <c r="Y1926" s="42">
        <v>19.2</v>
      </c>
      <c r="Z1926" s="42">
        <v>3</v>
      </c>
      <c r="AA1926" s="42">
        <v>1</v>
      </c>
      <c r="AB1926" s="42" t="s">
        <v>4621</v>
      </c>
      <c r="AC1926" s="42">
        <v>3</v>
      </c>
      <c r="AD1926" s="42" t="s">
        <v>4621</v>
      </c>
      <c r="AE1926" s="42">
        <v>5</v>
      </c>
      <c r="AF1926" s="42" t="s">
        <v>4622</v>
      </c>
      <c r="AG1926" s="42">
        <v>69</v>
      </c>
      <c r="AH1926" s="42">
        <v>89.7</v>
      </c>
      <c r="AI1926" s="42">
        <v>117.7</v>
      </c>
      <c r="AJ1926" s="42">
        <v>348.14</v>
      </c>
      <c r="AK1926" s="42" t="s">
        <v>76</v>
      </c>
      <c r="AL1926" s="42" t="s">
        <v>76</v>
      </c>
      <c r="AM1926" s="42" t="s">
        <v>76</v>
      </c>
      <c r="AN1926" s="42">
        <v>7.2</v>
      </c>
    </row>
    <row r="1927" spans="2:40" x14ac:dyDescent="0.25">
      <c r="B1927" s="42" t="s">
        <v>408</v>
      </c>
      <c r="C1927" s="15">
        <v>467660</v>
      </c>
      <c r="D1927" s="15" t="s">
        <v>4701</v>
      </c>
      <c r="E1927" s="15">
        <v>2021</v>
      </c>
      <c r="F1927" s="41">
        <v>44228</v>
      </c>
      <c r="G1927" s="42">
        <v>1016</v>
      </c>
      <c r="H1927" s="42">
        <v>1017.1</v>
      </c>
      <c r="I1927" s="42">
        <v>1025.9000000000001</v>
      </c>
      <c r="J1927" s="42" t="s">
        <v>4623</v>
      </c>
      <c r="K1927" s="42">
        <v>1004.9</v>
      </c>
      <c r="L1927" s="42" t="s">
        <v>4624</v>
      </c>
      <c r="M1927" s="42">
        <v>20.8</v>
      </c>
      <c r="N1927" s="42">
        <v>26.4</v>
      </c>
      <c r="O1927" s="42" t="s">
        <v>4625</v>
      </c>
      <c r="P1927" s="42">
        <v>13.2</v>
      </c>
      <c r="Q1927" s="42" t="s">
        <v>4626</v>
      </c>
      <c r="R1927" s="42">
        <v>15.3</v>
      </c>
      <c r="S1927" s="42">
        <v>2</v>
      </c>
      <c r="T1927" s="42">
        <v>320</v>
      </c>
      <c r="U1927" s="42">
        <v>15.6</v>
      </c>
      <c r="V1927" s="42">
        <v>70</v>
      </c>
      <c r="W1927" s="42" t="s">
        <v>4627</v>
      </c>
      <c r="X1927" s="42">
        <v>54</v>
      </c>
      <c r="Y1927" s="42">
        <v>35.1</v>
      </c>
      <c r="Z1927" s="42">
        <v>8</v>
      </c>
      <c r="AA1927" s="42">
        <v>3.5</v>
      </c>
      <c r="AB1927" s="42" t="s">
        <v>4628</v>
      </c>
      <c r="AC1927" s="42">
        <v>14</v>
      </c>
      <c r="AD1927" s="42" t="s">
        <v>4629</v>
      </c>
      <c r="AE1927" s="42">
        <v>41</v>
      </c>
      <c r="AF1927" s="42" t="s">
        <v>1464</v>
      </c>
      <c r="AG1927" s="42">
        <v>72</v>
      </c>
      <c r="AH1927" s="42">
        <v>96.6</v>
      </c>
      <c r="AI1927" s="42">
        <v>133.30000000000001</v>
      </c>
      <c r="AJ1927" s="42">
        <v>410.67</v>
      </c>
      <c r="AK1927" s="42" t="s">
        <v>76</v>
      </c>
      <c r="AL1927" s="42" t="s">
        <v>76</v>
      </c>
      <c r="AM1927" s="42" t="s">
        <v>76</v>
      </c>
      <c r="AN1927" s="42">
        <v>6.9</v>
      </c>
    </row>
    <row r="1928" spans="2:40" x14ac:dyDescent="0.25">
      <c r="B1928" s="42" t="s">
        <v>408</v>
      </c>
      <c r="C1928" s="15">
        <v>467660</v>
      </c>
      <c r="D1928" s="15" t="s">
        <v>4701</v>
      </c>
      <c r="E1928" s="15">
        <v>2021</v>
      </c>
      <c r="F1928" s="41">
        <v>44256</v>
      </c>
      <c r="G1928" s="42">
        <v>1014.5</v>
      </c>
      <c r="H1928" s="42">
        <v>1015.6</v>
      </c>
      <c r="I1928" s="42">
        <v>1023.5</v>
      </c>
      <c r="J1928" s="42" t="s">
        <v>4630</v>
      </c>
      <c r="K1928" s="42">
        <v>1002.7</v>
      </c>
      <c r="L1928" s="42" t="s">
        <v>4631</v>
      </c>
      <c r="M1928" s="42">
        <v>23</v>
      </c>
      <c r="N1928" s="42">
        <v>30.3</v>
      </c>
      <c r="O1928" s="42" t="s">
        <v>4632</v>
      </c>
      <c r="P1928" s="42">
        <v>16.7</v>
      </c>
      <c r="Q1928" s="42" t="s">
        <v>4633</v>
      </c>
      <c r="R1928" s="42">
        <v>18.3</v>
      </c>
      <c r="S1928" s="42">
        <v>1.8</v>
      </c>
      <c r="T1928" s="42">
        <v>320</v>
      </c>
      <c r="U1928" s="42">
        <v>20.8</v>
      </c>
      <c r="V1928" s="42">
        <v>30</v>
      </c>
      <c r="W1928" s="42" t="s">
        <v>4634</v>
      </c>
      <c r="X1928" s="42">
        <v>1</v>
      </c>
      <c r="Y1928" s="42">
        <v>10.199999999999999</v>
      </c>
      <c r="Z1928" s="42">
        <v>2</v>
      </c>
      <c r="AA1928" s="42">
        <v>0.5</v>
      </c>
      <c r="AB1928" s="42" t="s">
        <v>4635</v>
      </c>
      <c r="AC1928" s="42">
        <v>0.5</v>
      </c>
      <c r="AD1928" s="42" t="s">
        <v>4636</v>
      </c>
      <c r="AE1928" s="42">
        <v>0.5</v>
      </c>
      <c r="AF1928" s="42" t="s">
        <v>4637</v>
      </c>
      <c r="AG1928" s="42">
        <v>75</v>
      </c>
      <c r="AH1928" s="42">
        <v>110.1</v>
      </c>
      <c r="AI1928" s="42">
        <v>123.2</v>
      </c>
      <c r="AJ1928" s="42">
        <v>445.33</v>
      </c>
      <c r="AK1928" s="42" t="s">
        <v>76</v>
      </c>
      <c r="AL1928" s="42" t="s">
        <v>76</v>
      </c>
      <c r="AM1928" s="42" t="s">
        <v>76</v>
      </c>
      <c r="AN1928" s="42">
        <v>7.4</v>
      </c>
    </row>
    <row r="1929" spans="2:40" x14ac:dyDescent="0.25">
      <c r="B1929" s="42" t="s">
        <v>408</v>
      </c>
      <c r="C1929" s="15">
        <v>467660</v>
      </c>
      <c r="D1929" s="15" t="s">
        <v>4701</v>
      </c>
      <c r="E1929" s="15">
        <v>2021</v>
      </c>
      <c r="F1929" s="41">
        <v>44287</v>
      </c>
      <c r="G1929" s="42">
        <v>1012.6</v>
      </c>
      <c r="H1929" s="42">
        <v>1013.7</v>
      </c>
      <c r="I1929" s="42">
        <v>1019.9</v>
      </c>
      <c r="J1929" s="42" t="s">
        <v>4638</v>
      </c>
      <c r="K1929" s="42">
        <v>1003.8</v>
      </c>
      <c r="L1929" s="42" t="s">
        <v>4639</v>
      </c>
      <c r="M1929" s="42">
        <v>24</v>
      </c>
      <c r="N1929" s="42">
        <v>30.4</v>
      </c>
      <c r="O1929" s="42" t="s">
        <v>4640</v>
      </c>
      <c r="P1929" s="42">
        <v>18.8</v>
      </c>
      <c r="Q1929" s="42" t="s">
        <v>4641</v>
      </c>
      <c r="R1929" s="42">
        <v>19.3</v>
      </c>
      <c r="S1929" s="42">
        <v>1.9</v>
      </c>
      <c r="T1929" s="42">
        <v>50</v>
      </c>
      <c r="U1929" s="42">
        <v>15</v>
      </c>
      <c r="V1929" s="42">
        <v>40</v>
      </c>
      <c r="W1929" s="42" t="s">
        <v>4642</v>
      </c>
      <c r="X1929" s="42">
        <v>29.5</v>
      </c>
      <c r="Y1929" s="42">
        <v>34.700000000000003</v>
      </c>
      <c r="Z1929" s="42">
        <v>8</v>
      </c>
      <c r="AA1929" s="42">
        <v>2</v>
      </c>
      <c r="AB1929" s="42" t="s">
        <v>4643</v>
      </c>
      <c r="AC1929" s="42">
        <v>5.5</v>
      </c>
      <c r="AD1929" s="42" t="s">
        <v>4644</v>
      </c>
      <c r="AE1929" s="42">
        <v>11</v>
      </c>
      <c r="AF1929" s="42" t="s">
        <v>4031</v>
      </c>
      <c r="AG1929" s="42">
        <v>76</v>
      </c>
      <c r="AH1929" s="42">
        <v>107.5</v>
      </c>
      <c r="AI1929" s="42">
        <v>99.4</v>
      </c>
      <c r="AJ1929" s="42">
        <v>447.09</v>
      </c>
      <c r="AK1929" s="42" t="s">
        <v>76</v>
      </c>
      <c r="AL1929" s="42" t="s">
        <v>76</v>
      </c>
      <c r="AM1929" s="42" t="s">
        <v>76</v>
      </c>
      <c r="AN1929" s="42">
        <v>8.1</v>
      </c>
    </row>
    <row r="1930" spans="2:40" x14ac:dyDescent="0.25">
      <c r="B1930" s="42" t="s">
        <v>408</v>
      </c>
      <c r="C1930" s="15">
        <v>467660</v>
      </c>
      <c r="D1930" s="15" t="s">
        <v>4701</v>
      </c>
      <c r="E1930" s="15">
        <v>2021</v>
      </c>
      <c r="F1930" s="41">
        <v>44317</v>
      </c>
      <c r="G1930" s="42">
        <v>1008.9</v>
      </c>
      <c r="H1930" s="42">
        <v>1010</v>
      </c>
      <c r="I1930" s="42">
        <v>1015.8</v>
      </c>
      <c r="J1930" s="42" t="s">
        <v>4645</v>
      </c>
      <c r="K1930" s="42">
        <v>1000.7</v>
      </c>
      <c r="L1930" s="42" t="s">
        <v>4646</v>
      </c>
      <c r="M1930" s="42">
        <v>27.9</v>
      </c>
      <c r="N1930" s="42">
        <v>33.200000000000003</v>
      </c>
      <c r="O1930" s="42" t="s">
        <v>4647</v>
      </c>
      <c r="P1930" s="42">
        <v>22.6</v>
      </c>
      <c r="Q1930" s="42" t="s">
        <v>4648</v>
      </c>
      <c r="R1930" s="42">
        <v>24.3</v>
      </c>
      <c r="S1930" s="42">
        <v>1.8</v>
      </c>
      <c r="T1930" s="42">
        <v>200</v>
      </c>
      <c r="U1930" s="42">
        <v>13.7</v>
      </c>
      <c r="V1930" s="42">
        <v>60</v>
      </c>
      <c r="W1930" s="42" t="s">
        <v>4649</v>
      </c>
      <c r="X1930" s="42">
        <v>59.5</v>
      </c>
      <c r="Y1930" s="42">
        <v>35.700000000000003</v>
      </c>
      <c r="Z1930" s="42">
        <v>9</v>
      </c>
      <c r="AA1930" s="42">
        <v>7</v>
      </c>
      <c r="AB1930" s="42" t="s">
        <v>4650</v>
      </c>
      <c r="AC1930" s="42">
        <v>14</v>
      </c>
      <c r="AD1930" s="42" t="s">
        <v>4651</v>
      </c>
      <c r="AE1930" s="42">
        <v>18</v>
      </c>
      <c r="AF1930" s="42" t="s">
        <v>4652</v>
      </c>
      <c r="AG1930" s="42">
        <v>81</v>
      </c>
      <c r="AH1930" s="42">
        <v>144.69999999999999</v>
      </c>
      <c r="AI1930" s="42">
        <v>225.4</v>
      </c>
      <c r="AJ1930" s="42">
        <v>680.49</v>
      </c>
      <c r="AK1930" s="42" t="s">
        <v>76</v>
      </c>
      <c r="AL1930" s="42" t="s">
        <v>76</v>
      </c>
      <c r="AM1930" s="42" t="s">
        <v>76</v>
      </c>
      <c r="AN1930" s="42">
        <v>6.4</v>
      </c>
    </row>
    <row r="1931" spans="2:40" x14ac:dyDescent="0.25">
      <c r="B1931" s="42" t="s">
        <v>408</v>
      </c>
      <c r="C1931" s="15">
        <v>467660</v>
      </c>
      <c r="D1931" s="15" t="s">
        <v>4701</v>
      </c>
      <c r="E1931" s="15">
        <v>2021</v>
      </c>
      <c r="F1931" s="41">
        <v>44348</v>
      </c>
      <c r="G1931" s="42">
        <v>1004.9</v>
      </c>
      <c r="H1931" s="42">
        <v>1006</v>
      </c>
      <c r="I1931" s="42">
        <v>1011.5</v>
      </c>
      <c r="J1931" s="42" t="s">
        <v>4653</v>
      </c>
      <c r="K1931" s="42">
        <v>998.5</v>
      </c>
      <c r="L1931" s="42" t="s">
        <v>4654</v>
      </c>
      <c r="M1931" s="42">
        <v>28.8</v>
      </c>
      <c r="N1931" s="42">
        <v>34</v>
      </c>
      <c r="O1931" s="42" t="s">
        <v>4655</v>
      </c>
      <c r="P1931" s="42">
        <v>24.1</v>
      </c>
      <c r="Q1931" s="42" t="s">
        <v>4656</v>
      </c>
      <c r="R1931" s="42">
        <v>25</v>
      </c>
      <c r="S1931" s="42">
        <v>1.5</v>
      </c>
      <c r="T1931" s="42">
        <v>60</v>
      </c>
      <c r="U1931" s="42">
        <v>13.7</v>
      </c>
      <c r="V1931" s="42">
        <v>190</v>
      </c>
      <c r="W1931" s="42" t="s">
        <v>4657</v>
      </c>
      <c r="X1931" s="42">
        <v>110.5</v>
      </c>
      <c r="Y1931" s="42">
        <v>38.299999999999997</v>
      </c>
      <c r="Z1931" s="42">
        <v>10</v>
      </c>
      <c r="AA1931" s="42">
        <v>5</v>
      </c>
      <c r="AB1931" s="42" t="s">
        <v>4658</v>
      </c>
      <c r="AC1931" s="42">
        <v>14.5</v>
      </c>
      <c r="AD1931" s="42" t="s">
        <v>4659</v>
      </c>
      <c r="AE1931" s="42">
        <v>70</v>
      </c>
      <c r="AF1931" s="42" t="s">
        <v>4046</v>
      </c>
      <c r="AG1931" s="42">
        <v>81</v>
      </c>
      <c r="AH1931" s="42">
        <v>138.19999999999999</v>
      </c>
      <c r="AI1931" s="42">
        <v>202.6</v>
      </c>
      <c r="AJ1931" s="42">
        <v>613.33000000000004</v>
      </c>
      <c r="AK1931" s="42" t="s">
        <v>76</v>
      </c>
      <c r="AL1931" s="42" t="s">
        <v>76</v>
      </c>
      <c r="AM1931" s="42" t="s">
        <v>76</v>
      </c>
      <c r="AN1931" s="42">
        <v>7.2</v>
      </c>
    </row>
    <row r="1932" spans="2:40" x14ac:dyDescent="0.25">
      <c r="B1932" s="42" t="s">
        <v>408</v>
      </c>
      <c r="C1932" s="15">
        <v>467660</v>
      </c>
      <c r="D1932" s="15" t="s">
        <v>4701</v>
      </c>
      <c r="E1932" s="15">
        <v>2021</v>
      </c>
      <c r="F1932" s="41">
        <v>44378</v>
      </c>
      <c r="G1932" s="42">
        <v>1003.7</v>
      </c>
      <c r="H1932" s="42">
        <v>1004.8</v>
      </c>
      <c r="I1932" s="42">
        <v>1013.3</v>
      </c>
      <c r="J1932" s="42" t="s">
        <v>4660</v>
      </c>
      <c r="K1932" s="42">
        <v>987</v>
      </c>
      <c r="L1932" s="42" t="s">
        <v>4661</v>
      </c>
      <c r="M1932" s="42">
        <v>29.6</v>
      </c>
      <c r="N1932" s="42">
        <v>36.299999999999997</v>
      </c>
      <c r="O1932" s="42" t="s">
        <v>4662</v>
      </c>
      <c r="P1932" s="42">
        <v>25</v>
      </c>
      <c r="Q1932" s="42" t="s">
        <v>4663</v>
      </c>
      <c r="R1932" s="42">
        <v>25.1</v>
      </c>
      <c r="S1932" s="42">
        <v>1.6</v>
      </c>
      <c r="T1932" s="42">
        <v>310</v>
      </c>
      <c r="U1932" s="42">
        <v>13.4</v>
      </c>
      <c r="V1932" s="42">
        <v>60</v>
      </c>
      <c r="W1932" s="42" t="s">
        <v>4664</v>
      </c>
      <c r="X1932" s="42">
        <v>62.5</v>
      </c>
      <c r="Y1932" s="42">
        <v>21.1</v>
      </c>
      <c r="Z1932" s="42">
        <v>10</v>
      </c>
      <c r="AA1932" s="42">
        <v>6.5</v>
      </c>
      <c r="AB1932" s="42" t="s">
        <v>4665</v>
      </c>
      <c r="AC1932" s="42">
        <v>13.5</v>
      </c>
      <c r="AD1932" s="42" t="s">
        <v>4666</v>
      </c>
      <c r="AE1932" s="42">
        <v>38</v>
      </c>
      <c r="AF1932" s="42" t="s">
        <v>3441</v>
      </c>
      <c r="AG1932" s="42">
        <v>77</v>
      </c>
      <c r="AH1932" s="42">
        <v>157.80000000000001</v>
      </c>
      <c r="AI1932" s="42">
        <v>275.39999999999998</v>
      </c>
      <c r="AJ1932" s="42">
        <v>734.04</v>
      </c>
      <c r="AK1932" s="42" t="s">
        <v>76</v>
      </c>
      <c r="AL1932" s="42" t="s">
        <v>76</v>
      </c>
      <c r="AM1932" s="42" t="s">
        <v>76</v>
      </c>
      <c r="AN1932" s="42">
        <v>6.3</v>
      </c>
    </row>
    <row r="1933" spans="2:40" x14ac:dyDescent="0.25">
      <c r="B1933" s="42" t="s">
        <v>408</v>
      </c>
      <c r="C1933" s="15">
        <v>467660</v>
      </c>
      <c r="D1933" s="15" t="s">
        <v>4701</v>
      </c>
      <c r="E1933" s="15">
        <v>2021</v>
      </c>
      <c r="F1933" s="41">
        <v>44409</v>
      </c>
      <c r="G1933" s="42">
        <v>1006.1</v>
      </c>
      <c r="H1933" s="42">
        <v>1007.2</v>
      </c>
      <c r="I1933" s="42">
        <v>1013.5</v>
      </c>
      <c r="J1933" s="42" t="s">
        <v>4667</v>
      </c>
      <c r="K1933" s="42">
        <v>993.3</v>
      </c>
      <c r="L1933" s="42" t="s">
        <v>4668</v>
      </c>
      <c r="M1933" s="42">
        <v>28.4</v>
      </c>
      <c r="N1933" s="42">
        <v>32.799999999999997</v>
      </c>
      <c r="O1933" s="42" t="s">
        <v>4669</v>
      </c>
      <c r="P1933" s="42">
        <v>24.6</v>
      </c>
      <c r="Q1933" s="42" t="s">
        <v>4670</v>
      </c>
      <c r="R1933" s="42">
        <v>24.7</v>
      </c>
      <c r="S1933" s="42">
        <v>1.5</v>
      </c>
      <c r="T1933" s="42">
        <v>310</v>
      </c>
      <c r="U1933" s="42">
        <v>14.6</v>
      </c>
      <c r="V1933" s="42">
        <v>180</v>
      </c>
      <c r="W1933" s="42" t="s">
        <v>4671</v>
      </c>
      <c r="X1933" s="42">
        <v>183</v>
      </c>
      <c r="Y1933" s="42">
        <v>77.3</v>
      </c>
      <c r="Z1933" s="42">
        <v>12</v>
      </c>
      <c r="AA1933" s="42">
        <v>8.5</v>
      </c>
      <c r="AB1933" s="42" t="s">
        <v>4672</v>
      </c>
      <c r="AC1933" s="42">
        <v>17</v>
      </c>
      <c r="AD1933" s="42" t="s">
        <v>4673</v>
      </c>
      <c r="AE1933" s="42">
        <v>57</v>
      </c>
      <c r="AF1933" s="42" t="s">
        <v>4674</v>
      </c>
      <c r="AG1933" s="42">
        <v>81</v>
      </c>
      <c r="AH1933" s="42">
        <v>122.7</v>
      </c>
      <c r="AI1933" s="42">
        <v>206.5</v>
      </c>
      <c r="AJ1933" s="42">
        <v>591</v>
      </c>
      <c r="AK1933" s="42" t="s">
        <v>76</v>
      </c>
      <c r="AL1933" s="42" t="s">
        <v>76</v>
      </c>
      <c r="AM1933" s="42" t="s">
        <v>76</v>
      </c>
      <c r="AN1933" s="42">
        <v>6.5</v>
      </c>
    </row>
    <row r="1934" spans="2:40" x14ac:dyDescent="0.25">
      <c r="B1934" s="42" t="s">
        <v>408</v>
      </c>
      <c r="C1934" s="15">
        <v>467660</v>
      </c>
      <c r="D1934" s="15" t="s">
        <v>4701</v>
      </c>
      <c r="E1934" s="15">
        <v>2021</v>
      </c>
      <c r="F1934" s="41">
        <v>44440</v>
      </c>
      <c r="G1934" s="42">
        <v>1008.5</v>
      </c>
      <c r="H1934" s="42">
        <v>1009.6</v>
      </c>
      <c r="I1934" s="42">
        <v>1015.3</v>
      </c>
      <c r="J1934" s="42" t="s">
        <v>4675</v>
      </c>
      <c r="K1934" s="42">
        <v>988.9</v>
      </c>
      <c r="L1934" s="42" t="s">
        <v>4676</v>
      </c>
      <c r="M1934" s="42">
        <v>28.9</v>
      </c>
      <c r="N1934" s="42">
        <v>34.799999999999997</v>
      </c>
      <c r="O1934" s="42" t="s">
        <v>4677</v>
      </c>
      <c r="P1934" s="42">
        <v>24.8</v>
      </c>
      <c r="Q1934" s="42" t="s">
        <v>4678</v>
      </c>
      <c r="R1934" s="42">
        <v>24.1</v>
      </c>
      <c r="S1934" s="42">
        <v>1.7</v>
      </c>
      <c r="T1934" s="42">
        <v>320</v>
      </c>
      <c r="U1934" s="42">
        <v>18.3</v>
      </c>
      <c r="V1934" s="42">
        <v>10</v>
      </c>
      <c r="W1934" s="42" t="s">
        <v>4679</v>
      </c>
      <c r="X1934" s="42">
        <v>59.5</v>
      </c>
      <c r="Y1934" s="42">
        <v>24.8</v>
      </c>
      <c r="Z1934" s="42">
        <v>6</v>
      </c>
      <c r="AA1934" s="42">
        <v>5.5</v>
      </c>
      <c r="AB1934" s="42" t="s">
        <v>4680</v>
      </c>
      <c r="AC1934" s="42">
        <v>8.5</v>
      </c>
      <c r="AD1934" s="42" t="s">
        <v>4681</v>
      </c>
      <c r="AE1934" s="42">
        <v>39</v>
      </c>
      <c r="AF1934" s="42" t="s">
        <v>3443</v>
      </c>
      <c r="AG1934" s="42">
        <v>76</v>
      </c>
      <c r="AH1934" s="42">
        <v>149.30000000000001</v>
      </c>
      <c r="AI1934" s="42">
        <v>255.5</v>
      </c>
      <c r="AJ1934" s="42">
        <v>648.13</v>
      </c>
      <c r="AK1934" s="42" t="s">
        <v>76</v>
      </c>
      <c r="AL1934" s="42" t="s">
        <v>76</v>
      </c>
      <c r="AM1934" s="42" t="s">
        <v>76</v>
      </c>
      <c r="AN1934" s="42">
        <v>4.5999999999999996</v>
      </c>
    </row>
    <row r="1935" spans="2:40" x14ac:dyDescent="0.25">
      <c r="B1935" s="42" t="s">
        <v>408</v>
      </c>
      <c r="C1935" s="15">
        <v>467660</v>
      </c>
      <c r="D1935" s="15" t="s">
        <v>4701</v>
      </c>
      <c r="E1935" s="15">
        <v>2021</v>
      </c>
      <c r="F1935" s="41">
        <v>44470</v>
      </c>
      <c r="G1935" s="42">
        <v>1012.4</v>
      </c>
      <c r="H1935" s="42">
        <v>1013.5</v>
      </c>
      <c r="I1935" s="42">
        <v>1019.4</v>
      </c>
      <c r="J1935" s="42" t="s">
        <v>4682</v>
      </c>
      <c r="K1935" s="42">
        <v>995.6</v>
      </c>
      <c r="L1935" s="42" t="s">
        <v>4683</v>
      </c>
      <c r="M1935" s="42">
        <v>26.2</v>
      </c>
      <c r="N1935" s="42">
        <v>32.1</v>
      </c>
      <c r="O1935" s="42" t="s">
        <v>4684</v>
      </c>
      <c r="P1935" s="42">
        <v>21.8</v>
      </c>
      <c r="Q1935" s="42" t="s">
        <v>4685</v>
      </c>
      <c r="R1935" s="42">
        <v>21.4</v>
      </c>
      <c r="S1935" s="42">
        <v>2.4</v>
      </c>
      <c r="T1935" s="42">
        <v>50</v>
      </c>
      <c r="U1935" s="42">
        <v>23.4</v>
      </c>
      <c r="V1935" s="42">
        <v>30</v>
      </c>
      <c r="W1935" s="42" t="s">
        <v>4686</v>
      </c>
      <c r="X1935" s="42">
        <v>630.5</v>
      </c>
      <c r="Y1935" s="42">
        <v>77</v>
      </c>
      <c r="Z1935" s="42">
        <v>9</v>
      </c>
      <c r="AA1935" s="42">
        <v>20</v>
      </c>
      <c r="AB1935" s="42" t="s">
        <v>4687</v>
      </c>
      <c r="AC1935" s="42">
        <v>58.5</v>
      </c>
      <c r="AD1935" s="42" t="s">
        <v>4688</v>
      </c>
      <c r="AE1935" s="42">
        <v>246.5</v>
      </c>
      <c r="AF1935" s="42" t="s">
        <v>4689</v>
      </c>
      <c r="AG1935" s="42">
        <v>76</v>
      </c>
      <c r="AH1935" s="42">
        <v>114</v>
      </c>
      <c r="AI1935" s="42">
        <v>144.1</v>
      </c>
      <c r="AJ1935" s="42">
        <v>459.41</v>
      </c>
      <c r="AK1935" s="42" t="s">
        <v>76</v>
      </c>
      <c r="AL1935" s="42" t="s">
        <v>76</v>
      </c>
      <c r="AM1935" s="42" t="s">
        <v>76</v>
      </c>
      <c r="AN1935" s="42">
        <v>7.5</v>
      </c>
    </row>
    <row r="1936" spans="2:40" x14ac:dyDescent="0.25">
      <c r="B1936" s="42" t="s">
        <v>408</v>
      </c>
      <c r="C1936" s="15">
        <v>467660</v>
      </c>
      <c r="D1936" s="15" t="s">
        <v>4701</v>
      </c>
      <c r="E1936" s="15">
        <v>2021</v>
      </c>
      <c r="F1936" s="41">
        <v>44501</v>
      </c>
      <c r="G1936" s="42">
        <v>1014.9</v>
      </c>
      <c r="H1936" s="42">
        <v>1016.1</v>
      </c>
      <c r="I1936" s="42">
        <v>1021</v>
      </c>
      <c r="J1936" s="42" t="s">
        <v>4690</v>
      </c>
      <c r="K1936" s="42">
        <v>1006.4</v>
      </c>
      <c r="L1936" s="42" t="s">
        <v>4691</v>
      </c>
      <c r="M1936" s="42">
        <v>23.1</v>
      </c>
      <c r="N1936" s="42">
        <v>29.6</v>
      </c>
      <c r="O1936" s="42" t="s">
        <v>4692</v>
      </c>
      <c r="P1936" s="42">
        <v>18.5</v>
      </c>
      <c r="Q1936" s="42" t="s">
        <v>4693</v>
      </c>
      <c r="R1936" s="42">
        <v>18.399999999999999</v>
      </c>
      <c r="S1936" s="42">
        <v>2</v>
      </c>
      <c r="T1936" s="42">
        <v>340</v>
      </c>
      <c r="U1936" s="42">
        <v>18.100000000000001</v>
      </c>
      <c r="V1936" s="42">
        <v>40</v>
      </c>
      <c r="W1936" s="42" t="s">
        <v>4694</v>
      </c>
      <c r="X1936" s="42">
        <v>77.5</v>
      </c>
      <c r="Y1936" s="42">
        <v>61.6</v>
      </c>
      <c r="Z1936" s="42">
        <v>8</v>
      </c>
      <c r="AA1936" s="42">
        <v>2.5</v>
      </c>
      <c r="AB1936" s="42" t="s">
        <v>4695</v>
      </c>
      <c r="AC1936" s="42">
        <v>7.5</v>
      </c>
      <c r="AD1936" s="42" t="s">
        <v>4696</v>
      </c>
      <c r="AE1936" s="42">
        <v>35</v>
      </c>
      <c r="AF1936" s="42" t="s">
        <v>3445</v>
      </c>
      <c r="AG1936" s="42">
        <v>75</v>
      </c>
      <c r="AH1936" s="42">
        <v>91.6</v>
      </c>
      <c r="AI1936" s="42">
        <v>92.7</v>
      </c>
      <c r="AJ1936" s="42">
        <v>341.16</v>
      </c>
      <c r="AK1936" s="42" t="s">
        <v>76</v>
      </c>
      <c r="AL1936" s="42" t="s">
        <v>76</v>
      </c>
      <c r="AM1936" s="42" t="s">
        <v>76</v>
      </c>
      <c r="AN1936" s="42">
        <v>8.1999999999999993</v>
      </c>
    </row>
    <row r="1937" spans="2:40" x14ac:dyDescent="0.25">
      <c r="B1937" s="42" t="s">
        <v>408</v>
      </c>
      <c r="C1937" s="15">
        <v>467660</v>
      </c>
      <c r="D1937" s="15" t="s">
        <v>4701</v>
      </c>
      <c r="E1937" s="15">
        <v>2021</v>
      </c>
      <c r="F1937" s="41">
        <v>44531</v>
      </c>
      <c r="G1937" s="43">
        <v>1019</v>
      </c>
      <c r="H1937" s="43">
        <v>1020.2</v>
      </c>
      <c r="I1937" s="43">
        <v>1026.9000000000001</v>
      </c>
      <c r="J1937" s="42" t="s">
        <v>18802</v>
      </c>
      <c r="K1937" s="43">
        <v>1009</v>
      </c>
      <c r="L1937" s="42" t="s">
        <v>4697</v>
      </c>
      <c r="M1937" s="43">
        <v>20.6</v>
      </c>
      <c r="N1937" s="43">
        <v>26.6</v>
      </c>
      <c r="O1937" s="42" t="s">
        <v>4698</v>
      </c>
      <c r="P1937" s="43">
        <v>15.6</v>
      </c>
      <c r="Q1937" s="42" t="s">
        <v>4699</v>
      </c>
      <c r="R1937" s="43">
        <v>14.9</v>
      </c>
      <c r="S1937" s="43">
        <v>2.1</v>
      </c>
      <c r="T1937" s="43">
        <v>340</v>
      </c>
      <c r="U1937" s="43">
        <v>19.399999999999999</v>
      </c>
      <c r="V1937" s="43">
        <v>60</v>
      </c>
      <c r="W1937" s="42" t="s">
        <v>4700</v>
      </c>
      <c r="X1937" s="43">
        <v>77.5</v>
      </c>
      <c r="Y1937" s="43">
        <v>41</v>
      </c>
      <c r="Z1937" s="43">
        <v>10</v>
      </c>
      <c r="AA1937" s="43">
        <v>10</v>
      </c>
      <c r="AB1937" s="42" t="s">
        <v>18803</v>
      </c>
      <c r="AC1937" s="43">
        <v>18</v>
      </c>
      <c r="AD1937" s="42" t="s">
        <v>18803</v>
      </c>
      <c r="AE1937" s="43">
        <v>27</v>
      </c>
      <c r="AF1937" s="42" t="s">
        <v>18804</v>
      </c>
      <c r="AG1937" s="43">
        <v>70</v>
      </c>
      <c r="AH1937" s="43">
        <v>83.4</v>
      </c>
      <c r="AI1937" s="43">
        <v>92.2</v>
      </c>
      <c r="AJ1937" s="43">
        <v>309.48</v>
      </c>
      <c r="AK1937" s="42" t="s">
        <v>76</v>
      </c>
      <c r="AL1937" s="42" t="s">
        <v>76</v>
      </c>
      <c r="AM1937" s="42" t="s">
        <v>76</v>
      </c>
      <c r="AN1937" s="43">
        <v>7.7</v>
      </c>
    </row>
    <row r="1938" spans="2:40" x14ac:dyDescent="0.25">
      <c r="B1938" s="42" t="s">
        <v>408</v>
      </c>
      <c r="C1938" s="15">
        <v>467540</v>
      </c>
      <c r="D1938" s="15" t="s">
        <v>1808</v>
      </c>
      <c r="E1938" s="15">
        <v>2015</v>
      </c>
      <c r="F1938" s="41">
        <v>42005</v>
      </c>
      <c r="G1938" s="42">
        <v>1019.6</v>
      </c>
      <c r="H1938" s="42">
        <v>1020.7</v>
      </c>
      <c r="I1938" s="42">
        <v>1026.0999999999999</v>
      </c>
      <c r="J1938" s="42" t="s">
        <v>4702</v>
      </c>
      <c r="K1938" s="42">
        <v>1012</v>
      </c>
      <c r="L1938" s="42" t="s">
        <v>4703</v>
      </c>
      <c r="M1938" s="42">
        <v>19.7</v>
      </c>
      <c r="N1938" s="42">
        <v>26</v>
      </c>
      <c r="O1938" s="42" t="s">
        <v>4704</v>
      </c>
      <c r="P1938" s="42">
        <v>14.3</v>
      </c>
      <c r="Q1938" s="42" t="s">
        <v>4705</v>
      </c>
      <c r="R1938" s="42">
        <v>13.1</v>
      </c>
      <c r="S1938" s="42">
        <v>3.2</v>
      </c>
      <c r="T1938" s="42">
        <v>30</v>
      </c>
      <c r="U1938" s="42">
        <v>14.8</v>
      </c>
      <c r="V1938" s="42">
        <v>30</v>
      </c>
      <c r="W1938" s="42" t="s">
        <v>4706</v>
      </c>
      <c r="X1938" s="42">
        <v>18.2</v>
      </c>
      <c r="Y1938" s="42">
        <v>16.7</v>
      </c>
      <c r="Z1938" s="42">
        <v>7</v>
      </c>
      <c r="AA1938" s="42">
        <v>1.5</v>
      </c>
      <c r="AB1938" s="42" t="s">
        <v>4707</v>
      </c>
      <c r="AC1938" s="42">
        <v>3</v>
      </c>
      <c r="AD1938" s="42" t="s">
        <v>4708</v>
      </c>
      <c r="AE1938" s="42">
        <v>13.5</v>
      </c>
      <c r="AF1938" s="42" t="s">
        <v>2975</v>
      </c>
      <c r="AG1938" s="42">
        <v>66</v>
      </c>
      <c r="AH1938" s="42">
        <v>104.4</v>
      </c>
      <c r="AI1938" s="42">
        <v>76.3</v>
      </c>
      <c r="AJ1938" s="42">
        <v>322.83</v>
      </c>
      <c r="AK1938" s="42" t="s">
        <v>76</v>
      </c>
      <c r="AL1938" s="42" t="s">
        <v>76</v>
      </c>
      <c r="AM1938" s="42" t="s">
        <v>76</v>
      </c>
      <c r="AN1938" s="42">
        <v>7.8</v>
      </c>
    </row>
    <row r="1939" spans="2:40" x14ac:dyDescent="0.25">
      <c r="B1939" s="42" t="s">
        <v>408</v>
      </c>
      <c r="C1939" s="15">
        <v>467540</v>
      </c>
      <c r="D1939" s="15" t="s">
        <v>1808</v>
      </c>
      <c r="E1939" s="15">
        <v>2015</v>
      </c>
      <c r="F1939" s="41">
        <v>42036</v>
      </c>
      <c r="G1939" s="42">
        <v>1018</v>
      </c>
      <c r="H1939" s="42">
        <v>1019.1</v>
      </c>
      <c r="I1939" s="42">
        <v>1026.4000000000001</v>
      </c>
      <c r="J1939" s="42" t="s">
        <v>4709</v>
      </c>
      <c r="K1939" s="42">
        <v>1010.5</v>
      </c>
      <c r="L1939" s="42" t="s">
        <v>4710</v>
      </c>
      <c r="M1939" s="42">
        <v>20.5</v>
      </c>
      <c r="N1939" s="42">
        <v>28.2</v>
      </c>
      <c r="O1939" s="42" t="s">
        <v>4711</v>
      </c>
      <c r="P1939" s="42">
        <v>12.1</v>
      </c>
      <c r="Q1939" s="42" t="s">
        <v>4712</v>
      </c>
      <c r="R1939" s="42">
        <v>15</v>
      </c>
      <c r="S1939" s="42">
        <v>2.6</v>
      </c>
      <c r="T1939" s="42">
        <v>30</v>
      </c>
      <c r="U1939" s="42">
        <v>15.1</v>
      </c>
      <c r="V1939" s="42">
        <v>40</v>
      </c>
      <c r="W1939" s="42" t="s">
        <v>4713</v>
      </c>
      <c r="X1939" s="42">
        <v>14.1</v>
      </c>
      <c r="Y1939" s="42">
        <v>7.4</v>
      </c>
      <c r="Z1939" s="42">
        <v>5</v>
      </c>
      <c r="AA1939" s="42">
        <v>2</v>
      </c>
      <c r="AB1939" s="42" t="s">
        <v>4714</v>
      </c>
      <c r="AC1939" s="42">
        <v>7</v>
      </c>
      <c r="AD1939" s="42" t="s">
        <v>4715</v>
      </c>
      <c r="AE1939" s="42">
        <v>9.1</v>
      </c>
      <c r="AF1939" s="42" t="s">
        <v>4103</v>
      </c>
      <c r="AG1939" s="42">
        <v>71</v>
      </c>
      <c r="AH1939" s="42">
        <v>93.8</v>
      </c>
      <c r="AI1939" s="42">
        <v>104.2</v>
      </c>
      <c r="AJ1939" s="42">
        <v>359.79</v>
      </c>
      <c r="AK1939" s="42" t="s">
        <v>76</v>
      </c>
      <c r="AL1939" s="42" t="s">
        <v>76</v>
      </c>
      <c r="AM1939" s="42" t="s">
        <v>76</v>
      </c>
      <c r="AN1939" s="42">
        <v>7.2</v>
      </c>
    </row>
    <row r="1940" spans="2:40" x14ac:dyDescent="0.25">
      <c r="B1940" s="42" t="s">
        <v>408</v>
      </c>
      <c r="C1940" s="15">
        <v>467540</v>
      </c>
      <c r="D1940" s="15" t="s">
        <v>1808</v>
      </c>
      <c r="E1940" s="15">
        <v>2015</v>
      </c>
      <c r="F1940" s="41">
        <v>42064</v>
      </c>
      <c r="G1940" s="42">
        <v>1016.8</v>
      </c>
      <c r="H1940" s="42">
        <v>1017.9</v>
      </c>
      <c r="I1940" s="42">
        <v>1025.4000000000001</v>
      </c>
      <c r="J1940" s="42" t="s">
        <v>4716</v>
      </c>
      <c r="K1940" s="42">
        <v>1007.8</v>
      </c>
      <c r="L1940" s="42" t="s">
        <v>4717</v>
      </c>
      <c r="M1940" s="42">
        <v>22.5</v>
      </c>
      <c r="N1940" s="42">
        <v>30.6</v>
      </c>
      <c r="O1940" s="42" t="s">
        <v>4718</v>
      </c>
      <c r="P1940" s="42">
        <v>16.600000000000001</v>
      </c>
      <c r="Q1940" s="42" t="s">
        <v>4719</v>
      </c>
      <c r="R1940" s="42">
        <v>17.7</v>
      </c>
      <c r="S1940" s="42">
        <v>2.6</v>
      </c>
      <c r="T1940" s="42">
        <v>30</v>
      </c>
      <c r="U1940" s="42">
        <v>15.2</v>
      </c>
      <c r="V1940" s="42">
        <v>30</v>
      </c>
      <c r="W1940" s="42" t="s">
        <v>4720</v>
      </c>
      <c r="X1940" s="42">
        <v>13.5</v>
      </c>
      <c r="Y1940" s="42">
        <v>6.4</v>
      </c>
      <c r="Z1940" s="42">
        <v>6</v>
      </c>
      <c r="AA1940" s="42">
        <v>3</v>
      </c>
      <c r="AB1940" s="42" t="s">
        <v>4721</v>
      </c>
      <c r="AC1940" s="42">
        <v>5.5</v>
      </c>
      <c r="AD1940" s="42" t="s">
        <v>4722</v>
      </c>
      <c r="AE1940" s="42">
        <v>6.5</v>
      </c>
      <c r="AF1940" s="42" t="s">
        <v>3475</v>
      </c>
      <c r="AG1940" s="42">
        <v>74</v>
      </c>
      <c r="AH1940" s="42">
        <v>102.5</v>
      </c>
      <c r="AI1940" s="42">
        <v>107.9</v>
      </c>
      <c r="AJ1940" s="42">
        <v>413.47</v>
      </c>
      <c r="AK1940" s="42" t="s">
        <v>76</v>
      </c>
      <c r="AL1940" s="42" t="s">
        <v>76</v>
      </c>
      <c r="AM1940" s="42" t="s">
        <v>76</v>
      </c>
      <c r="AN1940" s="42">
        <v>7.2</v>
      </c>
    </row>
    <row r="1941" spans="2:40" x14ac:dyDescent="0.25">
      <c r="B1941" s="42" t="s">
        <v>408</v>
      </c>
      <c r="C1941" s="15">
        <v>467540</v>
      </c>
      <c r="D1941" s="15" t="s">
        <v>1808</v>
      </c>
      <c r="E1941" s="15">
        <v>2015</v>
      </c>
      <c r="F1941" s="41">
        <v>42095</v>
      </c>
      <c r="G1941" s="42">
        <v>1013.1</v>
      </c>
      <c r="H1941" s="42">
        <v>1014.1</v>
      </c>
      <c r="I1941" s="42">
        <v>1019.4</v>
      </c>
      <c r="J1941" s="42" t="s">
        <v>4723</v>
      </c>
      <c r="K1941" s="42">
        <v>1002.3</v>
      </c>
      <c r="L1941" s="42" t="s">
        <v>4724</v>
      </c>
      <c r="M1941" s="42">
        <v>25.1</v>
      </c>
      <c r="N1941" s="42">
        <v>35.6</v>
      </c>
      <c r="O1941" s="42" t="s">
        <v>4725</v>
      </c>
      <c r="P1941" s="42">
        <v>16.8</v>
      </c>
      <c r="Q1941" s="42" t="s">
        <v>4726</v>
      </c>
      <c r="R1941" s="42">
        <v>19.8</v>
      </c>
      <c r="S1941" s="42">
        <v>2.6</v>
      </c>
      <c r="T1941" s="42">
        <v>30</v>
      </c>
      <c r="U1941" s="42">
        <v>15.3</v>
      </c>
      <c r="V1941" s="42">
        <v>140</v>
      </c>
      <c r="W1941" s="42" t="s">
        <v>4724</v>
      </c>
      <c r="X1941" s="42">
        <v>200.1</v>
      </c>
      <c r="Y1941" s="42">
        <v>31.5</v>
      </c>
      <c r="Z1941" s="42">
        <v>11</v>
      </c>
      <c r="AA1941" s="42">
        <v>15.5</v>
      </c>
      <c r="AB1941" s="42" t="s">
        <v>4727</v>
      </c>
      <c r="AC1941" s="42">
        <v>44</v>
      </c>
      <c r="AD1941" s="42" t="s">
        <v>4728</v>
      </c>
      <c r="AE1941" s="42">
        <v>135</v>
      </c>
      <c r="AF1941" s="42" t="s">
        <v>4729</v>
      </c>
      <c r="AG1941" s="42">
        <v>74</v>
      </c>
      <c r="AH1941" s="42">
        <v>139.6</v>
      </c>
      <c r="AI1941" s="42">
        <v>144.9</v>
      </c>
      <c r="AJ1941" s="42">
        <v>539.1</v>
      </c>
      <c r="AK1941" s="42" t="s">
        <v>76</v>
      </c>
      <c r="AL1941" s="42" t="s">
        <v>76</v>
      </c>
      <c r="AM1941" s="42" t="s">
        <v>76</v>
      </c>
      <c r="AN1941" s="42">
        <v>6.5</v>
      </c>
    </row>
    <row r="1942" spans="2:40" x14ac:dyDescent="0.25">
      <c r="B1942" s="42" t="s">
        <v>408</v>
      </c>
      <c r="C1942" s="15">
        <v>467540</v>
      </c>
      <c r="D1942" s="15" t="s">
        <v>1808</v>
      </c>
      <c r="E1942" s="15">
        <v>2015</v>
      </c>
      <c r="F1942" s="41">
        <v>42125</v>
      </c>
      <c r="G1942" s="42">
        <v>1008.4</v>
      </c>
      <c r="H1942" s="42">
        <v>1009.4</v>
      </c>
      <c r="I1942" s="42">
        <v>1014.5</v>
      </c>
      <c r="J1942" s="42" t="s">
        <v>4730</v>
      </c>
      <c r="K1942" s="42">
        <v>1001.3</v>
      </c>
      <c r="L1942" s="42" t="s">
        <v>4731</v>
      </c>
      <c r="M1942" s="42">
        <v>27.2</v>
      </c>
      <c r="N1942" s="42">
        <v>37.200000000000003</v>
      </c>
      <c r="O1942" s="42" t="s">
        <v>4732</v>
      </c>
      <c r="P1942" s="42">
        <v>21.9</v>
      </c>
      <c r="Q1942" s="42" t="s">
        <v>4733</v>
      </c>
      <c r="R1942" s="42">
        <v>22.6</v>
      </c>
      <c r="S1942" s="42">
        <v>2</v>
      </c>
      <c r="T1942" s="42">
        <v>30</v>
      </c>
      <c r="U1942" s="42">
        <v>14</v>
      </c>
      <c r="V1942" s="42">
        <v>40</v>
      </c>
      <c r="W1942" s="42" t="s">
        <v>4734</v>
      </c>
      <c r="X1942" s="42">
        <v>259.8</v>
      </c>
      <c r="Y1942" s="42">
        <v>68.7</v>
      </c>
      <c r="Z1942" s="42">
        <v>10</v>
      </c>
      <c r="AA1942" s="42">
        <v>10</v>
      </c>
      <c r="AB1942" s="42" t="s">
        <v>4735</v>
      </c>
      <c r="AC1942" s="42">
        <v>23.5</v>
      </c>
      <c r="AD1942" s="42" t="s">
        <v>4736</v>
      </c>
      <c r="AE1942" s="42">
        <v>93.5</v>
      </c>
      <c r="AF1942" s="42" t="s">
        <v>4126</v>
      </c>
      <c r="AG1942" s="42">
        <v>77</v>
      </c>
      <c r="AH1942" s="42">
        <v>129.80000000000001</v>
      </c>
      <c r="AI1942" s="42">
        <v>193.8</v>
      </c>
      <c r="AJ1942" s="42">
        <v>582.72</v>
      </c>
      <c r="AK1942" s="42" t="s">
        <v>76</v>
      </c>
      <c r="AL1942" s="42" t="s">
        <v>76</v>
      </c>
      <c r="AM1942" s="42" t="s">
        <v>76</v>
      </c>
      <c r="AN1942" s="42">
        <v>5.7</v>
      </c>
    </row>
    <row r="1943" spans="2:40" x14ac:dyDescent="0.25">
      <c r="B1943" s="42" t="s">
        <v>408</v>
      </c>
      <c r="C1943" s="15">
        <v>467540</v>
      </c>
      <c r="D1943" s="15" t="s">
        <v>1808</v>
      </c>
      <c r="E1943" s="15">
        <v>2015</v>
      </c>
      <c r="F1943" s="41">
        <v>42156</v>
      </c>
      <c r="G1943" s="42">
        <v>1007</v>
      </c>
      <c r="H1943" s="42">
        <v>1008</v>
      </c>
      <c r="I1943" s="42">
        <v>1011.5</v>
      </c>
      <c r="J1943" s="42" t="s">
        <v>4737</v>
      </c>
      <c r="K1943" s="42">
        <v>1000.3</v>
      </c>
      <c r="L1943" s="42" t="s">
        <v>4738</v>
      </c>
      <c r="M1943" s="42">
        <v>29.7</v>
      </c>
      <c r="N1943" s="42">
        <v>38.700000000000003</v>
      </c>
      <c r="O1943" s="42" t="s">
        <v>4739</v>
      </c>
      <c r="P1943" s="42">
        <v>24.5</v>
      </c>
      <c r="Q1943" s="42" t="s">
        <v>4740</v>
      </c>
      <c r="R1943" s="42">
        <v>24</v>
      </c>
      <c r="S1943" s="42">
        <v>2</v>
      </c>
      <c r="T1943" s="42">
        <v>290</v>
      </c>
      <c r="U1943" s="42">
        <v>16.600000000000001</v>
      </c>
      <c r="V1943" s="42">
        <v>230</v>
      </c>
      <c r="W1943" s="42" t="s">
        <v>4741</v>
      </c>
      <c r="X1943" s="42">
        <v>14.5</v>
      </c>
      <c r="Y1943" s="42">
        <v>2.8</v>
      </c>
      <c r="Z1943" s="42">
        <v>3</v>
      </c>
      <c r="AA1943" s="42">
        <v>2.5</v>
      </c>
      <c r="AB1943" s="42" t="s">
        <v>4742</v>
      </c>
      <c r="AC1943" s="42">
        <v>5</v>
      </c>
      <c r="AD1943" s="42" t="s">
        <v>4743</v>
      </c>
      <c r="AE1943" s="42">
        <v>6</v>
      </c>
      <c r="AF1943" s="42" t="s">
        <v>4134</v>
      </c>
      <c r="AG1943" s="42">
        <v>73</v>
      </c>
      <c r="AH1943" s="42">
        <v>200.1</v>
      </c>
      <c r="AI1943" s="42">
        <v>314.39999999999998</v>
      </c>
      <c r="AJ1943" s="42">
        <v>787.45</v>
      </c>
      <c r="AK1943" s="42" t="s">
        <v>76</v>
      </c>
      <c r="AL1943" s="42" t="s">
        <v>76</v>
      </c>
      <c r="AM1943" s="42" t="s">
        <v>76</v>
      </c>
      <c r="AN1943" s="42">
        <v>2.4</v>
      </c>
    </row>
    <row r="1944" spans="2:40" x14ac:dyDescent="0.25">
      <c r="B1944" s="42" t="s">
        <v>408</v>
      </c>
      <c r="C1944" s="15">
        <v>467540</v>
      </c>
      <c r="D1944" s="15" t="s">
        <v>1808</v>
      </c>
      <c r="E1944" s="15">
        <v>2015</v>
      </c>
      <c r="F1944" s="41">
        <v>42186</v>
      </c>
      <c r="G1944" s="42">
        <v>1004.1</v>
      </c>
      <c r="H1944" s="42">
        <v>1005.1</v>
      </c>
      <c r="I1944" s="42">
        <v>1012.8</v>
      </c>
      <c r="J1944" s="42" t="s">
        <v>4744</v>
      </c>
      <c r="K1944" s="42">
        <v>988.2</v>
      </c>
      <c r="L1944" s="42" t="s">
        <v>4745</v>
      </c>
      <c r="M1944" s="42">
        <v>28.9</v>
      </c>
      <c r="N1944" s="42">
        <v>37.9</v>
      </c>
      <c r="O1944" s="42" t="s">
        <v>4746</v>
      </c>
      <c r="P1944" s="42">
        <v>24.3</v>
      </c>
      <c r="Q1944" s="42" t="s">
        <v>4747</v>
      </c>
      <c r="R1944" s="42">
        <v>23.5</v>
      </c>
      <c r="S1944" s="42">
        <v>2.1</v>
      </c>
      <c r="T1944" s="42">
        <v>300</v>
      </c>
      <c r="U1944" s="42">
        <v>16.8</v>
      </c>
      <c r="V1944" s="42">
        <v>200</v>
      </c>
      <c r="W1944" s="42" t="s">
        <v>4748</v>
      </c>
      <c r="X1944" s="42">
        <v>534.70000000000005</v>
      </c>
      <c r="Y1944" s="42">
        <v>59.3</v>
      </c>
      <c r="Z1944" s="42">
        <v>10</v>
      </c>
      <c r="AA1944" s="42">
        <v>26.5</v>
      </c>
      <c r="AB1944" s="42" t="s">
        <v>4749</v>
      </c>
      <c r="AC1944" s="42">
        <v>66.5</v>
      </c>
      <c r="AD1944" s="42" t="s">
        <v>4750</v>
      </c>
      <c r="AE1944" s="42">
        <v>256.5</v>
      </c>
      <c r="AF1944" s="42" t="s">
        <v>3022</v>
      </c>
      <c r="AG1944" s="42">
        <v>74</v>
      </c>
      <c r="AH1944" s="42">
        <v>179.5</v>
      </c>
      <c r="AI1944" s="42">
        <v>250.1</v>
      </c>
      <c r="AJ1944" s="42">
        <v>679.44</v>
      </c>
      <c r="AK1944" s="42" t="s">
        <v>76</v>
      </c>
      <c r="AL1944" s="42" t="s">
        <v>76</v>
      </c>
      <c r="AM1944" s="42" t="s">
        <v>76</v>
      </c>
      <c r="AN1944" s="42">
        <v>4.5</v>
      </c>
    </row>
    <row r="1945" spans="2:40" x14ac:dyDescent="0.25">
      <c r="B1945" s="42" t="s">
        <v>408</v>
      </c>
      <c r="C1945" s="15">
        <v>467540</v>
      </c>
      <c r="D1945" s="15" t="s">
        <v>1808</v>
      </c>
      <c r="E1945" s="15">
        <v>2015</v>
      </c>
      <c r="F1945" s="41">
        <v>42217</v>
      </c>
      <c r="G1945" s="42">
        <v>1004.3</v>
      </c>
      <c r="H1945" s="42">
        <v>1005.3</v>
      </c>
      <c r="I1945" s="42">
        <v>1012.3</v>
      </c>
      <c r="J1945" s="42" t="s">
        <v>4751</v>
      </c>
      <c r="K1945" s="42">
        <v>965.4</v>
      </c>
      <c r="L1945" s="42" t="s">
        <v>4752</v>
      </c>
      <c r="M1945" s="42">
        <v>28.4</v>
      </c>
      <c r="N1945" s="42">
        <v>36.4</v>
      </c>
      <c r="O1945" s="42" t="s">
        <v>4753</v>
      </c>
      <c r="P1945" s="42">
        <v>23.9</v>
      </c>
      <c r="Q1945" s="42" t="s">
        <v>4754</v>
      </c>
      <c r="R1945" s="42">
        <v>23.5</v>
      </c>
      <c r="S1945" s="42">
        <v>2</v>
      </c>
      <c r="T1945" s="42">
        <v>300</v>
      </c>
      <c r="U1945" s="42">
        <v>23.6</v>
      </c>
      <c r="V1945" s="42">
        <v>220</v>
      </c>
      <c r="W1945" s="42" t="s">
        <v>4755</v>
      </c>
      <c r="X1945" s="42">
        <v>593.9</v>
      </c>
      <c r="Y1945" s="42">
        <v>75.7</v>
      </c>
      <c r="Z1945" s="42">
        <v>13</v>
      </c>
      <c r="AA1945" s="42">
        <v>19</v>
      </c>
      <c r="AB1945" s="42" t="s">
        <v>4756</v>
      </c>
      <c r="AC1945" s="42">
        <v>83</v>
      </c>
      <c r="AD1945" s="42" t="s">
        <v>4757</v>
      </c>
      <c r="AE1945" s="42">
        <v>246.5</v>
      </c>
      <c r="AF1945" s="42" t="s">
        <v>1883</v>
      </c>
      <c r="AG1945" s="42">
        <v>76</v>
      </c>
      <c r="AH1945" s="42">
        <v>140.5</v>
      </c>
      <c r="AI1945" s="42">
        <v>186</v>
      </c>
      <c r="AJ1945" s="42">
        <v>569.33000000000004</v>
      </c>
      <c r="AK1945" s="42" t="s">
        <v>76</v>
      </c>
      <c r="AL1945" s="42" t="s">
        <v>76</v>
      </c>
      <c r="AM1945" s="42" t="s">
        <v>76</v>
      </c>
      <c r="AN1945" s="42">
        <v>5.8</v>
      </c>
    </row>
    <row r="1946" spans="2:40" x14ac:dyDescent="0.25">
      <c r="B1946" s="42" t="s">
        <v>408</v>
      </c>
      <c r="C1946" s="15">
        <v>467540</v>
      </c>
      <c r="D1946" s="15" t="s">
        <v>1808</v>
      </c>
      <c r="E1946" s="15">
        <v>2015</v>
      </c>
      <c r="F1946" s="41">
        <v>42248</v>
      </c>
      <c r="G1946" s="42">
        <v>1008.9</v>
      </c>
      <c r="H1946" s="42">
        <v>1009.9</v>
      </c>
      <c r="I1946" s="42">
        <v>1016.1</v>
      </c>
      <c r="J1946" s="42" t="s">
        <v>4758</v>
      </c>
      <c r="K1946" s="42">
        <v>983.9</v>
      </c>
      <c r="L1946" s="42" t="s">
        <v>4759</v>
      </c>
      <c r="M1946" s="42">
        <v>27.3</v>
      </c>
      <c r="N1946" s="42">
        <v>33.299999999999997</v>
      </c>
      <c r="O1946" s="42" t="s">
        <v>4760</v>
      </c>
      <c r="P1946" s="42">
        <v>22.2</v>
      </c>
      <c r="Q1946" s="42" t="s">
        <v>4761</v>
      </c>
      <c r="R1946" s="42">
        <v>22.1</v>
      </c>
      <c r="S1946" s="42">
        <v>1.8</v>
      </c>
      <c r="T1946" s="42">
        <v>300</v>
      </c>
      <c r="U1946" s="42">
        <v>18.8</v>
      </c>
      <c r="V1946" s="42">
        <v>210</v>
      </c>
      <c r="W1946" s="42" t="s">
        <v>4762</v>
      </c>
      <c r="X1946" s="42">
        <v>46</v>
      </c>
      <c r="Y1946" s="42">
        <v>21.4</v>
      </c>
      <c r="Z1946" s="42">
        <v>12</v>
      </c>
      <c r="AA1946" s="42">
        <v>2</v>
      </c>
      <c r="AB1946" s="42" t="s">
        <v>4763</v>
      </c>
      <c r="AC1946" s="42">
        <v>7.5</v>
      </c>
      <c r="AD1946" s="42" t="s">
        <v>4764</v>
      </c>
      <c r="AE1946" s="42">
        <v>15</v>
      </c>
      <c r="AF1946" s="42" t="s">
        <v>1892</v>
      </c>
      <c r="AG1946" s="42">
        <v>74</v>
      </c>
      <c r="AH1946" s="42">
        <v>121.5</v>
      </c>
      <c r="AI1946" s="42">
        <v>154.4</v>
      </c>
      <c r="AJ1946" s="42">
        <v>500.51</v>
      </c>
      <c r="AK1946" s="42" t="s">
        <v>76</v>
      </c>
      <c r="AL1946" s="42" t="s">
        <v>76</v>
      </c>
      <c r="AM1946" s="42" t="s">
        <v>76</v>
      </c>
      <c r="AN1946" s="42">
        <v>6.6</v>
      </c>
    </row>
    <row r="1947" spans="2:40" x14ac:dyDescent="0.25">
      <c r="B1947" s="42" t="s">
        <v>408</v>
      </c>
      <c r="C1947" s="15">
        <v>467540</v>
      </c>
      <c r="D1947" s="15" t="s">
        <v>1808</v>
      </c>
      <c r="E1947" s="15">
        <v>2015</v>
      </c>
      <c r="F1947" s="41">
        <v>42278</v>
      </c>
      <c r="G1947" s="42">
        <v>1013</v>
      </c>
      <c r="H1947" s="42">
        <v>1014</v>
      </c>
      <c r="I1947" s="42">
        <v>1020.7</v>
      </c>
      <c r="J1947" s="42" t="s">
        <v>4765</v>
      </c>
      <c r="K1947" s="42">
        <v>1002.5</v>
      </c>
      <c r="L1947" s="42" t="s">
        <v>4766</v>
      </c>
      <c r="M1947" s="42">
        <v>26.2</v>
      </c>
      <c r="N1947" s="42">
        <v>32.1</v>
      </c>
      <c r="O1947" s="42" t="s">
        <v>4767</v>
      </c>
      <c r="P1947" s="42">
        <v>19.899999999999999</v>
      </c>
      <c r="Q1947" s="42" t="s">
        <v>4768</v>
      </c>
      <c r="R1947" s="42">
        <v>20.399999999999999</v>
      </c>
      <c r="S1947" s="42">
        <v>3</v>
      </c>
      <c r="T1947" s="42">
        <v>30</v>
      </c>
      <c r="U1947" s="42">
        <v>17</v>
      </c>
      <c r="V1947" s="42">
        <v>40</v>
      </c>
      <c r="W1947" s="42" t="s">
        <v>4769</v>
      </c>
      <c r="X1947" s="42">
        <v>69.900000000000006</v>
      </c>
      <c r="Y1947" s="42">
        <v>35.9</v>
      </c>
      <c r="Z1947" s="42">
        <v>15</v>
      </c>
      <c r="AA1947" s="42">
        <v>9</v>
      </c>
      <c r="AB1947" s="42" t="s">
        <v>4770</v>
      </c>
      <c r="AC1947" s="42">
        <v>17.5</v>
      </c>
      <c r="AD1947" s="42" t="s">
        <v>4771</v>
      </c>
      <c r="AE1947" s="42">
        <v>24</v>
      </c>
      <c r="AF1947" s="42" t="s">
        <v>4772</v>
      </c>
      <c r="AG1947" s="42">
        <v>71</v>
      </c>
      <c r="AH1947" s="42">
        <v>115</v>
      </c>
      <c r="AI1947" s="42">
        <v>141.1</v>
      </c>
      <c r="AJ1947" s="42">
        <v>446.3</v>
      </c>
      <c r="AK1947" s="42" t="s">
        <v>76</v>
      </c>
      <c r="AL1947" s="42" t="s">
        <v>76</v>
      </c>
      <c r="AM1947" s="42" t="s">
        <v>76</v>
      </c>
      <c r="AN1947" s="42">
        <v>6.8</v>
      </c>
    </row>
    <row r="1948" spans="2:40" x14ac:dyDescent="0.25">
      <c r="B1948" s="42" t="s">
        <v>408</v>
      </c>
      <c r="C1948" s="15">
        <v>467540</v>
      </c>
      <c r="D1948" s="15" t="s">
        <v>1808</v>
      </c>
      <c r="E1948" s="15">
        <v>2015</v>
      </c>
      <c r="F1948" s="41">
        <v>42309</v>
      </c>
      <c r="G1948" s="42">
        <v>1016.3</v>
      </c>
      <c r="H1948" s="42">
        <v>1017.3</v>
      </c>
      <c r="I1948" s="42">
        <v>1023.6</v>
      </c>
      <c r="J1948" s="42" t="s">
        <v>4773</v>
      </c>
      <c r="K1948" s="42">
        <v>1011.6</v>
      </c>
      <c r="L1948" s="42" t="s">
        <v>4774</v>
      </c>
      <c r="M1948" s="42">
        <v>25.1</v>
      </c>
      <c r="N1948" s="42">
        <v>30.9</v>
      </c>
      <c r="O1948" s="42" t="s">
        <v>4775</v>
      </c>
      <c r="P1948" s="42">
        <v>17.399999999999999</v>
      </c>
      <c r="Q1948" s="42" t="s">
        <v>4776</v>
      </c>
      <c r="R1948" s="42">
        <v>19.600000000000001</v>
      </c>
      <c r="S1948" s="42">
        <v>2.9</v>
      </c>
      <c r="T1948" s="42">
        <v>40</v>
      </c>
      <c r="U1948" s="42">
        <v>17</v>
      </c>
      <c r="V1948" s="42">
        <v>40</v>
      </c>
      <c r="W1948" s="42" t="s">
        <v>4777</v>
      </c>
      <c r="X1948" s="42">
        <v>142.1</v>
      </c>
      <c r="Y1948" s="42">
        <v>28.5</v>
      </c>
      <c r="Z1948" s="42">
        <v>11</v>
      </c>
      <c r="AA1948" s="42">
        <v>8.5</v>
      </c>
      <c r="AB1948" s="42" t="s">
        <v>4778</v>
      </c>
      <c r="AC1948" s="42">
        <v>23.5</v>
      </c>
      <c r="AD1948" s="42" t="s">
        <v>4779</v>
      </c>
      <c r="AE1948" s="42">
        <v>61</v>
      </c>
      <c r="AF1948" s="42" t="s">
        <v>3052</v>
      </c>
      <c r="AG1948" s="42">
        <v>72</v>
      </c>
      <c r="AH1948" s="42">
        <v>91.3</v>
      </c>
      <c r="AI1948" s="42">
        <v>166.7</v>
      </c>
      <c r="AJ1948" s="42">
        <v>425.45</v>
      </c>
      <c r="AK1948" s="42" t="s">
        <v>76</v>
      </c>
      <c r="AL1948" s="42" t="s">
        <v>76</v>
      </c>
      <c r="AM1948" s="42" t="s">
        <v>76</v>
      </c>
      <c r="AN1948" s="42">
        <v>5.6</v>
      </c>
    </row>
    <row r="1949" spans="2:40" x14ac:dyDescent="0.25">
      <c r="B1949" s="42" t="s">
        <v>408</v>
      </c>
      <c r="C1949" s="15">
        <v>467540</v>
      </c>
      <c r="D1949" s="15" t="s">
        <v>1808</v>
      </c>
      <c r="E1949" s="15">
        <v>2015</v>
      </c>
      <c r="F1949" s="41">
        <v>42339</v>
      </c>
      <c r="G1949" s="42">
        <v>1018.3</v>
      </c>
      <c r="H1949" s="42">
        <v>1019.3</v>
      </c>
      <c r="I1949" s="42">
        <v>1025.7</v>
      </c>
      <c r="J1949" s="42" t="s">
        <v>4780</v>
      </c>
      <c r="K1949" s="42">
        <v>1008.2</v>
      </c>
      <c r="L1949" s="42" t="s">
        <v>4781</v>
      </c>
      <c r="M1949" s="42">
        <v>22.5</v>
      </c>
      <c r="N1949" s="42">
        <v>32.299999999999997</v>
      </c>
      <c r="O1949" s="42" t="s">
        <v>4782</v>
      </c>
      <c r="P1949" s="42">
        <v>16.3</v>
      </c>
      <c r="Q1949" s="42" t="s">
        <v>4783</v>
      </c>
      <c r="R1949" s="42">
        <v>16.3</v>
      </c>
      <c r="S1949" s="42">
        <v>3.2</v>
      </c>
      <c r="T1949" s="42">
        <v>40</v>
      </c>
      <c r="U1949" s="42">
        <v>16.100000000000001</v>
      </c>
      <c r="V1949" s="42">
        <v>30</v>
      </c>
      <c r="W1949" s="42" t="s">
        <v>4784</v>
      </c>
      <c r="X1949" s="42">
        <v>8.6</v>
      </c>
      <c r="Y1949" s="42">
        <v>8.5</v>
      </c>
      <c r="Z1949" s="42">
        <v>6</v>
      </c>
      <c r="AA1949" s="42">
        <v>2</v>
      </c>
      <c r="AB1949" s="42" t="s">
        <v>4785</v>
      </c>
      <c r="AC1949" s="42">
        <v>2</v>
      </c>
      <c r="AD1949" s="42" t="s">
        <v>4786</v>
      </c>
      <c r="AE1949" s="42">
        <v>5.5</v>
      </c>
      <c r="AF1949" s="42" t="s">
        <v>4787</v>
      </c>
      <c r="AG1949" s="42">
        <v>68</v>
      </c>
      <c r="AH1949" s="42">
        <v>94.9</v>
      </c>
      <c r="AI1949" s="42">
        <v>109</v>
      </c>
      <c r="AJ1949" s="42">
        <v>325.81</v>
      </c>
      <c r="AK1949" s="42" t="s">
        <v>76</v>
      </c>
      <c r="AL1949" s="42" t="s">
        <v>76</v>
      </c>
      <c r="AM1949" s="42" t="s">
        <v>76</v>
      </c>
      <c r="AN1949" s="42">
        <v>7</v>
      </c>
    </row>
    <row r="1950" spans="2:40" x14ac:dyDescent="0.25">
      <c r="B1950" s="42" t="s">
        <v>408</v>
      </c>
      <c r="C1950" s="15">
        <v>467540</v>
      </c>
      <c r="D1950" s="15" t="s">
        <v>1808</v>
      </c>
      <c r="E1950" s="15">
        <v>2016</v>
      </c>
      <c r="F1950" s="41">
        <v>42370</v>
      </c>
      <c r="G1950" s="42">
        <v>1018.2</v>
      </c>
      <c r="H1950" s="42">
        <v>1019.3</v>
      </c>
      <c r="I1950" s="42">
        <v>1031</v>
      </c>
      <c r="J1950" s="42" t="s">
        <v>4788</v>
      </c>
      <c r="K1950" s="42">
        <v>1002.9</v>
      </c>
      <c r="L1950" s="42" t="s">
        <v>4789</v>
      </c>
      <c r="M1950" s="42">
        <v>20.8</v>
      </c>
      <c r="N1950" s="42">
        <v>30.4</v>
      </c>
      <c r="O1950" s="42" t="s">
        <v>4790</v>
      </c>
      <c r="P1950" s="42">
        <v>11.3</v>
      </c>
      <c r="Q1950" s="42" t="s">
        <v>4791</v>
      </c>
      <c r="R1950" s="42">
        <v>16</v>
      </c>
      <c r="S1950" s="42">
        <v>2.6</v>
      </c>
      <c r="T1950" s="42">
        <v>30</v>
      </c>
      <c r="U1950" s="42">
        <v>15.9</v>
      </c>
      <c r="V1950" s="42">
        <v>30</v>
      </c>
      <c r="W1950" s="42" t="s">
        <v>4792</v>
      </c>
      <c r="X1950" s="42">
        <v>171.2</v>
      </c>
      <c r="Y1950" s="42">
        <v>75.400000000000006</v>
      </c>
      <c r="Z1950" s="42">
        <v>18</v>
      </c>
      <c r="AA1950" s="42">
        <v>4</v>
      </c>
      <c r="AB1950" s="42" t="s">
        <v>4793</v>
      </c>
      <c r="AC1950" s="42">
        <v>16</v>
      </c>
      <c r="AD1950" s="42" t="s">
        <v>4794</v>
      </c>
      <c r="AE1950" s="42">
        <v>48</v>
      </c>
      <c r="AF1950" s="42" t="s">
        <v>4795</v>
      </c>
      <c r="AG1950" s="42">
        <v>74</v>
      </c>
      <c r="AH1950" s="42">
        <v>68.7</v>
      </c>
      <c r="AI1950" s="42">
        <v>69.3</v>
      </c>
      <c r="AJ1950" s="42">
        <v>255.4</v>
      </c>
      <c r="AK1950" s="42" t="s">
        <v>76</v>
      </c>
      <c r="AL1950" s="42" t="s">
        <v>76</v>
      </c>
      <c r="AM1950" s="42" t="s">
        <v>76</v>
      </c>
      <c r="AN1950" s="42">
        <v>8.4</v>
      </c>
    </row>
    <row r="1951" spans="2:40" x14ac:dyDescent="0.25">
      <c r="B1951" s="42" t="s">
        <v>408</v>
      </c>
      <c r="C1951" s="15">
        <v>467540</v>
      </c>
      <c r="D1951" s="15" t="s">
        <v>1808</v>
      </c>
      <c r="E1951" s="15">
        <v>2016</v>
      </c>
      <c r="F1951" s="41">
        <v>42401</v>
      </c>
      <c r="G1951" s="42">
        <v>1020</v>
      </c>
      <c r="H1951" s="42">
        <v>1021.1</v>
      </c>
      <c r="I1951" s="42">
        <v>1029.2</v>
      </c>
      <c r="J1951" s="42" t="s">
        <v>4796</v>
      </c>
      <c r="K1951" s="42">
        <v>1009.6</v>
      </c>
      <c r="L1951" s="42" t="s">
        <v>4797</v>
      </c>
      <c r="M1951" s="42">
        <v>20.2</v>
      </c>
      <c r="N1951" s="42">
        <v>32.799999999999997</v>
      </c>
      <c r="O1951" s="42" t="s">
        <v>4798</v>
      </c>
      <c r="P1951" s="42">
        <v>13.1</v>
      </c>
      <c r="Q1951" s="42" t="s">
        <v>4799</v>
      </c>
      <c r="R1951" s="42">
        <v>14.3</v>
      </c>
      <c r="S1951" s="42">
        <v>2.9</v>
      </c>
      <c r="T1951" s="42">
        <v>20</v>
      </c>
      <c r="U1951" s="42">
        <v>15.7</v>
      </c>
      <c r="V1951" s="42">
        <v>40</v>
      </c>
      <c r="W1951" s="42" t="s">
        <v>4800</v>
      </c>
      <c r="X1951" s="42">
        <v>6.9</v>
      </c>
      <c r="Y1951" s="42">
        <v>7.5</v>
      </c>
      <c r="Z1951" s="42">
        <v>5</v>
      </c>
      <c r="AA1951" s="42">
        <v>1.5</v>
      </c>
      <c r="AB1951" s="42" t="s">
        <v>4801</v>
      </c>
      <c r="AC1951" s="42">
        <v>2.5</v>
      </c>
      <c r="AD1951" s="42" t="s">
        <v>4802</v>
      </c>
      <c r="AE1951" s="42">
        <v>3</v>
      </c>
      <c r="AF1951" s="42" t="s">
        <v>3559</v>
      </c>
      <c r="AG1951" s="42">
        <v>70</v>
      </c>
      <c r="AH1951" s="42">
        <v>90.1</v>
      </c>
      <c r="AI1951" s="42">
        <v>82.8</v>
      </c>
      <c r="AJ1951" s="42">
        <v>319.26</v>
      </c>
      <c r="AK1951" s="42" t="s">
        <v>76</v>
      </c>
      <c r="AL1951" s="42" t="s">
        <v>76</v>
      </c>
      <c r="AM1951" s="42" t="s">
        <v>76</v>
      </c>
      <c r="AN1951" s="42">
        <v>7.8</v>
      </c>
    </row>
    <row r="1952" spans="2:40" x14ac:dyDescent="0.25">
      <c r="B1952" s="42" t="s">
        <v>408</v>
      </c>
      <c r="C1952" s="15">
        <v>467540</v>
      </c>
      <c r="D1952" s="15" t="s">
        <v>1808</v>
      </c>
      <c r="E1952" s="15">
        <v>2016</v>
      </c>
      <c r="F1952" s="41">
        <v>42430</v>
      </c>
      <c r="G1952" s="42">
        <v>1016.8</v>
      </c>
      <c r="H1952" s="42">
        <v>1017.9</v>
      </c>
      <c r="I1952" s="42">
        <v>1026.3</v>
      </c>
      <c r="J1952" s="42" t="s">
        <v>1935</v>
      </c>
      <c r="K1952" s="42">
        <v>1007.7</v>
      </c>
      <c r="L1952" s="42" t="s">
        <v>4803</v>
      </c>
      <c r="M1952" s="42">
        <v>21.1</v>
      </c>
      <c r="N1952" s="42">
        <v>30.3</v>
      </c>
      <c r="O1952" s="42" t="s">
        <v>4804</v>
      </c>
      <c r="P1952" s="42">
        <v>14.1</v>
      </c>
      <c r="Q1952" s="42" t="s">
        <v>4805</v>
      </c>
      <c r="R1952" s="42">
        <v>16.3</v>
      </c>
      <c r="S1952" s="42">
        <v>2.4</v>
      </c>
      <c r="T1952" s="42">
        <v>300</v>
      </c>
      <c r="U1952" s="42">
        <v>15.7</v>
      </c>
      <c r="V1952" s="42">
        <v>30</v>
      </c>
      <c r="W1952" s="42" t="s">
        <v>4806</v>
      </c>
      <c r="X1952" s="42">
        <v>66.900000000000006</v>
      </c>
      <c r="Y1952" s="42">
        <v>46.7</v>
      </c>
      <c r="Z1952" s="42">
        <v>16</v>
      </c>
      <c r="AA1952" s="42">
        <v>2</v>
      </c>
      <c r="AB1952" s="42" t="s">
        <v>4807</v>
      </c>
      <c r="AC1952" s="42">
        <v>7.5</v>
      </c>
      <c r="AD1952" s="42" t="s">
        <v>4808</v>
      </c>
      <c r="AE1952" s="42">
        <v>18.899999999999999</v>
      </c>
      <c r="AF1952" s="42" t="s">
        <v>3567</v>
      </c>
      <c r="AG1952" s="42">
        <v>75</v>
      </c>
      <c r="AH1952" s="42">
        <v>87.2</v>
      </c>
      <c r="AI1952" s="42">
        <v>89.7</v>
      </c>
      <c r="AJ1952" s="42">
        <v>356.78</v>
      </c>
      <c r="AK1952" s="42" t="s">
        <v>76</v>
      </c>
      <c r="AL1952" s="42" t="s">
        <v>76</v>
      </c>
      <c r="AM1952" s="42" t="s">
        <v>76</v>
      </c>
      <c r="AN1952" s="42">
        <v>7.8</v>
      </c>
    </row>
    <row r="1953" spans="2:40" x14ac:dyDescent="0.25">
      <c r="B1953" s="42" t="s">
        <v>408</v>
      </c>
      <c r="C1953" s="15">
        <v>467540</v>
      </c>
      <c r="D1953" s="15" t="s">
        <v>1808</v>
      </c>
      <c r="E1953" s="15">
        <v>2016</v>
      </c>
      <c r="F1953" s="41">
        <v>42461</v>
      </c>
      <c r="G1953" s="42">
        <v>1011.4</v>
      </c>
      <c r="H1953" s="42">
        <v>1012.4</v>
      </c>
      <c r="I1953" s="42">
        <v>1019.8</v>
      </c>
      <c r="J1953" s="42" t="s">
        <v>4809</v>
      </c>
      <c r="K1953" s="42">
        <v>1002.9</v>
      </c>
      <c r="L1953" s="42" t="s">
        <v>4810</v>
      </c>
      <c r="M1953" s="42">
        <v>25.9</v>
      </c>
      <c r="N1953" s="42">
        <v>35.799999999999997</v>
      </c>
      <c r="O1953" s="42" t="s">
        <v>4811</v>
      </c>
      <c r="P1953" s="42">
        <v>19.3</v>
      </c>
      <c r="Q1953" s="42" t="s">
        <v>4812</v>
      </c>
      <c r="R1953" s="42">
        <v>21.2</v>
      </c>
      <c r="S1953" s="42">
        <v>2.1</v>
      </c>
      <c r="T1953" s="42">
        <v>300</v>
      </c>
      <c r="U1953" s="42">
        <v>15.1</v>
      </c>
      <c r="V1953" s="42">
        <v>240</v>
      </c>
      <c r="W1953" s="42" t="s">
        <v>4813</v>
      </c>
      <c r="X1953" s="42">
        <v>119.1</v>
      </c>
      <c r="Y1953" s="42">
        <v>35</v>
      </c>
      <c r="Z1953" s="42">
        <v>9</v>
      </c>
      <c r="AA1953" s="42">
        <v>7.5</v>
      </c>
      <c r="AB1953" s="42" t="s">
        <v>4814</v>
      </c>
      <c r="AC1953" s="42">
        <v>17.5</v>
      </c>
      <c r="AD1953" s="42" t="s">
        <v>4815</v>
      </c>
      <c r="AE1953" s="42">
        <v>46</v>
      </c>
      <c r="AF1953" s="42" t="s">
        <v>3090</v>
      </c>
      <c r="AG1953" s="42">
        <v>76</v>
      </c>
      <c r="AH1953" s="42">
        <v>133.1</v>
      </c>
      <c r="AI1953" s="42">
        <v>190.7</v>
      </c>
      <c r="AJ1953" s="42">
        <v>545.98</v>
      </c>
      <c r="AK1953" s="42" t="s">
        <v>76</v>
      </c>
      <c r="AL1953" s="42" t="s">
        <v>76</v>
      </c>
      <c r="AM1953" s="42" t="s">
        <v>76</v>
      </c>
      <c r="AN1953" s="42">
        <v>5.5</v>
      </c>
    </row>
    <row r="1954" spans="2:40" x14ac:dyDescent="0.25">
      <c r="B1954" s="42" t="s">
        <v>408</v>
      </c>
      <c r="C1954" s="15">
        <v>467540</v>
      </c>
      <c r="D1954" s="15" t="s">
        <v>1808</v>
      </c>
      <c r="E1954" s="15">
        <v>2016</v>
      </c>
      <c r="F1954" s="41">
        <v>42491</v>
      </c>
      <c r="G1954" s="42">
        <v>1009.8</v>
      </c>
      <c r="H1954" s="42">
        <v>1010.8</v>
      </c>
      <c r="I1954" s="42">
        <v>1015.8</v>
      </c>
      <c r="J1954" s="42" t="s">
        <v>4816</v>
      </c>
      <c r="K1954" s="42">
        <v>1004.2</v>
      </c>
      <c r="L1954" s="42" t="s">
        <v>4817</v>
      </c>
      <c r="M1954" s="42">
        <v>27.8</v>
      </c>
      <c r="N1954" s="42">
        <v>37.299999999999997</v>
      </c>
      <c r="O1954" s="42" t="s">
        <v>4818</v>
      </c>
      <c r="P1954" s="42">
        <v>21.6</v>
      </c>
      <c r="Q1954" s="42" t="s">
        <v>4819</v>
      </c>
      <c r="R1954" s="42">
        <v>22.8</v>
      </c>
      <c r="S1954" s="42">
        <v>1.9</v>
      </c>
      <c r="T1954" s="42">
        <v>300</v>
      </c>
      <c r="U1954" s="42">
        <v>17.2</v>
      </c>
      <c r="V1954" s="42">
        <v>30</v>
      </c>
      <c r="W1954" s="42" t="s">
        <v>4820</v>
      </c>
      <c r="X1954" s="42">
        <v>48.5</v>
      </c>
      <c r="Y1954" s="42">
        <v>20.6</v>
      </c>
      <c r="Z1954" s="42">
        <v>9</v>
      </c>
      <c r="AA1954" s="42">
        <v>4</v>
      </c>
      <c r="AB1954" s="42" t="s">
        <v>4821</v>
      </c>
      <c r="AC1954" s="42">
        <v>7.5</v>
      </c>
      <c r="AD1954" s="42" t="s">
        <v>4822</v>
      </c>
      <c r="AE1954" s="42">
        <v>15.5</v>
      </c>
      <c r="AF1954" s="42" t="s">
        <v>4823</v>
      </c>
      <c r="AG1954" s="42">
        <v>75</v>
      </c>
      <c r="AH1954" s="42">
        <v>157.19999999999999</v>
      </c>
      <c r="AI1954" s="42">
        <v>213</v>
      </c>
      <c r="AJ1954" s="42">
        <v>614.46</v>
      </c>
      <c r="AK1954" s="42" t="s">
        <v>76</v>
      </c>
      <c r="AL1954" s="42" t="s">
        <v>76</v>
      </c>
      <c r="AM1954" s="42" t="s">
        <v>76</v>
      </c>
      <c r="AN1954" s="42">
        <v>5.5</v>
      </c>
    </row>
    <row r="1955" spans="2:40" x14ac:dyDescent="0.25">
      <c r="B1955" s="42" t="s">
        <v>408</v>
      </c>
      <c r="C1955" s="15">
        <v>467540</v>
      </c>
      <c r="D1955" s="15" t="s">
        <v>1808</v>
      </c>
      <c r="E1955" s="15">
        <v>2016</v>
      </c>
      <c r="F1955" s="41">
        <v>42522</v>
      </c>
      <c r="G1955" s="42">
        <v>1008.2</v>
      </c>
      <c r="H1955" s="42">
        <v>1009.2</v>
      </c>
      <c r="I1955" s="42">
        <v>1014.8</v>
      </c>
      <c r="J1955" s="42" t="s">
        <v>4824</v>
      </c>
      <c r="K1955" s="42">
        <v>1001.5</v>
      </c>
      <c r="L1955" s="42" t="s">
        <v>4825</v>
      </c>
      <c r="M1955" s="42">
        <v>29.1</v>
      </c>
      <c r="N1955" s="42">
        <v>38.4</v>
      </c>
      <c r="O1955" s="42" t="s">
        <v>4826</v>
      </c>
      <c r="P1955" s="42">
        <v>24.1</v>
      </c>
      <c r="Q1955" s="42" t="s">
        <v>4827</v>
      </c>
      <c r="R1955" s="42">
        <v>24.3</v>
      </c>
      <c r="S1955" s="42">
        <v>1.7</v>
      </c>
      <c r="T1955" s="42">
        <v>300</v>
      </c>
      <c r="U1955" s="42">
        <v>13.7</v>
      </c>
      <c r="V1955" s="42">
        <v>200</v>
      </c>
      <c r="W1955" s="42" t="s">
        <v>4828</v>
      </c>
      <c r="X1955" s="42">
        <v>215.7</v>
      </c>
      <c r="Y1955" s="42">
        <v>53.2</v>
      </c>
      <c r="Z1955" s="42">
        <v>18</v>
      </c>
      <c r="AA1955" s="42">
        <v>10.5</v>
      </c>
      <c r="AB1955" s="42" t="s">
        <v>4829</v>
      </c>
      <c r="AC1955" s="42">
        <v>31.3</v>
      </c>
      <c r="AD1955" s="42" t="s">
        <v>4830</v>
      </c>
      <c r="AE1955" s="42">
        <v>73.599999999999994</v>
      </c>
      <c r="AF1955" s="42" t="s">
        <v>3590</v>
      </c>
      <c r="AG1955" s="42">
        <v>76</v>
      </c>
      <c r="AH1955" s="42">
        <v>156.5</v>
      </c>
      <c r="AI1955" s="42">
        <v>241.9</v>
      </c>
      <c r="AJ1955" s="42">
        <v>652.78</v>
      </c>
      <c r="AK1955" s="42" t="s">
        <v>76</v>
      </c>
      <c r="AL1955" s="42" t="s">
        <v>76</v>
      </c>
      <c r="AM1955" s="42" t="s">
        <v>76</v>
      </c>
      <c r="AN1955" s="42">
        <v>4.5</v>
      </c>
    </row>
    <row r="1956" spans="2:40" x14ac:dyDescent="0.25">
      <c r="B1956" s="42" t="s">
        <v>408</v>
      </c>
      <c r="C1956" s="15">
        <v>467540</v>
      </c>
      <c r="D1956" s="15" t="s">
        <v>1808</v>
      </c>
      <c r="E1956" s="15">
        <v>2016</v>
      </c>
      <c r="F1956" s="41">
        <v>42552</v>
      </c>
      <c r="G1956" s="42">
        <v>1006.6</v>
      </c>
      <c r="H1956" s="42">
        <v>1007.6</v>
      </c>
      <c r="I1956" s="42">
        <v>1012</v>
      </c>
      <c r="J1956" s="42" t="s">
        <v>4831</v>
      </c>
      <c r="K1956" s="42">
        <v>961.1</v>
      </c>
      <c r="L1956" s="42" t="s">
        <v>4832</v>
      </c>
      <c r="M1956" s="42">
        <v>29.3</v>
      </c>
      <c r="N1956" s="42">
        <v>37.1</v>
      </c>
      <c r="O1956" s="42" t="s">
        <v>4833</v>
      </c>
      <c r="P1956" s="42">
        <v>24.6</v>
      </c>
      <c r="Q1956" s="42" t="s">
        <v>4834</v>
      </c>
      <c r="R1956" s="42">
        <v>24.3</v>
      </c>
      <c r="S1956" s="42">
        <v>2.1</v>
      </c>
      <c r="T1956" s="42">
        <v>300</v>
      </c>
      <c r="U1956" s="42">
        <v>41.3</v>
      </c>
      <c r="V1956" s="42">
        <v>230</v>
      </c>
      <c r="W1956" s="42" t="s">
        <v>4835</v>
      </c>
      <c r="X1956" s="42">
        <v>365.5</v>
      </c>
      <c r="Y1956" s="42">
        <v>49.4</v>
      </c>
      <c r="Z1956" s="42">
        <v>10</v>
      </c>
      <c r="AA1956" s="42">
        <v>15.5</v>
      </c>
      <c r="AB1956" s="42" t="s">
        <v>4836</v>
      </c>
      <c r="AC1956" s="42">
        <v>71</v>
      </c>
      <c r="AD1956" s="42" t="s">
        <v>4835</v>
      </c>
      <c r="AE1956" s="42">
        <v>256.5</v>
      </c>
      <c r="AF1956" s="42" t="s">
        <v>1974</v>
      </c>
      <c r="AG1956" s="42">
        <v>75</v>
      </c>
      <c r="AH1956" s="42">
        <v>170.1</v>
      </c>
      <c r="AI1956" s="42">
        <v>270</v>
      </c>
      <c r="AJ1956" s="42">
        <v>697.2</v>
      </c>
      <c r="AK1956" s="42" t="s">
        <v>76</v>
      </c>
      <c r="AL1956" s="42" t="s">
        <v>76</v>
      </c>
      <c r="AM1956" s="42" t="s">
        <v>76</v>
      </c>
      <c r="AN1956" s="42">
        <v>3.6</v>
      </c>
    </row>
    <row r="1957" spans="2:40" x14ac:dyDescent="0.25">
      <c r="B1957" s="42" t="s">
        <v>408</v>
      </c>
      <c r="C1957" s="15">
        <v>467540</v>
      </c>
      <c r="D1957" s="15" t="s">
        <v>1808</v>
      </c>
      <c r="E1957" s="15">
        <v>2016</v>
      </c>
      <c r="F1957" s="41">
        <v>42583</v>
      </c>
      <c r="G1957" s="42">
        <v>1003.8</v>
      </c>
      <c r="H1957" s="42">
        <v>1004.8</v>
      </c>
      <c r="I1957" s="42">
        <v>1010.3</v>
      </c>
      <c r="J1957" s="42" t="s">
        <v>4837</v>
      </c>
      <c r="K1957" s="42">
        <v>999.2</v>
      </c>
      <c r="L1957" s="42" t="s">
        <v>4838</v>
      </c>
      <c r="M1957" s="42">
        <v>28.1</v>
      </c>
      <c r="N1957" s="42">
        <v>34.200000000000003</v>
      </c>
      <c r="O1957" s="42" t="s">
        <v>4839</v>
      </c>
      <c r="P1957" s="42">
        <v>22.6</v>
      </c>
      <c r="Q1957" s="42" t="s">
        <v>4840</v>
      </c>
      <c r="R1957" s="42">
        <v>23.8</v>
      </c>
      <c r="S1957" s="42">
        <v>1.6</v>
      </c>
      <c r="T1957" s="42">
        <v>300</v>
      </c>
      <c r="U1957" s="42">
        <v>18</v>
      </c>
      <c r="V1957" s="42">
        <v>120</v>
      </c>
      <c r="W1957" s="42" t="s">
        <v>4841</v>
      </c>
      <c r="X1957" s="42">
        <v>345</v>
      </c>
      <c r="Y1957" s="42">
        <v>64</v>
      </c>
      <c r="Z1957" s="42">
        <v>17</v>
      </c>
      <c r="AA1957" s="42">
        <v>11</v>
      </c>
      <c r="AB1957" s="42" t="s">
        <v>4842</v>
      </c>
      <c r="AC1957" s="42">
        <v>30.5</v>
      </c>
      <c r="AD1957" s="42" t="s">
        <v>4843</v>
      </c>
      <c r="AE1957" s="42">
        <v>63.7</v>
      </c>
      <c r="AF1957" s="42" t="s">
        <v>4844</v>
      </c>
      <c r="AG1957" s="42">
        <v>78</v>
      </c>
      <c r="AH1957" s="42">
        <v>129.4</v>
      </c>
      <c r="AI1957" s="42">
        <v>180.8</v>
      </c>
      <c r="AJ1957" s="42">
        <v>545.92999999999995</v>
      </c>
      <c r="AK1957" s="42" t="s">
        <v>76</v>
      </c>
      <c r="AL1957" s="42" t="s">
        <v>76</v>
      </c>
      <c r="AM1957" s="42" t="s">
        <v>76</v>
      </c>
      <c r="AN1957" s="42">
        <v>5.7</v>
      </c>
    </row>
    <row r="1958" spans="2:40" x14ac:dyDescent="0.25">
      <c r="B1958" s="42" t="s">
        <v>408</v>
      </c>
      <c r="C1958" s="15">
        <v>467540</v>
      </c>
      <c r="D1958" s="15" t="s">
        <v>1808</v>
      </c>
      <c r="E1958" s="15">
        <v>2016</v>
      </c>
      <c r="F1958" s="41">
        <v>42614</v>
      </c>
      <c r="G1958" s="42">
        <v>1005.8</v>
      </c>
      <c r="H1958" s="42">
        <v>1006.8</v>
      </c>
      <c r="I1958" s="42">
        <v>1015.1</v>
      </c>
      <c r="J1958" s="42" t="s">
        <v>4845</v>
      </c>
      <c r="K1958" s="42">
        <v>972.2</v>
      </c>
      <c r="L1958" s="42" t="s">
        <v>4846</v>
      </c>
      <c r="M1958" s="42">
        <v>27.5</v>
      </c>
      <c r="N1958" s="42">
        <v>34.799999999999997</v>
      </c>
      <c r="O1958" s="42" t="s">
        <v>4847</v>
      </c>
      <c r="P1958" s="42">
        <v>23.6</v>
      </c>
      <c r="Q1958" s="42" t="s">
        <v>4848</v>
      </c>
      <c r="R1958" s="42">
        <v>23.4</v>
      </c>
      <c r="S1958" s="42">
        <v>2.6</v>
      </c>
      <c r="T1958" s="42">
        <v>300</v>
      </c>
      <c r="U1958" s="42">
        <v>33</v>
      </c>
      <c r="V1958" s="42">
        <v>120</v>
      </c>
      <c r="W1958" s="42" t="s">
        <v>4849</v>
      </c>
      <c r="X1958" s="42">
        <v>876.7</v>
      </c>
      <c r="Y1958" s="42">
        <v>119.5</v>
      </c>
      <c r="Z1958" s="42">
        <v>19</v>
      </c>
      <c r="AA1958" s="42">
        <v>21.5</v>
      </c>
      <c r="AB1958" s="42" t="s">
        <v>4850</v>
      </c>
      <c r="AC1958" s="42">
        <v>84.5</v>
      </c>
      <c r="AD1958" s="42" t="s">
        <v>4851</v>
      </c>
      <c r="AE1958" s="42">
        <v>299</v>
      </c>
      <c r="AF1958" s="42" t="s">
        <v>3613</v>
      </c>
      <c r="AG1958" s="42">
        <v>79</v>
      </c>
      <c r="AH1958" s="42">
        <v>97.4</v>
      </c>
      <c r="AI1958" s="42">
        <v>131.5</v>
      </c>
      <c r="AJ1958" s="42">
        <v>439.79</v>
      </c>
      <c r="AK1958" s="42" t="s">
        <v>76</v>
      </c>
      <c r="AL1958" s="42" t="s">
        <v>76</v>
      </c>
      <c r="AM1958" s="42" t="s">
        <v>76</v>
      </c>
      <c r="AN1958" s="42">
        <v>7.4</v>
      </c>
    </row>
    <row r="1959" spans="2:40" x14ac:dyDescent="0.25">
      <c r="B1959" s="42" t="s">
        <v>408</v>
      </c>
      <c r="C1959" s="15">
        <v>467540</v>
      </c>
      <c r="D1959" s="15" t="s">
        <v>1808</v>
      </c>
      <c r="E1959" s="15">
        <v>2016</v>
      </c>
      <c r="F1959" s="41">
        <v>42644</v>
      </c>
      <c r="G1959" s="42">
        <v>1010.7</v>
      </c>
      <c r="H1959" s="42">
        <v>1011.7</v>
      </c>
      <c r="I1959" s="42">
        <v>1020.5</v>
      </c>
      <c r="J1959" s="42" t="s">
        <v>4852</v>
      </c>
      <c r="K1959" s="42">
        <v>1002.1</v>
      </c>
      <c r="L1959" s="42" t="s">
        <v>4853</v>
      </c>
      <c r="M1959" s="42">
        <v>27.3</v>
      </c>
      <c r="N1959" s="42">
        <v>32.299999999999997</v>
      </c>
      <c r="O1959" s="42" t="s">
        <v>4854</v>
      </c>
      <c r="P1959" s="42">
        <v>23.2</v>
      </c>
      <c r="Q1959" s="42" t="s">
        <v>4855</v>
      </c>
      <c r="R1959" s="42">
        <v>23.3</v>
      </c>
      <c r="S1959" s="42">
        <v>3.1</v>
      </c>
      <c r="T1959" s="42">
        <v>30</v>
      </c>
      <c r="U1959" s="42">
        <v>21.1</v>
      </c>
      <c r="V1959" s="42">
        <v>50</v>
      </c>
      <c r="W1959" s="42" t="s">
        <v>4856</v>
      </c>
      <c r="X1959" s="42">
        <v>1011</v>
      </c>
      <c r="Y1959" s="42">
        <v>121.8</v>
      </c>
      <c r="Z1959" s="42">
        <v>21</v>
      </c>
      <c r="AA1959" s="42">
        <v>21.5</v>
      </c>
      <c r="AB1959" s="42" t="s">
        <v>4857</v>
      </c>
      <c r="AC1959" s="42">
        <v>46</v>
      </c>
      <c r="AD1959" s="42" t="s">
        <v>4858</v>
      </c>
      <c r="AE1959" s="42">
        <v>216.2</v>
      </c>
      <c r="AF1959" s="42" t="s">
        <v>4859</v>
      </c>
      <c r="AG1959" s="42">
        <v>79</v>
      </c>
      <c r="AH1959" s="42">
        <v>107.6</v>
      </c>
      <c r="AI1959" s="42">
        <v>160.6</v>
      </c>
      <c r="AJ1959" s="42">
        <v>444.71</v>
      </c>
      <c r="AK1959" s="42" t="s">
        <v>76</v>
      </c>
      <c r="AL1959" s="42" t="s">
        <v>76</v>
      </c>
      <c r="AM1959" s="42" t="s">
        <v>76</v>
      </c>
      <c r="AN1959" s="42">
        <v>6.5</v>
      </c>
    </row>
    <row r="1960" spans="2:40" x14ac:dyDescent="0.25">
      <c r="B1960" s="42" t="s">
        <v>408</v>
      </c>
      <c r="C1960" s="15">
        <v>467540</v>
      </c>
      <c r="D1960" s="15" t="s">
        <v>1808</v>
      </c>
      <c r="E1960" s="15">
        <v>2016</v>
      </c>
      <c r="F1960" s="41">
        <v>42675</v>
      </c>
      <c r="G1960" s="42">
        <v>1016</v>
      </c>
      <c r="H1960" s="42">
        <v>1017</v>
      </c>
      <c r="I1960" s="42">
        <v>1023.3</v>
      </c>
      <c r="J1960" s="42" t="s">
        <v>4860</v>
      </c>
      <c r="K1960" s="42">
        <v>1010.2</v>
      </c>
      <c r="L1960" s="42" t="s">
        <v>3138</v>
      </c>
      <c r="M1960" s="42">
        <v>24.5</v>
      </c>
      <c r="N1960" s="42">
        <v>30.2</v>
      </c>
      <c r="O1960" s="42" t="s">
        <v>4861</v>
      </c>
      <c r="P1960" s="42">
        <v>19.600000000000001</v>
      </c>
      <c r="Q1960" s="42" t="s">
        <v>4862</v>
      </c>
      <c r="R1960" s="42">
        <v>18.899999999999999</v>
      </c>
      <c r="S1960" s="42">
        <v>3.3</v>
      </c>
      <c r="T1960" s="42">
        <v>30</v>
      </c>
      <c r="U1960" s="42">
        <v>17.5</v>
      </c>
      <c r="V1960" s="42">
        <v>30</v>
      </c>
      <c r="W1960" s="42" t="s">
        <v>4863</v>
      </c>
      <c r="X1960" s="42">
        <v>103.4</v>
      </c>
      <c r="Y1960" s="42">
        <v>33.299999999999997</v>
      </c>
      <c r="Z1960" s="42">
        <v>11</v>
      </c>
      <c r="AA1960" s="42">
        <v>7</v>
      </c>
      <c r="AB1960" s="42" t="s">
        <v>4864</v>
      </c>
      <c r="AC1960" s="42">
        <v>10</v>
      </c>
      <c r="AD1960" s="42" t="s">
        <v>4865</v>
      </c>
      <c r="AE1960" s="42">
        <v>59.5</v>
      </c>
      <c r="AF1960" s="42" t="s">
        <v>3628</v>
      </c>
      <c r="AG1960" s="42">
        <v>72</v>
      </c>
      <c r="AH1960" s="42">
        <v>102.4</v>
      </c>
      <c r="AI1960" s="42">
        <v>134.30000000000001</v>
      </c>
      <c r="AJ1960" s="42">
        <v>373.31</v>
      </c>
      <c r="AK1960" s="42" t="s">
        <v>76</v>
      </c>
      <c r="AL1960" s="42" t="s">
        <v>76</v>
      </c>
      <c r="AM1960" s="42" t="s">
        <v>76</v>
      </c>
      <c r="AN1960" s="42">
        <v>6.7</v>
      </c>
    </row>
    <row r="1961" spans="2:40" x14ac:dyDescent="0.25">
      <c r="B1961" s="42" t="s">
        <v>408</v>
      </c>
      <c r="C1961" s="15">
        <v>467540</v>
      </c>
      <c r="D1961" s="15" t="s">
        <v>1808</v>
      </c>
      <c r="E1961" s="15">
        <v>2016</v>
      </c>
      <c r="F1961" s="41">
        <v>42705</v>
      </c>
      <c r="G1961" s="42">
        <v>1018</v>
      </c>
      <c r="H1961" s="42">
        <v>1019</v>
      </c>
      <c r="I1961" s="42">
        <v>1025.0999999999999</v>
      </c>
      <c r="J1961" s="42" t="s">
        <v>4866</v>
      </c>
      <c r="K1961" s="42">
        <v>1011</v>
      </c>
      <c r="L1961" s="42" t="s">
        <v>4867</v>
      </c>
      <c r="M1961" s="42">
        <v>22.9</v>
      </c>
      <c r="N1961" s="42">
        <v>29.5</v>
      </c>
      <c r="O1961" s="42" t="s">
        <v>4868</v>
      </c>
      <c r="P1961" s="42">
        <v>17</v>
      </c>
      <c r="Q1961" s="42" t="s">
        <v>4869</v>
      </c>
      <c r="R1961" s="42">
        <v>16.100000000000001</v>
      </c>
      <c r="S1961" s="42">
        <v>3.7</v>
      </c>
      <c r="T1961" s="42">
        <v>30</v>
      </c>
      <c r="U1961" s="42">
        <v>17.2</v>
      </c>
      <c r="V1961" s="42">
        <v>40</v>
      </c>
      <c r="W1961" s="42" t="s">
        <v>4870</v>
      </c>
      <c r="X1961" s="42">
        <v>6.1</v>
      </c>
      <c r="Y1961" s="42">
        <v>6.9</v>
      </c>
      <c r="Z1961" s="42">
        <v>8</v>
      </c>
      <c r="AA1961" s="42">
        <v>0.5</v>
      </c>
      <c r="AB1961" s="42" t="s">
        <v>4871</v>
      </c>
      <c r="AC1961" s="42">
        <v>1.5</v>
      </c>
      <c r="AD1961" s="42" t="s">
        <v>4872</v>
      </c>
      <c r="AE1961" s="42">
        <v>2.4</v>
      </c>
      <c r="AF1961" s="42" t="s">
        <v>4873</v>
      </c>
      <c r="AG1961" s="42">
        <v>66</v>
      </c>
      <c r="AH1961" s="42">
        <v>124.9</v>
      </c>
      <c r="AI1961" s="42">
        <v>128.5</v>
      </c>
      <c r="AJ1961" s="42">
        <v>344.32</v>
      </c>
      <c r="AK1961" s="42" t="s">
        <v>76</v>
      </c>
      <c r="AL1961" s="42" t="s">
        <v>76</v>
      </c>
      <c r="AM1961" s="42" t="s">
        <v>76</v>
      </c>
      <c r="AN1961" s="42">
        <v>6.8</v>
      </c>
    </row>
    <row r="1962" spans="2:40" x14ac:dyDescent="0.25">
      <c r="B1962" s="42" t="s">
        <v>408</v>
      </c>
      <c r="C1962" s="15">
        <v>467540</v>
      </c>
      <c r="D1962" s="15" t="s">
        <v>1808</v>
      </c>
      <c r="E1962" s="15">
        <v>2017</v>
      </c>
      <c r="F1962" s="41">
        <v>42736</v>
      </c>
      <c r="G1962" s="42">
        <v>1018.7</v>
      </c>
      <c r="H1962" s="42">
        <v>1019.7</v>
      </c>
      <c r="I1962" s="42">
        <v>1027.2</v>
      </c>
      <c r="J1962" s="42" t="s">
        <v>4874</v>
      </c>
      <c r="K1962" s="42">
        <v>1009.9</v>
      </c>
      <c r="L1962" s="42" t="s">
        <v>4875</v>
      </c>
      <c r="M1962" s="42">
        <v>21.8</v>
      </c>
      <c r="N1962" s="42">
        <v>27.9</v>
      </c>
      <c r="O1962" s="42" t="s">
        <v>4876</v>
      </c>
      <c r="P1962" s="42">
        <v>17</v>
      </c>
      <c r="Q1962" s="42" t="s">
        <v>4877</v>
      </c>
      <c r="R1962" s="42">
        <v>15.4</v>
      </c>
      <c r="S1962" s="42">
        <v>3.2</v>
      </c>
      <c r="T1962" s="42">
        <v>30</v>
      </c>
      <c r="U1962" s="42">
        <v>16.899999999999999</v>
      </c>
      <c r="V1962" s="42">
        <v>30</v>
      </c>
      <c r="W1962" s="42" t="s">
        <v>4878</v>
      </c>
      <c r="X1962" s="42">
        <v>18</v>
      </c>
      <c r="Y1962" s="42">
        <v>12.2</v>
      </c>
      <c r="Z1962" s="42">
        <v>7</v>
      </c>
      <c r="AA1962" s="42">
        <v>2</v>
      </c>
      <c r="AB1962" s="42" t="s">
        <v>4879</v>
      </c>
      <c r="AC1962" s="42">
        <v>2.5</v>
      </c>
      <c r="AD1962" s="42" t="s">
        <v>4880</v>
      </c>
      <c r="AE1962" s="42">
        <v>5.5</v>
      </c>
      <c r="AF1962" s="42" t="s">
        <v>2021</v>
      </c>
      <c r="AG1962" s="42">
        <v>67</v>
      </c>
      <c r="AH1962" s="42">
        <v>106.4</v>
      </c>
      <c r="AI1962" s="42">
        <v>114.6</v>
      </c>
      <c r="AJ1962" s="42">
        <v>348.08</v>
      </c>
      <c r="AK1962" s="42" t="s">
        <v>76</v>
      </c>
      <c r="AL1962" s="42" t="s">
        <v>76</v>
      </c>
      <c r="AM1962" s="42" t="s">
        <v>76</v>
      </c>
      <c r="AN1962" s="42">
        <v>7.1</v>
      </c>
    </row>
    <row r="1963" spans="2:40" x14ac:dyDescent="0.25">
      <c r="B1963" s="42" t="s">
        <v>408</v>
      </c>
      <c r="C1963" s="15">
        <v>467540</v>
      </c>
      <c r="D1963" s="15" t="s">
        <v>1808</v>
      </c>
      <c r="E1963" s="15">
        <v>2017</v>
      </c>
      <c r="F1963" s="41">
        <v>42767</v>
      </c>
      <c r="G1963" s="42">
        <v>1019</v>
      </c>
      <c r="H1963" s="42">
        <v>1020.1</v>
      </c>
      <c r="I1963" s="42">
        <v>1029.3</v>
      </c>
      <c r="J1963" s="42" t="s">
        <v>4881</v>
      </c>
      <c r="K1963" s="42">
        <v>1010.2</v>
      </c>
      <c r="L1963" s="42" t="s">
        <v>4882</v>
      </c>
      <c r="M1963" s="42">
        <v>20.7</v>
      </c>
      <c r="N1963" s="42">
        <v>28.6</v>
      </c>
      <c r="O1963" s="42" t="s">
        <v>4883</v>
      </c>
      <c r="P1963" s="42">
        <v>14.2</v>
      </c>
      <c r="Q1963" s="42" t="s">
        <v>4884</v>
      </c>
      <c r="R1963" s="42">
        <v>14.2</v>
      </c>
      <c r="S1963" s="42">
        <v>3.1</v>
      </c>
      <c r="T1963" s="42">
        <v>30</v>
      </c>
      <c r="U1963" s="42">
        <v>15.1</v>
      </c>
      <c r="V1963" s="42">
        <v>40</v>
      </c>
      <c r="W1963" s="42" t="s">
        <v>4885</v>
      </c>
      <c r="X1963" s="42">
        <v>20.6</v>
      </c>
      <c r="Y1963" s="42">
        <v>12.3</v>
      </c>
      <c r="Z1963" s="42">
        <v>14</v>
      </c>
      <c r="AA1963" s="42">
        <v>2</v>
      </c>
      <c r="AB1963" s="42" t="s">
        <v>4886</v>
      </c>
      <c r="AC1963" s="42">
        <v>3.5</v>
      </c>
      <c r="AD1963" s="42" t="s">
        <v>4887</v>
      </c>
      <c r="AE1963" s="42">
        <v>4.3</v>
      </c>
      <c r="AF1963" s="42" t="s">
        <v>4888</v>
      </c>
      <c r="AG1963" s="42">
        <v>67</v>
      </c>
      <c r="AH1963" s="42">
        <v>91.8</v>
      </c>
      <c r="AI1963" s="42">
        <v>83.6</v>
      </c>
      <c r="AJ1963" s="42">
        <v>309.93</v>
      </c>
      <c r="AK1963" s="42" t="s">
        <v>76</v>
      </c>
      <c r="AL1963" s="42" t="s">
        <v>76</v>
      </c>
      <c r="AM1963" s="42" t="s">
        <v>76</v>
      </c>
      <c r="AN1963" s="42">
        <v>8.3000000000000007</v>
      </c>
    </row>
    <row r="1964" spans="2:40" x14ac:dyDescent="0.25">
      <c r="B1964" s="42" t="s">
        <v>408</v>
      </c>
      <c r="C1964" s="15">
        <v>467540</v>
      </c>
      <c r="D1964" s="15" t="s">
        <v>1808</v>
      </c>
      <c r="E1964" s="15">
        <v>2017</v>
      </c>
      <c r="F1964" s="41">
        <v>42795</v>
      </c>
      <c r="G1964" s="42">
        <v>1015.7</v>
      </c>
      <c r="H1964" s="42">
        <v>1016.7</v>
      </c>
      <c r="I1964" s="42">
        <v>1024.4000000000001</v>
      </c>
      <c r="J1964" s="42" t="s">
        <v>4889</v>
      </c>
      <c r="K1964" s="42">
        <v>1007.3</v>
      </c>
      <c r="L1964" s="42" t="s">
        <v>4890</v>
      </c>
      <c r="M1964" s="42">
        <v>22</v>
      </c>
      <c r="N1964" s="42">
        <v>34.9</v>
      </c>
      <c r="O1964" s="42" t="s">
        <v>4891</v>
      </c>
      <c r="P1964" s="42">
        <v>16.399999999999999</v>
      </c>
      <c r="Q1964" s="42" t="s">
        <v>4892</v>
      </c>
      <c r="R1964" s="42">
        <v>16.7</v>
      </c>
      <c r="S1964" s="42">
        <v>2.5</v>
      </c>
      <c r="T1964" s="42">
        <v>40</v>
      </c>
      <c r="U1964" s="42">
        <v>18.100000000000001</v>
      </c>
      <c r="V1964" s="42">
        <v>30</v>
      </c>
      <c r="W1964" s="42" t="s">
        <v>4893</v>
      </c>
      <c r="X1964" s="42">
        <v>19.399999999999999</v>
      </c>
      <c r="Y1964" s="42">
        <v>24.9</v>
      </c>
      <c r="Z1964" s="42">
        <v>16</v>
      </c>
      <c r="AA1964" s="42">
        <v>1</v>
      </c>
      <c r="AB1964" s="42" t="s">
        <v>4894</v>
      </c>
      <c r="AC1964" s="42">
        <v>2.2999999999999998</v>
      </c>
      <c r="AD1964" s="42" t="s">
        <v>4895</v>
      </c>
      <c r="AE1964" s="42">
        <v>4.3</v>
      </c>
      <c r="AF1964" s="42" t="s">
        <v>4896</v>
      </c>
      <c r="AG1964" s="42">
        <v>73</v>
      </c>
      <c r="AH1964" s="42">
        <v>86.3</v>
      </c>
      <c r="AI1964" s="42">
        <v>79.8</v>
      </c>
      <c r="AJ1964" s="42">
        <v>341.34</v>
      </c>
      <c r="AK1964" s="42" t="s">
        <v>76</v>
      </c>
      <c r="AL1964" s="42" t="s">
        <v>76</v>
      </c>
      <c r="AM1964" s="42" t="s">
        <v>76</v>
      </c>
      <c r="AN1964" s="42">
        <v>8.1999999999999993</v>
      </c>
    </row>
    <row r="1965" spans="2:40" x14ac:dyDescent="0.25">
      <c r="B1965" s="42" t="s">
        <v>408</v>
      </c>
      <c r="C1965" s="15">
        <v>467540</v>
      </c>
      <c r="D1965" s="15" t="s">
        <v>1808</v>
      </c>
      <c r="E1965" s="15">
        <v>2017</v>
      </c>
      <c r="F1965" s="41">
        <v>42826</v>
      </c>
      <c r="G1965" s="42">
        <v>1012.7</v>
      </c>
      <c r="H1965" s="42">
        <v>1013.8</v>
      </c>
      <c r="I1965" s="42">
        <v>1023.8</v>
      </c>
      <c r="J1965" s="42" t="s">
        <v>4897</v>
      </c>
      <c r="K1965" s="42">
        <v>1003.6</v>
      </c>
      <c r="L1965" s="42" t="s">
        <v>4898</v>
      </c>
      <c r="M1965" s="42">
        <v>24.3</v>
      </c>
      <c r="N1965" s="42">
        <v>36.200000000000003</v>
      </c>
      <c r="O1965" s="42" t="s">
        <v>4899</v>
      </c>
      <c r="P1965" s="42">
        <v>16.7</v>
      </c>
      <c r="Q1965" s="42" t="s">
        <v>4900</v>
      </c>
      <c r="R1965" s="42">
        <v>18.899999999999999</v>
      </c>
      <c r="S1965" s="42">
        <v>2.2000000000000002</v>
      </c>
      <c r="T1965" s="42">
        <v>300</v>
      </c>
      <c r="U1965" s="42">
        <v>16</v>
      </c>
      <c r="V1965" s="42">
        <v>180</v>
      </c>
      <c r="W1965" s="42" t="s">
        <v>4901</v>
      </c>
      <c r="X1965" s="42">
        <v>91.1</v>
      </c>
      <c r="Y1965" s="42">
        <v>54</v>
      </c>
      <c r="Z1965" s="42">
        <v>10</v>
      </c>
      <c r="AA1965" s="42">
        <v>4.5</v>
      </c>
      <c r="AB1965" s="42" t="s">
        <v>4902</v>
      </c>
      <c r="AC1965" s="42">
        <v>10</v>
      </c>
      <c r="AD1965" s="42" t="s">
        <v>4903</v>
      </c>
      <c r="AE1965" s="42">
        <v>37.200000000000003</v>
      </c>
      <c r="AF1965" s="42" t="s">
        <v>3183</v>
      </c>
      <c r="AG1965" s="42">
        <v>73</v>
      </c>
      <c r="AH1965" s="42">
        <v>116.6</v>
      </c>
      <c r="AI1965" s="42">
        <v>147.30000000000001</v>
      </c>
      <c r="AJ1965" s="42">
        <v>483.45</v>
      </c>
      <c r="AK1965" s="42" t="s">
        <v>76</v>
      </c>
      <c r="AL1965" s="42" t="s">
        <v>76</v>
      </c>
      <c r="AM1965" s="42" t="s">
        <v>76</v>
      </c>
      <c r="AN1965" s="42">
        <v>6.7</v>
      </c>
    </row>
    <row r="1966" spans="2:40" x14ac:dyDescent="0.25">
      <c r="B1966" s="42" t="s">
        <v>408</v>
      </c>
      <c r="C1966" s="15">
        <v>467540</v>
      </c>
      <c r="D1966" s="15" t="s">
        <v>1808</v>
      </c>
      <c r="E1966" s="15">
        <v>2017</v>
      </c>
      <c r="F1966" s="41">
        <v>42856</v>
      </c>
      <c r="G1966" s="42">
        <v>1010</v>
      </c>
      <c r="H1966" s="42">
        <v>1011</v>
      </c>
      <c r="I1966" s="42">
        <v>1015.7</v>
      </c>
      <c r="J1966" s="42" t="s">
        <v>4904</v>
      </c>
      <c r="K1966" s="42">
        <v>1001.5</v>
      </c>
      <c r="L1966" s="42" t="s">
        <v>4905</v>
      </c>
      <c r="M1966" s="42">
        <v>26.6</v>
      </c>
      <c r="N1966" s="42">
        <v>37.4</v>
      </c>
      <c r="O1966" s="42" t="s">
        <v>4906</v>
      </c>
      <c r="P1966" s="42">
        <v>21</v>
      </c>
      <c r="Q1966" s="42" t="s">
        <v>4907</v>
      </c>
      <c r="R1966" s="42">
        <v>22.1</v>
      </c>
      <c r="S1966" s="42">
        <v>2.1</v>
      </c>
      <c r="T1966" s="42">
        <v>40</v>
      </c>
      <c r="U1966" s="42">
        <v>11.8</v>
      </c>
      <c r="V1966" s="42">
        <v>190</v>
      </c>
      <c r="W1966" s="42" t="s">
        <v>4908</v>
      </c>
      <c r="X1966" s="42">
        <v>88.1</v>
      </c>
      <c r="Y1966" s="42">
        <v>38.200000000000003</v>
      </c>
      <c r="Z1966" s="42">
        <v>15</v>
      </c>
      <c r="AA1966" s="42">
        <v>5.5</v>
      </c>
      <c r="AB1966" s="42" t="s">
        <v>4909</v>
      </c>
      <c r="AC1966" s="42">
        <v>13</v>
      </c>
      <c r="AD1966" s="42" t="s">
        <v>4910</v>
      </c>
      <c r="AE1966" s="42">
        <v>23.5</v>
      </c>
      <c r="AF1966" s="42" t="s">
        <v>4911</v>
      </c>
      <c r="AG1966" s="42">
        <v>77</v>
      </c>
      <c r="AH1966" s="42">
        <v>106.6</v>
      </c>
      <c r="AI1966" s="42">
        <v>137.5</v>
      </c>
      <c r="AJ1966" s="42">
        <v>528.32000000000005</v>
      </c>
      <c r="AK1966" s="42" t="s">
        <v>76</v>
      </c>
      <c r="AL1966" s="42" t="s">
        <v>76</v>
      </c>
      <c r="AM1966" s="42" t="s">
        <v>76</v>
      </c>
      <c r="AN1966" s="42">
        <v>7</v>
      </c>
    </row>
    <row r="1967" spans="2:40" x14ac:dyDescent="0.25">
      <c r="B1967" s="42" t="s">
        <v>408</v>
      </c>
      <c r="C1967" s="15">
        <v>467540</v>
      </c>
      <c r="D1967" s="15" t="s">
        <v>1808</v>
      </c>
      <c r="E1967" s="15">
        <v>2017</v>
      </c>
      <c r="F1967" s="41">
        <v>42887</v>
      </c>
      <c r="G1967" s="42">
        <v>1007.1</v>
      </c>
      <c r="H1967" s="42">
        <v>1008.1</v>
      </c>
      <c r="I1967" s="42">
        <v>1012.3</v>
      </c>
      <c r="J1967" s="42" t="s">
        <v>4912</v>
      </c>
      <c r="K1967" s="42">
        <v>999.2</v>
      </c>
      <c r="L1967" s="42" t="s">
        <v>4913</v>
      </c>
      <c r="M1967" s="42">
        <v>29.1</v>
      </c>
      <c r="N1967" s="42">
        <v>38.200000000000003</v>
      </c>
      <c r="O1967" s="42" t="s">
        <v>4914</v>
      </c>
      <c r="P1967" s="42">
        <v>24.4</v>
      </c>
      <c r="Q1967" s="42" t="s">
        <v>4915</v>
      </c>
      <c r="R1967" s="42">
        <v>23.7</v>
      </c>
      <c r="S1967" s="42">
        <v>2</v>
      </c>
      <c r="T1967" s="42">
        <v>200</v>
      </c>
      <c r="U1967" s="42">
        <v>13.8</v>
      </c>
      <c r="V1967" s="42">
        <v>210</v>
      </c>
      <c r="W1967" s="42" t="s">
        <v>4916</v>
      </c>
      <c r="X1967" s="42">
        <v>291.60000000000002</v>
      </c>
      <c r="Y1967" s="42">
        <v>78.599999999999994</v>
      </c>
      <c r="Z1967" s="42">
        <v>15</v>
      </c>
      <c r="AA1967" s="42">
        <v>7</v>
      </c>
      <c r="AB1967" s="42" t="s">
        <v>4917</v>
      </c>
      <c r="AC1967" s="42">
        <v>16</v>
      </c>
      <c r="AD1967" s="42" t="s">
        <v>4918</v>
      </c>
      <c r="AE1967" s="42">
        <v>119.5</v>
      </c>
      <c r="AF1967" s="42" t="s">
        <v>2061</v>
      </c>
      <c r="AG1967" s="42">
        <v>74</v>
      </c>
      <c r="AH1967" s="42">
        <v>139.5</v>
      </c>
      <c r="AI1967" s="42">
        <v>231.2</v>
      </c>
      <c r="AJ1967" s="42">
        <v>644.54999999999995</v>
      </c>
      <c r="AK1967" s="42" t="s">
        <v>76</v>
      </c>
      <c r="AL1967" s="42" t="s">
        <v>76</v>
      </c>
      <c r="AM1967" s="42" t="s">
        <v>76</v>
      </c>
      <c r="AN1967" s="42">
        <v>4.9000000000000004</v>
      </c>
    </row>
    <row r="1968" spans="2:40" x14ac:dyDescent="0.25">
      <c r="B1968" s="42" t="s">
        <v>408</v>
      </c>
      <c r="C1968" s="15">
        <v>467540</v>
      </c>
      <c r="D1968" s="15" t="s">
        <v>1808</v>
      </c>
      <c r="E1968" s="15">
        <v>2017</v>
      </c>
      <c r="F1968" s="41">
        <v>42917</v>
      </c>
      <c r="G1968" s="42">
        <v>1008.2</v>
      </c>
      <c r="H1968" s="42">
        <v>1009.2</v>
      </c>
      <c r="I1968" s="42">
        <v>1014.4</v>
      </c>
      <c r="J1968" s="42" t="s">
        <v>4919</v>
      </c>
      <c r="K1968" s="42">
        <v>986.6</v>
      </c>
      <c r="L1968" s="42" t="s">
        <v>4920</v>
      </c>
      <c r="M1968" s="42">
        <v>28.5</v>
      </c>
      <c r="N1968" s="42">
        <v>34.4</v>
      </c>
      <c r="O1968" s="42" t="s">
        <v>4921</v>
      </c>
      <c r="P1968" s="42">
        <v>23.9</v>
      </c>
      <c r="Q1968" s="42" t="s">
        <v>4922</v>
      </c>
      <c r="R1968" s="42">
        <v>24</v>
      </c>
      <c r="S1968" s="42">
        <v>2</v>
      </c>
      <c r="T1968" s="42">
        <v>300</v>
      </c>
      <c r="U1968" s="42">
        <v>28.3</v>
      </c>
      <c r="V1968" s="42">
        <v>190</v>
      </c>
      <c r="W1968" s="42" t="s">
        <v>4923</v>
      </c>
      <c r="X1968" s="42">
        <v>507.5</v>
      </c>
      <c r="Y1968" s="42">
        <v>57.9</v>
      </c>
      <c r="Z1968" s="42">
        <v>16</v>
      </c>
      <c r="AA1968" s="42">
        <v>17.5</v>
      </c>
      <c r="AB1968" s="42" t="s">
        <v>4924</v>
      </c>
      <c r="AC1968" s="42">
        <v>62</v>
      </c>
      <c r="AD1968" s="42" t="s">
        <v>4925</v>
      </c>
      <c r="AE1968" s="42">
        <v>246.3</v>
      </c>
      <c r="AF1968" s="42" t="s">
        <v>3690</v>
      </c>
      <c r="AG1968" s="42">
        <v>77</v>
      </c>
      <c r="AH1968" s="42">
        <v>132.69999999999999</v>
      </c>
      <c r="AI1968" s="42">
        <v>237.7</v>
      </c>
      <c r="AJ1968" s="42">
        <v>647.25</v>
      </c>
      <c r="AK1968" s="42" t="s">
        <v>76</v>
      </c>
      <c r="AL1968" s="42" t="s">
        <v>76</v>
      </c>
      <c r="AM1968" s="42" t="s">
        <v>76</v>
      </c>
      <c r="AN1968" s="42">
        <v>4.7</v>
      </c>
    </row>
    <row r="1969" spans="2:40" x14ac:dyDescent="0.25">
      <c r="B1969" s="42" t="s">
        <v>408</v>
      </c>
      <c r="C1969" s="15">
        <v>467540</v>
      </c>
      <c r="D1969" s="15" t="s">
        <v>1808</v>
      </c>
      <c r="E1969" s="15">
        <v>2017</v>
      </c>
      <c r="F1969" s="41">
        <v>42948</v>
      </c>
      <c r="G1969" s="42">
        <v>1006.4</v>
      </c>
      <c r="H1969" s="42">
        <v>1007.4</v>
      </c>
      <c r="I1969" s="42">
        <v>1012.7</v>
      </c>
      <c r="J1969" s="42" t="s">
        <v>4926</v>
      </c>
      <c r="K1969" s="42">
        <v>995.3</v>
      </c>
      <c r="L1969" s="42" t="s">
        <v>4927</v>
      </c>
      <c r="M1969" s="42">
        <v>29.1</v>
      </c>
      <c r="N1969" s="42">
        <v>36.799999999999997</v>
      </c>
      <c r="O1969" s="42" t="s">
        <v>4928</v>
      </c>
      <c r="P1969" s="42">
        <v>24.5</v>
      </c>
      <c r="Q1969" s="42" t="s">
        <v>4929</v>
      </c>
      <c r="R1969" s="42">
        <v>23.9</v>
      </c>
      <c r="S1969" s="42">
        <v>2</v>
      </c>
      <c r="T1969" s="42">
        <v>300</v>
      </c>
      <c r="U1969" s="42">
        <v>19.8</v>
      </c>
      <c r="V1969" s="42">
        <v>40</v>
      </c>
      <c r="W1969" s="42" t="s">
        <v>4930</v>
      </c>
      <c r="X1969" s="42">
        <v>347.9</v>
      </c>
      <c r="Y1969" s="42">
        <v>43.5</v>
      </c>
      <c r="Z1969" s="42">
        <v>11</v>
      </c>
      <c r="AA1969" s="42">
        <v>23</v>
      </c>
      <c r="AB1969" s="42" t="s">
        <v>4931</v>
      </c>
      <c r="AC1969" s="42">
        <v>76</v>
      </c>
      <c r="AD1969" s="42" t="s">
        <v>4932</v>
      </c>
      <c r="AE1969" s="42">
        <v>161</v>
      </c>
      <c r="AF1969" s="42" t="s">
        <v>3212</v>
      </c>
      <c r="AG1969" s="42">
        <v>74</v>
      </c>
      <c r="AH1969" s="42">
        <v>167.9</v>
      </c>
      <c r="AI1969" s="42">
        <v>252.1</v>
      </c>
      <c r="AJ1969" s="42">
        <v>659.39</v>
      </c>
      <c r="AK1969" s="42" t="s">
        <v>76</v>
      </c>
      <c r="AL1969" s="42" t="s">
        <v>76</v>
      </c>
      <c r="AM1969" s="42" t="s">
        <v>76</v>
      </c>
      <c r="AN1969" s="42">
        <v>3.7</v>
      </c>
    </row>
    <row r="1970" spans="2:40" x14ac:dyDescent="0.25">
      <c r="B1970" s="42" t="s">
        <v>408</v>
      </c>
      <c r="C1970" s="15">
        <v>467540</v>
      </c>
      <c r="D1970" s="15" t="s">
        <v>1808</v>
      </c>
      <c r="E1970" s="15">
        <v>2017</v>
      </c>
      <c r="F1970" s="41">
        <v>42979</v>
      </c>
      <c r="G1970" s="42">
        <v>1009</v>
      </c>
      <c r="H1970" s="42">
        <v>1010</v>
      </c>
      <c r="I1970" s="42">
        <v>1016.1</v>
      </c>
      <c r="J1970" s="42" t="s">
        <v>4933</v>
      </c>
      <c r="K1970" s="42">
        <v>1002.3</v>
      </c>
      <c r="L1970" s="42" t="s">
        <v>4934</v>
      </c>
      <c r="M1970" s="42">
        <v>28.5</v>
      </c>
      <c r="N1970" s="42">
        <v>33.9</v>
      </c>
      <c r="O1970" s="42" t="s">
        <v>4935</v>
      </c>
      <c r="P1970" s="42">
        <v>24.4</v>
      </c>
      <c r="Q1970" s="42" t="s">
        <v>4936</v>
      </c>
      <c r="R1970" s="42">
        <v>24.2</v>
      </c>
      <c r="S1970" s="42">
        <v>2</v>
      </c>
      <c r="T1970" s="42">
        <v>300</v>
      </c>
      <c r="U1970" s="42">
        <v>14.4</v>
      </c>
      <c r="V1970" s="42">
        <v>40</v>
      </c>
      <c r="W1970" s="42" t="s">
        <v>4937</v>
      </c>
      <c r="X1970" s="42">
        <v>336.7</v>
      </c>
      <c r="Y1970" s="42">
        <v>57.5</v>
      </c>
      <c r="Z1970" s="42">
        <v>12</v>
      </c>
      <c r="AA1970" s="42">
        <v>14.5</v>
      </c>
      <c r="AB1970" s="42" t="s">
        <v>4938</v>
      </c>
      <c r="AC1970" s="42">
        <v>24</v>
      </c>
      <c r="AD1970" s="42" t="s">
        <v>4939</v>
      </c>
      <c r="AE1970" s="42">
        <v>88.5</v>
      </c>
      <c r="AF1970" s="42" t="s">
        <v>4940</v>
      </c>
      <c r="AG1970" s="42">
        <v>78</v>
      </c>
      <c r="AH1970" s="42">
        <v>131.80000000000001</v>
      </c>
      <c r="AI1970" s="42">
        <v>222.7</v>
      </c>
      <c r="AJ1970" s="42">
        <v>586.9</v>
      </c>
      <c r="AK1970" s="42" t="s">
        <v>76</v>
      </c>
      <c r="AL1970" s="42" t="s">
        <v>76</v>
      </c>
      <c r="AM1970" s="42" t="s">
        <v>76</v>
      </c>
      <c r="AN1970" s="42">
        <v>4.8</v>
      </c>
    </row>
    <row r="1971" spans="2:40" x14ac:dyDescent="0.25">
      <c r="B1971" s="42" t="s">
        <v>408</v>
      </c>
      <c r="C1971" s="15">
        <v>467540</v>
      </c>
      <c r="D1971" s="15" t="s">
        <v>1808</v>
      </c>
      <c r="E1971" s="15">
        <v>2017</v>
      </c>
      <c r="F1971" s="41">
        <v>43009</v>
      </c>
      <c r="G1971" s="42">
        <v>1011.1</v>
      </c>
      <c r="H1971" s="42">
        <v>1012.2</v>
      </c>
      <c r="I1971" s="42">
        <v>1021</v>
      </c>
      <c r="J1971" s="42" t="s">
        <v>4941</v>
      </c>
      <c r="K1971" s="42">
        <v>1000.3</v>
      </c>
      <c r="L1971" s="42" t="s">
        <v>4942</v>
      </c>
      <c r="M1971" s="42">
        <v>27.2</v>
      </c>
      <c r="N1971" s="42">
        <v>33.1</v>
      </c>
      <c r="O1971" s="42" t="s">
        <v>4943</v>
      </c>
      <c r="P1971" s="42">
        <v>20</v>
      </c>
      <c r="Q1971" s="42" t="s">
        <v>4944</v>
      </c>
      <c r="R1971" s="42">
        <v>21.5</v>
      </c>
      <c r="S1971" s="42">
        <v>3.5</v>
      </c>
      <c r="T1971" s="42">
        <v>30</v>
      </c>
      <c r="U1971" s="42">
        <v>19.399999999999999</v>
      </c>
      <c r="V1971" s="42">
        <v>40</v>
      </c>
      <c r="W1971" s="42" t="s">
        <v>4945</v>
      </c>
      <c r="X1971" s="42">
        <v>399</v>
      </c>
      <c r="Y1971" s="42">
        <v>57.9</v>
      </c>
      <c r="Z1971" s="42">
        <v>14</v>
      </c>
      <c r="AA1971" s="42">
        <v>13</v>
      </c>
      <c r="AB1971" s="42" t="s">
        <v>4946</v>
      </c>
      <c r="AC1971" s="42">
        <v>27.5</v>
      </c>
      <c r="AD1971" s="42" t="s">
        <v>4947</v>
      </c>
      <c r="AE1971" s="42">
        <v>145.5</v>
      </c>
      <c r="AF1971" s="42" t="s">
        <v>2093</v>
      </c>
      <c r="AG1971" s="42">
        <v>72</v>
      </c>
      <c r="AH1971" s="42">
        <v>128</v>
      </c>
      <c r="AI1971" s="42">
        <v>160</v>
      </c>
      <c r="AJ1971" s="42">
        <v>442.2</v>
      </c>
      <c r="AK1971" s="42" t="s">
        <v>76</v>
      </c>
      <c r="AL1971" s="42" t="s">
        <v>76</v>
      </c>
      <c r="AM1971" s="42" t="s">
        <v>76</v>
      </c>
      <c r="AN1971" s="42">
        <v>6.6</v>
      </c>
    </row>
    <row r="1972" spans="2:40" x14ac:dyDescent="0.25">
      <c r="B1972" s="42" t="s">
        <v>408</v>
      </c>
      <c r="C1972" s="15">
        <v>467540</v>
      </c>
      <c r="D1972" s="15" t="s">
        <v>1808</v>
      </c>
      <c r="E1972" s="15">
        <v>2017</v>
      </c>
      <c r="F1972" s="41">
        <v>43040</v>
      </c>
      <c r="G1972" s="42">
        <v>1014.7</v>
      </c>
      <c r="H1972" s="42">
        <v>1015.7</v>
      </c>
      <c r="I1972" s="42">
        <v>1021.6</v>
      </c>
      <c r="J1972" s="42" t="s">
        <v>4948</v>
      </c>
      <c r="K1972" s="42">
        <v>1006.5</v>
      </c>
      <c r="L1972" s="42" t="s">
        <v>4949</v>
      </c>
      <c r="M1972" s="42">
        <v>25.1</v>
      </c>
      <c r="N1972" s="42">
        <v>30</v>
      </c>
      <c r="O1972" s="42" t="s">
        <v>4950</v>
      </c>
      <c r="P1972" s="42">
        <v>19.100000000000001</v>
      </c>
      <c r="Q1972" s="42" t="s">
        <v>4951</v>
      </c>
      <c r="R1972" s="42">
        <v>19.8</v>
      </c>
      <c r="S1972" s="42">
        <v>3.4</v>
      </c>
      <c r="T1972" s="42">
        <v>30</v>
      </c>
      <c r="U1972" s="42">
        <v>20.100000000000001</v>
      </c>
      <c r="V1972" s="42">
        <v>50</v>
      </c>
      <c r="W1972" s="42" t="s">
        <v>4952</v>
      </c>
      <c r="X1972" s="42">
        <v>43.7</v>
      </c>
      <c r="Y1972" s="42">
        <v>16.100000000000001</v>
      </c>
      <c r="Z1972" s="42">
        <v>9</v>
      </c>
      <c r="AA1972" s="42">
        <v>9.5</v>
      </c>
      <c r="AB1972" s="42" t="s">
        <v>4953</v>
      </c>
      <c r="AC1972" s="42">
        <v>18.5</v>
      </c>
      <c r="AD1972" s="42" t="s">
        <v>4954</v>
      </c>
      <c r="AE1972" s="42">
        <v>18.5</v>
      </c>
      <c r="AF1972" s="42" t="s">
        <v>4955</v>
      </c>
      <c r="AG1972" s="42">
        <v>73</v>
      </c>
      <c r="AH1972" s="42">
        <v>108.1</v>
      </c>
      <c r="AI1972" s="42">
        <v>100.1</v>
      </c>
      <c r="AJ1972" s="42">
        <v>360.02</v>
      </c>
      <c r="AK1972" s="42" t="s">
        <v>76</v>
      </c>
      <c r="AL1972" s="42" t="s">
        <v>76</v>
      </c>
      <c r="AM1972" s="42" t="s">
        <v>76</v>
      </c>
      <c r="AN1972" s="42">
        <v>7.3</v>
      </c>
    </row>
    <row r="1973" spans="2:40" x14ac:dyDescent="0.25">
      <c r="B1973" s="42" t="s">
        <v>408</v>
      </c>
      <c r="C1973" s="15">
        <v>467540</v>
      </c>
      <c r="D1973" s="15" t="s">
        <v>1808</v>
      </c>
      <c r="E1973" s="15">
        <v>2017</v>
      </c>
      <c r="F1973" s="41">
        <v>43070</v>
      </c>
      <c r="G1973" s="42">
        <v>1018</v>
      </c>
      <c r="H1973" s="42">
        <v>1019.1</v>
      </c>
      <c r="I1973" s="42">
        <v>1026.4000000000001</v>
      </c>
      <c r="J1973" s="42" t="s">
        <v>4956</v>
      </c>
      <c r="K1973" s="42">
        <v>1012</v>
      </c>
      <c r="L1973" s="42" t="s">
        <v>4957</v>
      </c>
      <c r="M1973" s="42">
        <v>21.6</v>
      </c>
      <c r="N1973" s="42">
        <v>27.3</v>
      </c>
      <c r="O1973" s="42" t="s">
        <v>4958</v>
      </c>
      <c r="P1973" s="42">
        <v>16.8</v>
      </c>
      <c r="Q1973" s="42" t="s">
        <v>4959</v>
      </c>
      <c r="R1973" s="42">
        <v>14.6</v>
      </c>
      <c r="S1973" s="42">
        <v>4</v>
      </c>
      <c r="T1973" s="42">
        <v>20</v>
      </c>
      <c r="U1973" s="42">
        <v>21.3</v>
      </c>
      <c r="V1973" s="42">
        <v>10</v>
      </c>
      <c r="W1973" s="42" t="s">
        <v>4960</v>
      </c>
      <c r="X1973" s="42">
        <v>27</v>
      </c>
      <c r="Y1973" s="42">
        <v>17.8</v>
      </c>
      <c r="Z1973" s="42">
        <v>11</v>
      </c>
      <c r="AA1973" s="42">
        <v>2.5</v>
      </c>
      <c r="AB1973" s="42" t="s">
        <v>4961</v>
      </c>
      <c r="AC1973" s="42">
        <v>4.5</v>
      </c>
      <c r="AD1973" s="42" t="s">
        <v>4962</v>
      </c>
      <c r="AE1973" s="42">
        <v>9.5</v>
      </c>
      <c r="AF1973" s="42" t="s">
        <v>3725</v>
      </c>
      <c r="AG1973" s="42">
        <v>65</v>
      </c>
      <c r="AH1973" s="42">
        <v>110.4</v>
      </c>
      <c r="AI1973" s="42">
        <v>86.1</v>
      </c>
      <c r="AJ1973" s="42">
        <v>327.81</v>
      </c>
      <c r="AK1973" s="42">
        <v>0</v>
      </c>
      <c r="AL1973" s="42">
        <v>0</v>
      </c>
      <c r="AM1973" s="42" t="s">
        <v>2606</v>
      </c>
      <c r="AN1973" s="42">
        <v>8.1</v>
      </c>
    </row>
    <row r="1974" spans="2:40" x14ac:dyDescent="0.25">
      <c r="B1974" s="42" t="s">
        <v>408</v>
      </c>
      <c r="C1974" s="15">
        <v>467540</v>
      </c>
      <c r="D1974" s="15" t="s">
        <v>1808</v>
      </c>
      <c r="E1974" s="15">
        <v>2018</v>
      </c>
      <c r="F1974" s="41">
        <v>43101</v>
      </c>
      <c r="G1974" s="42">
        <v>1016.6</v>
      </c>
      <c r="H1974" s="42">
        <v>1017.7</v>
      </c>
      <c r="I1974" s="42">
        <v>1026.7</v>
      </c>
      <c r="J1974" s="42" t="s">
        <v>4963</v>
      </c>
      <c r="K1974" s="42">
        <v>1007.8</v>
      </c>
      <c r="L1974" s="42" t="s">
        <v>4964</v>
      </c>
      <c r="M1974" s="42">
        <v>20</v>
      </c>
      <c r="N1974" s="42">
        <v>31.2</v>
      </c>
      <c r="O1974" s="42" t="s">
        <v>4965</v>
      </c>
      <c r="P1974" s="42">
        <v>12.9</v>
      </c>
      <c r="Q1974" s="42" t="s">
        <v>4966</v>
      </c>
      <c r="R1974" s="42">
        <v>14.9</v>
      </c>
      <c r="S1974" s="42">
        <v>3.3</v>
      </c>
      <c r="T1974" s="42">
        <v>20</v>
      </c>
      <c r="U1974" s="42">
        <v>17.399999999999999</v>
      </c>
      <c r="V1974" s="42">
        <v>20</v>
      </c>
      <c r="W1974" s="42" t="s">
        <v>4967</v>
      </c>
      <c r="X1974" s="42">
        <v>50.6</v>
      </c>
      <c r="Y1974" s="42">
        <v>45</v>
      </c>
      <c r="Z1974" s="42">
        <v>12</v>
      </c>
      <c r="AA1974" s="42">
        <v>1.5</v>
      </c>
      <c r="AB1974" s="42" t="s">
        <v>4968</v>
      </c>
      <c r="AC1974" s="42">
        <v>3.5</v>
      </c>
      <c r="AD1974" s="42" t="s">
        <v>4969</v>
      </c>
      <c r="AE1974" s="42">
        <v>13</v>
      </c>
      <c r="AF1974" s="42" t="s">
        <v>3734</v>
      </c>
      <c r="AG1974" s="42">
        <v>73</v>
      </c>
      <c r="AH1974" s="42">
        <v>79.7</v>
      </c>
      <c r="AI1974" s="42">
        <v>78</v>
      </c>
      <c r="AJ1974" s="42">
        <v>320.93</v>
      </c>
      <c r="AK1974" s="42" t="s">
        <v>76</v>
      </c>
      <c r="AL1974" s="42" t="s">
        <v>76</v>
      </c>
      <c r="AM1974" s="42" t="s">
        <v>76</v>
      </c>
      <c r="AN1974" s="42">
        <v>8.1</v>
      </c>
    </row>
    <row r="1975" spans="2:40" x14ac:dyDescent="0.25">
      <c r="B1975" s="42" t="s">
        <v>408</v>
      </c>
      <c r="C1975" s="15">
        <v>467540</v>
      </c>
      <c r="D1975" s="15" t="s">
        <v>1808</v>
      </c>
      <c r="E1975" s="15">
        <v>2018</v>
      </c>
      <c r="F1975" s="41">
        <v>43132</v>
      </c>
      <c r="G1975" s="42">
        <v>1017.5</v>
      </c>
      <c r="H1975" s="42">
        <v>1018.5</v>
      </c>
      <c r="I1975" s="42">
        <v>1026.2</v>
      </c>
      <c r="J1975" s="42" t="s">
        <v>4970</v>
      </c>
      <c r="K1975" s="42">
        <v>1008.3</v>
      </c>
      <c r="L1975" s="42" t="s">
        <v>4971</v>
      </c>
      <c r="M1975" s="42">
        <v>19.8</v>
      </c>
      <c r="N1975" s="42">
        <v>30.2</v>
      </c>
      <c r="O1975" s="42" t="s">
        <v>4972</v>
      </c>
      <c r="P1975" s="42">
        <v>13.5</v>
      </c>
      <c r="Q1975" s="42" t="s">
        <v>4973</v>
      </c>
      <c r="R1975" s="42">
        <v>14.3</v>
      </c>
      <c r="S1975" s="42">
        <v>3.1</v>
      </c>
      <c r="T1975" s="42">
        <v>30</v>
      </c>
      <c r="U1975" s="42">
        <v>15.5</v>
      </c>
      <c r="V1975" s="42">
        <v>10</v>
      </c>
      <c r="W1975" s="42" t="s">
        <v>4974</v>
      </c>
      <c r="X1975" s="42">
        <v>12.9</v>
      </c>
      <c r="Y1975" s="42">
        <v>17.399999999999999</v>
      </c>
      <c r="Z1975" s="42">
        <v>8</v>
      </c>
      <c r="AA1975" s="42">
        <v>1</v>
      </c>
      <c r="AB1975" s="42" t="s">
        <v>4975</v>
      </c>
      <c r="AC1975" s="42">
        <v>3.5</v>
      </c>
      <c r="AD1975" s="42" t="s">
        <v>4976</v>
      </c>
      <c r="AE1975" s="42">
        <v>5</v>
      </c>
      <c r="AF1975" s="42" t="s">
        <v>4977</v>
      </c>
      <c r="AG1975" s="42">
        <v>71</v>
      </c>
      <c r="AH1975" s="42">
        <v>83.1</v>
      </c>
      <c r="AI1975" s="42">
        <v>73.400000000000006</v>
      </c>
      <c r="AJ1975" s="42">
        <v>326.27999999999997</v>
      </c>
      <c r="AK1975" s="42" t="s">
        <v>76</v>
      </c>
      <c r="AL1975" s="42" t="s">
        <v>76</v>
      </c>
      <c r="AM1975" s="42" t="s">
        <v>76</v>
      </c>
      <c r="AN1975" s="42">
        <v>8.5</v>
      </c>
    </row>
    <row r="1976" spans="2:40" x14ac:dyDescent="0.25">
      <c r="B1976" s="42" t="s">
        <v>408</v>
      </c>
      <c r="C1976" s="15">
        <v>467540</v>
      </c>
      <c r="D1976" s="15" t="s">
        <v>1808</v>
      </c>
      <c r="E1976" s="15">
        <v>2018</v>
      </c>
      <c r="F1976" s="41">
        <v>43160</v>
      </c>
      <c r="G1976" s="42">
        <v>1014.9</v>
      </c>
      <c r="H1976" s="42">
        <v>1015.9</v>
      </c>
      <c r="I1976" s="42">
        <v>1022.9</v>
      </c>
      <c r="J1976" s="42" t="s">
        <v>4978</v>
      </c>
      <c r="K1976" s="42">
        <v>1004.3</v>
      </c>
      <c r="L1976" s="42" t="s">
        <v>4979</v>
      </c>
      <c r="M1976" s="42">
        <v>22.7</v>
      </c>
      <c r="N1976" s="42">
        <v>36.6</v>
      </c>
      <c r="O1976" s="42" t="s">
        <v>4980</v>
      </c>
      <c r="P1976" s="42">
        <v>13.1</v>
      </c>
      <c r="Q1976" s="42" t="s">
        <v>4981</v>
      </c>
      <c r="R1976" s="42">
        <v>16.399999999999999</v>
      </c>
      <c r="S1976" s="42">
        <v>2.5</v>
      </c>
      <c r="T1976" s="42">
        <v>30</v>
      </c>
      <c r="U1976" s="42">
        <v>18.899999999999999</v>
      </c>
      <c r="V1976" s="42">
        <v>30</v>
      </c>
      <c r="W1976" s="42" t="s">
        <v>4982</v>
      </c>
      <c r="X1976" s="42">
        <v>70.099999999999994</v>
      </c>
      <c r="Y1976" s="42">
        <v>33.6</v>
      </c>
      <c r="Z1976" s="42">
        <v>13</v>
      </c>
      <c r="AA1976" s="42">
        <v>8.5</v>
      </c>
      <c r="AB1976" s="42" t="s">
        <v>4983</v>
      </c>
      <c r="AC1976" s="42">
        <v>12.5</v>
      </c>
      <c r="AD1976" s="42" t="s">
        <v>4984</v>
      </c>
      <c r="AE1976" s="42">
        <v>29.5</v>
      </c>
      <c r="AF1976" s="42" t="s">
        <v>4985</v>
      </c>
      <c r="AG1976" s="42">
        <v>69</v>
      </c>
      <c r="AH1976" s="42">
        <v>122.3</v>
      </c>
      <c r="AI1976" s="42">
        <v>149.19999999999999</v>
      </c>
      <c r="AJ1976" s="42">
        <v>512.91999999999996</v>
      </c>
      <c r="AK1976" s="42" t="s">
        <v>76</v>
      </c>
      <c r="AL1976" s="42" t="s">
        <v>76</v>
      </c>
      <c r="AM1976" s="42" t="s">
        <v>76</v>
      </c>
      <c r="AN1976" s="42">
        <v>6.6</v>
      </c>
    </row>
    <row r="1977" spans="2:40" x14ac:dyDescent="0.25">
      <c r="B1977" s="42" t="s">
        <v>408</v>
      </c>
      <c r="C1977" s="15">
        <v>467540</v>
      </c>
      <c r="D1977" s="15" t="s">
        <v>1808</v>
      </c>
      <c r="E1977" s="15">
        <v>2018</v>
      </c>
      <c r="F1977" s="41">
        <v>43191</v>
      </c>
      <c r="G1977" s="42">
        <v>1013.2</v>
      </c>
      <c r="H1977" s="42">
        <v>1014.2</v>
      </c>
      <c r="I1977" s="42">
        <v>1022.7</v>
      </c>
      <c r="J1977" s="42" t="s">
        <v>4986</v>
      </c>
      <c r="K1977" s="42">
        <v>1004.2</v>
      </c>
      <c r="L1977" s="42" t="s">
        <v>4987</v>
      </c>
      <c r="M1977" s="42">
        <v>24.4</v>
      </c>
      <c r="N1977" s="42">
        <v>36.799999999999997</v>
      </c>
      <c r="O1977" s="42" t="s">
        <v>4988</v>
      </c>
      <c r="P1977" s="42">
        <v>16.7</v>
      </c>
      <c r="Q1977" s="42" t="s">
        <v>4989</v>
      </c>
      <c r="R1977" s="42">
        <v>18.600000000000001</v>
      </c>
      <c r="S1977" s="42">
        <v>2.4</v>
      </c>
      <c r="T1977" s="42">
        <v>30</v>
      </c>
      <c r="U1977" s="42">
        <v>18.399999999999999</v>
      </c>
      <c r="V1977" s="42">
        <v>20</v>
      </c>
      <c r="W1977" s="42" t="s">
        <v>4990</v>
      </c>
      <c r="X1977" s="42">
        <v>39.5</v>
      </c>
      <c r="Y1977" s="42">
        <v>19.2</v>
      </c>
      <c r="Z1977" s="42">
        <v>13</v>
      </c>
      <c r="AA1977" s="42">
        <v>12</v>
      </c>
      <c r="AB1977" s="42" t="s">
        <v>4991</v>
      </c>
      <c r="AC1977" s="42">
        <v>18.5</v>
      </c>
      <c r="AD1977" s="42" t="s">
        <v>4992</v>
      </c>
      <c r="AE1977" s="42">
        <v>22</v>
      </c>
      <c r="AF1977" s="42" t="s">
        <v>4993</v>
      </c>
      <c r="AG1977" s="42">
        <v>71</v>
      </c>
      <c r="AH1977" s="42">
        <v>118.8</v>
      </c>
      <c r="AI1977" s="42">
        <v>129.30000000000001</v>
      </c>
      <c r="AJ1977" s="42">
        <v>502.28</v>
      </c>
      <c r="AK1977" s="42" t="s">
        <v>76</v>
      </c>
      <c r="AL1977" s="42" t="s">
        <v>76</v>
      </c>
      <c r="AM1977" s="42" t="s">
        <v>76</v>
      </c>
      <c r="AN1977" s="42">
        <v>7.2</v>
      </c>
    </row>
    <row r="1978" spans="2:40" x14ac:dyDescent="0.25">
      <c r="B1978" s="42" t="s">
        <v>408</v>
      </c>
      <c r="C1978" s="15">
        <v>467540</v>
      </c>
      <c r="D1978" s="15" t="s">
        <v>1808</v>
      </c>
      <c r="E1978" s="15">
        <v>2018</v>
      </c>
      <c r="F1978" s="41">
        <v>43221</v>
      </c>
      <c r="G1978" s="42">
        <v>1009.9</v>
      </c>
      <c r="H1978" s="42">
        <v>1010.9</v>
      </c>
      <c r="I1978" s="42">
        <v>1018.7</v>
      </c>
      <c r="J1978" s="42" t="s">
        <v>4994</v>
      </c>
      <c r="K1978" s="42">
        <v>1003.3</v>
      </c>
      <c r="L1978" s="42" t="s">
        <v>4995</v>
      </c>
      <c r="M1978" s="42">
        <v>27.8</v>
      </c>
      <c r="N1978" s="42">
        <v>37.9</v>
      </c>
      <c r="O1978" s="42" t="s">
        <v>4996</v>
      </c>
      <c r="P1978" s="42">
        <v>20.6</v>
      </c>
      <c r="Q1978" s="42" t="s">
        <v>4997</v>
      </c>
      <c r="R1978" s="42">
        <v>22</v>
      </c>
      <c r="S1978" s="42">
        <v>2.1</v>
      </c>
      <c r="T1978" s="42">
        <v>30</v>
      </c>
      <c r="U1978" s="42">
        <v>15.3</v>
      </c>
      <c r="V1978" s="42">
        <v>30</v>
      </c>
      <c r="W1978" s="42" t="s">
        <v>4998</v>
      </c>
      <c r="X1978" s="42">
        <v>38.1</v>
      </c>
      <c r="Y1978" s="42">
        <v>12.6</v>
      </c>
      <c r="Z1978" s="42">
        <v>4</v>
      </c>
      <c r="AA1978" s="42">
        <v>3</v>
      </c>
      <c r="AB1978" s="42" t="s">
        <v>4999</v>
      </c>
      <c r="AC1978" s="42">
        <v>10</v>
      </c>
      <c r="AD1978" s="42" t="s">
        <v>5000</v>
      </c>
      <c r="AE1978" s="42">
        <v>22.5</v>
      </c>
      <c r="AF1978" s="42" t="s">
        <v>4388</v>
      </c>
      <c r="AG1978" s="42">
        <v>71</v>
      </c>
      <c r="AH1978" s="42">
        <v>171.7</v>
      </c>
      <c r="AI1978" s="42">
        <v>245.7</v>
      </c>
      <c r="AJ1978" s="42">
        <v>720.88</v>
      </c>
      <c r="AK1978" s="42" t="s">
        <v>76</v>
      </c>
      <c r="AL1978" s="42" t="s">
        <v>76</v>
      </c>
      <c r="AM1978" s="42" t="s">
        <v>76</v>
      </c>
      <c r="AN1978" s="42">
        <v>4.3</v>
      </c>
    </row>
    <row r="1979" spans="2:40" x14ac:dyDescent="0.25">
      <c r="B1979" s="42" t="s">
        <v>408</v>
      </c>
      <c r="C1979" s="15">
        <v>467540</v>
      </c>
      <c r="D1979" s="15" t="s">
        <v>1808</v>
      </c>
      <c r="E1979" s="15">
        <v>2018</v>
      </c>
      <c r="F1979" s="41">
        <v>43252</v>
      </c>
      <c r="G1979" s="42">
        <v>1004.9</v>
      </c>
      <c r="H1979" s="42">
        <v>1005.9</v>
      </c>
      <c r="I1979" s="42">
        <v>1012</v>
      </c>
      <c r="J1979" s="42" t="s">
        <v>5001</v>
      </c>
      <c r="K1979" s="42">
        <v>993.7</v>
      </c>
      <c r="L1979" s="42" t="s">
        <v>5002</v>
      </c>
      <c r="M1979" s="42">
        <v>28.2</v>
      </c>
      <c r="N1979" s="42">
        <v>36.700000000000003</v>
      </c>
      <c r="O1979" s="42" t="s">
        <v>5003</v>
      </c>
      <c r="P1979" s="42">
        <v>23</v>
      </c>
      <c r="Q1979" s="42" t="s">
        <v>5004</v>
      </c>
      <c r="R1979" s="42">
        <v>23.4</v>
      </c>
      <c r="S1979" s="42">
        <v>2</v>
      </c>
      <c r="T1979" s="42">
        <v>40</v>
      </c>
      <c r="U1979" s="42">
        <v>12.6</v>
      </c>
      <c r="V1979" s="42">
        <v>30</v>
      </c>
      <c r="W1979" s="42" t="s">
        <v>5005</v>
      </c>
      <c r="X1979" s="42">
        <v>490.5</v>
      </c>
      <c r="Y1979" s="42">
        <v>97.4</v>
      </c>
      <c r="Z1979" s="42">
        <v>11</v>
      </c>
      <c r="AA1979" s="42">
        <v>10</v>
      </c>
      <c r="AB1979" s="42" t="s">
        <v>5006</v>
      </c>
      <c r="AC1979" s="42">
        <v>31.5</v>
      </c>
      <c r="AD1979" s="42" t="s">
        <v>5007</v>
      </c>
      <c r="AE1979" s="42">
        <v>121</v>
      </c>
      <c r="AF1979" s="42" t="s">
        <v>2652</v>
      </c>
      <c r="AG1979" s="42">
        <v>77</v>
      </c>
      <c r="AH1979" s="42">
        <v>134.30000000000001</v>
      </c>
      <c r="AI1979" s="42">
        <v>194.6</v>
      </c>
      <c r="AJ1979" s="42">
        <v>608.12</v>
      </c>
      <c r="AK1979" s="42" t="s">
        <v>76</v>
      </c>
      <c r="AL1979" s="42" t="s">
        <v>76</v>
      </c>
      <c r="AM1979" s="42" t="s">
        <v>76</v>
      </c>
      <c r="AN1979" s="42">
        <v>5.5</v>
      </c>
    </row>
    <row r="1980" spans="2:40" x14ac:dyDescent="0.25">
      <c r="B1980" s="42" t="s">
        <v>408</v>
      </c>
      <c r="C1980" s="15">
        <v>467540</v>
      </c>
      <c r="D1980" s="15" t="s">
        <v>1808</v>
      </c>
      <c r="E1980" s="15">
        <v>2018</v>
      </c>
      <c r="F1980" s="41">
        <v>43282</v>
      </c>
      <c r="G1980" s="42">
        <v>1003.7</v>
      </c>
      <c r="H1980" s="42">
        <v>1004.7</v>
      </c>
      <c r="I1980" s="42">
        <v>1008.7</v>
      </c>
      <c r="J1980" s="42" t="s">
        <v>5008</v>
      </c>
      <c r="K1980" s="42">
        <v>992.2</v>
      </c>
      <c r="L1980" s="42" t="s">
        <v>5009</v>
      </c>
      <c r="M1980" s="42">
        <v>28.7</v>
      </c>
      <c r="N1980" s="42">
        <v>35</v>
      </c>
      <c r="O1980" s="42" t="s">
        <v>5010</v>
      </c>
      <c r="P1980" s="42">
        <v>23.6</v>
      </c>
      <c r="Q1980" s="42" t="s">
        <v>5011</v>
      </c>
      <c r="R1980" s="42">
        <v>23.1</v>
      </c>
      <c r="S1980" s="42">
        <v>2.2999999999999998</v>
      </c>
      <c r="T1980" s="42">
        <v>30</v>
      </c>
      <c r="U1980" s="42">
        <v>16.5</v>
      </c>
      <c r="V1980" s="42">
        <v>30</v>
      </c>
      <c r="W1980" s="42" t="s">
        <v>5012</v>
      </c>
      <c r="X1980" s="42">
        <v>272.39999999999998</v>
      </c>
      <c r="Y1980" s="42">
        <v>46.7</v>
      </c>
      <c r="Z1980" s="42">
        <v>16</v>
      </c>
      <c r="AA1980" s="42">
        <v>9</v>
      </c>
      <c r="AB1980" s="42" t="s">
        <v>5013</v>
      </c>
      <c r="AC1980" s="42">
        <v>21</v>
      </c>
      <c r="AD1980" s="42" t="s">
        <v>5014</v>
      </c>
      <c r="AE1980" s="42">
        <v>63.5</v>
      </c>
      <c r="AF1980" s="42" t="s">
        <v>5015</v>
      </c>
      <c r="AG1980" s="42">
        <v>73</v>
      </c>
      <c r="AH1980" s="42">
        <v>155.1</v>
      </c>
      <c r="AI1980" s="42">
        <v>213.4</v>
      </c>
      <c r="AJ1980" s="42">
        <v>672.26</v>
      </c>
      <c r="AK1980" s="42" t="s">
        <v>76</v>
      </c>
      <c r="AL1980" s="42" t="s">
        <v>76</v>
      </c>
      <c r="AM1980" s="42" t="s">
        <v>76</v>
      </c>
      <c r="AN1980" s="42">
        <v>5.0999999999999996</v>
      </c>
    </row>
    <row r="1981" spans="2:40" x14ac:dyDescent="0.25">
      <c r="B1981" s="42" t="s">
        <v>408</v>
      </c>
      <c r="C1981" s="15">
        <v>467540</v>
      </c>
      <c r="D1981" s="15" t="s">
        <v>1808</v>
      </c>
      <c r="E1981" s="15">
        <v>2018</v>
      </c>
      <c r="F1981" s="41">
        <v>43313</v>
      </c>
      <c r="G1981" s="42">
        <v>1002</v>
      </c>
      <c r="H1981" s="42">
        <v>1003</v>
      </c>
      <c r="I1981" s="42">
        <v>1012.8</v>
      </c>
      <c r="J1981" s="42" t="s">
        <v>5016</v>
      </c>
      <c r="K1981" s="42">
        <v>992.6</v>
      </c>
      <c r="L1981" s="42" t="s">
        <v>5017</v>
      </c>
      <c r="M1981" s="42">
        <v>27.5</v>
      </c>
      <c r="N1981" s="42">
        <v>36.4</v>
      </c>
      <c r="O1981" s="42" t="s">
        <v>5018</v>
      </c>
      <c r="P1981" s="42">
        <v>22.5</v>
      </c>
      <c r="Q1981" s="42" t="s">
        <v>5019</v>
      </c>
      <c r="R1981" s="42">
        <v>23.4</v>
      </c>
      <c r="S1981" s="42">
        <v>1.6</v>
      </c>
      <c r="T1981" s="42">
        <v>300</v>
      </c>
      <c r="U1981" s="42">
        <v>13.2</v>
      </c>
      <c r="V1981" s="42">
        <v>180</v>
      </c>
      <c r="W1981" s="42" t="s">
        <v>5020</v>
      </c>
      <c r="X1981" s="42">
        <v>679.9</v>
      </c>
      <c r="Y1981" s="42">
        <v>131.1</v>
      </c>
      <c r="Z1981" s="42">
        <v>20</v>
      </c>
      <c r="AA1981" s="42">
        <v>17</v>
      </c>
      <c r="AB1981" s="42" t="s">
        <v>5021</v>
      </c>
      <c r="AC1981" s="42">
        <v>45.5</v>
      </c>
      <c r="AD1981" s="42" t="s">
        <v>4410</v>
      </c>
      <c r="AE1981" s="42">
        <v>162</v>
      </c>
      <c r="AF1981" s="42" t="s">
        <v>4411</v>
      </c>
      <c r="AG1981" s="42">
        <v>79</v>
      </c>
      <c r="AH1981" s="42">
        <v>108.5</v>
      </c>
      <c r="AI1981" s="42">
        <v>156.80000000000001</v>
      </c>
      <c r="AJ1981" s="42">
        <v>516.73</v>
      </c>
      <c r="AK1981" s="42" t="s">
        <v>76</v>
      </c>
      <c r="AL1981" s="42" t="s">
        <v>76</v>
      </c>
      <c r="AM1981" s="42" t="s">
        <v>76</v>
      </c>
      <c r="AN1981" s="42">
        <v>6.6</v>
      </c>
    </row>
    <row r="1982" spans="2:40" x14ac:dyDescent="0.25">
      <c r="B1982" s="42" t="s">
        <v>408</v>
      </c>
      <c r="C1982" s="15">
        <v>467540</v>
      </c>
      <c r="D1982" s="15" t="s">
        <v>1808</v>
      </c>
      <c r="E1982" s="15">
        <v>2018</v>
      </c>
      <c r="F1982" s="41">
        <v>43344</v>
      </c>
      <c r="G1982" s="42">
        <v>1007.5</v>
      </c>
      <c r="H1982" s="42">
        <v>1008.5</v>
      </c>
      <c r="I1982" s="42">
        <v>1015.6</v>
      </c>
      <c r="J1982" s="42" t="s">
        <v>5022</v>
      </c>
      <c r="K1982" s="42">
        <v>997.7</v>
      </c>
      <c r="L1982" s="42" t="s">
        <v>5023</v>
      </c>
      <c r="M1982" s="42">
        <v>27.5</v>
      </c>
      <c r="N1982" s="42">
        <v>33.299999999999997</v>
      </c>
      <c r="O1982" s="42" t="s">
        <v>5024</v>
      </c>
      <c r="P1982" s="42">
        <v>22.8</v>
      </c>
      <c r="Q1982" s="42" t="s">
        <v>5025</v>
      </c>
      <c r="R1982" s="42">
        <v>23</v>
      </c>
      <c r="S1982" s="42">
        <v>2.2999999999999998</v>
      </c>
      <c r="T1982" s="42">
        <v>300</v>
      </c>
      <c r="U1982" s="42">
        <v>24.1</v>
      </c>
      <c r="V1982" s="42">
        <v>40</v>
      </c>
      <c r="W1982" s="42" t="s">
        <v>5026</v>
      </c>
      <c r="X1982" s="42">
        <v>357</v>
      </c>
      <c r="Y1982" s="42">
        <v>51</v>
      </c>
      <c r="Z1982" s="42">
        <v>15</v>
      </c>
      <c r="AA1982" s="42">
        <v>19</v>
      </c>
      <c r="AB1982" s="42" t="s">
        <v>5027</v>
      </c>
      <c r="AC1982" s="42">
        <v>39.5</v>
      </c>
      <c r="AD1982" s="42" t="s">
        <v>5028</v>
      </c>
      <c r="AE1982" s="42">
        <v>124.2</v>
      </c>
      <c r="AF1982" s="42" t="s">
        <v>2183</v>
      </c>
      <c r="AG1982" s="42">
        <v>77</v>
      </c>
      <c r="AH1982" s="42">
        <v>123.9</v>
      </c>
      <c r="AI1982" s="42">
        <v>207.2</v>
      </c>
      <c r="AJ1982" s="42">
        <v>604.41999999999996</v>
      </c>
      <c r="AK1982" s="42" t="s">
        <v>76</v>
      </c>
      <c r="AL1982" s="42" t="s">
        <v>76</v>
      </c>
      <c r="AM1982" s="42" t="s">
        <v>76</v>
      </c>
      <c r="AN1982" s="42">
        <v>5.2</v>
      </c>
    </row>
    <row r="1983" spans="2:40" x14ac:dyDescent="0.25">
      <c r="B1983" s="42" t="s">
        <v>408</v>
      </c>
      <c r="C1983" s="15">
        <v>467540</v>
      </c>
      <c r="D1983" s="15" t="s">
        <v>1808</v>
      </c>
      <c r="E1983" s="15">
        <v>2018</v>
      </c>
      <c r="F1983" s="41">
        <v>43374</v>
      </c>
      <c r="G1983" s="42">
        <v>1013.2</v>
      </c>
      <c r="H1983" s="42">
        <v>1014.2</v>
      </c>
      <c r="I1983" s="42">
        <v>1019.5</v>
      </c>
      <c r="J1983" s="42" t="s">
        <v>5029</v>
      </c>
      <c r="K1983" s="42">
        <v>1003.2</v>
      </c>
      <c r="L1983" s="42" t="s">
        <v>5030</v>
      </c>
      <c r="M1983" s="42">
        <v>25.3</v>
      </c>
      <c r="N1983" s="42">
        <v>31.6</v>
      </c>
      <c r="O1983" s="42" t="s">
        <v>5031</v>
      </c>
      <c r="P1983" s="42">
        <v>18.2</v>
      </c>
      <c r="Q1983" s="42" t="s">
        <v>5032</v>
      </c>
      <c r="R1983" s="42">
        <v>19.2</v>
      </c>
      <c r="S1983" s="42">
        <v>2.9</v>
      </c>
      <c r="T1983" s="42">
        <v>30</v>
      </c>
      <c r="U1983" s="42">
        <v>17.399999999999999</v>
      </c>
      <c r="V1983" s="42">
        <v>60</v>
      </c>
      <c r="W1983" s="42" t="s">
        <v>5033</v>
      </c>
      <c r="X1983" s="42">
        <v>111</v>
      </c>
      <c r="Y1983" s="42">
        <v>14.9</v>
      </c>
      <c r="Z1983" s="42">
        <v>10</v>
      </c>
      <c r="AA1983" s="42">
        <v>11.5</v>
      </c>
      <c r="AB1983" s="42" t="s">
        <v>5034</v>
      </c>
      <c r="AC1983" s="42">
        <v>46.5</v>
      </c>
      <c r="AD1983" s="42" t="s">
        <v>5035</v>
      </c>
      <c r="AE1983" s="42">
        <v>71.5</v>
      </c>
      <c r="AF1983" s="42" t="s">
        <v>3321</v>
      </c>
      <c r="AG1983" s="42">
        <v>70</v>
      </c>
      <c r="AH1983" s="42">
        <v>118</v>
      </c>
      <c r="AI1983" s="42">
        <v>136.4</v>
      </c>
      <c r="AJ1983" s="42">
        <v>470.82</v>
      </c>
      <c r="AK1983" s="42" t="s">
        <v>76</v>
      </c>
      <c r="AL1983" s="42" t="s">
        <v>76</v>
      </c>
      <c r="AM1983" s="42" t="s">
        <v>76</v>
      </c>
      <c r="AN1983" s="42">
        <v>6.9</v>
      </c>
    </row>
    <row r="1984" spans="2:40" x14ac:dyDescent="0.25">
      <c r="B1984" s="42" t="s">
        <v>408</v>
      </c>
      <c r="C1984" s="15">
        <v>467540</v>
      </c>
      <c r="D1984" s="15" t="s">
        <v>1808</v>
      </c>
      <c r="E1984" s="15">
        <v>2018</v>
      </c>
      <c r="F1984" s="41">
        <v>43405</v>
      </c>
      <c r="G1984" s="42">
        <v>1016</v>
      </c>
      <c r="H1984" s="42">
        <v>1017</v>
      </c>
      <c r="I1984" s="42">
        <v>1022.5</v>
      </c>
      <c r="J1984" s="42" t="s">
        <v>5036</v>
      </c>
      <c r="K1984" s="42">
        <v>1010.9</v>
      </c>
      <c r="L1984" s="42" t="s">
        <v>3810</v>
      </c>
      <c r="M1984" s="42">
        <v>24.3</v>
      </c>
      <c r="N1984" s="42">
        <v>29.4</v>
      </c>
      <c r="O1984" s="42" t="s">
        <v>5037</v>
      </c>
      <c r="P1984" s="42">
        <v>18.899999999999999</v>
      </c>
      <c r="Q1984" s="42" t="s">
        <v>5038</v>
      </c>
      <c r="R1984" s="42">
        <v>19</v>
      </c>
      <c r="S1984" s="42">
        <v>2.8</v>
      </c>
      <c r="T1984" s="42">
        <v>30</v>
      </c>
      <c r="U1984" s="42">
        <v>17.899999999999999</v>
      </c>
      <c r="V1984" s="42">
        <v>30</v>
      </c>
      <c r="W1984" s="42" t="s">
        <v>5039</v>
      </c>
      <c r="X1984" s="42">
        <v>32.299999999999997</v>
      </c>
      <c r="Y1984" s="42">
        <v>24.2</v>
      </c>
      <c r="Z1984" s="42">
        <v>11</v>
      </c>
      <c r="AA1984" s="42">
        <v>1</v>
      </c>
      <c r="AB1984" s="42" t="s">
        <v>5040</v>
      </c>
      <c r="AC1984" s="42">
        <v>3</v>
      </c>
      <c r="AD1984" s="42" t="s">
        <v>5041</v>
      </c>
      <c r="AE1984" s="42">
        <v>9.6</v>
      </c>
      <c r="AF1984" s="42" t="s">
        <v>5042</v>
      </c>
      <c r="AG1984" s="42">
        <v>73</v>
      </c>
      <c r="AH1984" s="42">
        <v>93.5</v>
      </c>
      <c r="AI1984" s="42">
        <v>133.9</v>
      </c>
      <c r="AJ1984" s="42">
        <v>398.66</v>
      </c>
      <c r="AK1984" s="42" t="s">
        <v>76</v>
      </c>
      <c r="AL1984" s="42" t="s">
        <v>76</v>
      </c>
      <c r="AM1984" s="42" t="s">
        <v>76</v>
      </c>
      <c r="AN1984" s="42">
        <v>6.6</v>
      </c>
    </row>
    <row r="1985" spans="2:40" x14ac:dyDescent="0.25">
      <c r="B1985" s="42" t="s">
        <v>408</v>
      </c>
      <c r="C1985" s="15">
        <v>467540</v>
      </c>
      <c r="D1985" s="15" t="s">
        <v>1808</v>
      </c>
      <c r="E1985" s="15">
        <v>2018</v>
      </c>
      <c r="F1985" s="41">
        <v>43435</v>
      </c>
      <c r="G1985" s="42">
        <v>1017.7</v>
      </c>
      <c r="H1985" s="42">
        <v>1018.8</v>
      </c>
      <c r="I1985" s="42">
        <v>1025.9000000000001</v>
      </c>
      <c r="J1985" s="42" t="s">
        <v>5043</v>
      </c>
      <c r="K1985" s="42">
        <v>1008.6</v>
      </c>
      <c r="L1985" s="42" t="s">
        <v>5044</v>
      </c>
      <c r="M1985" s="42">
        <v>22.7</v>
      </c>
      <c r="N1985" s="42">
        <v>29</v>
      </c>
      <c r="O1985" s="42" t="s">
        <v>5045</v>
      </c>
      <c r="P1985" s="42">
        <v>16.399999999999999</v>
      </c>
      <c r="Q1985" s="42" t="s">
        <v>5046</v>
      </c>
      <c r="R1985" s="42">
        <v>16.8</v>
      </c>
      <c r="S1985" s="42">
        <v>3.5</v>
      </c>
      <c r="T1985" s="42">
        <v>30</v>
      </c>
      <c r="U1985" s="42">
        <v>16.899999999999999</v>
      </c>
      <c r="V1985" s="42">
        <v>30</v>
      </c>
      <c r="W1985" s="42" t="s">
        <v>5047</v>
      </c>
      <c r="X1985" s="42">
        <v>18.100000000000001</v>
      </c>
      <c r="Y1985" s="42">
        <v>10.1</v>
      </c>
      <c r="Z1985" s="42">
        <v>7</v>
      </c>
      <c r="AA1985" s="42">
        <v>2</v>
      </c>
      <c r="AB1985" s="42" t="s">
        <v>5048</v>
      </c>
      <c r="AC1985" s="42">
        <v>4.5</v>
      </c>
      <c r="AD1985" s="42" t="s">
        <v>5049</v>
      </c>
      <c r="AE1985" s="42">
        <v>6.5</v>
      </c>
      <c r="AF1985" s="42" t="s">
        <v>3337</v>
      </c>
      <c r="AG1985" s="42">
        <v>70</v>
      </c>
      <c r="AH1985" s="42">
        <v>104</v>
      </c>
      <c r="AI1985" s="42">
        <v>115.8</v>
      </c>
      <c r="AJ1985" s="42">
        <v>356.56</v>
      </c>
      <c r="AK1985" s="42" t="s">
        <v>76</v>
      </c>
      <c r="AL1985" s="42" t="s">
        <v>76</v>
      </c>
      <c r="AM1985" s="42" t="s">
        <v>76</v>
      </c>
      <c r="AN1985" s="42">
        <v>6.6</v>
      </c>
    </row>
    <row r="1986" spans="2:40" x14ac:dyDescent="0.25">
      <c r="B1986" s="42" t="s">
        <v>408</v>
      </c>
      <c r="C1986" s="15">
        <v>467540</v>
      </c>
      <c r="D1986" s="15" t="s">
        <v>1808</v>
      </c>
      <c r="E1986" s="15">
        <v>2019</v>
      </c>
      <c r="F1986" s="41">
        <v>43466</v>
      </c>
      <c r="G1986" s="42">
        <v>1019.1</v>
      </c>
      <c r="H1986" s="42">
        <v>1020.1</v>
      </c>
      <c r="I1986" s="42">
        <v>1025.2</v>
      </c>
      <c r="J1986" s="42" t="s">
        <v>5050</v>
      </c>
      <c r="K1986" s="42">
        <v>1014</v>
      </c>
      <c r="L1986" s="42" t="s">
        <v>5051</v>
      </c>
      <c r="M1986" s="42">
        <v>21.9</v>
      </c>
      <c r="N1986" s="42">
        <v>31.5</v>
      </c>
      <c r="O1986" s="42" t="s">
        <v>5052</v>
      </c>
      <c r="P1986" s="42">
        <v>15.2</v>
      </c>
      <c r="Q1986" s="42" t="s">
        <v>5053</v>
      </c>
      <c r="R1986" s="42">
        <v>16.2</v>
      </c>
      <c r="S1986" s="42">
        <v>3.1</v>
      </c>
      <c r="T1986" s="42">
        <v>30</v>
      </c>
      <c r="U1986" s="42">
        <v>14.5</v>
      </c>
      <c r="V1986" s="42">
        <v>40</v>
      </c>
      <c r="W1986" s="42" t="s">
        <v>5054</v>
      </c>
      <c r="X1986" s="42">
        <v>62.1</v>
      </c>
      <c r="Y1986" s="42">
        <v>25.3</v>
      </c>
      <c r="Z1986" s="42">
        <v>17</v>
      </c>
      <c r="AA1986" s="42">
        <v>4.5</v>
      </c>
      <c r="AB1986" s="42" t="s">
        <v>5055</v>
      </c>
      <c r="AC1986" s="42">
        <v>8</v>
      </c>
      <c r="AD1986" s="42" t="s">
        <v>5056</v>
      </c>
      <c r="AE1986" s="42">
        <v>15.8</v>
      </c>
      <c r="AF1986" s="42" t="s">
        <v>5057</v>
      </c>
      <c r="AG1986" s="42">
        <v>71</v>
      </c>
      <c r="AH1986" s="42">
        <v>82.9</v>
      </c>
      <c r="AI1986" s="42">
        <v>85</v>
      </c>
      <c r="AJ1986" s="42">
        <v>336.81</v>
      </c>
      <c r="AK1986" s="42" t="s">
        <v>76</v>
      </c>
      <c r="AL1986" s="42" t="s">
        <v>76</v>
      </c>
      <c r="AM1986" s="42" t="s">
        <v>76</v>
      </c>
      <c r="AN1986" s="42">
        <v>7.8</v>
      </c>
    </row>
    <row r="1987" spans="2:40" x14ac:dyDescent="0.25">
      <c r="B1987" s="42" t="s">
        <v>408</v>
      </c>
      <c r="C1987" s="15">
        <v>467540</v>
      </c>
      <c r="D1987" s="15" t="s">
        <v>1808</v>
      </c>
      <c r="E1987" s="15">
        <v>2019</v>
      </c>
      <c r="F1987" s="41">
        <v>43497</v>
      </c>
      <c r="G1987" s="42">
        <v>1016.8</v>
      </c>
      <c r="H1987" s="42">
        <v>1017.8</v>
      </c>
      <c r="I1987" s="42">
        <v>1023.7</v>
      </c>
      <c r="J1987" s="42" t="s">
        <v>5058</v>
      </c>
      <c r="K1987" s="42">
        <v>1010.4</v>
      </c>
      <c r="L1987" s="42" t="s">
        <v>5059</v>
      </c>
      <c r="M1987" s="42">
        <v>22.9</v>
      </c>
      <c r="N1987" s="42">
        <v>33.9</v>
      </c>
      <c r="O1987" s="42" t="s">
        <v>5060</v>
      </c>
      <c r="P1987" s="42">
        <v>18.2</v>
      </c>
      <c r="Q1987" s="42" t="s">
        <v>5061</v>
      </c>
      <c r="R1987" s="42">
        <v>17.8</v>
      </c>
      <c r="S1987" s="42">
        <v>2.5</v>
      </c>
      <c r="T1987" s="42">
        <v>40</v>
      </c>
      <c r="U1987" s="42">
        <v>14.3</v>
      </c>
      <c r="V1987" s="42">
        <v>30</v>
      </c>
      <c r="W1987" s="42" t="s">
        <v>5062</v>
      </c>
      <c r="X1987" s="42">
        <v>66.400000000000006</v>
      </c>
      <c r="Y1987" s="42">
        <v>19.3</v>
      </c>
      <c r="Z1987" s="42">
        <v>9</v>
      </c>
      <c r="AA1987" s="42">
        <v>10</v>
      </c>
      <c r="AB1987" s="42" t="s">
        <v>5063</v>
      </c>
      <c r="AC1987" s="42">
        <v>14</v>
      </c>
      <c r="AD1987" s="42" t="s">
        <v>5064</v>
      </c>
      <c r="AE1987" s="42">
        <v>28</v>
      </c>
      <c r="AF1987" s="42" t="s">
        <v>5065</v>
      </c>
      <c r="AG1987" s="42">
        <v>73</v>
      </c>
      <c r="AH1987" s="42">
        <v>90.2</v>
      </c>
      <c r="AI1987" s="42">
        <v>135.6</v>
      </c>
      <c r="AJ1987" s="42">
        <v>429.67</v>
      </c>
      <c r="AK1987" s="42" t="s">
        <v>76</v>
      </c>
      <c r="AL1987" s="42" t="s">
        <v>76</v>
      </c>
      <c r="AM1987" s="42" t="s">
        <v>76</v>
      </c>
      <c r="AN1987" s="42">
        <v>6.3</v>
      </c>
    </row>
    <row r="1988" spans="2:40" x14ac:dyDescent="0.25">
      <c r="B1988" s="42" t="s">
        <v>408</v>
      </c>
      <c r="C1988" s="15">
        <v>467540</v>
      </c>
      <c r="D1988" s="15" t="s">
        <v>1808</v>
      </c>
      <c r="E1988" s="15">
        <v>2019</v>
      </c>
      <c r="F1988" s="41">
        <v>43525</v>
      </c>
      <c r="G1988" s="42">
        <v>1014.2</v>
      </c>
      <c r="H1988" s="42">
        <v>1015.2</v>
      </c>
      <c r="I1988" s="42">
        <v>1021.8</v>
      </c>
      <c r="J1988" s="42" t="s">
        <v>5066</v>
      </c>
      <c r="K1988" s="42">
        <v>1004.7</v>
      </c>
      <c r="L1988" s="42" t="s">
        <v>5067</v>
      </c>
      <c r="M1988" s="42">
        <v>23.2</v>
      </c>
      <c r="N1988" s="42">
        <v>33.799999999999997</v>
      </c>
      <c r="O1988" s="42" t="s">
        <v>5068</v>
      </c>
      <c r="P1988" s="42">
        <v>17.600000000000001</v>
      </c>
      <c r="Q1988" s="42" t="s">
        <v>5069</v>
      </c>
      <c r="R1988" s="42">
        <v>17.2</v>
      </c>
      <c r="S1988" s="42">
        <v>2.6</v>
      </c>
      <c r="T1988" s="42">
        <v>30</v>
      </c>
      <c r="U1988" s="42">
        <v>13.9</v>
      </c>
      <c r="V1988" s="42">
        <v>190</v>
      </c>
      <c r="W1988" s="42" t="s">
        <v>5070</v>
      </c>
      <c r="X1988" s="42">
        <v>40.700000000000003</v>
      </c>
      <c r="Y1988" s="42">
        <v>28.1</v>
      </c>
      <c r="Z1988" s="42">
        <v>10</v>
      </c>
      <c r="AA1988" s="42">
        <v>3</v>
      </c>
      <c r="AB1988" s="42" t="s">
        <v>5071</v>
      </c>
      <c r="AC1988" s="42">
        <v>6</v>
      </c>
      <c r="AD1988" s="42" t="s">
        <v>5072</v>
      </c>
      <c r="AE1988" s="42">
        <v>12.5</v>
      </c>
      <c r="AF1988" s="42" t="s">
        <v>5073</v>
      </c>
      <c r="AG1988" s="42">
        <v>70</v>
      </c>
      <c r="AH1988" s="42">
        <v>114.9</v>
      </c>
      <c r="AI1988" s="42">
        <v>145.5</v>
      </c>
      <c r="AJ1988" s="42">
        <v>471.57</v>
      </c>
      <c r="AK1988" s="42" t="s">
        <v>76</v>
      </c>
      <c r="AL1988" s="42" t="s">
        <v>76</v>
      </c>
      <c r="AM1988" s="42" t="s">
        <v>76</v>
      </c>
      <c r="AN1988" s="42">
        <v>6.4</v>
      </c>
    </row>
    <row r="1989" spans="2:40" x14ac:dyDescent="0.25">
      <c r="B1989" s="42" t="s">
        <v>408</v>
      </c>
      <c r="C1989" s="15">
        <v>467540</v>
      </c>
      <c r="D1989" s="15" t="s">
        <v>1808</v>
      </c>
      <c r="E1989" s="15">
        <v>2019</v>
      </c>
      <c r="F1989" s="41">
        <v>43556</v>
      </c>
      <c r="G1989" s="42">
        <v>1010.9</v>
      </c>
      <c r="H1989" s="42">
        <v>1011.9</v>
      </c>
      <c r="I1989" s="42">
        <v>1020.9</v>
      </c>
      <c r="J1989" s="42" t="s">
        <v>5074</v>
      </c>
      <c r="K1989" s="42">
        <v>1002.3</v>
      </c>
      <c r="L1989" s="42" t="s">
        <v>5075</v>
      </c>
      <c r="M1989" s="42">
        <v>26</v>
      </c>
      <c r="N1989" s="42">
        <v>38.9</v>
      </c>
      <c r="O1989" s="42" t="s">
        <v>5076</v>
      </c>
      <c r="P1989" s="42">
        <v>19.899999999999999</v>
      </c>
      <c r="Q1989" s="42" t="s">
        <v>5077</v>
      </c>
      <c r="R1989" s="42">
        <v>20.2</v>
      </c>
      <c r="S1989" s="42">
        <v>2.2000000000000002</v>
      </c>
      <c r="T1989" s="42">
        <v>30</v>
      </c>
      <c r="U1989" s="42">
        <v>13.8</v>
      </c>
      <c r="V1989" s="42">
        <v>200</v>
      </c>
      <c r="W1989" s="42" t="s">
        <v>5078</v>
      </c>
      <c r="X1989" s="42">
        <v>34</v>
      </c>
      <c r="Y1989" s="42">
        <v>13.3</v>
      </c>
      <c r="Z1989" s="42">
        <v>9</v>
      </c>
      <c r="AA1989" s="42">
        <v>3.5</v>
      </c>
      <c r="AB1989" s="42" t="s">
        <v>5079</v>
      </c>
      <c r="AC1989" s="42">
        <v>9</v>
      </c>
      <c r="AD1989" s="42" t="s">
        <v>5080</v>
      </c>
      <c r="AE1989" s="42">
        <v>12</v>
      </c>
      <c r="AF1989" s="42" t="s">
        <v>5081</v>
      </c>
      <c r="AG1989" s="42">
        <v>71</v>
      </c>
      <c r="AH1989" s="42">
        <v>132.1</v>
      </c>
      <c r="AI1989" s="42">
        <v>184.5</v>
      </c>
      <c r="AJ1989" s="42">
        <v>583.35</v>
      </c>
      <c r="AK1989" s="42" t="s">
        <v>76</v>
      </c>
      <c r="AL1989" s="42" t="s">
        <v>76</v>
      </c>
      <c r="AM1989" s="42" t="s">
        <v>76</v>
      </c>
      <c r="AN1989" s="42">
        <v>5.7</v>
      </c>
    </row>
    <row r="1990" spans="2:40" x14ac:dyDescent="0.25">
      <c r="B1990" s="42" t="s">
        <v>408</v>
      </c>
      <c r="C1990" s="15">
        <v>467540</v>
      </c>
      <c r="D1990" s="15" t="s">
        <v>1808</v>
      </c>
      <c r="E1990" s="15">
        <v>2019</v>
      </c>
      <c r="F1990" s="41">
        <v>43586</v>
      </c>
      <c r="G1990" s="42">
        <v>1008.8</v>
      </c>
      <c r="H1990" s="42">
        <v>1009.8</v>
      </c>
      <c r="I1990" s="42">
        <v>1015.2</v>
      </c>
      <c r="J1990" s="42" t="s">
        <v>5082</v>
      </c>
      <c r="K1990" s="42">
        <v>1001.7</v>
      </c>
      <c r="L1990" s="42" t="s">
        <v>5083</v>
      </c>
      <c r="M1990" s="42">
        <v>25.6</v>
      </c>
      <c r="N1990" s="42">
        <v>35</v>
      </c>
      <c r="O1990" s="42" t="s">
        <v>5084</v>
      </c>
      <c r="P1990" s="42">
        <v>19.7</v>
      </c>
      <c r="Q1990" s="42" t="s">
        <v>5085</v>
      </c>
      <c r="R1990" s="42">
        <v>21.7</v>
      </c>
      <c r="S1990" s="42">
        <v>1.9</v>
      </c>
      <c r="T1990" s="42">
        <v>300</v>
      </c>
      <c r="U1990" s="42">
        <v>11.9</v>
      </c>
      <c r="V1990" s="42">
        <v>10</v>
      </c>
      <c r="W1990" s="42" t="s">
        <v>5086</v>
      </c>
      <c r="X1990" s="42">
        <v>279.10000000000002</v>
      </c>
      <c r="Y1990" s="42">
        <v>77.8</v>
      </c>
      <c r="Z1990" s="42">
        <v>22</v>
      </c>
      <c r="AA1990" s="42">
        <v>13.5</v>
      </c>
      <c r="AB1990" s="42" t="s">
        <v>5087</v>
      </c>
      <c r="AC1990" s="42">
        <v>28.5</v>
      </c>
      <c r="AD1990" s="42" t="s">
        <v>5088</v>
      </c>
      <c r="AE1990" s="42">
        <v>71.5</v>
      </c>
      <c r="AF1990" s="42" t="s">
        <v>5089</v>
      </c>
      <c r="AG1990" s="42">
        <v>79</v>
      </c>
      <c r="AH1990" s="42">
        <v>95.1</v>
      </c>
      <c r="AI1990" s="42">
        <v>103.2</v>
      </c>
      <c r="AJ1990" s="42">
        <v>446.56</v>
      </c>
      <c r="AK1990" s="42" t="s">
        <v>76</v>
      </c>
      <c r="AL1990" s="42" t="s">
        <v>76</v>
      </c>
      <c r="AM1990" s="42" t="s">
        <v>76</v>
      </c>
      <c r="AN1990" s="42">
        <v>7.6</v>
      </c>
    </row>
    <row r="1991" spans="2:40" x14ac:dyDescent="0.25">
      <c r="B1991" s="42" t="s">
        <v>408</v>
      </c>
      <c r="C1991" s="15">
        <v>467540</v>
      </c>
      <c r="D1991" s="15" t="s">
        <v>1808</v>
      </c>
      <c r="E1991" s="15">
        <v>2019</v>
      </c>
      <c r="F1991" s="41">
        <v>43617</v>
      </c>
      <c r="G1991" s="42">
        <v>1005.2</v>
      </c>
      <c r="H1991" s="42">
        <v>1006.2</v>
      </c>
      <c r="I1991" s="42">
        <v>1012.1</v>
      </c>
      <c r="J1991" s="42" t="s">
        <v>5090</v>
      </c>
      <c r="K1991" s="42">
        <v>997.6</v>
      </c>
      <c r="L1991" s="42" t="s">
        <v>5091</v>
      </c>
      <c r="M1991" s="42">
        <v>29</v>
      </c>
      <c r="N1991" s="42">
        <v>37.299999999999997</v>
      </c>
      <c r="O1991" s="42" t="s">
        <v>5092</v>
      </c>
      <c r="P1991" s="42">
        <v>24</v>
      </c>
      <c r="Q1991" s="42" t="s">
        <v>5093</v>
      </c>
      <c r="R1991" s="42">
        <v>23.6</v>
      </c>
      <c r="S1991" s="42">
        <v>1.8</v>
      </c>
      <c r="T1991" s="42">
        <v>300</v>
      </c>
      <c r="U1991" s="42">
        <v>11.3</v>
      </c>
      <c r="V1991" s="42">
        <v>200</v>
      </c>
      <c r="W1991" s="42" t="s">
        <v>5094</v>
      </c>
      <c r="X1991" s="42">
        <v>112.3</v>
      </c>
      <c r="Y1991" s="42">
        <v>24.5</v>
      </c>
      <c r="Z1991" s="42">
        <v>9</v>
      </c>
      <c r="AA1991" s="42">
        <v>14.5</v>
      </c>
      <c r="AB1991" s="42" t="s">
        <v>5095</v>
      </c>
      <c r="AC1991" s="42">
        <v>23</v>
      </c>
      <c r="AD1991" s="42" t="s">
        <v>5096</v>
      </c>
      <c r="AE1991" s="42">
        <v>44.5</v>
      </c>
      <c r="AF1991" s="42" t="s">
        <v>5097</v>
      </c>
      <c r="AG1991" s="42">
        <v>74</v>
      </c>
      <c r="AH1991" s="42">
        <v>134.1</v>
      </c>
      <c r="AI1991" s="42">
        <v>184</v>
      </c>
      <c r="AJ1991" s="42">
        <v>604.67999999999995</v>
      </c>
      <c r="AK1991" s="42" t="s">
        <v>76</v>
      </c>
      <c r="AL1991" s="42" t="s">
        <v>76</v>
      </c>
      <c r="AM1991" s="42" t="s">
        <v>76</v>
      </c>
      <c r="AN1991" s="42">
        <v>5.7</v>
      </c>
    </row>
    <row r="1992" spans="2:40" x14ac:dyDescent="0.25">
      <c r="B1992" s="42" t="s">
        <v>408</v>
      </c>
      <c r="C1992" s="15">
        <v>467540</v>
      </c>
      <c r="D1992" s="15" t="s">
        <v>1808</v>
      </c>
      <c r="E1992" s="15">
        <v>2019</v>
      </c>
      <c r="F1992" s="41">
        <v>43647</v>
      </c>
      <c r="G1992" s="42">
        <v>1004.6</v>
      </c>
      <c r="H1992" s="42">
        <v>1005.6</v>
      </c>
      <c r="I1992" s="42">
        <v>1010.2</v>
      </c>
      <c r="J1992" s="42" t="s">
        <v>5098</v>
      </c>
      <c r="K1992" s="42">
        <v>994.1</v>
      </c>
      <c r="L1992" s="42" t="s">
        <v>5099</v>
      </c>
      <c r="M1992" s="42">
        <v>29.2</v>
      </c>
      <c r="N1992" s="42">
        <v>35.9</v>
      </c>
      <c r="O1992" s="42" t="s">
        <v>5100</v>
      </c>
      <c r="P1992" s="42">
        <v>23.7</v>
      </c>
      <c r="Q1992" s="42" t="s">
        <v>5101</v>
      </c>
      <c r="R1992" s="42">
        <v>24.8</v>
      </c>
      <c r="S1992" s="42">
        <v>2.1</v>
      </c>
      <c r="T1992" s="42">
        <v>300</v>
      </c>
      <c r="U1992" s="42">
        <v>18.3</v>
      </c>
      <c r="V1992" s="42">
        <v>30</v>
      </c>
      <c r="W1992" s="42" t="s">
        <v>5102</v>
      </c>
      <c r="X1992" s="42">
        <v>216.7</v>
      </c>
      <c r="Y1992" s="42">
        <v>55.3</v>
      </c>
      <c r="Z1992" s="42">
        <v>16</v>
      </c>
      <c r="AA1992" s="42">
        <v>6.5</v>
      </c>
      <c r="AB1992" s="42" t="s">
        <v>5103</v>
      </c>
      <c r="AC1992" s="42">
        <v>17</v>
      </c>
      <c r="AD1992" s="42" t="s">
        <v>5104</v>
      </c>
      <c r="AE1992" s="42">
        <v>86.5</v>
      </c>
      <c r="AF1992" s="42" t="s">
        <v>2262</v>
      </c>
      <c r="AG1992" s="42">
        <v>78</v>
      </c>
      <c r="AH1992" s="42">
        <v>134.30000000000001</v>
      </c>
      <c r="AI1992" s="42">
        <v>195.7</v>
      </c>
      <c r="AJ1992" s="42">
        <v>631.51</v>
      </c>
      <c r="AK1992" s="42" t="s">
        <v>76</v>
      </c>
      <c r="AL1992" s="42" t="s">
        <v>76</v>
      </c>
      <c r="AM1992" s="42" t="s">
        <v>76</v>
      </c>
      <c r="AN1992" s="42">
        <v>5.9</v>
      </c>
    </row>
    <row r="1993" spans="2:40" x14ac:dyDescent="0.25">
      <c r="B1993" s="42" t="s">
        <v>408</v>
      </c>
      <c r="C1993" s="15">
        <v>467540</v>
      </c>
      <c r="D1993" s="15" t="s">
        <v>1808</v>
      </c>
      <c r="E1993" s="15">
        <v>2019</v>
      </c>
      <c r="F1993" s="41">
        <v>43678</v>
      </c>
      <c r="G1993" s="42">
        <v>1002.1</v>
      </c>
      <c r="H1993" s="42">
        <v>1003.1</v>
      </c>
      <c r="I1993" s="42">
        <v>1011</v>
      </c>
      <c r="J1993" s="42" t="s">
        <v>5105</v>
      </c>
      <c r="K1993" s="42">
        <v>983.1</v>
      </c>
      <c r="L1993" s="42" t="s">
        <v>5106</v>
      </c>
      <c r="M1993" s="42">
        <v>28.2</v>
      </c>
      <c r="N1993" s="42">
        <v>35.9</v>
      </c>
      <c r="O1993" s="42" t="s">
        <v>5107</v>
      </c>
      <c r="P1993" s="42">
        <v>23.7</v>
      </c>
      <c r="Q1993" s="42" t="s">
        <v>5108</v>
      </c>
      <c r="R1993" s="42">
        <v>25.9</v>
      </c>
      <c r="S1993" s="42">
        <v>2.2999999999999998</v>
      </c>
      <c r="T1993" s="42">
        <v>300</v>
      </c>
      <c r="U1993" s="42">
        <v>30.5</v>
      </c>
      <c r="V1993" s="42">
        <v>40</v>
      </c>
      <c r="W1993" s="42" t="s">
        <v>5109</v>
      </c>
      <c r="X1993" s="42">
        <v>616.20000000000005</v>
      </c>
      <c r="Y1993" s="42">
        <v>162</v>
      </c>
      <c r="Z1993" s="42">
        <v>24</v>
      </c>
      <c r="AA1993" s="42">
        <v>11</v>
      </c>
      <c r="AB1993" s="42" t="s">
        <v>5110</v>
      </c>
      <c r="AC1993" s="42">
        <v>27.5</v>
      </c>
      <c r="AD1993" s="42" t="s">
        <v>5111</v>
      </c>
      <c r="AE1993" s="42">
        <v>136.5</v>
      </c>
      <c r="AF1993" s="42" t="s">
        <v>5112</v>
      </c>
      <c r="AG1993" s="42">
        <v>88</v>
      </c>
      <c r="AH1993" s="42">
        <v>99.9</v>
      </c>
      <c r="AI1993" s="42">
        <v>154.80000000000001</v>
      </c>
      <c r="AJ1993" s="42">
        <v>538.5</v>
      </c>
      <c r="AK1993" s="42" t="s">
        <v>76</v>
      </c>
      <c r="AL1993" s="42" t="s">
        <v>76</v>
      </c>
      <c r="AM1993" s="42" t="s">
        <v>76</v>
      </c>
      <c r="AN1993" s="42">
        <v>6.8</v>
      </c>
    </row>
    <row r="1994" spans="2:40" x14ac:dyDescent="0.25">
      <c r="B1994" s="42" t="s">
        <v>408</v>
      </c>
      <c r="C1994" s="15">
        <v>467540</v>
      </c>
      <c r="D1994" s="15" t="s">
        <v>1808</v>
      </c>
      <c r="E1994" s="15">
        <v>2019</v>
      </c>
      <c r="F1994" s="41">
        <v>43709</v>
      </c>
      <c r="G1994" s="42">
        <v>1007.2</v>
      </c>
      <c r="H1994" s="42">
        <v>1008.2</v>
      </c>
      <c r="I1994" s="42">
        <v>1017.8</v>
      </c>
      <c r="J1994" s="42" t="s">
        <v>5113</v>
      </c>
      <c r="K1994" s="42">
        <v>994.2</v>
      </c>
      <c r="L1994" s="42" t="s">
        <v>5114</v>
      </c>
      <c r="M1994" s="42">
        <v>27.4</v>
      </c>
      <c r="N1994" s="42">
        <v>34.6</v>
      </c>
      <c r="O1994" s="42" t="s">
        <v>5115</v>
      </c>
      <c r="P1994" s="42">
        <v>21.9</v>
      </c>
      <c r="Q1994" s="42" t="s">
        <v>5116</v>
      </c>
      <c r="R1994" s="42">
        <v>23.8</v>
      </c>
      <c r="S1994" s="42">
        <v>2.2999999999999998</v>
      </c>
      <c r="T1994" s="42">
        <v>30</v>
      </c>
      <c r="U1994" s="42">
        <v>15.3</v>
      </c>
      <c r="V1994" s="42">
        <v>40</v>
      </c>
      <c r="W1994" s="42" t="s">
        <v>5117</v>
      </c>
      <c r="X1994" s="42">
        <v>243.7</v>
      </c>
      <c r="Y1994" s="42">
        <v>51.6</v>
      </c>
      <c r="Z1994" s="42">
        <v>16</v>
      </c>
      <c r="AA1994" s="42">
        <v>9</v>
      </c>
      <c r="AB1994" s="42" t="s">
        <v>5118</v>
      </c>
      <c r="AC1994" s="42">
        <v>34</v>
      </c>
      <c r="AD1994" s="42" t="s">
        <v>5119</v>
      </c>
      <c r="AE1994" s="42">
        <v>58.4</v>
      </c>
      <c r="AF1994" s="42" t="s">
        <v>3405</v>
      </c>
      <c r="AG1994" s="42">
        <v>81</v>
      </c>
      <c r="AH1994" s="42">
        <v>110.9</v>
      </c>
      <c r="AI1994" s="42">
        <v>140.69999999999999</v>
      </c>
      <c r="AJ1994" s="42">
        <v>498.12</v>
      </c>
      <c r="AK1994" s="42" t="s">
        <v>76</v>
      </c>
      <c r="AL1994" s="42" t="s">
        <v>76</v>
      </c>
      <c r="AM1994" s="42" t="s">
        <v>76</v>
      </c>
      <c r="AN1994" s="42">
        <v>7.1</v>
      </c>
    </row>
    <row r="1995" spans="2:40" x14ac:dyDescent="0.25">
      <c r="B1995" s="42" t="s">
        <v>408</v>
      </c>
      <c r="C1995" s="15">
        <v>467540</v>
      </c>
      <c r="D1995" s="15" t="s">
        <v>1808</v>
      </c>
      <c r="E1995" s="15">
        <v>2019</v>
      </c>
      <c r="F1995" s="41">
        <v>43739</v>
      </c>
      <c r="G1995" s="42">
        <v>1013.2</v>
      </c>
      <c r="H1995" s="42">
        <v>1014.2</v>
      </c>
      <c r="I1995" s="42">
        <v>1018.7</v>
      </c>
      <c r="J1995" s="42" t="s">
        <v>5120</v>
      </c>
      <c r="K1995" s="42">
        <v>995.3</v>
      </c>
      <c r="L1995" s="42" t="s">
        <v>5121</v>
      </c>
      <c r="M1995" s="42">
        <v>25.9</v>
      </c>
      <c r="N1995" s="42">
        <v>34</v>
      </c>
      <c r="O1995" s="42" t="s">
        <v>5122</v>
      </c>
      <c r="P1995" s="42">
        <v>20.2</v>
      </c>
      <c r="Q1995" s="42" t="s">
        <v>5123</v>
      </c>
      <c r="R1995" s="42">
        <v>21.2</v>
      </c>
      <c r="S1995" s="42">
        <v>2.7</v>
      </c>
      <c r="T1995" s="42">
        <v>40</v>
      </c>
      <c r="U1995" s="42">
        <v>16.100000000000001</v>
      </c>
      <c r="V1995" s="42">
        <v>40</v>
      </c>
      <c r="W1995" s="42" t="s">
        <v>5124</v>
      </c>
      <c r="X1995" s="42">
        <v>71.099999999999994</v>
      </c>
      <c r="Y1995" s="42">
        <v>19</v>
      </c>
      <c r="Z1995" s="42">
        <v>11</v>
      </c>
      <c r="AA1995" s="42">
        <v>6.5</v>
      </c>
      <c r="AB1995" s="42" t="s">
        <v>5125</v>
      </c>
      <c r="AC1995" s="42">
        <v>10</v>
      </c>
      <c r="AD1995" s="42" t="s">
        <v>5126</v>
      </c>
      <c r="AE1995" s="42">
        <v>20</v>
      </c>
      <c r="AF1995" s="42" t="s">
        <v>4513</v>
      </c>
      <c r="AG1995" s="42">
        <v>76</v>
      </c>
      <c r="AH1995" s="42">
        <v>125.7</v>
      </c>
      <c r="AI1995" s="42">
        <v>162.4</v>
      </c>
      <c r="AJ1995" s="42">
        <v>493.12</v>
      </c>
      <c r="AK1995" s="42" t="s">
        <v>76</v>
      </c>
      <c r="AL1995" s="42" t="s">
        <v>76</v>
      </c>
      <c r="AM1995" s="42" t="s">
        <v>76</v>
      </c>
      <c r="AN1995" s="42">
        <v>6.2</v>
      </c>
    </row>
    <row r="1996" spans="2:40" x14ac:dyDescent="0.25">
      <c r="B1996" s="42" t="s">
        <v>408</v>
      </c>
      <c r="C1996" s="15">
        <v>467540</v>
      </c>
      <c r="D1996" s="15" t="s">
        <v>1808</v>
      </c>
      <c r="E1996" s="15">
        <v>2019</v>
      </c>
      <c r="F1996" s="41">
        <v>43770</v>
      </c>
      <c r="G1996" s="42">
        <v>1014.8</v>
      </c>
      <c r="H1996" s="42">
        <v>1015.8</v>
      </c>
      <c r="I1996" s="42">
        <v>1022</v>
      </c>
      <c r="J1996" s="42" t="s">
        <v>5127</v>
      </c>
      <c r="K1996" s="42">
        <v>1008</v>
      </c>
      <c r="L1996" s="42" t="s">
        <v>5128</v>
      </c>
      <c r="M1996" s="42">
        <v>24.5</v>
      </c>
      <c r="N1996" s="42">
        <v>29.8</v>
      </c>
      <c r="O1996" s="42" t="s">
        <v>5129</v>
      </c>
      <c r="P1996" s="42">
        <v>16.899999999999999</v>
      </c>
      <c r="Q1996" s="42" t="s">
        <v>5130</v>
      </c>
      <c r="R1996" s="42">
        <v>18.399999999999999</v>
      </c>
      <c r="S1996" s="42">
        <v>3.7</v>
      </c>
      <c r="T1996" s="42">
        <v>30</v>
      </c>
      <c r="U1996" s="42">
        <v>17.8</v>
      </c>
      <c r="V1996" s="42">
        <v>30</v>
      </c>
      <c r="W1996" s="42" t="s">
        <v>5131</v>
      </c>
      <c r="X1996" s="42">
        <v>11.3</v>
      </c>
      <c r="Y1996" s="42">
        <v>8.3000000000000007</v>
      </c>
      <c r="Z1996" s="42">
        <v>7</v>
      </c>
      <c r="AA1996" s="42">
        <v>1.5</v>
      </c>
      <c r="AB1996" s="42" t="s">
        <v>5132</v>
      </c>
      <c r="AC1996" s="42">
        <v>3</v>
      </c>
      <c r="AD1996" s="42" t="s">
        <v>5133</v>
      </c>
      <c r="AE1996" s="42">
        <v>4</v>
      </c>
      <c r="AF1996" s="42" t="s">
        <v>3420</v>
      </c>
      <c r="AG1996" s="42">
        <v>70</v>
      </c>
      <c r="AH1996" s="42">
        <v>136.19999999999999</v>
      </c>
      <c r="AI1996" s="42">
        <v>144</v>
      </c>
      <c r="AJ1996" s="42">
        <v>411.45</v>
      </c>
      <c r="AK1996" s="42" t="s">
        <v>76</v>
      </c>
      <c r="AL1996" s="42" t="s">
        <v>76</v>
      </c>
      <c r="AM1996" s="42" t="s">
        <v>76</v>
      </c>
      <c r="AN1996" s="42">
        <v>6.3</v>
      </c>
    </row>
    <row r="1997" spans="2:40" x14ac:dyDescent="0.25">
      <c r="B1997" s="42" t="s">
        <v>408</v>
      </c>
      <c r="C1997" s="15">
        <v>467540</v>
      </c>
      <c r="D1997" s="15" t="s">
        <v>1808</v>
      </c>
      <c r="E1997" s="15">
        <v>2019</v>
      </c>
      <c r="F1997" s="41">
        <v>43800</v>
      </c>
      <c r="G1997" s="42">
        <v>1017.9</v>
      </c>
      <c r="H1997" s="42">
        <v>1019</v>
      </c>
      <c r="I1997" s="42">
        <v>1026.2</v>
      </c>
      <c r="J1997" s="42" t="s">
        <v>5134</v>
      </c>
      <c r="K1997" s="42">
        <v>1010.4</v>
      </c>
      <c r="L1997" s="42" t="s">
        <v>5135</v>
      </c>
      <c r="M1997" s="42">
        <v>21.8</v>
      </c>
      <c r="N1997" s="42">
        <v>28.5</v>
      </c>
      <c r="O1997" s="42" t="s">
        <v>5136</v>
      </c>
      <c r="P1997" s="42">
        <v>15.7</v>
      </c>
      <c r="Q1997" s="42" t="s">
        <v>5137</v>
      </c>
      <c r="R1997" s="42">
        <v>16.399999999999999</v>
      </c>
      <c r="S1997" s="42">
        <v>3.3</v>
      </c>
      <c r="T1997" s="42">
        <v>30</v>
      </c>
      <c r="U1997" s="42">
        <v>15.8</v>
      </c>
      <c r="V1997" s="42">
        <v>20</v>
      </c>
      <c r="W1997" s="42" t="s">
        <v>5138</v>
      </c>
      <c r="X1997" s="42">
        <v>69.400000000000006</v>
      </c>
      <c r="Y1997" s="42">
        <v>42.9</v>
      </c>
      <c r="Z1997" s="42">
        <v>11</v>
      </c>
      <c r="AA1997" s="42">
        <v>3.5</v>
      </c>
      <c r="AB1997" s="42" t="s">
        <v>5139</v>
      </c>
      <c r="AC1997" s="42">
        <v>8</v>
      </c>
      <c r="AD1997" s="42" t="s">
        <v>5140</v>
      </c>
      <c r="AE1997" s="42">
        <v>37.6</v>
      </c>
      <c r="AF1997" s="42" t="s">
        <v>3428</v>
      </c>
      <c r="AG1997" s="42">
        <v>72</v>
      </c>
      <c r="AH1997" s="42">
        <v>97.1</v>
      </c>
      <c r="AI1997" s="42">
        <v>113</v>
      </c>
      <c r="AJ1997" s="42">
        <v>336.08</v>
      </c>
      <c r="AK1997" s="42" t="s">
        <v>76</v>
      </c>
      <c r="AL1997" s="42" t="s">
        <v>76</v>
      </c>
      <c r="AM1997" s="42" t="s">
        <v>76</v>
      </c>
      <c r="AN1997" s="42">
        <v>6.8</v>
      </c>
    </row>
    <row r="1998" spans="2:40" x14ac:dyDescent="0.25">
      <c r="B1998" s="42" t="s">
        <v>408</v>
      </c>
      <c r="C1998" s="15">
        <v>467540</v>
      </c>
      <c r="D1998" s="15" t="s">
        <v>1808</v>
      </c>
      <c r="E1998" s="15">
        <v>2020</v>
      </c>
      <c r="F1998" s="41">
        <v>43831</v>
      </c>
      <c r="G1998" s="42">
        <v>1017.4</v>
      </c>
      <c r="H1998" s="42">
        <v>1018.5</v>
      </c>
      <c r="I1998" s="42">
        <v>1026.9000000000001</v>
      </c>
      <c r="J1998" s="42" t="s">
        <v>5141</v>
      </c>
      <c r="K1998" s="42">
        <v>1005.7</v>
      </c>
      <c r="L1998" s="42" t="s">
        <v>5142</v>
      </c>
      <c r="M1998" s="42">
        <v>21.3</v>
      </c>
      <c r="N1998" s="42">
        <v>28.8</v>
      </c>
      <c r="O1998" s="42" t="s">
        <v>5143</v>
      </c>
      <c r="P1998" s="42">
        <v>13.2</v>
      </c>
      <c r="Q1998" s="42" t="s">
        <v>5144</v>
      </c>
      <c r="R1998" s="42">
        <v>15.8</v>
      </c>
      <c r="S1998" s="42">
        <v>2.5</v>
      </c>
      <c r="T1998" s="42">
        <v>30</v>
      </c>
      <c r="U1998" s="42">
        <v>14.9</v>
      </c>
      <c r="V1998" s="42">
        <v>40</v>
      </c>
      <c r="W1998" s="42" t="s">
        <v>5145</v>
      </c>
      <c r="X1998" s="42">
        <v>74.400000000000006</v>
      </c>
      <c r="Y1998" s="42">
        <v>21.6</v>
      </c>
      <c r="Z1998" s="42">
        <v>11</v>
      </c>
      <c r="AA1998" s="42">
        <v>19</v>
      </c>
      <c r="AB1998" s="42" t="s">
        <v>5146</v>
      </c>
      <c r="AC1998" s="42">
        <v>30</v>
      </c>
      <c r="AD1998" s="42" t="s">
        <v>5147</v>
      </c>
      <c r="AE1998" s="42">
        <v>58.9</v>
      </c>
      <c r="AF1998" s="42" t="s">
        <v>4535</v>
      </c>
      <c r="AG1998" s="42">
        <v>71</v>
      </c>
      <c r="AH1998" s="42">
        <v>102.9</v>
      </c>
      <c r="AI1998" s="42">
        <v>122.1</v>
      </c>
      <c r="AJ1998" s="42">
        <v>362.94</v>
      </c>
      <c r="AK1998" s="42" t="s">
        <v>76</v>
      </c>
      <c r="AL1998" s="42" t="s">
        <v>76</v>
      </c>
      <c r="AM1998" s="42" t="s">
        <v>76</v>
      </c>
      <c r="AN1998" s="42">
        <v>6.6</v>
      </c>
    </row>
    <row r="1999" spans="2:40" x14ac:dyDescent="0.25">
      <c r="B1999" s="42" t="s">
        <v>408</v>
      </c>
      <c r="C1999" s="15">
        <v>467540</v>
      </c>
      <c r="D1999" s="15" t="s">
        <v>1808</v>
      </c>
      <c r="E1999" s="15">
        <v>2020</v>
      </c>
      <c r="F1999" s="41">
        <v>43862</v>
      </c>
      <c r="G1999" s="42">
        <v>1019.6</v>
      </c>
      <c r="H1999" s="42">
        <v>1020.7</v>
      </c>
      <c r="I1999" s="42">
        <v>1027.2</v>
      </c>
      <c r="J1999" s="42" t="s">
        <v>5148</v>
      </c>
      <c r="K1999" s="42">
        <v>1011.9</v>
      </c>
      <c r="L1999" s="42" t="s">
        <v>5149</v>
      </c>
      <c r="M1999" s="42">
        <v>20.9</v>
      </c>
      <c r="N1999" s="42">
        <v>29.4</v>
      </c>
      <c r="O1999" s="42" t="s">
        <v>1468</v>
      </c>
      <c r="P1999" s="42">
        <v>12.2</v>
      </c>
      <c r="Q1999" s="42" t="s">
        <v>5150</v>
      </c>
      <c r="R1999" s="42">
        <v>15.9</v>
      </c>
      <c r="S1999" s="42">
        <v>2.5</v>
      </c>
      <c r="T1999" s="42">
        <v>40</v>
      </c>
      <c r="U1999" s="42">
        <v>16.2</v>
      </c>
      <c r="V1999" s="42">
        <v>40</v>
      </c>
      <c r="W1999" s="42" t="s">
        <v>5151</v>
      </c>
      <c r="X1999" s="42">
        <v>109.1</v>
      </c>
      <c r="Y1999" s="42">
        <v>42.2</v>
      </c>
      <c r="Z1999" s="42">
        <v>17</v>
      </c>
      <c r="AA1999" s="42">
        <v>6</v>
      </c>
      <c r="AB1999" s="42" t="s">
        <v>5152</v>
      </c>
      <c r="AC1999" s="42">
        <v>12</v>
      </c>
      <c r="AD1999" s="42" t="s">
        <v>5153</v>
      </c>
      <c r="AE1999" s="42">
        <v>34.9</v>
      </c>
      <c r="AF1999" s="42" t="s">
        <v>3929</v>
      </c>
      <c r="AG1999" s="42">
        <v>74</v>
      </c>
      <c r="AH1999" s="42">
        <v>75.5</v>
      </c>
      <c r="AI1999" s="42">
        <v>98.8</v>
      </c>
      <c r="AJ1999" s="42">
        <v>362.01</v>
      </c>
      <c r="AK1999" s="42" t="s">
        <v>76</v>
      </c>
      <c r="AL1999" s="42" t="s">
        <v>76</v>
      </c>
      <c r="AM1999" s="42" t="s">
        <v>76</v>
      </c>
      <c r="AN1999" s="42">
        <v>7.5</v>
      </c>
    </row>
    <row r="2000" spans="2:40" x14ac:dyDescent="0.25">
      <c r="B2000" s="42" t="s">
        <v>408</v>
      </c>
      <c r="C2000" s="15">
        <v>467540</v>
      </c>
      <c r="D2000" s="15" t="s">
        <v>1808</v>
      </c>
      <c r="E2000" s="15">
        <v>2020</v>
      </c>
      <c r="F2000" s="41">
        <v>43891</v>
      </c>
      <c r="G2000" s="42">
        <v>1014.2</v>
      </c>
      <c r="H2000" s="42">
        <v>1015.2</v>
      </c>
      <c r="I2000" s="42">
        <v>1022.2</v>
      </c>
      <c r="J2000" s="42" t="s">
        <v>5154</v>
      </c>
      <c r="K2000" s="42">
        <v>1003.9</v>
      </c>
      <c r="L2000" s="42" t="s">
        <v>5155</v>
      </c>
      <c r="M2000" s="42">
        <v>23.2</v>
      </c>
      <c r="N2000" s="42">
        <v>34.6</v>
      </c>
      <c r="O2000" s="42" t="s">
        <v>5156</v>
      </c>
      <c r="P2000" s="42">
        <v>15.2</v>
      </c>
      <c r="Q2000" s="42" t="s">
        <v>5157</v>
      </c>
      <c r="R2000" s="42">
        <v>18.3</v>
      </c>
      <c r="S2000" s="42">
        <v>2.4</v>
      </c>
      <c r="T2000" s="42">
        <v>30</v>
      </c>
      <c r="U2000" s="42">
        <v>14.9</v>
      </c>
      <c r="V2000" s="42">
        <v>30</v>
      </c>
      <c r="W2000" s="42" t="s">
        <v>5158</v>
      </c>
      <c r="X2000" s="42">
        <v>88.4</v>
      </c>
      <c r="Y2000" s="42">
        <v>33.1</v>
      </c>
      <c r="Z2000" s="42">
        <v>10</v>
      </c>
      <c r="AA2000" s="42">
        <v>10.5</v>
      </c>
      <c r="AB2000" s="42" t="s">
        <v>5159</v>
      </c>
      <c r="AC2000" s="42">
        <v>16</v>
      </c>
      <c r="AD2000" s="42" t="s">
        <v>5160</v>
      </c>
      <c r="AE2000" s="42">
        <v>28.5</v>
      </c>
      <c r="AF2000" s="42" t="s">
        <v>5161</v>
      </c>
      <c r="AG2000" s="42">
        <v>75</v>
      </c>
      <c r="AH2000" s="42">
        <v>114.2</v>
      </c>
      <c r="AI2000" s="42">
        <v>144.19999999999999</v>
      </c>
      <c r="AJ2000" s="42">
        <v>471.82</v>
      </c>
      <c r="AK2000" s="42" t="s">
        <v>76</v>
      </c>
      <c r="AL2000" s="42" t="s">
        <v>76</v>
      </c>
      <c r="AM2000" s="42" t="s">
        <v>76</v>
      </c>
      <c r="AN2000" s="42">
        <v>6.9</v>
      </c>
    </row>
    <row r="2001" spans="2:40" x14ac:dyDescent="0.25">
      <c r="B2001" s="42" t="s">
        <v>408</v>
      </c>
      <c r="C2001" s="15">
        <v>467540</v>
      </c>
      <c r="D2001" s="15" t="s">
        <v>1808</v>
      </c>
      <c r="E2001" s="15">
        <v>2020</v>
      </c>
      <c r="F2001" s="41">
        <v>43922</v>
      </c>
      <c r="G2001" s="42">
        <v>1014.7</v>
      </c>
      <c r="H2001" s="42">
        <v>1015.8</v>
      </c>
      <c r="I2001" s="42">
        <v>1019.4</v>
      </c>
      <c r="J2001" s="42" t="s">
        <v>5162</v>
      </c>
      <c r="K2001" s="42">
        <v>1007.8</v>
      </c>
      <c r="L2001" s="42" t="s">
        <v>5163</v>
      </c>
      <c r="M2001" s="42">
        <v>23.6</v>
      </c>
      <c r="N2001" s="42">
        <v>34.200000000000003</v>
      </c>
      <c r="O2001" s="42" t="s">
        <v>5164</v>
      </c>
      <c r="P2001" s="42">
        <v>17</v>
      </c>
      <c r="Q2001" s="42" t="s">
        <v>5165</v>
      </c>
      <c r="R2001" s="42">
        <v>17.899999999999999</v>
      </c>
      <c r="S2001" s="42">
        <v>2.5</v>
      </c>
      <c r="T2001" s="42">
        <v>30</v>
      </c>
      <c r="U2001" s="42">
        <v>13.6</v>
      </c>
      <c r="V2001" s="42">
        <v>50</v>
      </c>
      <c r="W2001" s="42" t="s">
        <v>5166</v>
      </c>
      <c r="X2001" s="42">
        <v>46.5</v>
      </c>
      <c r="Y2001" s="42">
        <v>24.8</v>
      </c>
      <c r="Z2001" s="42">
        <v>10</v>
      </c>
      <c r="AA2001" s="42">
        <v>2</v>
      </c>
      <c r="AB2001" s="42" t="s">
        <v>5167</v>
      </c>
      <c r="AC2001" s="42">
        <v>6</v>
      </c>
      <c r="AD2001" s="42" t="s">
        <v>5168</v>
      </c>
      <c r="AE2001" s="42">
        <v>21.5</v>
      </c>
      <c r="AF2001" s="42" t="s">
        <v>3943</v>
      </c>
      <c r="AG2001" s="42">
        <v>71</v>
      </c>
      <c r="AH2001" s="42">
        <v>120.1</v>
      </c>
      <c r="AI2001" s="42">
        <v>117.7</v>
      </c>
      <c r="AJ2001" s="42">
        <v>479.68</v>
      </c>
      <c r="AK2001" s="42" t="s">
        <v>76</v>
      </c>
      <c r="AL2001" s="42" t="s">
        <v>76</v>
      </c>
      <c r="AM2001" s="42" t="s">
        <v>76</v>
      </c>
      <c r="AN2001" s="42">
        <v>7</v>
      </c>
    </row>
    <row r="2002" spans="2:40" x14ac:dyDescent="0.25">
      <c r="B2002" s="42" t="s">
        <v>408</v>
      </c>
      <c r="C2002" s="15">
        <v>467540</v>
      </c>
      <c r="D2002" s="15" t="s">
        <v>1808</v>
      </c>
      <c r="E2002" s="15">
        <v>2020</v>
      </c>
      <c r="F2002" s="41">
        <v>43952</v>
      </c>
      <c r="G2002" s="42">
        <v>1007.9</v>
      </c>
      <c r="H2002" s="42">
        <v>1008.9</v>
      </c>
      <c r="I2002" s="42">
        <v>1014.2</v>
      </c>
      <c r="J2002" s="42" t="s">
        <v>5169</v>
      </c>
      <c r="K2002" s="42">
        <v>1000.1</v>
      </c>
      <c r="L2002" s="42" t="s">
        <v>5170</v>
      </c>
      <c r="M2002" s="42">
        <v>27.6</v>
      </c>
      <c r="N2002" s="42">
        <v>37.299999999999997</v>
      </c>
      <c r="O2002" s="42" t="s">
        <v>5171</v>
      </c>
      <c r="P2002" s="42">
        <v>22.6</v>
      </c>
      <c r="Q2002" s="42" t="s">
        <v>5172</v>
      </c>
      <c r="R2002" s="42">
        <v>23</v>
      </c>
      <c r="S2002" s="42">
        <v>1.8</v>
      </c>
      <c r="T2002" s="42">
        <v>40</v>
      </c>
      <c r="U2002" s="42">
        <v>16</v>
      </c>
      <c r="V2002" s="42">
        <v>210</v>
      </c>
      <c r="W2002" s="42" t="s">
        <v>5173</v>
      </c>
      <c r="X2002" s="42">
        <v>336.5</v>
      </c>
      <c r="Y2002" s="42">
        <v>72.8</v>
      </c>
      <c r="Z2002" s="42">
        <v>13</v>
      </c>
      <c r="AA2002" s="42">
        <v>8.5</v>
      </c>
      <c r="AB2002" s="42" t="s">
        <v>5174</v>
      </c>
      <c r="AC2002" s="42">
        <v>23.5</v>
      </c>
      <c r="AD2002" s="42" t="s">
        <v>5175</v>
      </c>
      <c r="AE2002" s="42">
        <v>146.9</v>
      </c>
      <c r="AF2002" s="42" t="s">
        <v>2824</v>
      </c>
      <c r="AG2002" s="42">
        <v>77</v>
      </c>
      <c r="AH2002" s="42">
        <v>137.5</v>
      </c>
      <c r="AI2002" s="42">
        <v>184.7</v>
      </c>
      <c r="AJ2002" s="42">
        <v>587.36</v>
      </c>
      <c r="AK2002" s="42" t="s">
        <v>76</v>
      </c>
      <c r="AL2002" s="42" t="s">
        <v>76</v>
      </c>
      <c r="AM2002" s="42" t="s">
        <v>76</v>
      </c>
      <c r="AN2002" s="42">
        <v>5.8</v>
      </c>
    </row>
    <row r="2003" spans="2:40" x14ac:dyDescent="0.25">
      <c r="B2003" s="42" t="s">
        <v>408</v>
      </c>
      <c r="C2003" s="15">
        <v>467540</v>
      </c>
      <c r="D2003" s="15" t="s">
        <v>1808</v>
      </c>
      <c r="E2003" s="15">
        <v>2020</v>
      </c>
      <c r="F2003" s="41">
        <v>43983</v>
      </c>
      <c r="G2003" s="42">
        <v>1007.1</v>
      </c>
      <c r="H2003" s="42">
        <v>1008.1</v>
      </c>
      <c r="I2003" s="42">
        <v>1013.5</v>
      </c>
      <c r="J2003" s="42" t="s">
        <v>5176</v>
      </c>
      <c r="K2003" s="42">
        <v>1001.8</v>
      </c>
      <c r="L2003" s="42" t="s">
        <v>5177</v>
      </c>
      <c r="M2003" s="42">
        <v>29.4</v>
      </c>
      <c r="N2003" s="42">
        <v>37.6</v>
      </c>
      <c r="O2003" s="42" t="s">
        <v>5178</v>
      </c>
      <c r="P2003" s="42">
        <v>24</v>
      </c>
      <c r="Q2003" s="42" t="s">
        <v>5179</v>
      </c>
      <c r="R2003" s="42">
        <v>23.5</v>
      </c>
      <c r="S2003" s="42">
        <v>2</v>
      </c>
      <c r="T2003" s="42">
        <v>300</v>
      </c>
      <c r="U2003" s="42">
        <v>11.9</v>
      </c>
      <c r="V2003" s="42">
        <v>210</v>
      </c>
      <c r="W2003" s="42" t="s">
        <v>5180</v>
      </c>
      <c r="X2003" s="42">
        <v>74.8</v>
      </c>
      <c r="Y2003" s="42">
        <v>10.5</v>
      </c>
      <c r="Z2003" s="42">
        <v>6</v>
      </c>
      <c r="AA2003" s="42">
        <v>7.5</v>
      </c>
      <c r="AB2003" s="42" t="s">
        <v>5181</v>
      </c>
      <c r="AC2003" s="42">
        <v>15.5</v>
      </c>
      <c r="AD2003" s="42" t="s">
        <v>5182</v>
      </c>
      <c r="AE2003" s="42">
        <v>35</v>
      </c>
      <c r="AF2003" s="42" t="s">
        <v>4571</v>
      </c>
      <c r="AG2003" s="42">
        <v>72</v>
      </c>
      <c r="AH2003" s="42">
        <v>190.4</v>
      </c>
      <c r="AI2003" s="42">
        <v>281.7</v>
      </c>
      <c r="AJ2003" s="42">
        <v>758.39</v>
      </c>
      <c r="AK2003" s="42" t="s">
        <v>76</v>
      </c>
      <c r="AL2003" s="42" t="s">
        <v>76</v>
      </c>
      <c r="AM2003" s="42" t="s">
        <v>76</v>
      </c>
      <c r="AN2003" s="42">
        <v>3.2</v>
      </c>
    </row>
    <row r="2004" spans="2:40" x14ac:dyDescent="0.25">
      <c r="B2004" s="42" t="s">
        <v>408</v>
      </c>
      <c r="C2004" s="15">
        <v>467540</v>
      </c>
      <c r="D2004" s="15" t="s">
        <v>1808</v>
      </c>
      <c r="E2004" s="15">
        <v>2020</v>
      </c>
      <c r="F2004" s="41">
        <v>44013</v>
      </c>
      <c r="G2004" s="42">
        <v>1007.1</v>
      </c>
      <c r="H2004" s="42">
        <v>1008.1</v>
      </c>
      <c r="I2004" s="42">
        <v>1012.6</v>
      </c>
      <c r="J2004" s="42" t="s">
        <v>5183</v>
      </c>
      <c r="K2004" s="42">
        <v>1001.4</v>
      </c>
      <c r="L2004" s="42" t="s">
        <v>5184</v>
      </c>
      <c r="M2004" s="42">
        <v>30.5</v>
      </c>
      <c r="N2004" s="42">
        <v>40.200000000000003</v>
      </c>
      <c r="O2004" s="42" t="s">
        <v>5185</v>
      </c>
      <c r="P2004" s="42">
        <v>24.6</v>
      </c>
      <c r="Q2004" s="42" t="s">
        <v>5186</v>
      </c>
      <c r="R2004" s="42">
        <v>23.7</v>
      </c>
      <c r="S2004" s="42">
        <v>2.2000000000000002</v>
      </c>
      <c r="T2004" s="42">
        <v>300</v>
      </c>
      <c r="U2004" s="42">
        <v>13.2</v>
      </c>
      <c r="V2004" s="42">
        <v>210</v>
      </c>
      <c r="W2004" s="42" t="s">
        <v>5187</v>
      </c>
      <c r="X2004" s="42">
        <v>73</v>
      </c>
      <c r="Y2004" s="42">
        <v>19</v>
      </c>
      <c r="Z2004" s="42">
        <v>10</v>
      </c>
      <c r="AA2004" s="42">
        <v>6.5</v>
      </c>
      <c r="AB2004" s="42" t="s">
        <v>5188</v>
      </c>
      <c r="AC2004" s="42">
        <v>9.5</v>
      </c>
      <c r="AD2004" s="42" t="s">
        <v>5189</v>
      </c>
      <c r="AE2004" s="42">
        <v>17.5</v>
      </c>
      <c r="AF2004" s="42" t="s">
        <v>5190</v>
      </c>
      <c r="AG2004" s="42">
        <v>68</v>
      </c>
      <c r="AH2004" s="42">
        <v>207.3</v>
      </c>
      <c r="AI2004" s="42">
        <v>285.3</v>
      </c>
      <c r="AJ2004" s="42">
        <v>759.05</v>
      </c>
      <c r="AK2004" s="42" t="s">
        <v>76</v>
      </c>
      <c r="AL2004" s="42" t="s">
        <v>76</v>
      </c>
      <c r="AM2004" s="42" t="s">
        <v>76</v>
      </c>
      <c r="AN2004" s="42">
        <v>4.4000000000000004</v>
      </c>
    </row>
    <row r="2005" spans="2:40" x14ac:dyDescent="0.25">
      <c r="B2005" s="42" t="s">
        <v>408</v>
      </c>
      <c r="C2005" s="15">
        <v>467540</v>
      </c>
      <c r="D2005" s="15" t="s">
        <v>1808</v>
      </c>
      <c r="E2005" s="15">
        <v>2020</v>
      </c>
      <c r="F2005" s="41">
        <v>44044</v>
      </c>
      <c r="G2005" s="42">
        <v>1006.4</v>
      </c>
      <c r="H2005" s="42">
        <v>1007.4</v>
      </c>
      <c r="I2005" s="42">
        <v>1014.7</v>
      </c>
      <c r="J2005" s="42" t="s">
        <v>5191</v>
      </c>
      <c r="K2005" s="42">
        <v>999</v>
      </c>
      <c r="L2005" s="42" t="s">
        <v>5192</v>
      </c>
      <c r="M2005" s="42">
        <v>28.4</v>
      </c>
      <c r="N2005" s="42">
        <v>35</v>
      </c>
      <c r="O2005" s="42" t="s">
        <v>5193</v>
      </c>
      <c r="P2005" s="42">
        <v>24.4</v>
      </c>
      <c r="Q2005" s="42" t="s">
        <v>5194</v>
      </c>
      <c r="R2005" s="42">
        <v>23.6</v>
      </c>
      <c r="S2005" s="42">
        <v>1.9</v>
      </c>
      <c r="T2005" s="42">
        <v>300</v>
      </c>
      <c r="U2005" s="42">
        <v>13.6</v>
      </c>
      <c r="V2005" s="42">
        <v>220</v>
      </c>
      <c r="W2005" s="42" t="s">
        <v>5195</v>
      </c>
      <c r="X2005" s="42">
        <v>379</v>
      </c>
      <c r="Y2005" s="42">
        <v>59.9</v>
      </c>
      <c r="Z2005" s="42">
        <v>21</v>
      </c>
      <c r="AA2005" s="42">
        <v>15</v>
      </c>
      <c r="AB2005" s="42" t="s">
        <v>5196</v>
      </c>
      <c r="AC2005" s="42">
        <v>43</v>
      </c>
      <c r="AD2005" s="42" t="s">
        <v>5197</v>
      </c>
      <c r="AE2005" s="42">
        <v>59</v>
      </c>
      <c r="AF2005" s="42" t="s">
        <v>3974</v>
      </c>
      <c r="AG2005" s="42">
        <v>76</v>
      </c>
      <c r="AH2005" s="42">
        <v>134.69999999999999</v>
      </c>
      <c r="AI2005" s="42">
        <v>186.1</v>
      </c>
      <c r="AJ2005" s="42">
        <v>584.71</v>
      </c>
      <c r="AK2005" s="42" t="s">
        <v>76</v>
      </c>
      <c r="AL2005" s="42" t="s">
        <v>76</v>
      </c>
      <c r="AM2005" s="42" t="s">
        <v>76</v>
      </c>
      <c r="AN2005" s="42">
        <v>5.9</v>
      </c>
    </row>
    <row r="2006" spans="2:40" x14ac:dyDescent="0.25">
      <c r="B2006" s="42" t="s">
        <v>408</v>
      </c>
      <c r="C2006" s="15">
        <v>467540</v>
      </c>
      <c r="D2006" s="15" t="s">
        <v>1808</v>
      </c>
      <c r="E2006" s="15">
        <v>2020</v>
      </c>
      <c r="F2006" s="41">
        <v>44075</v>
      </c>
      <c r="G2006" s="42">
        <v>1008.4</v>
      </c>
      <c r="H2006" s="42">
        <v>1009.4</v>
      </c>
      <c r="I2006" s="42">
        <v>1013.9</v>
      </c>
      <c r="J2006" s="42" t="s">
        <v>5198</v>
      </c>
      <c r="K2006" s="42">
        <v>998.9</v>
      </c>
      <c r="L2006" s="42" t="s">
        <v>5199</v>
      </c>
      <c r="M2006" s="42">
        <v>28</v>
      </c>
      <c r="N2006" s="42">
        <v>35.1</v>
      </c>
      <c r="O2006" s="42" t="s">
        <v>5200</v>
      </c>
      <c r="P2006" s="42">
        <v>23.3</v>
      </c>
      <c r="Q2006" s="42" t="s">
        <v>5201</v>
      </c>
      <c r="R2006" s="42">
        <v>22.9</v>
      </c>
      <c r="S2006" s="42">
        <v>1.8</v>
      </c>
      <c r="T2006" s="42">
        <v>300</v>
      </c>
      <c r="U2006" s="42">
        <v>12.4</v>
      </c>
      <c r="V2006" s="42">
        <v>40</v>
      </c>
      <c r="W2006" s="42" t="s">
        <v>5202</v>
      </c>
      <c r="X2006" s="42">
        <v>41.5</v>
      </c>
      <c r="Y2006" s="42">
        <v>10.3</v>
      </c>
      <c r="Z2006" s="42">
        <v>11</v>
      </c>
      <c r="AA2006" s="42">
        <v>9</v>
      </c>
      <c r="AB2006" s="42" t="s">
        <v>5203</v>
      </c>
      <c r="AC2006" s="42">
        <v>18</v>
      </c>
      <c r="AD2006" s="42" t="s">
        <v>5204</v>
      </c>
      <c r="AE2006" s="42">
        <v>18.5</v>
      </c>
      <c r="AF2006" s="42" t="s">
        <v>4593</v>
      </c>
      <c r="AG2006" s="42">
        <v>74</v>
      </c>
      <c r="AH2006" s="42">
        <v>137.1</v>
      </c>
      <c r="AI2006" s="42">
        <v>187.3</v>
      </c>
      <c r="AJ2006" s="42">
        <v>578.62</v>
      </c>
      <c r="AK2006" s="42" t="s">
        <v>76</v>
      </c>
      <c r="AL2006" s="42" t="s">
        <v>76</v>
      </c>
      <c r="AM2006" s="42" t="s">
        <v>76</v>
      </c>
      <c r="AN2006" s="42">
        <v>5.9</v>
      </c>
    </row>
    <row r="2007" spans="2:40" x14ac:dyDescent="0.25">
      <c r="B2007" s="42" t="s">
        <v>408</v>
      </c>
      <c r="C2007" s="15">
        <v>467540</v>
      </c>
      <c r="D2007" s="15" t="s">
        <v>1808</v>
      </c>
      <c r="E2007" s="15">
        <v>2020</v>
      </c>
      <c r="F2007" s="41">
        <v>44105</v>
      </c>
      <c r="G2007" s="42">
        <v>1012.1</v>
      </c>
      <c r="H2007" s="42">
        <v>1013.1</v>
      </c>
      <c r="I2007" s="42">
        <v>1018.6</v>
      </c>
      <c r="J2007" s="42" t="s">
        <v>5205</v>
      </c>
      <c r="K2007" s="42">
        <v>1004.6</v>
      </c>
      <c r="L2007" s="42" t="s">
        <v>5206</v>
      </c>
      <c r="M2007" s="42">
        <v>26.7</v>
      </c>
      <c r="N2007" s="42">
        <v>32.4</v>
      </c>
      <c r="O2007" s="42" t="s">
        <v>5207</v>
      </c>
      <c r="P2007" s="42">
        <v>22</v>
      </c>
      <c r="Q2007" s="42" t="s">
        <v>5208</v>
      </c>
      <c r="R2007" s="42">
        <v>19.899999999999999</v>
      </c>
      <c r="S2007" s="42">
        <v>3.8</v>
      </c>
      <c r="T2007" s="42">
        <v>40</v>
      </c>
      <c r="U2007" s="42">
        <v>15.4</v>
      </c>
      <c r="V2007" s="42">
        <v>20</v>
      </c>
      <c r="W2007" s="42" t="s">
        <v>5209</v>
      </c>
      <c r="X2007" s="42">
        <v>102</v>
      </c>
      <c r="Y2007" s="42">
        <v>27.5</v>
      </c>
      <c r="Z2007" s="42">
        <v>14</v>
      </c>
      <c r="AA2007" s="42">
        <v>7.5</v>
      </c>
      <c r="AB2007" s="42" t="s">
        <v>5210</v>
      </c>
      <c r="AC2007" s="42">
        <v>18.5</v>
      </c>
      <c r="AD2007" s="42" t="s">
        <v>157</v>
      </c>
      <c r="AE2007" s="42">
        <v>47</v>
      </c>
      <c r="AF2007" s="42" t="s">
        <v>3988</v>
      </c>
      <c r="AG2007" s="42">
        <v>66</v>
      </c>
      <c r="AH2007" s="42">
        <v>129.9</v>
      </c>
      <c r="AI2007" s="42">
        <v>124.1</v>
      </c>
      <c r="AJ2007" s="42">
        <v>532.05999999999995</v>
      </c>
      <c r="AK2007" s="42" t="s">
        <v>76</v>
      </c>
      <c r="AL2007" s="42" t="s">
        <v>76</v>
      </c>
      <c r="AM2007" s="42" t="s">
        <v>76</v>
      </c>
      <c r="AN2007" s="42">
        <v>6.7</v>
      </c>
    </row>
    <row r="2008" spans="2:40" x14ac:dyDescent="0.25">
      <c r="B2008" s="42" t="s">
        <v>408</v>
      </c>
      <c r="C2008" s="15">
        <v>467540</v>
      </c>
      <c r="D2008" s="15" t="s">
        <v>1808</v>
      </c>
      <c r="E2008" s="15">
        <v>2020</v>
      </c>
      <c r="F2008" s="41">
        <v>44136</v>
      </c>
      <c r="G2008" s="42">
        <v>1016.1</v>
      </c>
      <c r="H2008" s="42">
        <v>1017.1</v>
      </c>
      <c r="I2008" s="42">
        <v>1021.7</v>
      </c>
      <c r="J2008" s="42" t="s">
        <v>5211</v>
      </c>
      <c r="K2008" s="42">
        <v>1007.1</v>
      </c>
      <c r="L2008" s="42" t="s">
        <v>5212</v>
      </c>
      <c r="M2008" s="42">
        <v>25</v>
      </c>
      <c r="N2008" s="42">
        <v>30.6</v>
      </c>
      <c r="O2008" s="42" t="s">
        <v>5213</v>
      </c>
      <c r="P2008" s="42">
        <v>20.5</v>
      </c>
      <c r="Q2008" s="42" t="s">
        <v>5214</v>
      </c>
      <c r="R2008" s="42">
        <v>18.2</v>
      </c>
      <c r="S2008" s="42">
        <v>3.8</v>
      </c>
      <c r="T2008" s="42">
        <v>40</v>
      </c>
      <c r="U2008" s="42">
        <v>22.4</v>
      </c>
      <c r="V2008" s="42">
        <v>70</v>
      </c>
      <c r="W2008" s="42" t="s">
        <v>5215</v>
      </c>
      <c r="X2008" s="42">
        <v>205.5</v>
      </c>
      <c r="Y2008" s="42">
        <v>37.5</v>
      </c>
      <c r="Z2008" s="42">
        <v>15</v>
      </c>
      <c r="AA2008" s="42">
        <v>13.5</v>
      </c>
      <c r="AB2008" s="42" t="s">
        <v>5216</v>
      </c>
      <c r="AC2008" s="42">
        <v>46.5</v>
      </c>
      <c r="AD2008" s="42" t="s">
        <v>5217</v>
      </c>
      <c r="AE2008" s="42">
        <v>127.5</v>
      </c>
      <c r="AF2008" s="42" t="s">
        <v>4607</v>
      </c>
      <c r="AG2008" s="42">
        <v>67</v>
      </c>
      <c r="AH2008" s="42">
        <v>96.7</v>
      </c>
      <c r="AI2008" s="42">
        <v>108.5</v>
      </c>
      <c r="AJ2008" s="42">
        <v>422.77</v>
      </c>
      <c r="AK2008" s="42" t="s">
        <v>76</v>
      </c>
      <c r="AL2008" s="42" t="s">
        <v>76</v>
      </c>
      <c r="AM2008" s="42" t="s">
        <v>76</v>
      </c>
      <c r="AN2008" s="42">
        <v>7</v>
      </c>
    </row>
    <row r="2009" spans="2:40" x14ac:dyDescent="0.25">
      <c r="B2009" s="42" t="s">
        <v>408</v>
      </c>
      <c r="C2009" s="15">
        <v>467540</v>
      </c>
      <c r="D2009" s="15" t="s">
        <v>1808</v>
      </c>
      <c r="E2009" s="15">
        <v>2020</v>
      </c>
      <c r="F2009" s="41">
        <v>44166</v>
      </c>
      <c r="G2009" s="42">
        <v>1016.7</v>
      </c>
      <c r="H2009" s="42">
        <v>1017.8</v>
      </c>
      <c r="I2009" s="42">
        <v>1026.0999999999999</v>
      </c>
      <c r="J2009" s="42" t="s">
        <v>5218</v>
      </c>
      <c r="K2009" s="42">
        <v>1009.7</v>
      </c>
      <c r="L2009" s="42" t="s">
        <v>5219</v>
      </c>
      <c r="M2009" s="42">
        <v>22</v>
      </c>
      <c r="N2009" s="42">
        <v>27.9</v>
      </c>
      <c r="O2009" s="42" t="s">
        <v>5220</v>
      </c>
      <c r="P2009" s="42">
        <v>13.4</v>
      </c>
      <c r="Q2009" s="42" t="s">
        <v>5221</v>
      </c>
      <c r="R2009" s="42">
        <v>15</v>
      </c>
      <c r="S2009" s="42">
        <v>3.8</v>
      </c>
      <c r="T2009" s="42">
        <v>40</v>
      </c>
      <c r="U2009" s="42">
        <v>18.2</v>
      </c>
      <c r="V2009" s="42">
        <v>70</v>
      </c>
      <c r="W2009" s="42" t="s">
        <v>5222</v>
      </c>
      <c r="X2009" s="42">
        <v>19.5</v>
      </c>
      <c r="Y2009" s="42">
        <v>25.5</v>
      </c>
      <c r="Z2009" s="42">
        <v>10</v>
      </c>
      <c r="AA2009" s="42">
        <v>1</v>
      </c>
      <c r="AB2009" s="42" t="s">
        <v>5223</v>
      </c>
      <c r="AC2009" s="42">
        <v>2</v>
      </c>
      <c r="AD2009" s="42" t="s">
        <v>5224</v>
      </c>
      <c r="AE2009" s="42">
        <v>6</v>
      </c>
      <c r="AF2009" s="42" t="s">
        <v>4001</v>
      </c>
      <c r="AG2009" s="42">
        <v>65</v>
      </c>
      <c r="AH2009" s="42">
        <v>80.2</v>
      </c>
      <c r="AI2009" s="42">
        <v>62</v>
      </c>
      <c r="AJ2009" s="42">
        <v>328.82</v>
      </c>
      <c r="AK2009" s="42" t="s">
        <v>76</v>
      </c>
      <c r="AL2009" s="42" t="s">
        <v>76</v>
      </c>
      <c r="AM2009" s="42" t="s">
        <v>76</v>
      </c>
      <c r="AN2009" s="42">
        <v>8.3000000000000007</v>
      </c>
    </row>
    <row r="2010" spans="2:40" x14ac:dyDescent="0.25">
      <c r="B2010" s="42" t="s">
        <v>408</v>
      </c>
      <c r="C2010" s="15">
        <v>467540</v>
      </c>
      <c r="D2010" s="15" t="s">
        <v>1808</v>
      </c>
      <c r="E2010" s="15">
        <v>2021</v>
      </c>
      <c r="F2010" s="41">
        <v>44197</v>
      </c>
      <c r="G2010" s="42">
        <v>1018.2</v>
      </c>
      <c r="H2010" s="42">
        <v>1019.2</v>
      </c>
      <c r="I2010" s="42">
        <v>1024.4000000000001</v>
      </c>
      <c r="J2010" s="42" t="s">
        <v>5225</v>
      </c>
      <c r="K2010" s="42">
        <v>1007.7</v>
      </c>
      <c r="L2010" s="42" t="s">
        <v>5226</v>
      </c>
      <c r="M2010" s="42">
        <v>19.2</v>
      </c>
      <c r="N2010" s="42">
        <v>26</v>
      </c>
      <c r="O2010" s="42" t="s">
        <v>5227</v>
      </c>
      <c r="P2010" s="42">
        <v>11.2</v>
      </c>
      <c r="Q2010" s="42" t="s">
        <v>5228</v>
      </c>
      <c r="R2010" s="42">
        <v>12.8</v>
      </c>
      <c r="S2010" s="42">
        <v>3.2</v>
      </c>
      <c r="T2010" s="42">
        <v>20</v>
      </c>
      <c r="U2010" s="42">
        <v>16.3</v>
      </c>
      <c r="V2010" s="42">
        <v>40</v>
      </c>
      <c r="W2010" s="42" t="s">
        <v>5229</v>
      </c>
      <c r="X2010" s="42">
        <v>14.5</v>
      </c>
      <c r="Y2010" s="42">
        <v>15.6</v>
      </c>
      <c r="Z2010" s="42">
        <v>5</v>
      </c>
      <c r="AA2010" s="42">
        <v>1.5</v>
      </c>
      <c r="AB2010" s="42" t="s">
        <v>5230</v>
      </c>
      <c r="AC2010" s="42">
        <v>3.5</v>
      </c>
      <c r="AD2010" s="42" t="s">
        <v>5231</v>
      </c>
      <c r="AE2010" s="42">
        <v>6</v>
      </c>
      <c r="AF2010" s="42" t="s">
        <v>5232</v>
      </c>
      <c r="AG2010" s="42">
        <v>67</v>
      </c>
      <c r="AH2010" s="42">
        <v>101.4</v>
      </c>
      <c r="AI2010" s="42">
        <v>126.2</v>
      </c>
      <c r="AJ2010" s="42">
        <v>354.8</v>
      </c>
      <c r="AK2010" s="42" t="s">
        <v>76</v>
      </c>
      <c r="AL2010" s="42" t="s">
        <v>76</v>
      </c>
      <c r="AM2010" s="42" t="s">
        <v>76</v>
      </c>
      <c r="AN2010" s="42">
        <v>6.8</v>
      </c>
    </row>
    <row r="2011" spans="2:40" x14ac:dyDescent="0.25">
      <c r="B2011" s="42" t="s">
        <v>408</v>
      </c>
      <c r="C2011" s="15">
        <v>467540</v>
      </c>
      <c r="D2011" s="15" t="s">
        <v>1808</v>
      </c>
      <c r="E2011" s="15">
        <v>2021</v>
      </c>
      <c r="F2011" s="41">
        <v>44228</v>
      </c>
      <c r="G2011" s="42">
        <v>1016.1</v>
      </c>
      <c r="H2011" s="42">
        <v>1017</v>
      </c>
      <c r="I2011" s="42">
        <v>1025.5999999999999</v>
      </c>
      <c r="J2011" s="42" t="s">
        <v>4010</v>
      </c>
      <c r="K2011" s="42">
        <v>1004.8</v>
      </c>
      <c r="L2011" s="42" t="s">
        <v>5233</v>
      </c>
      <c r="M2011" s="42">
        <v>21</v>
      </c>
      <c r="N2011" s="42">
        <v>27</v>
      </c>
      <c r="O2011" s="42" t="s">
        <v>5234</v>
      </c>
      <c r="P2011" s="42">
        <v>14.6</v>
      </c>
      <c r="Q2011" s="42" t="s">
        <v>5235</v>
      </c>
      <c r="R2011" s="42">
        <v>15.8</v>
      </c>
      <c r="S2011" s="42">
        <v>2.7</v>
      </c>
      <c r="T2011" s="42">
        <v>30</v>
      </c>
      <c r="U2011" s="42">
        <v>15.3</v>
      </c>
      <c r="V2011" s="42">
        <v>30</v>
      </c>
      <c r="W2011" s="42" t="s">
        <v>5236</v>
      </c>
      <c r="X2011" s="42">
        <v>44</v>
      </c>
      <c r="Y2011" s="42">
        <v>19.899999999999999</v>
      </c>
      <c r="Z2011" s="42">
        <v>9</v>
      </c>
      <c r="AA2011" s="42">
        <v>4</v>
      </c>
      <c r="AB2011" s="42" t="s">
        <v>4629</v>
      </c>
      <c r="AC2011" s="42">
        <v>10.5</v>
      </c>
      <c r="AD2011" s="42" t="s">
        <v>5237</v>
      </c>
      <c r="AE2011" s="42">
        <v>34.5</v>
      </c>
      <c r="AF2011" s="42" t="s">
        <v>1464</v>
      </c>
      <c r="AG2011" s="42">
        <v>73</v>
      </c>
      <c r="AH2011" s="42">
        <v>95.5</v>
      </c>
      <c r="AI2011" s="42">
        <v>145.5</v>
      </c>
      <c r="AJ2011" s="42">
        <v>422.35</v>
      </c>
      <c r="AK2011" s="42" t="s">
        <v>76</v>
      </c>
      <c r="AL2011" s="42" t="s">
        <v>76</v>
      </c>
      <c r="AM2011" s="42" t="s">
        <v>76</v>
      </c>
      <c r="AN2011" s="42">
        <v>5.6</v>
      </c>
    </row>
    <row r="2012" spans="2:40" x14ac:dyDescent="0.25">
      <c r="B2012" s="42" t="s">
        <v>408</v>
      </c>
      <c r="C2012" s="15">
        <v>467540</v>
      </c>
      <c r="D2012" s="15" t="s">
        <v>1808</v>
      </c>
      <c r="E2012" s="15">
        <v>2021</v>
      </c>
      <c r="F2012" s="41">
        <v>44256</v>
      </c>
      <c r="G2012" s="42">
        <v>1014.6</v>
      </c>
      <c r="H2012" s="42">
        <v>1015.6</v>
      </c>
      <c r="I2012" s="42">
        <v>1023.1</v>
      </c>
      <c r="J2012" s="42" t="s">
        <v>5238</v>
      </c>
      <c r="K2012" s="42">
        <v>1002.8</v>
      </c>
      <c r="L2012" s="42" t="s">
        <v>5239</v>
      </c>
      <c r="M2012" s="42">
        <v>23.4</v>
      </c>
      <c r="N2012" s="42">
        <v>34.1</v>
      </c>
      <c r="O2012" s="42" t="s">
        <v>5240</v>
      </c>
      <c r="P2012" s="42">
        <v>18.100000000000001</v>
      </c>
      <c r="Q2012" s="42" t="s">
        <v>5241</v>
      </c>
      <c r="R2012" s="42">
        <v>18.8</v>
      </c>
      <c r="S2012" s="42">
        <v>2.7</v>
      </c>
      <c r="T2012" s="42">
        <v>30</v>
      </c>
      <c r="U2012" s="42">
        <v>17.7</v>
      </c>
      <c r="V2012" s="42">
        <v>30</v>
      </c>
      <c r="W2012" s="42" t="s">
        <v>5242</v>
      </c>
      <c r="X2012" s="42">
        <v>25.5</v>
      </c>
      <c r="Y2012" s="42">
        <v>13.2</v>
      </c>
      <c r="Z2012" s="42">
        <v>8</v>
      </c>
      <c r="AA2012" s="42">
        <v>2</v>
      </c>
      <c r="AB2012" s="42" t="s">
        <v>5243</v>
      </c>
      <c r="AC2012" s="42">
        <v>4.5</v>
      </c>
      <c r="AD2012" s="42" t="s">
        <v>5244</v>
      </c>
      <c r="AE2012" s="42">
        <v>6</v>
      </c>
      <c r="AF2012" s="42" t="s">
        <v>2900</v>
      </c>
      <c r="AG2012" s="42">
        <v>76</v>
      </c>
      <c r="AH2012" s="42">
        <v>116</v>
      </c>
      <c r="AI2012" s="42">
        <v>146.80000000000001</v>
      </c>
      <c r="AJ2012" s="42">
        <v>484.44</v>
      </c>
      <c r="AK2012" s="42" t="s">
        <v>76</v>
      </c>
      <c r="AL2012" s="42" t="s">
        <v>76</v>
      </c>
      <c r="AM2012" s="42" t="s">
        <v>76</v>
      </c>
      <c r="AN2012" s="42">
        <v>6.4</v>
      </c>
    </row>
    <row r="2013" spans="2:40" x14ac:dyDescent="0.25">
      <c r="B2013" s="42" t="s">
        <v>408</v>
      </c>
      <c r="C2013" s="15">
        <v>467540</v>
      </c>
      <c r="D2013" s="15" t="s">
        <v>1808</v>
      </c>
      <c r="E2013" s="15">
        <v>2021</v>
      </c>
      <c r="F2013" s="41">
        <v>44287</v>
      </c>
      <c r="G2013" s="42">
        <v>1012.8</v>
      </c>
      <c r="H2013" s="42">
        <v>1013.7</v>
      </c>
      <c r="I2013" s="42">
        <v>1019.9</v>
      </c>
      <c r="J2013" s="42" t="s">
        <v>5245</v>
      </c>
      <c r="K2013" s="42">
        <v>1004.2</v>
      </c>
      <c r="L2013" s="42" t="s">
        <v>5246</v>
      </c>
      <c r="M2013" s="42">
        <v>24.1</v>
      </c>
      <c r="N2013" s="42">
        <v>32</v>
      </c>
      <c r="O2013" s="42" t="s">
        <v>5247</v>
      </c>
      <c r="P2013" s="42">
        <v>20</v>
      </c>
      <c r="Q2013" s="42" t="s">
        <v>5248</v>
      </c>
      <c r="R2013" s="42">
        <v>19.7</v>
      </c>
      <c r="S2013" s="42">
        <v>2.4</v>
      </c>
      <c r="T2013" s="42">
        <v>40</v>
      </c>
      <c r="U2013" s="42">
        <v>14.2</v>
      </c>
      <c r="V2013" s="42">
        <v>40</v>
      </c>
      <c r="W2013" s="42" t="s">
        <v>5249</v>
      </c>
      <c r="X2013" s="42">
        <v>77</v>
      </c>
      <c r="Y2013" s="42">
        <v>29.8</v>
      </c>
      <c r="Z2013" s="42">
        <v>12</v>
      </c>
      <c r="AA2013" s="42">
        <v>5.5</v>
      </c>
      <c r="AB2013" s="42" t="s">
        <v>5250</v>
      </c>
      <c r="AC2013" s="42">
        <v>11.5</v>
      </c>
      <c r="AD2013" s="42" t="s">
        <v>5251</v>
      </c>
      <c r="AE2013" s="42">
        <v>16.5</v>
      </c>
      <c r="AF2013" s="42" t="s">
        <v>5252</v>
      </c>
      <c r="AG2013" s="42">
        <v>77</v>
      </c>
      <c r="AH2013" s="42">
        <v>113.6</v>
      </c>
      <c r="AI2013" s="42">
        <v>104</v>
      </c>
      <c r="AJ2013" s="42">
        <v>432.57</v>
      </c>
      <c r="AK2013" s="42" t="s">
        <v>76</v>
      </c>
      <c r="AL2013" s="42" t="s">
        <v>76</v>
      </c>
      <c r="AM2013" s="42" t="s">
        <v>76</v>
      </c>
      <c r="AN2013" s="42">
        <v>7.6</v>
      </c>
    </row>
    <row r="2014" spans="2:40" x14ac:dyDescent="0.25">
      <c r="B2014" s="42" t="s">
        <v>408</v>
      </c>
      <c r="C2014" s="15">
        <v>467540</v>
      </c>
      <c r="D2014" s="15" t="s">
        <v>1808</v>
      </c>
      <c r="E2014" s="15">
        <v>2021</v>
      </c>
      <c r="F2014" s="41">
        <v>44317</v>
      </c>
      <c r="G2014" s="42">
        <v>1009</v>
      </c>
      <c r="H2014" s="42">
        <v>1009.9</v>
      </c>
      <c r="I2014" s="42">
        <v>1016</v>
      </c>
      <c r="J2014" s="42" t="s">
        <v>5253</v>
      </c>
      <c r="K2014" s="42">
        <v>1000.7</v>
      </c>
      <c r="L2014" s="42" t="s">
        <v>5254</v>
      </c>
      <c r="M2014" s="42">
        <v>28.3</v>
      </c>
      <c r="N2014" s="42">
        <v>38.799999999999997</v>
      </c>
      <c r="O2014" s="42" t="s">
        <v>5255</v>
      </c>
      <c r="P2014" s="42">
        <v>21.8</v>
      </c>
      <c r="Q2014" s="42" t="s">
        <v>5256</v>
      </c>
      <c r="R2014" s="42">
        <v>23.9</v>
      </c>
      <c r="S2014" s="42">
        <v>2</v>
      </c>
      <c r="T2014" s="42">
        <v>300</v>
      </c>
      <c r="U2014" s="42">
        <v>14.3</v>
      </c>
      <c r="V2014" s="42">
        <v>180</v>
      </c>
      <c r="W2014" s="42" t="s">
        <v>5257</v>
      </c>
      <c r="X2014" s="42">
        <v>13.5</v>
      </c>
      <c r="Y2014" s="42">
        <v>3.6</v>
      </c>
      <c r="Z2014" s="42">
        <v>4</v>
      </c>
      <c r="AA2014" s="42">
        <v>2</v>
      </c>
      <c r="AB2014" s="42" t="s">
        <v>5258</v>
      </c>
      <c r="AC2014" s="42">
        <v>3.5</v>
      </c>
      <c r="AD2014" s="42" t="s">
        <v>5259</v>
      </c>
      <c r="AE2014" s="42">
        <v>4</v>
      </c>
      <c r="AF2014" s="42" t="s">
        <v>4652</v>
      </c>
      <c r="AG2014" s="42">
        <v>78</v>
      </c>
      <c r="AH2014" s="42">
        <v>181.4</v>
      </c>
      <c r="AI2014" s="42">
        <v>270.39999999999998</v>
      </c>
      <c r="AJ2014" s="42">
        <v>741.28</v>
      </c>
      <c r="AK2014" s="42" t="s">
        <v>76</v>
      </c>
      <c r="AL2014" s="42" t="s">
        <v>76</v>
      </c>
      <c r="AM2014" s="42" t="s">
        <v>76</v>
      </c>
      <c r="AN2014" s="42">
        <v>3.5</v>
      </c>
    </row>
    <row r="2015" spans="2:40" x14ac:dyDescent="0.25">
      <c r="B2015" s="42" t="s">
        <v>408</v>
      </c>
      <c r="C2015" s="15">
        <v>467540</v>
      </c>
      <c r="D2015" s="15" t="s">
        <v>1808</v>
      </c>
      <c r="E2015" s="15">
        <v>2021</v>
      </c>
      <c r="F2015" s="41">
        <v>44348</v>
      </c>
      <c r="G2015" s="42">
        <v>1005.3</v>
      </c>
      <c r="H2015" s="42">
        <v>1006.2</v>
      </c>
      <c r="I2015" s="42">
        <v>1011.8</v>
      </c>
      <c r="J2015" s="42" t="s">
        <v>5260</v>
      </c>
      <c r="K2015" s="42">
        <v>999</v>
      </c>
      <c r="L2015" s="42" t="s">
        <v>2917</v>
      </c>
      <c r="M2015" s="42">
        <v>29</v>
      </c>
      <c r="N2015" s="42">
        <v>36.299999999999997</v>
      </c>
      <c r="O2015" s="42" t="s">
        <v>5261</v>
      </c>
      <c r="P2015" s="42">
        <v>24.1</v>
      </c>
      <c r="Q2015" s="42" t="s">
        <v>5262</v>
      </c>
      <c r="R2015" s="42">
        <v>23.8</v>
      </c>
      <c r="S2015" s="42">
        <v>1.8</v>
      </c>
      <c r="T2015" s="42">
        <v>300</v>
      </c>
      <c r="U2015" s="42">
        <v>13</v>
      </c>
      <c r="V2015" s="42">
        <v>200</v>
      </c>
      <c r="W2015" s="42" t="s">
        <v>5263</v>
      </c>
      <c r="X2015" s="42">
        <v>240</v>
      </c>
      <c r="Y2015" s="42">
        <v>41.7</v>
      </c>
      <c r="Z2015" s="42">
        <v>17</v>
      </c>
      <c r="AA2015" s="42">
        <v>9.5</v>
      </c>
      <c r="AB2015" s="42" t="s">
        <v>5264</v>
      </c>
      <c r="AC2015" s="42">
        <v>32.5</v>
      </c>
      <c r="AD2015" s="42" t="s">
        <v>5265</v>
      </c>
      <c r="AE2015" s="42">
        <v>82</v>
      </c>
      <c r="AF2015" s="42" t="s">
        <v>4046</v>
      </c>
      <c r="AG2015" s="42">
        <v>75</v>
      </c>
      <c r="AH2015" s="42">
        <v>157.9</v>
      </c>
      <c r="AI2015" s="42">
        <v>185.6</v>
      </c>
      <c r="AJ2015" s="42">
        <v>602.55999999999995</v>
      </c>
      <c r="AK2015" s="42" t="s">
        <v>76</v>
      </c>
      <c r="AL2015" s="42" t="s">
        <v>76</v>
      </c>
      <c r="AM2015" s="42" t="s">
        <v>76</v>
      </c>
      <c r="AN2015" s="42">
        <v>5.8</v>
      </c>
    </row>
    <row r="2016" spans="2:40" x14ac:dyDescent="0.25">
      <c r="B2016" s="42" t="s">
        <v>408</v>
      </c>
      <c r="C2016" s="15">
        <v>467540</v>
      </c>
      <c r="D2016" s="15" t="s">
        <v>1808</v>
      </c>
      <c r="E2016" s="15">
        <v>2021</v>
      </c>
      <c r="F2016" s="41">
        <v>44378</v>
      </c>
      <c r="G2016" s="42">
        <v>1003.9</v>
      </c>
      <c r="H2016" s="42">
        <v>1004.8</v>
      </c>
      <c r="I2016" s="42">
        <v>1013.3</v>
      </c>
      <c r="J2016" s="42" t="s">
        <v>5266</v>
      </c>
      <c r="K2016" s="42">
        <v>986.5</v>
      </c>
      <c r="L2016" s="42" t="s">
        <v>5267</v>
      </c>
      <c r="M2016" s="42">
        <v>29</v>
      </c>
      <c r="N2016" s="42">
        <v>35.799999999999997</v>
      </c>
      <c r="O2016" s="42" t="s">
        <v>5268</v>
      </c>
      <c r="P2016" s="42">
        <v>24.3</v>
      </c>
      <c r="Q2016" s="42" t="s">
        <v>5269</v>
      </c>
      <c r="R2016" s="42">
        <v>24.7</v>
      </c>
      <c r="S2016" s="42">
        <v>1.8</v>
      </c>
      <c r="T2016" s="42">
        <v>300</v>
      </c>
      <c r="U2016" s="42">
        <v>16.2</v>
      </c>
      <c r="V2016" s="42">
        <v>40</v>
      </c>
      <c r="W2016" s="42" t="s">
        <v>5270</v>
      </c>
      <c r="X2016" s="42">
        <v>135.5</v>
      </c>
      <c r="Y2016" s="42">
        <v>27.9</v>
      </c>
      <c r="Z2016" s="42">
        <v>9</v>
      </c>
      <c r="AA2016" s="42">
        <v>15</v>
      </c>
      <c r="AB2016" s="42" t="s">
        <v>5271</v>
      </c>
      <c r="AC2016" s="42">
        <v>33</v>
      </c>
      <c r="AD2016" s="42" t="s">
        <v>5272</v>
      </c>
      <c r="AE2016" s="42">
        <v>67</v>
      </c>
      <c r="AF2016" s="42" t="s">
        <v>3441</v>
      </c>
      <c r="AG2016" s="42">
        <v>78</v>
      </c>
      <c r="AH2016" s="42">
        <v>151.5</v>
      </c>
      <c r="AI2016" s="42">
        <v>252.1</v>
      </c>
      <c r="AJ2016" s="42">
        <v>692.18</v>
      </c>
      <c r="AK2016" s="42" t="s">
        <v>76</v>
      </c>
      <c r="AL2016" s="42" t="s">
        <v>76</v>
      </c>
      <c r="AM2016" s="42" t="s">
        <v>76</v>
      </c>
      <c r="AN2016" s="42">
        <v>4.2</v>
      </c>
    </row>
    <row r="2017" spans="2:40" x14ac:dyDescent="0.25">
      <c r="B2017" s="42" t="s">
        <v>408</v>
      </c>
      <c r="C2017" s="15">
        <v>467540</v>
      </c>
      <c r="D2017" s="15" t="s">
        <v>1808</v>
      </c>
      <c r="E2017" s="15">
        <v>2021</v>
      </c>
      <c r="F2017" s="41">
        <v>44409</v>
      </c>
      <c r="G2017" s="42">
        <v>1006.3</v>
      </c>
      <c r="H2017" s="42">
        <v>1007.2</v>
      </c>
      <c r="I2017" s="42">
        <v>1014.4</v>
      </c>
      <c r="J2017" s="42" t="s">
        <v>5273</v>
      </c>
      <c r="K2017" s="42">
        <v>994.8</v>
      </c>
      <c r="L2017" s="42" t="s">
        <v>5274</v>
      </c>
      <c r="M2017" s="42">
        <v>27.9</v>
      </c>
      <c r="N2017" s="42">
        <v>35.1</v>
      </c>
      <c r="O2017" s="42" t="s">
        <v>5275</v>
      </c>
      <c r="P2017" s="42">
        <v>24</v>
      </c>
      <c r="Q2017" s="42" t="s">
        <v>5276</v>
      </c>
      <c r="R2017" s="42">
        <v>24.6</v>
      </c>
      <c r="S2017" s="42">
        <v>2</v>
      </c>
      <c r="T2017" s="42">
        <v>300</v>
      </c>
      <c r="U2017" s="42">
        <v>21.6</v>
      </c>
      <c r="V2017" s="42">
        <v>210</v>
      </c>
      <c r="W2017" s="42" t="s">
        <v>5277</v>
      </c>
      <c r="X2017" s="42">
        <v>703.5</v>
      </c>
      <c r="Y2017" s="42">
        <v>105.2</v>
      </c>
      <c r="Z2017" s="42">
        <v>14</v>
      </c>
      <c r="AA2017" s="42">
        <v>15</v>
      </c>
      <c r="AB2017" s="42" t="s">
        <v>5278</v>
      </c>
      <c r="AC2017" s="42">
        <v>53.5</v>
      </c>
      <c r="AD2017" s="42" t="s">
        <v>5279</v>
      </c>
      <c r="AE2017" s="42">
        <v>224</v>
      </c>
      <c r="AF2017" s="42" t="s">
        <v>5280</v>
      </c>
      <c r="AG2017" s="42">
        <v>83</v>
      </c>
      <c r="AH2017" s="42">
        <v>130.1</v>
      </c>
      <c r="AI2017" s="42">
        <v>197.8</v>
      </c>
      <c r="AJ2017" s="42">
        <v>560.44000000000005</v>
      </c>
      <c r="AK2017" s="42" t="s">
        <v>76</v>
      </c>
      <c r="AL2017" s="42" t="s">
        <v>76</v>
      </c>
      <c r="AM2017" s="42" t="s">
        <v>76</v>
      </c>
      <c r="AN2017" s="42">
        <v>5.6</v>
      </c>
    </row>
    <row r="2018" spans="2:40" x14ac:dyDescent="0.25">
      <c r="B2018" s="42" t="s">
        <v>408</v>
      </c>
      <c r="C2018" s="15">
        <v>467540</v>
      </c>
      <c r="D2018" s="15" t="s">
        <v>1808</v>
      </c>
      <c r="E2018" s="15">
        <v>2021</v>
      </c>
      <c r="F2018" s="41">
        <v>44440</v>
      </c>
      <c r="G2018" s="42">
        <v>1008.7</v>
      </c>
      <c r="H2018" s="42">
        <v>1009.6</v>
      </c>
      <c r="I2018" s="42">
        <v>1015.1</v>
      </c>
      <c r="J2018" s="42" t="s">
        <v>5281</v>
      </c>
      <c r="K2018" s="42">
        <v>989.9</v>
      </c>
      <c r="L2018" s="42" t="s">
        <v>5282</v>
      </c>
      <c r="M2018" s="42">
        <v>28.1</v>
      </c>
      <c r="N2018" s="42">
        <v>34.299999999999997</v>
      </c>
      <c r="O2018" s="42" t="s">
        <v>5283</v>
      </c>
      <c r="P2018" s="42">
        <v>23.3</v>
      </c>
      <c r="Q2018" s="42" t="s">
        <v>5284</v>
      </c>
      <c r="R2018" s="42">
        <v>24.3</v>
      </c>
      <c r="S2018" s="42">
        <v>2.1</v>
      </c>
      <c r="T2018" s="42">
        <v>300</v>
      </c>
      <c r="U2018" s="42">
        <v>17.3</v>
      </c>
      <c r="V2018" s="42">
        <v>350</v>
      </c>
      <c r="W2018" s="42" t="s">
        <v>5285</v>
      </c>
      <c r="X2018" s="42">
        <v>190</v>
      </c>
      <c r="Y2018" s="42">
        <v>25.1</v>
      </c>
      <c r="Z2018" s="42">
        <v>14</v>
      </c>
      <c r="AA2018" s="42">
        <v>20.5</v>
      </c>
      <c r="AB2018" s="42" t="s">
        <v>5286</v>
      </c>
      <c r="AC2018" s="42">
        <v>45.5</v>
      </c>
      <c r="AD2018" s="42" t="s">
        <v>5286</v>
      </c>
      <c r="AE2018" s="42">
        <v>77.5</v>
      </c>
      <c r="AF2018" s="42" t="s">
        <v>3443</v>
      </c>
      <c r="AG2018" s="42">
        <v>80</v>
      </c>
      <c r="AH2018" s="42">
        <v>146.80000000000001</v>
      </c>
      <c r="AI2018" s="42">
        <v>232</v>
      </c>
      <c r="AJ2018" s="42">
        <v>612.79999999999995</v>
      </c>
      <c r="AK2018" s="42" t="s">
        <v>76</v>
      </c>
      <c r="AL2018" s="42" t="s">
        <v>76</v>
      </c>
      <c r="AM2018" s="42" t="s">
        <v>76</v>
      </c>
      <c r="AN2018" s="42">
        <v>4.4000000000000004</v>
      </c>
    </row>
    <row r="2019" spans="2:40" x14ac:dyDescent="0.25">
      <c r="B2019" s="42" t="s">
        <v>408</v>
      </c>
      <c r="C2019" s="15">
        <v>467540</v>
      </c>
      <c r="D2019" s="15" t="s">
        <v>1808</v>
      </c>
      <c r="E2019" s="15">
        <v>2021</v>
      </c>
      <c r="F2019" s="41">
        <v>44470</v>
      </c>
      <c r="G2019" s="42">
        <v>1012.2</v>
      </c>
      <c r="H2019" s="42">
        <v>1013.1</v>
      </c>
      <c r="I2019" s="42">
        <v>1019.3</v>
      </c>
      <c r="J2019" s="42" t="s">
        <v>5287</v>
      </c>
      <c r="K2019" s="42">
        <v>995</v>
      </c>
      <c r="L2019" s="42" t="s">
        <v>5288</v>
      </c>
      <c r="M2019" s="42">
        <v>26.5</v>
      </c>
      <c r="N2019" s="42">
        <v>31.8</v>
      </c>
      <c r="O2019" s="42" t="s">
        <v>5289</v>
      </c>
      <c r="P2019" s="42">
        <v>21.2</v>
      </c>
      <c r="Q2019" s="42" t="s">
        <v>5290</v>
      </c>
      <c r="R2019" s="42">
        <v>21.8</v>
      </c>
      <c r="S2019" s="42">
        <v>3.5</v>
      </c>
      <c r="T2019" s="42">
        <v>30</v>
      </c>
      <c r="U2019" s="42">
        <v>24.2</v>
      </c>
      <c r="V2019" s="42">
        <v>30</v>
      </c>
      <c r="W2019" s="42" t="s">
        <v>5291</v>
      </c>
      <c r="X2019" s="42">
        <v>668.5</v>
      </c>
      <c r="Y2019" s="42">
        <v>77.599999999999994</v>
      </c>
      <c r="Z2019" s="42">
        <v>16</v>
      </c>
      <c r="AA2019" s="42">
        <v>17.5</v>
      </c>
      <c r="AB2019" s="42" t="s">
        <v>5292</v>
      </c>
      <c r="AC2019" s="42">
        <v>35.5</v>
      </c>
      <c r="AD2019" s="42" t="s">
        <v>5293</v>
      </c>
      <c r="AE2019" s="42">
        <v>165.5</v>
      </c>
      <c r="AF2019" s="42" t="s">
        <v>5294</v>
      </c>
      <c r="AG2019" s="42">
        <v>76</v>
      </c>
      <c r="AH2019" s="42">
        <v>136.5</v>
      </c>
      <c r="AI2019" s="42">
        <v>146.30000000000001</v>
      </c>
      <c r="AJ2019" s="42">
        <v>463.35</v>
      </c>
      <c r="AK2019" s="42" t="s">
        <v>76</v>
      </c>
      <c r="AL2019" s="42" t="s">
        <v>76</v>
      </c>
      <c r="AM2019" s="42" t="s">
        <v>76</v>
      </c>
      <c r="AN2019" s="42">
        <v>6.9</v>
      </c>
    </row>
    <row r="2020" spans="2:40" x14ac:dyDescent="0.25">
      <c r="B2020" s="42" t="s">
        <v>408</v>
      </c>
      <c r="C2020" s="15">
        <v>467540</v>
      </c>
      <c r="D2020" s="15" t="s">
        <v>1808</v>
      </c>
      <c r="E2020" s="15">
        <v>2021</v>
      </c>
      <c r="F2020" s="41">
        <v>44501</v>
      </c>
      <c r="G2020" s="42">
        <v>1014.9</v>
      </c>
      <c r="H2020" s="42">
        <v>1015.9</v>
      </c>
      <c r="I2020" s="42">
        <v>1020.7</v>
      </c>
      <c r="J2020" s="42" t="s">
        <v>1590</v>
      </c>
      <c r="K2020" s="42">
        <v>1005.9</v>
      </c>
      <c r="L2020" s="42" t="s">
        <v>5295</v>
      </c>
      <c r="M2020" s="42">
        <v>23.7</v>
      </c>
      <c r="N2020" s="42">
        <v>30.8</v>
      </c>
      <c r="O2020" s="42" t="s">
        <v>5296</v>
      </c>
      <c r="P2020" s="42">
        <v>18.100000000000001</v>
      </c>
      <c r="Q2020" s="42" t="s">
        <v>5297</v>
      </c>
      <c r="R2020" s="42">
        <v>19.100000000000001</v>
      </c>
      <c r="S2020" s="42">
        <v>2.9</v>
      </c>
      <c r="T2020" s="42">
        <v>40</v>
      </c>
      <c r="U2020" s="42">
        <v>17</v>
      </c>
      <c r="V2020" s="42">
        <v>30</v>
      </c>
      <c r="W2020" s="42" t="s">
        <v>5298</v>
      </c>
      <c r="X2020" s="42">
        <v>66</v>
      </c>
      <c r="Y2020" s="42">
        <v>40.1</v>
      </c>
      <c r="Z2020" s="42">
        <v>11</v>
      </c>
      <c r="AA2020" s="42">
        <v>4.5</v>
      </c>
      <c r="AB2020" s="42" t="s">
        <v>5299</v>
      </c>
      <c r="AC2020" s="42">
        <v>7.5</v>
      </c>
      <c r="AD2020" s="42" t="s">
        <v>5300</v>
      </c>
      <c r="AE2020" s="42">
        <v>18.5</v>
      </c>
      <c r="AF2020" s="42" t="s">
        <v>3445</v>
      </c>
      <c r="AG2020" s="42">
        <v>76</v>
      </c>
      <c r="AH2020" s="42">
        <v>93.1</v>
      </c>
      <c r="AI2020" s="42">
        <v>98.7</v>
      </c>
      <c r="AJ2020" s="42">
        <v>347.84</v>
      </c>
      <c r="AK2020" s="42" t="s">
        <v>76</v>
      </c>
      <c r="AL2020" s="42" t="s">
        <v>76</v>
      </c>
      <c r="AM2020" s="42" t="s">
        <v>76</v>
      </c>
      <c r="AN2020" s="42">
        <v>7.7</v>
      </c>
    </row>
    <row r="2021" spans="2:40" x14ac:dyDescent="0.25">
      <c r="B2021" s="42" t="s">
        <v>408</v>
      </c>
      <c r="C2021" s="15">
        <v>467540</v>
      </c>
      <c r="D2021" s="15" t="s">
        <v>1808</v>
      </c>
      <c r="E2021" s="15">
        <v>2021</v>
      </c>
      <c r="F2021" s="41">
        <v>44531</v>
      </c>
      <c r="G2021" s="43">
        <v>1018.9</v>
      </c>
      <c r="H2021" s="43">
        <v>1019.9</v>
      </c>
      <c r="I2021" s="43">
        <v>1026.8</v>
      </c>
      <c r="J2021" s="42" t="s">
        <v>18805</v>
      </c>
      <c r="K2021" s="43">
        <v>1009.3</v>
      </c>
      <c r="L2021" s="42" t="s">
        <v>5301</v>
      </c>
      <c r="M2021" s="43">
        <v>21.5</v>
      </c>
      <c r="N2021" s="43">
        <v>27</v>
      </c>
      <c r="O2021" s="42" t="s">
        <v>5302</v>
      </c>
      <c r="P2021" s="43">
        <v>14.7</v>
      </c>
      <c r="Q2021" s="42" t="s">
        <v>5303</v>
      </c>
      <c r="R2021" s="43">
        <v>15.3</v>
      </c>
      <c r="S2021" s="43">
        <v>3.4</v>
      </c>
      <c r="T2021" s="43">
        <v>20</v>
      </c>
      <c r="U2021" s="43">
        <v>19.2</v>
      </c>
      <c r="V2021" s="43">
        <v>50</v>
      </c>
      <c r="W2021" s="42" t="s">
        <v>5304</v>
      </c>
      <c r="X2021" s="43">
        <v>37.5</v>
      </c>
      <c r="Y2021" s="43">
        <v>15.9</v>
      </c>
      <c r="Z2021" s="43">
        <v>15</v>
      </c>
      <c r="AA2021" s="43">
        <v>3</v>
      </c>
      <c r="AB2021" s="42" t="s">
        <v>5305</v>
      </c>
      <c r="AC2021" s="43">
        <v>8</v>
      </c>
      <c r="AD2021" s="42" t="s">
        <v>5306</v>
      </c>
      <c r="AE2021" s="43">
        <v>8</v>
      </c>
      <c r="AF2021" s="42" t="s">
        <v>5307</v>
      </c>
      <c r="AG2021" s="43">
        <v>69</v>
      </c>
      <c r="AH2021" s="43">
        <v>100.6</v>
      </c>
      <c r="AI2021" s="43">
        <v>102.8</v>
      </c>
      <c r="AJ2021" s="43">
        <v>329.59</v>
      </c>
      <c r="AK2021" s="42" t="s">
        <v>76</v>
      </c>
      <c r="AL2021" s="42" t="s">
        <v>76</v>
      </c>
      <c r="AM2021" s="42" t="s">
        <v>76</v>
      </c>
      <c r="AN2021" s="43">
        <v>7.2</v>
      </c>
    </row>
    <row r="2022" spans="2:40" x14ac:dyDescent="0.25">
      <c r="B2022" s="42" t="s">
        <v>408</v>
      </c>
      <c r="C2022" s="15">
        <v>467620</v>
      </c>
      <c r="D2022" s="15" t="s">
        <v>1806</v>
      </c>
      <c r="E2022" s="15">
        <v>2015</v>
      </c>
      <c r="F2022" s="41">
        <v>42005</v>
      </c>
      <c r="G2022" s="42">
        <v>982</v>
      </c>
      <c r="H2022" s="42">
        <v>1020.3</v>
      </c>
      <c r="I2022" s="42">
        <v>987.6</v>
      </c>
      <c r="J2022" s="42" t="s">
        <v>5308</v>
      </c>
      <c r="K2022" s="42">
        <v>976.2</v>
      </c>
      <c r="L2022" s="42" t="s">
        <v>5309</v>
      </c>
      <c r="M2022" s="42">
        <v>17.5</v>
      </c>
      <c r="N2022" s="42">
        <v>23</v>
      </c>
      <c r="O2022" s="42" t="s">
        <v>5310</v>
      </c>
      <c r="P2022" s="42">
        <v>14</v>
      </c>
      <c r="Q2022" s="42" t="s">
        <v>5311</v>
      </c>
      <c r="R2022" s="42">
        <v>13.2</v>
      </c>
      <c r="S2022" s="42">
        <v>6.5</v>
      </c>
      <c r="T2022" s="42">
        <v>360</v>
      </c>
      <c r="U2022" s="42">
        <v>33.5</v>
      </c>
      <c r="V2022" s="42">
        <v>10</v>
      </c>
      <c r="W2022" s="42" t="s">
        <v>5312</v>
      </c>
      <c r="X2022" s="42">
        <v>86</v>
      </c>
      <c r="Y2022" s="42">
        <v>46</v>
      </c>
      <c r="Z2022" s="42">
        <v>14</v>
      </c>
      <c r="AA2022" s="42">
        <v>7.5</v>
      </c>
      <c r="AB2022" s="42" t="s">
        <v>5313</v>
      </c>
      <c r="AC2022" s="42">
        <v>8.5</v>
      </c>
      <c r="AD2022" s="42" t="s">
        <v>5314</v>
      </c>
      <c r="AE2022" s="42">
        <v>20.5</v>
      </c>
      <c r="AF2022" s="42" t="s">
        <v>2975</v>
      </c>
      <c r="AG2022" s="42">
        <v>76</v>
      </c>
      <c r="AH2022" s="42">
        <v>66.7</v>
      </c>
      <c r="AI2022" s="42">
        <v>50.4</v>
      </c>
      <c r="AJ2022" s="42">
        <v>217.04</v>
      </c>
      <c r="AK2022" s="42">
        <v>5</v>
      </c>
      <c r="AL2022" s="42">
        <v>6</v>
      </c>
      <c r="AM2022" s="42" t="s">
        <v>5315</v>
      </c>
      <c r="AN2022" s="42">
        <v>8.1999999999999993</v>
      </c>
    </row>
    <row r="2023" spans="2:40" x14ac:dyDescent="0.25">
      <c r="B2023" s="42" t="s">
        <v>408</v>
      </c>
      <c r="C2023" s="15">
        <v>467620</v>
      </c>
      <c r="D2023" s="15" t="s">
        <v>1806</v>
      </c>
      <c r="E2023" s="15">
        <v>2015</v>
      </c>
      <c r="F2023" s="41">
        <v>42036</v>
      </c>
      <c r="G2023" s="42">
        <v>981.1</v>
      </c>
      <c r="H2023" s="42">
        <v>1019.2</v>
      </c>
      <c r="I2023" s="42">
        <v>988.7</v>
      </c>
      <c r="J2023" s="42" t="s">
        <v>5316</v>
      </c>
      <c r="K2023" s="42">
        <v>974.8</v>
      </c>
      <c r="L2023" s="42" t="s">
        <v>5317</v>
      </c>
      <c r="M2023" s="42">
        <v>18.600000000000001</v>
      </c>
      <c r="N2023" s="42">
        <v>25.8</v>
      </c>
      <c r="O2023" s="42" t="s">
        <v>5318</v>
      </c>
      <c r="P2023" s="42">
        <v>12.7</v>
      </c>
      <c r="Q2023" s="42" t="s">
        <v>5319</v>
      </c>
      <c r="R2023" s="42">
        <v>15</v>
      </c>
      <c r="S2023" s="42">
        <v>5.8</v>
      </c>
      <c r="T2023" s="42">
        <v>10</v>
      </c>
      <c r="U2023" s="42">
        <v>31.8</v>
      </c>
      <c r="V2023" s="42">
        <v>10</v>
      </c>
      <c r="W2023" s="42" t="s">
        <v>5320</v>
      </c>
      <c r="X2023" s="42">
        <v>85.7</v>
      </c>
      <c r="Y2023" s="42">
        <v>26.8</v>
      </c>
      <c r="Z2023" s="42">
        <v>16</v>
      </c>
      <c r="AA2023" s="42">
        <v>10.5</v>
      </c>
      <c r="AB2023" s="42" t="s">
        <v>5321</v>
      </c>
      <c r="AC2023" s="42">
        <v>26</v>
      </c>
      <c r="AD2023" s="42" t="s">
        <v>5322</v>
      </c>
      <c r="AE2023" s="42">
        <v>31.5</v>
      </c>
      <c r="AF2023" s="42" t="s">
        <v>4103</v>
      </c>
      <c r="AG2023" s="42">
        <v>80</v>
      </c>
      <c r="AH2023" s="42">
        <v>67.900000000000006</v>
      </c>
      <c r="AI2023" s="42">
        <v>72.599999999999994</v>
      </c>
      <c r="AJ2023" s="42">
        <v>291.3</v>
      </c>
      <c r="AK2023" s="42" t="s">
        <v>76</v>
      </c>
      <c r="AL2023" s="42" t="s">
        <v>76</v>
      </c>
      <c r="AM2023" s="42" t="s">
        <v>76</v>
      </c>
      <c r="AN2023" s="42">
        <v>7.8</v>
      </c>
    </row>
    <row r="2024" spans="2:40" x14ac:dyDescent="0.25">
      <c r="B2024" s="42" t="s">
        <v>408</v>
      </c>
      <c r="C2024" s="15">
        <v>467620</v>
      </c>
      <c r="D2024" s="15" t="s">
        <v>1806</v>
      </c>
      <c r="E2024" s="15">
        <v>2015</v>
      </c>
      <c r="F2024" s="41">
        <v>42064</v>
      </c>
      <c r="G2024" s="42">
        <v>980.3</v>
      </c>
      <c r="H2024" s="42">
        <v>1018.2</v>
      </c>
      <c r="I2024" s="42">
        <v>988.2</v>
      </c>
      <c r="J2024" s="42" t="s">
        <v>5323</v>
      </c>
      <c r="K2024" s="42">
        <v>972.7</v>
      </c>
      <c r="L2024" s="42" t="s">
        <v>5324</v>
      </c>
      <c r="M2024" s="42">
        <v>20.2</v>
      </c>
      <c r="N2024" s="42">
        <v>26</v>
      </c>
      <c r="O2024" s="42" t="s">
        <v>5325</v>
      </c>
      <c r="P2024" s="42">
        <v>15.2</v>
      </c>
      <c r="Q2024" s="42" t="s">
        <v>5326</v>
      </c>
      <c r="R2024" s="42">
        <v>17.5</v>
      </c>
      <c r="S2024" s="42">
        <v>6.3</v>
      </c>
      <c r="T2024" s="42">
        <v>360</v>
      </c>
      <c r="U2024" s="42">
        <v>28.4</v>
      </c>
      <c r="V2024" s="42">
        <v>360</v>
      </c>
      <c r="W2024" s="42" t="s">
        <v>5327</v>
      </c>
      <c r="X2024" s="42">
        <v>176.5</v>
      </c>
      <c r="Y2024" s="42">
        <v>87.5</v>
      </c>
      <c r="Z2024" s="42">
        <v>19</v>
      </c>
      <c r="AA2024" s="42">
        <v>8.5</v>
      </c>
      <c r="AB2024" s="42" t="s">
        <v>5328</v>
      </c>
      <c r="AC2024" s="42">
        <v>24</v>
      </c>
      <c r="AD2024" s="42" t="s">
        <v>5329</v>
      </c>
      <c r="AE2024" s="42">
        <v>35.5</v>
      </c>
      <c r="AF2024" s="42" t="s">
        <v>5330</v>
      </c>
      <c r="AG2024" s="42">
        <v>85</v>
      </c>
      <c r="AH2024" s="42">
        <v>78.400000000000006</v>
      </c>
      <c r="AI2024" s="42">
        <v>85.6</v>
      </c>
      <c r="AJ2024" s="42">
        <v>329.85</v>
      </c>
      <c r="AK2024" s="42" t="s">
        <v>76</v>
      </c>
      <c r="AL2024" s="42" t="s">
        <v>76</v>
      </c>
      <c r="AM2024" s="42" t="s">
        <v>76</v>
      </c>
      <c r="AN2024" s="42">
        <v>7.8</v>
      </c>
    </row>
    <row r="2025" spans="2:40" x14ac:dyDescent="0.25">
      <c r="B2025" s="42" t="s">
        <v>408</v>
      </c>
      <c r="C2025" s="15">
        <v>467620</v>
      </c>
      <c r="D2025" s="15" t="s">
        <v>1806</v>
      </c>
      <c r="E2025" s="15">
        <v>2015</v>
      </c>
      <c r="F2025" s="41">
        <v>42095</v>
      </c>
      <c r="G2025" s="42">
        <v>977.2</v>
      </c>
      <c r="H2025" s="42">
        <v>1014.7</v>
      </c>
      <c r="I2025" s="42">
        <v>982.5</v>
      </c>
      <c r="J2025" s="42" t="s">
        <v>5331</v>
      </c>
      <c r="K2025" s="42">
        <v>969.2</v>
      </c>
      <c r="L2025" s="42" t="s">
        <v>5332</v>
      </c>
      <c r="M2025" s="42">
        <v>22.4</v>
      </c>
      <c r="N2025" s="42">
        <v>27.8</v>
      </c>
      <c r="O2025" s="42" t="s">
        <v>5333</v>
      </c>
      <c r="P2025" s="42">
        <v>16.8</v>
      </c>
      <c r="Q2025" s="42" t="s">
        <v>5334</v>
      </c>
      <c r="R2025" s="42">
        <v>19.5</v>
      </c>
      <c r="S2025" s="42">
        <v>6.9</v>
      </c>
      <c r="T2025" s="42">
        <v>360</v>
      </c>
      <c r="U2025" s="42">
        <v>31.1</v>
      </c>
      <c r="V2025" s="42">
        <v>10</v>
      </c>
      <c r="W2025" s="42" t="s">
        <v>5335</v>
      </c>
      <c r="X2025" s="42">
        <v>354.6</v>
      </c>
      <c r="Y2025" s="42">
        <v>48.9</v>
      </c>
      <c r="Z2025" s="42">
        <v>17</v>
      </c>
      <c r="AA2025" s="42">
        <v>16</v>
      </c>
      <c r="AB2025" s="42" t="s">
        <v>5336</v>
      </c>
      <c r="AC2025" s="42">
        <v>38.5</v>
      </c>
      <c r="AD2025" s="42" t="s">
        <v>5337</v>
      </c>
      <c r="AE2025" s="42">
        <v>97.5</v>
      </c>
      <c r="AF2025" s="42" t="s">
        <v>5338</v>
      </c>
      <c r="AG2025" s="42">
        <v>84</v>
      </c>
      <c r="AH2025" s="42">
        <v>94.9</v>
      </c>
      <c r="AI2025" s="42">
        <v>112.7</v>
      </c>
      <c r="AJ2025" s="42">
        <v>426.68</v>
      </c>
      <c r="AK2025" s="42" t="s">
        <v>76</v>
      </c>
      <c r="AL2025" s="42" t="s">
        <v>76</v>
      </c>
      <c r="AM2025" s="42" t="s">
        <v>76</v>
      </c>
      <c r="AN2025" s="42">
        <v>7.6</v>
      </c>
    </row>
    <row r="2026" spans="2:40" x14ac:dyDescent="0.25">
      <c r="B2026" s="42" t="s">
        <v>408</v>
      </c>
      <c r="C2026" s="15">
        <v>467620</v>
      </c>
      <c r="D2026" s="15" t="s">
        <v>1806</v>
      </c>
      <c r="E2026" s="15">
        <v>2015</v>
      </c>
      <c r="F2026" s="41">
        <v>42125</v>
      </c>
      <c r="G2026" s="42">
        <v>973.1</v>
      </c>
      <c r="H2026" s="42">
        <v>1010.1</v>
      </c>
      <c r="I2026" s="42">
        <v>979.4</v>
      </c>
      <c r="J2026" s="42" t="s">
        <v>5339</v>
      </c>
      <c r="K2026" s="42">
        <v>963</v>
      </c>
      <c r="L2026" s="42" t="s">
        <v>5340</v>
      </c>
      <c r="M2026" s="42">
        <v>24.4</v>
      </c>
      <c r="N2026" s="42">
        <v>27.8</v>
      </c>
      <c r="O2026" s="42" t="s">
        <v>5341</v>
      </c>
      <c r="P2026" s="42">
        <v>21.1</v>
      </c>
      <c r="Q2026" s="42" t="s">
        <v>5342</v>
      </c>
      <c r="R2026" s="42">
        <v>22</v>
      </c>
      <c r="S2026" s="42">
        <v>9.5</v>
      </c>
      <c r="T2026" s="42">
        <v>230</v>
      </c>
      <c r="U2026" s="42">
        <v>49.3</v>
      </c>
      <c r="V2026" s="42">
        <v>10</v>
      </c>
      <c r="W2026" s="42" t="s">
        <v>5343</v>
      </c>
      <c r="X2026" s="42">
        <v>131</v>
      </c>
      <c r="Y2026" s="42">
        <v>60</v>
      </c>
      <c r="Z2026" s="42">
        <v>13</v>
      </c>
      <c r="AA2026" s="42">
        <v>6</v>
      </c>
      <c r="AB2026" s="42" t="s">
        <v>5344</v>
      </c>
      <c r="AC2026" s="42">
        <v>12.5</v>
      </c>
      <c r="AD2026" s="42" t="s">
        <v>5345</v>
      </c>
      <c r="AE2026" s="42">
        <v>38</v>
      </c>
      <c r="AF2026" s="42" t="s">
        <v>4126</v>
      </c>
      <c r="AG2026" s="42">
        <v>87</v>
      </c>
      <c r="AH2026" s="42">
        <v>117.1</v>
      </c>
      <c r="AI2026" s="42">
        <v>106.9</v>
      </c>
      <c r="AJ2026" s="42">
        <v>428.03</v>
      </c>
      <c r="AK2026" s="42" t="s">
        <v>76</v>
      </c>
      <c r="AL2026" s="42" t="s">
        <v>76</v>
      </c>
      <c r="AM2026" s="42" t="s">
        <v>76</v>
      </c>
      <c r="AN2026" s="42">
        <v>7.5</v>
      </c>
    </row>
    <row r="2027" spans="2:40" x14ac:dyDescent="0.25">
      <c r="B2027" s="42" t="s">
        <v>408</v>
      </c>
      <c r="C2027" s="15">
        <v>467620</v>
      </c>
      <c r="D2027" s="15" t="s">
        <v>1806</v>
      </c>
      <c r="E2027" s="15">
        <v>2015</v>
      </c>
      <c r="F2027" s="41">
        <v>42156</v>
      </c>
      <c r="G2027" s="42">
        <v>972.4</v>
      </c>
      <c r="H2027" s="42">
        <v>1009.1</v>
      </c>
      <c r="I2027" s="42">
        <v>976.7</v>
      </c>
      <c r="J2027" s="42" t="s">
        <v>5346</v>
      </c>
      <c r="K2027" s="42">
        <v>965.5</v>
      </c>
      <c r="L2027" s="42" t="s">
        <v>5347</v>
      </c>
      <c r="M2027" s="42">
        <v>26.7</v>
      </c>
      <c r="N2027" s="42">
        <v>30.6</v>
      </c>
      <c r="O2027" s="42" t="s">
        <v>5348</v>
      </c>
      <c r="P2027" s="42">
        <v>23.8</v>
      </c>
      <c r="Q2027" s="42" t="s">
        <v>5349</v>
      </c>
      <c r="R2027" s="42">
        <v>23.6</v>
      </c>
      <c r="S2027" s="42">
        <v>9</v>
      </c>
      <c r="T2027" s="42">
        <v>230</v>
      </c>
      <c r="U2027" s="42">
        <v>29.2</v>
      </c>
      <c r="V2027" s="42">
        <v>230</v>
      </c>
      <c r="W2027" s="42" t="s">
        <v>5350</v>
      </c>
      <c r="X2027" s="42">
        <v>31.9</v>
      </c>
      <c r="Y2027" s="42">
        <v>5.2</v>
      </c>
      <c r="Z2027" s="42">
        <v>5</v>
      </c>
      <c r="AA2027" s="42">
        <v>5</v>
      </c>
      <c r="AB2027" s="42" t="s">
        <v>5351</v>
      </c>
      <c r="AC2027" s="42">
        <v>8</v>
      </c>
      <c r="AD2027" s="42" t="s">
        <v>5352</v>
      </c>
      <c r="AE2027" s="42">
        <v>14.1</v>
      </c>
      <c r="AF2027" s="42" t="s">
        <v>4134</v>
      </c>
      <c r="AG2027" s="42">
        <v>83</v>
      </c>
      <c r="AH2027" s="42">
        <v>133.4</v>
      </c>
      <c r="AI2027" s="42">
        <v>199.8</v>
      </c>
      <c r="AJ2027" s="42">
        <v>602.09</v>
      </c>
      <c r="AK2027" s="42" t="s">
        <v>76</v>
      </c>
      <c r="AL2027" s="42" t="s">
        <v>76</v>
      </c>
      <c r="AM2027" s="42" t="s">
        <v>76</v>
      </c>
      <c r="AN2027" s="42">
        <v>5.6</v>
      </c>
    </row>
    <row r="2028" spans="2:40" x14ac:dyDescent="0.25">
      <c r="B2028" s="42" t="s">
        <v>408</v>
      </c>
      <c r="C2028" s="15">
        <v>467620</v>
      </c>
      <c r="D2028" s="15" t="s">
        <v>1806</v>
      </c>
      <c r="E2028" s="15">
        <v>2015</v>
      </c>
      <c r="F2028" s="41">
        <v>42186</v>
      </c>
      <c r="G2028" s="42">
        <v>969.4</v>
      </c>
      <c r="H2028" s="42">
        <v>1006.1</v>
      </c>
      <c r="I2028" s="42">
        <v>978.2</v>
      </c>
      <c r="J2028" s="42" t="s">
        <v>5353</v>
      </c>
      <c r="K2028" s="42">
        <v>954.4</v>
      </c>
      <c r="L2028" s="42" t="s">
        <v>5354</v>
      </c>
      <c r="M2028" s="42">
        <v>26</v>
      </c>
      <c r="N2028" s="42">
        <v>30.9</v>
      </c>
      <c r="O2028" s="42" t="s">
        <v>5355</v>
      </c>
      <c r="P2028" s="42">
        <v>22.2</v>
      </c>
      <c r="Q2028" s="42" t="s">
        <v>5356</v>
      </c>
      <c r="R2028" s="42">
        <v>23.2</v>
      </c>
      <c r="S2028" s="42">
        <v>8.3000000000000007</v>
      </c>
      <c r="T2028" s="42">
        <v>230</v>
      </c>
      <c r="U2028" s="42">
        <v>34.6</v>
      </c>
      <c r="V2028" s="42">
        <v>240</v>
      </c>
      <c r="W2028" s="42" t="s">
        <v>5357</v>
      </c>
      <c r="X2028" s="42">
        <v>198.6</v>
      </c>
      <c r="Y2028" s="42">
        <v>24.2</v>
      </c>
      <c r="Z2028" s="42">
        <v>11</v>
      </c>
      <c r="AA2028" s="42">
        <v>15</v>
      </c>
      <c r="AB2028" s="42" t="s">
        <v>5358</v>
      </c>
      <c r="AC2028" s="42">
        <v>38.4</v>
      </c>
      <c r="AD2028" s="42" t="s">
        <v>5359</v>
      </c>
      <c r="AE2028" s="42">
        <v>55.5</v>
      </c>
      <c r="AF2028" s="42" t="s">
        <v>5360</v>
      </c>
      <c r="AG2028" s="42">
        <v>85</v>
      </c>
      <c r="AH2028" s="42">
        <v>107.4</v>
      </c>
      <c r="AI2028" s="42">
        <v>147.30000000000001</v>
      </c>
      <c r="AJ2028" s="42">
        <v>518.65</v>
      </c>
      <c r="AK2028" s="42" t="s">
        <v>76</v>
      </c>
      <c r="AL2028" s="42" t="s">
        <v>76</v>
      </c>
      <c r="AM2028" s="42" t="s">
        <v>76</v>
      </c>
      <c r="AN2028" s="42">
        <v>7</v>
      </c>
    </row>
    <row r="2029" spans="2:40" x14ac:dyDescent="0.25">
      <c r="B2029" s="42" t="s">
        <v>408</v>
      </c>
      <c r="C2029" s="15">
        <v>467620</v>
      </c>
      <c r="D2029" s="15" t="s">
        <v>1806</v>
      </c>
      <c r="E2029" s="15">
        <v>2015</v>
      </c>
      <c r="F2029" s="41">
        <v>42217</v>
      </c>
      <c r="G2029" s="42">
        <v>969.3</v>
      </c>
      <c r="H2029" s="42">
        <v>1006</v>
      </c>
      <c r="I2029" s="42">
        <v>977</v>
      </c>
      <c r="J2029" s="42" t="s">
        <v>5361</v>
      </c>
      <c r="K2029" s="42">
        <v>933.6</v>
      </c>
      <c r="L2029" s="42" t="s">
        <v>5362</v>
      </c>
      <c r="M2029" s="42">
        <v>25.9</v>
      </c>
      <c r="N2029" s="42">
        <v>29.9</v>
      </c>
      <c r="O2029" s="42" t="s">
        <v>5363</v>
      </c>
      <c r="P2029" s="42">
        <v>21.6</v>
      </c>
      <c r="Q2029" s="42" t="s">
        <v>5364</v>
      </c>
      <c r="R2029" s="42">
        <v>23.1</v>
      </c>
      <c r="S2029" s="42">
        <v>9.4</v>
      </c>
      <c r="T2029" s="42">
        <v>230</v>
      </c>
      <c r="U2029" s="42">
        <v>52.6</v>
      </c>
      <c r="V2029" s="42">
        <v>220</v>
      </c>
      <c r="W2029" s="42" t="s">
        <v>5365</v>
      </c>
      <c r="X2029" s="42">
        <v>506.2</v>
      </c>
      <c r="Y2029" s="42">
        <v>55.2</v>
      </c>
      <c r="Z2029" s="42">
        <v>16</v>
      </c>
      <c r="AA2029" s="42">
        <v>24</v>
      </c>
      <c r="AB2029" s="42" t="s">
        <v>5366</v>
      </c>
      <c r="AC2029" s="42">
        <v>81.900000000000006</v>
      </c>
      <c r="AD2029" s="42" t="s">
        <v>5367</v>
      </c>
      <c r="AE2029" s="42">
        <v>204.3</v>
      </c>
      <c r="AF2029" s="42" t="s">
        <v>3029</v>
      </c>
      <c r="AG2029" s="42">
        <v>85</v>
      </c>
      <c r="AH2029" s="42">
        <v>104.9</v>
      </c>
      <c r="AI2029" s="42">
        <v>129.9</v>
      </c>
      <c r="AJ2029" s="42">
        <v>461.12</v>
      </c>
      <c r="AK2029" s="42" t="s">
        <v>76</v>
      </c>
      <c r="AL2029" s="42" t="s">
        <v>76</v>
      </c>
      <c r="AM2029" s="42" t="s">
        <v>76</v>
      </c>
      <c r="AN2029" s="42">
        <v>7.6</v>
      </c>
    </row>
    <row r="2030" spans="2:40" x14ac:dyDescent="0.25">
      <c r="B2030" s="42" t="s">
        <v>408</v>
      </c>
      <c r="C2030" s="15">
        <v>467620</v>
      </c>
      <c r="D2030" s="15" t="s">
        <v>1806</v>
      </c>
      <c r="E2030" s="15">
        <v>2015</v>
      </c>
      <c r="F2030" s="41">
        <v>42248</v>
      </c>
      <c r="G2030" s="42">
        <v>973.6</v>
      </c>
      <c r="H2030" s="42">
        <v>1010.6</v>
      </c>
      <c r="I2030" s="42">
        <v>980</v>
      </c>
      <c r="J2030" s="42" t="s">
        <v>5368</v>
      </c>
      <c r="K2030" s="42">
        <v>949.5</v>
      </c>
      <c r="L2030" s="42" t="s">
        <v>5369</v>
      </c>
      <c r="M2030" s="42">
        <v>25.3</v>
      </c>
      <c r="N2030" s="42">
        <v>30.3</v>
      </c>
      <c r="O2030" s="42" t="s">
        <v>5370</v>
      </c>
      <c r="P2030" s="42">
        <v>22</v>
      </c>
      <c r="Q2030" s="42" t="s">
        <v>5371</v>
      </c>
      <c r="R2030" s="42">
        <v>21.5</v>
      </c>
      <c r="S2030" s="42">
        <v>5.5</v>
      </c>
      <c r="T2030" s="42">
        <v>340</v>
      </c>
      <c r="U2030" s="42">
        <v>44.5</v>
      </c>
      <c r="V2030" s="42">
        <v>230</v>
      </c>
      <c r="W2030" s="42" t="s">
        <v>5372</v>
      </c>
      <c r="X2030" s="42">
        <v>83.3</v>
      </c>
      <c r="Y2030" s="42">
        <v>23</v>
      </c>
      <c r="Z2030" s="42">
        <v>16</v>
      </c>
      <c r="AA2030" s="42">
        <v>10</v>
      </c>
      <c r="AB2030" s="42" t="s">
        <v>5373</v>
      </c>
      <c r="AC2030" s="42">
        <v>15.7</v>
      </c>
      <c r="AD2030" s="42" t="s">
        <v>5374</v>
      </c>
      <c r="AE2030" s="42">
        <v>20.6</v>
      </c>
      <c r="AF2030" s="42" t="s">
        <v>5375</v>
      </c>
      <c r="AG2030" s="42">
        <v>80</v>
      </c>
      <c r="AH2030" s="42">
        <v>117</v>
      </c>
      <c r="AI2030" s="42">
        <v>172.2</v>
      </c>
      <c r="AJ2030" s="42">
        <v>492.1</v>
      </c>
      <c r="AK2030" s="42" t="s">
        <v>76</v>
      </c>
      <c r="AL2030" s="42" t="s">
        <v>76</v>
      </c>
      <c r="AM2030" s="42" t="s">
        <v>76</v>
      </c>
      <c r="AN2030" s="42">
        <v>6.1</v>
      </c>
    </row>
    <row r="2031" spans="2:40" x14ac:dyDescent="0.25">
      <c r="B2031" s="42" t="s">
        <v>408</v>
      </c>
      <c r="C2031" s="15">
        <v>467620</v>
      </c>
      <c r="D2031" s="15" t="s">
        <v>1806</v>
      </c>
      <c r="E2031" s="15">
        <v>2015</v>
      </c>
      <c r="F2031" s="41">
        <v>42278</v>
      </c>
      <c r="G2031" s="42">
        <v>976.7</v>
      </c>
      <c r="H2031" s="42">
        <v>1013.9</v>
      </c>
      <c r="I2031" s="42">
        <v>984.3</v>
      </c>
      <c r="J2031" s="42" t="s">
        <v>5376</v>
      </c>
      <c r="K2031" s="42">
        <v>964.4</v>
      </c>
      <c r="L2031" s="42" t="s">
        <v>5377</v>
      </c>
      <c r="M2031" s="42">
        <v>23.6</v>
      </c>
      <c r="N2031" s="42">
        <v>29.7</v>
      </c>
      <c r="O2031" s="42" t="s">
        <v>5378</v>
      </c>
      <c r="P2031" s="42">
        <v>19.600000000000001</v>
      </c>
      <c r="Q2031" s="42" t="s">
        <v>5379</v>
      </c>
      <c r="R2031" s="42">
        <v>20.100000000000001</v>
      </c>
      <c r="S2031" s="42">
        <v>6.6</v>
      </c>
      <c r="T2031" s="42">
        <v>320</v>
      </c>
      <c r="U2031" s="42">
        <v>41.7</v>
      </c>
      <c r="V2031" s="42">
        <v>350</v>
      </c>
      <c r="W2031" s="42" t="s">
        <v>5380</v>
      </c>
      <c r="X2031" s="42">
        <v>306</v>
      </c>
      <c r="Y2031" s="42">
        <v>72.8</v>
      </c>
      <c r="Z2031" s="42">
        <v>16</v>
      </c>
      <c r="AA2031" s="42">
        <v>8</v>
      </c>
      <c r="AB2031" s="42" t="s">
        <v>5381</v>
      </c>
      <c r="AC2031" s="42">
        <v>21.4</v>
      </c>
      <c r="AD2031" s="42" t="s">
        <v>5382</v>
      </c>
      <c r="AE2031" s="42">
        <v>160.69999999999999</v>
      </c>
      <c r="AF2031" s="42" t="s">
        <v>4163</v>
      </c>
      <c r="AG2031" s="42">
        <v>81</v>
      </c>
      <c r="AH2031" s="42">
        <v>85.7</v>
      </c>
      <c r="AI2031" s="42">
        <v>115.9</v>
      </c>
      <c r="AJ2031" s="42">
        <v>385.78</v>
      </c>
      <c r="AK2031" s="42" t="s">
        <v>76</v>
      </c>
      <c r="AL2031" s="42" t="s">
        <v>76</v>
      </c>
      <c r="AM2031" s="42" t="s">
        <v>76</v>
      </c>
      <c r="AN2031" s="42">
        <v>7.4</v>
      </c>
    </row>
    <row r="2032" spans="2:40" x14ac:dyDescent="0.25">
      <c r="B2032" s="42" t="s">
        <v>408</v>
      </c>
      <c r="C2032" s="15">
        <v>467620</v>
      </c>
      <c r="D2032" s="15" t="s">
        <v>1806</v>
      </c>
      <c r="E2032" s="15">
        <v>2015</v>
      </c>
      <c r="F2032" s="41">
        <v>42309</v>
      </c>
      <c r="G2032" s="42">
        <v>980</v>
      </c>
      <c r="H2032" s="42">
        <v>1017.5</v>
      </c>
      <c r="I2032" s="42">
        <v>986.2</v>
      </c>
      <c r="J2032" s="42" t="s">
        <v>5383</v>
      </c>
      <c r="K2032" s="42">
        <v>975.2</v>
      </c>
      <c r="L2032" s="42" t="s">
        <v>5384</v>
      </c>
      <c r="M2032" s="42">
        <v>22.7</v>
      </c>
      <c r="N2032" s="42">
        <v>28.3</v>
      </c>
      <c r="O2032" s="42" t="s">
        <v>5385</v>
      </c>
      <c r="P2032" s="42">
        <v>16.5</v>
      </c>
      <c r="Q2032" s="42" t="s">
        <v>5386</v>
      </c>
      <c r="R2032" s="42">
        <v>20.399999999999999</v>
      </c>
      <c r="S2032" s="42">
        <v>5.8</v>
      </c>
      <c r="T2032" s="42">
        <v>350</v>
      </c>
      <c r="U2032" s="42">
        <v>34.5</v>
      </c>
      <c r="V2032" s="42">
        <v>350</v>
      </c>
      <c r="W2032" s="42" t="s">
        <v>5387</v>
      </c>
      <c r="X2032" s="42">
        <v>482.1</v>
      </c>
      <c r="Y2032" s="42">
        <v>79.099999999999994</v>
      </c>
      <c r="Z2032" s="42">
        <v>24</v>
      </c>
      <c r="AA2032" s="42">
        <v>25</v>
      </c>
      <c r="AB2032" s="42" t="s">
        <v>5388</v>
      </c>
      <c r="AC2032" s="42">
        <v>67.5</v>
      </c>
      <c r="AD2032" s="42" t="s">
        <v>5389</v>
      </c>
      <c r="AE2032" s="42">
        <v>120.5</v>
      </c>
      <c r="AF2032" s="42" t="s">
        <v>3536</v>
      </c>
      <c r="AG2032" s="42">
        <v>87</v>
      </c>
      <c r="AH2032" s="42">
        <v>75.8</v>
      </c>
      <c r="AI2032" s="42">
        <v>75.2</v>
      </c>
      <c r="AJ2032" s="42">
        <v>294.08999999999997</v>
      </c>
      <c r="AK2032" s="42" t="s">
        <v>76</v>
      </c>
      <c r="AL2032" s="42" t="s">
        <v>76</v>
      </c>
      <c r="AM2032" s="42" t="s">
        <v>76</v>
      </c>
      <c r="AN2032" s="42">
        <v>7.7</v>
      </c>
    </row>
    <row r="2033" spans="2:40" x14ac:dyDescent="0.25">
      <c r="B2033" s="42" t="s">
        <v>408</v>
      </c>
      <c r="C2033" s="15">
        <v>467620</v>
      </c>
      <c r="D2033" s="15" t="s">
        <v>1806</v>
      </c>
      <c r="E2033" s="15">
        <v>2015</v>
      </c>
      <c r="F2033" s="41">
        <v>42339</v>
      </c>
      <c r="G2033" s="42">
        <v>981.1</v>
      </c>
      <c r="H2033" s="42">
        <v>1019</v>
      </c>
      <c r="I2033" s="42">
        <v>987.5</v>
      </c>
      <c r="J2033" s="42" t="s">
        <v>5390</v>
      </c>
      <c r="K2033" s="42">
        <v>973.2</v>
      </c>
      <c r="L2033" s="42" t="s">
        <v>5391</v>
      </c>
      <c r="M2033" s="42">
        <v>20.5</v>
      </c>
      <c r="N2033" s="42">
        <v>26.5</v>
      </c>
      <c r="O2033" s="42" t="s">
        <v>5392</v>
      </c>
      <c r="P2033" s="42">
        <v>14.1</v>
      </c>
      <c r="Q2033" s="42" t="s">
        <v>5393</v>
      </c>
      <c r="R2033" s="42">
        <v>17.5</v>
      </c>
      <c r="S2033" s="42">
        <v>8.3000000000000007</v>
      </c>
      <c r="T2033" s="42">
        <v>10</v>
      </c>
      <c r="U2033" s="42">
        <v>35.700000000000003</v>
      </c>
      <c r="V2033" s="42">
        <v>30</v>
      </c>
      <c r="W2033" s="42" t="s">
        <v>5394</v>
      </c>
      <c r="X2033" s="42">
        <v>251.8</v>
      </c>
      <c r="Y2033" s="42">
        <v>57.9</v>
      </c>
      <c r="Z2033" s="42">
        <v>24</v>
      </c>
      <c r="AA2033" s="42">
        <v>9.5</v>
      </c>
      <c r="AB2033" s="42" t="s">
        <v>5395</v>
      </c>
      <c r="AC2033" s="42">
        <v>34</v>
      </c>
      <c r="AD2033" s="42" t="s">
        <v>5396</v>
      </c>
      <c r="AE2033" s="42">
        <v>96.6</v>
      </c>
      <c r="AF2033" s="42" t="s">
        <v>3060</v>
      </c>
      <c r="AG2033" s="42">
        <v>83</v>
      </c>
      <c r="AH2033" s="42">
        <v>57.4</v>
      </c>
      <c r="AI2033" s="42">
        <v>57.9</v>
      </c>
      <c r="AJ2033" s="42">
        <v>229.6</v>
      </c>
      <c r="AK2033" s="42" t="s">
        <v>76</v>
      </c>
      <c r="AL2033" s="42" t="s">
        <v>76</v>
      </c>
      <c r="AM2033" s="42" t="s">
        <v>76</v>
      </c>
      <c r="AN2033" s="42">
        <v>8.5</v>
      </c>
    </row>
    <row r="2034" spans="2:40" x14ac:dyDescent="0.25">
      <c r="B2034" s="42" t="s">
        <v>408</v>
      </c>
      <c r="C2034" s="15">
        <v>467620</v>
      </c>
      <c r="D2034" s="15" t="s">
        <v>1806</v>
      </c>
      <c r="E2034" s="15">
        <v>2016</v>
      </c>
      <c r="F2034" s="41">
        <v>42370</v>
      </c>
      <c r="G2034" s="42">
        <v>981.2</v>
      </c>
      <c r="H2034" s="42">
        <v>1019.2</v>
      </c>
      <c r="I2034" s="42">
        <v>991.5</v>
      </c>
      <c r="J2034" s="42" t="s">
        <v>5397</v>
      </c>
      <c r="K2034" s="42">
        <v>967.9</v>
      </c>
      <c r="L2034" s="42" t="s">
        <v>5398</v>
      </c>
      <c r="M2034" s="42">
        <v>19.100000000000001</v>
      </c>
      <c r="N2034" s="42">
        <v>26.7</v>
      </c>
      <c r="O2034" s="42" t="s">
        <v>5399</v>
      </c>
      <c r="P2034" s="42">
        <v>9.8000000000000007</v>
      </c>
      <c r="Q2034" s="42" t="s">
        <v>5400</v>
      </c>
      <c r="R2034" s="42">
        <v>16.5</v>
      </c>
      <c r="S2034" s="42">
        <v>7</v>
      </c>
      <c r="T2034" s="42">
        <v>20</v>
      </c>
      <c r="U2034" s="42">
        <v>34.299999999999997</v>
      </c>
      <c r="V2034" s="42">
        <v>40</v>
      </c>
      <c r="W2034" s="42" t="s">
        <v>5401</v>
      </c>
      <c r="X2034" s="42">
        <v>507.2</v>
      </c>
      <c r="Y2034" s="42">
        <v>123</v>
      </c>
      <c r="Z2034" s="42">
        <v>30</v>
      </c>
      <c r="AA2034" s="42">
        <v>11.5</v>
      </c>
      <c r="AB2034" s="42" t="s">
        <v>5402</v>
      </c>
      <c r="AC2034" s="42">
        <v>48.2</v>
      </c>
      <c r="AD2034" s="42" t="s">
        <v>5403</v>
      </c>
      <c r="AE2034" s="42">
        <v>59.1</v>
      </c>
      <c r="AF2034" s="42" t="s">
        <v>5404</v>
      </c>
      <c r="AG2034" s="42">
        <v>85</v>
      </c>
      <c r="AH2034" s="42">
        <v>72.5</v>
      </c>
      <c r="AI2034" s="42">
        <v>35.5</v>
      </c>
      <c r="AJ2034" s="42">
        <v>186.81</v>
      </c>
      <c r="AK2034" s="42" t="s">
        <v>76</v>
      </c>
      <c r="AL2034" s="42" t="s">
        <v>76</v>
      </c>
      <c r="AM2034" s="42" t="s">
        <v>76</v>
      </c>
      <c r="AN2034" s="42">
        <v>9</v>
      </c>
    </row>
    <row r="2035" spans="2:40" x14ac:dyDescent="0.25">
      <c r="B2035" s="42" t="s">
        <v>408</v>
      </c>
      <c r="C2035" s="15">
        <v>467620</v>
      </c>
      <c r="D2035" s="15" t="s">
        <v>1806</v>
      </c>
      <c r="E2035" s="15">
        <v>2016</v>
      </c>
      <c r="F2035" s="41">
        <v>42401</v>
      </c>
      <c r="G2035" s="42">
        <v>982.5</v>
      </c>
      <c r="H2035" s="42">
        <v>1020.7</v>
      </c>
      <c r="I2035" s="42">
        <v>990.4</v>
      </c>
      <c r="J2035" s="42" t="s">
        <v>5405</v>
      </c>
      <c r="K2035" s="42">
        <v>975.2</v>
      </c>
      <c r="L2035" s="42" t="s">
        <v>5406</v>
      </c>
      <c r="M2035" s="42">
        <v>17.899999999999999</v>
      </c>
      <c r="N2035" s="42">
        <v>25.6</v>
      </c>
      <c r="O2035" s="42" t="s">
        <v>5407</v>
      </c>
      <c r="P2035" s="42">
        <v>12.9</v>
      </c>
      <c r="Q2035" s="42" t="s">
        <v>5408</v>
      </c>
      <c r="R2035" s="42">
        <v>14.4</v>
      </c>
      <c r="S2035" s="42">
        <v>6.7</v>
      </c>
      <c r="T2035" s="42">
        <v>20</v>
      </c>
      <c r="U2035" s="42">
        <v>32.1</v>
      </c>
      <c r="V2035" s="42">
        <v>20</v>
      </c>
      <c r="W2035" s="42" t="s">
        <v>5409</v>
      </c>
      <c r="X2035" s="42">
        <v>210</v>
      </c>
      <c r="Y2035" s="42">
        <v>107.6</v>
      </c>
      <c r="Z2035" s="42">
        <v>21</v>
      </c>
      <c r="AA2035" s="42">
        <v>7.5</v>
      </c>
      <c r="AB2035" s="42" t="s">
        <v>5410</v>
      </c>
      <c r="AC2035" s="42">
        <v>25</v>
      </c>
      <c r="AD2035" s="42" t="s">
        <v>5411</v>
      </c>
      <c r="AE2035" s="42">
        <v>41.5</v>
      </c>
      <c r="AF2035" s="42" t="s">
        <v>3559</v>
      </c>
      <c r="AG2035" s="42">
        <v>81</v>
      </c>
      <c r="AH2035" s="42">
        <v>57.3</v>
      </c>
      <c r="AI2035" s="42">
        <v>40.200000000000003</v>
      </c>
      <c r="AJ2035" s="42">
        <v>206.1</v>
      </c>
      <c r="AK2035" s="42" t="s">
        <v>76</v>
      </c>
      <c r="AL2035" s="42" t="s">
        <v>76</v>
      </c>
      <c r="AM2035" s="42" t="s">
        <v>76</v>
      </c>
      <c r="AN2035" s="42">
        <v>8.6</v>
      </c>
    </row>
    <row r="2036" spans="2:40" x14ac:dyDescent="0.25">
      <c r="B2036" s="42" t="s">
        <v>408</v>
      </c>
      <c r="C2036" s="15">
        <v>467620</v>
      </c>
      <c r="D2036" s="15" t="s">
        <v>1806</v>
      </c>
      <c r="E2036" s="15">
        <v>2016</v>
      </c>
      <c r="F2036" s="41">
        <v>42430</v>
      </c>
      <c r="G2036" s="42">
        <v>979.9</v>
      </c>
      <c r="H2036" s="42">
        <v>1017.9</v>
      </c>
      <c r="I2036" s="42">
        <v>987.6</v>
      </c>
      <c r="J2036" s="42" t="s">
        <v>5412</v>
      </c>
      <c r="K2036" s="42">
        <v>973</v>
      </c>
      <c r="L2036" s="42" t="s">
        <v>5413</v>
      </c>
      <c r="M2036" s="42">
        <v>19.100000000000001</v>
      </c>
      <c r="N2036" s="42">
        <v>26.6</v>
      </c>
      <c r="O2036" s="42" t="s">
        <v>5414</v>
      </c>
      <c r="P2036" s="42">
        <v>14.4</v>
      </c>
      <c r="Q2036" s="42" t="s">
        <v>5415</v>
      </c>
      <c r="R2036" s="42">
        <v>15.7</v>
      </c>
      <c r="S2036" s="42">
        <v>5.9</v>
      </c>
      <c r="T2036" s="42">
        <v>20</v>
      </c>
      <c r="U2036" s="42">
        <v>27</v>
      </c>
      <c r="V2036" s="42">
        <v>20</v>
      </c>
      <c r="W2036" s="42" t="s">
        <v>5416</v>
      </c>
      <c r="X2036" s="42">
        <v>296.3</v>
      </c>
      <c r="Y2036" s="42">
        <v>69.599999999999994</v>
      </c>
      <c r="Z2036" s="42">
        <v>21</v>
      </c>
      <c r="AA2036" s="42">
        <v>9</v>
      </c>
      <c r="AB2036" s="42" t="s">
        <v>5417</v>
      </c>
      <c r="AC2036" s="42">
        <v>39.5</v>
      </c>
      <c r="AD2036" s="42" t="s">
        <v>5418</v>
      </c>
      <c r="AE2036" s="42">
        <v>138.30000000000001</v>
      </c>
      <c r="AF2036" s="42" t="s">
        <v>4199</v>
      </c>
      <c r="AG2036" s="42">
        <v>81</v>
      </c>
      <c r="AH2036" s="42">
        <v>51.8</v>
      </c>
      <c r="AI2036" s="42">
        <v>65.3</v>
      </c>
      <c r="AJ2036" s="42">
        <v>286.44</v>
      </c>
      <c r="AK2036" s="42" t="s">
        <v>76</v>
      </c>
      <c r="AL2036" s="42" t="s">
        <v>76</v>
      </c>
      <c r="AM2036" s="42" t="s">
        <v>76</v>
      </c>
      <c r="AN2036" s="42">
        <v>8.6999999999999993</v>
      </c>
    </row>
    <row r="2037" spans="2:40" x14ac:dyDescent="0.25">
      <c r="B2037" s="42" t="s">
        <v>408</v>
      </c>
      <c r="C2037" s="15">
        <v>467620</v>
      </c>
      <c r="D2037" s="15" t="s">
        <v>1806</v>
      </c>
      <c r="E2037" s="15">
        <v>2016</v>
      </c>
      <c r="F2037" s="41">
        <v>42461</v>
      </c>
      <c r="G2037" s="42">
        <v>975.9</v>
      </c>
      <c r="H2037" s="42">
        <v>1013.1</v>
      </c>
      <c r="I2037" s="42">
        <v>982.5</v>
      </c>
      <c r="J2037" s="42" t="s">
        <v>5419</v>
      </c>
      <c r="K2037" s="42">
        <v>968.3</v>
      </c>
      <c r="L2037" s="42" t="s">
        <v>5420</v>
      </c>
      <c r="M2037" s="42">
        <v>23.7</v>
      </c>
      <c r="N2037" s="42">
        <v>28.3</v>
      </c>
      <c r="O2037" s="42" t="s">
        <v>5421</v>
      </c>
      <c r="P2037" s="42">
        <v>19.100000000000001</v>
      </c>
      <c r="Q2037" s="42" t="s">
        <v>5422</v>
      </c>
      <c r="R2037" s="42">
        <v>20.5</v>
      </c>
      <c r="S2037" s="42">
        <v>6.7</v>
      </c>
      <c r="T2037" s="42">
        <v>250</v>
      </c>
      <c r="U2037" s="42">
        <v>28.1</v>
      </c>
      <c r="V2037" s="42">
        <v>70</v>
      </c>
      <c r="W2037" s="42" t="s">
        <v>5423</v>
      </c>
      <c r="X2037" s="42">
        <v>38.9</v>
      </c>
      <c r="Y2037" s="42">
        <v>16.7</v>
      </c>
      <c r="Z2037" s="42">
        <v>11</v>
      </c>
      <c r="AA2037" s="42">
        <v>5</v>
      </c>
      <c r="AB2037" s="42" t="s">
        <v>5424</v>
      </c>
      <c r="AC2037" s="42">
        <v>8</v>
      </c>
      <c r="AD2037" s="42" t="s">
        <v>5425</v>
      </c>
      <c r="AE2037" s="42">
        <v>21.6</v>
      </c>
      <c r="AF2037" s="42" t="s">
        <v>1950</v>
      </c>
      <c r="AG2037" s="42">
        <v>82</v>
      </c>
      <c r="AH2037" s="42">
        <v>87.4</v>
      </c>
      <c r="AI2037" s="42">
        <v>94.2</v>
      </c>
      <c r="AJ2037" s="42">
        <v>433.69</v>
      </c>
      <c r="AK2037" s="42" t="s">
        <v>76</v>
      </c>
      <c r="AL2037" s="42" t="s">
        <v>76</v>
      </c>
      <c r="AM2037" s="42" t="s">
        <v>76</v>
      </c>
      <c r="AN2037" s="42">
        <v>7.4</v>
      </c>
    </row>
    <row r="2038" spans="2:40" x14ac:dyDescent="0.25">
      <c r="B2038" s="42" t="s">
        <v>408</v>
      </c>
      <c r="C2038" s="15">
        <v>467620</v>
      </c>
      <c r="D2038" s="15" t="s">
        <v>1806</v>
      </c>
      <c r="E2038" s="15">
        <v>2016</v>
      </c>
      <c r="F2038" s="41">
        <v>42491</v>
      </c>
      <c r="G2038" s="42">
        <v>974.4</v>
      </c>
      <c r="H2038" s="42">
        <v>1011.4</v>
      </c>
      <c r="I2038" s="42">
        <v>979.8</v>
      </c>
      <c r="J2038" s="42" t="s">
        <v>5426</v>
      </c>
      <c r="K2038" s="42">
        <v>969.1</v>
      </c>
      <c r="L2038" s="42" t="s">
        <v>5427</v>
      </c>
      <c r="M2038" s="42">
        <v>25.1</v>
      </c>
      <c r="N2038" s="42">
        <v>31</v>
      </c>
      <c r="O2038" s="42" t="s">
        <v>5428</v>
      </c>
      <c r="P2038" s="42">
        <v>20.399999999999999</v>
      </c>
      <c r="Q2038" s="42" t="s">
        <v>5429</v>
      </c>
      <c r="R2038" s="42">
        <v>22.2</v>
      </c>
      <c r="S2038" s="42">
        <v>6.4</v>
      </c>
      <c r="T2038" s="42">
        <v>250</v>
      </c>
      <c r="U2038" s="42">
        <v>31.6</v>
      </c>
      <c r="V2038" s="42">
        <v>20</v>
      </c>
      <c r="W2038" s="42" t="s">
        <v>5430</v>
      </c>
      <c r="X2038" s="42">
        <v>284.89999999999998</v>
      </c>
      <c r="Y2038" s="42">
        <v>27</v>
      </c>
      <c r="Z2038" s="42">
        <v>12</v>
      </c>
      <c r="AA2038" s="42">
        <v>20.5</v>
      </c>
      <c r="AB2038" s="42" t="s">
        <v>5431</v>
      </c>
      <c r="AC2038" s="42">
        <v>93.5</v>
      </c>
      <c r="AD2038" s="42" t="s">
        <v>5432</v>
      </c>
      <c r="AE2038" s="42">
        <v>145.5</v>
      </c>
      <c r="AF2038" s="42" t="s">
        <v>5433</v>
      </c>
      <c r="AG2038" s="42">
        <v>84</v>
      </c>
      <c r="AH2038" s="42">
        <v>109.4</v>
      </c>
      <c r="AI2038" s="42">
        <v>138.69999999999999</v>
      </c>
      <c r="AJ2038" s="42">
        <v>544.44000000000005</v>
      </c>
      <c r="AK2038" s="42" t="s">
        <v>76</v>
      </c>
      <c r="AL2038" s="42" t="s">
        <v>76</v>
      </c>
      <c r="AM2038" s="42" t="s">
        <v>76</v>
      </c>
      <c r="AN2038" s="42">
        <v>7.1</v>
      </c>
    </row>
    <row r="2039" spans="2:40" x14ac:dyDescent="0.25">
      <c r="B2039" s="42" t="s">
        <v>408</v>
      </c>
      <c r="C2039" s="15">
        <v>467620</v>
      </c>
      <c r="D2039" s="15" t="s">
        <v>1806</v>
      </c>
      <c r="E2039" s="15">
        <v>2016</v>
      </c>
      <c r="F2039" s="41">
        <v>42522</v>
      </c>
      <c r="G2039" s="42">
        <v>973.1</v>
      </c>
      <c r="H2039" s="42">
        <v>1009.9</v>
      </c>
      <c r="I2039" s="42">
        <v>979.4</v>
      </c>
      <c r="J2039" s="42" t="s">
        <v>1963</v>
      </c>
      <c r="K2039" s="42">
        <v>966.2</v>
      </c>
      <c r="L2039" s="42" t="s">
        <v>5434</v>
      </c>
      <c r="M2039" s="42">
        <v>26.5</v>
      </c>
      <c r="N2039" s="42">
        <v>30.8</v>
      </c>
      <c r="O2039" s="42" t="s">
        <v>5435</v>
      </c>
      <c r="P2039" s="42">
        <v>22</v>
      </c>
      <c r="Q2039" s="42" t="s">
        <v>5436</v>
      </c>
      <c r="R2039" s="42">
        <v>23.4</v>
      </c>
      <c r="S2039" s="42">
        <v>7.4</v>
      </c>
      <c r="T2039" s="42">
        <v>260</v>
      </c>
      <c r="U2039" s="42">
        <v>32.799999999999997</v>
      </c>
      <c r="V2039" s="42">
        <v>250</v>
      </c>
      <c r="W2039" s="42" t="s">
        <v>5437</v>
      </c>
      <c r="X2039" s="42">
        <v>146.4</v>
      </c>
      <c r="Y2039" s="42">
        <v>24.9</v>
      </c>
      <c r="Z2039" s="42">
        <v>13</v>
      </c>
      <c r="AA2039" s="42">
        <v>13</v>
      </c>
      <c r="AB2039" s="42" t="s">
        <v>5438</v>
      </c>
      <c r="AC2039" s="42">
        <v>19</v>
      </c>
      <c r="AD2039" s="42" t="s">
        <v>5439</v>
      </c>
      <c r="AE2039" s="42">
        <v>69.5</v>
      </c>
      <c r="AF2039" s="42" t="s">
        <v>5440</v>
      </c>
      <c r="AG2039" s="42">
        <v>84</v>
      </c>
      <c r="AH2039" s="42">
        <v>115.3</v>
      </c>
      <c r="AI2039" s="42">
        <v>166.7</v>
      </c>
      <c r="AJ2039" s="42">
        <v>552.86</v>
      </c>
      <c r="AK2039" s="42" t="s">
        <v>76</v>
      </c>
      <c r="AL2039" s="42" t="s">
        <v>76</v>
      </c>
      <c r="AM2039" s="42" t="s">
        <v>76</v>
      </c>
      <c r="AN2039" s="42">
        <v>6</v>
      </c>
    </row>
    <row r="2040" spans="2:40" x14ac:dyDescent="0.25">
      <c r="B2040" s="42" t="s">
        <v>408</v>
      </c>
      <c r="C2040" s="15">
        <v>467620</v>
      </c>
      <c r="D2040" s="15" t="s">
        <v>1806</v>
      </c>
      <c r="E2040" s="15">
        <v>2016</v>
      </c>
      <c r="F2040" s="41">
        <v>42552</v>
      </c>
      <c r="G2040" s="42">
        <v>971.5</v>
      </c>
      <c r="H2040" s="42">
        <v>1008.1</v>
      </c>
      <c r="I2040" s="42">
        <v>976.9</v>
      </c>
      <c r="J2040" s="42" t="s">
        <v>5441</v>
      </c>
      <c r="K2040" s="42">
        <v>945.1</v>
      </c>
      <c r="L2040" s="42" t="s">
        <v>5442</v>
      </c>
      <c r="M2040" s="42">
        <v>26.8</v>
      </c>
      <c r="N2040" s="42">
        <v>33.1</v>
      </c>
      <c r="O2040" s="42" t="s">
        <v>5443</v>
      </c>
      <c r="P2040" s="42">
        <v>23</v>
      </c>
      <c r="Q2040" s="42" t="s">
        <v>5444</v>
      </c>
      <c r="R2040" s="42">
        <v>23.9</v>
      </c>
      <c r="S2040" s="42">
        <v>7.5</v>
      </c>
      <c r="T2040" s="42">
        <v>240</v>
      </c>
      <c r="U2040" s="42">
        <v>71.3</v>
      </c>
      <c r="V2040" s="42">
        <v>270</v>
      </c>
      <c r="W2040" s="42" t="s">
        <v>5445</v>
      </c>
      <c r="X2040" s="42">
        <v>236.9</v>
      </c>
      <c r="Y2040" s="42">
        <v>45.8</v>
      </c>
      <c r="Z2040" s="42">
        <v>16</v>
      </c>
      <c r="AA2040" s="42">
        <v>16.5</v>
      </c>
      <c r="AB2040" s="42" t="s">
        <v>5446</v>
      </c>
      <c r="AC2040" s="42">
        <v>38</v>
      </c>
      <c r="AD2040" s="42" t="s">
        <v>5447</v>
      </c>
      <c r="AE2040" s="42">
        <v>68.400000000000006</v>
      </c>
      <c r="AF2040" s="42" t="s">
        <v>5448</v>
      </c>
      <c r="AG2040" s="42">
        <v>84</v>
      </c>
      <c r="AH2040" s="42">
        <v>120.3</v>
      </c>
      <c r="AI2040" s="42">
        <v>194.1</v>
      </c>
      <c r="AJ2040" s="42">
        <v>601.71</v>
      </c>
      <c r="AK2040" s="42" t="s">
        <v>76</v>
      </c>
      <c r="AL2040" s="42" t="s">
        <v>76</v>
      </c>
      <c r="AM2040" s="42" t="s">
        <v>76</v>
      </c>
      <c r="AN2040" s="42">
        <v>6.4</v>
      </c>
    </row>
    <row r="2041" spans="2:40" x14ac:dyDescent="0.25">
      <c r="B2041" s="42" t="s">
        <v>408</v>
      </c>
      <c r="C2041" s="15">
        <v>467620</v>
      </c>
      <c r="D2041" s="15" t="s">
        <v>1806</v>
      </c>
      <c r="E2041" s="15">
        <v>2016</v>
      </c>
      <c r="F2041" s="41">
        <v>42583</v>
      </c>
      <c r="G2041" s="42">
        <v>968.7</v>
      </c>
      <c r="H2041" s="42">
        <v>1005.3</v>
      </c>
      <c r="I2041" s="42">
        <v>975</v>
      </c>
      <c r="J2041" s="42" t="s">
        <v>5449</v>
      </c>
      <c r="K2041" s="42">
        <v>964.5</v>
      </c>
      <c r="L2041" s="42" t="s">
        <v>5450</v>
      </c>
      <c r="M2041" s="42">
        <v>26.2</v>
      </c>
      <c r="N2041" s="42">
        <v>31.6</v>
      </c>
      <c r="O2041" s="42" t="s">
        <v>5451</v>
      </c>
      <c r="P2041" s="42">
        <v>22.3</v>
      </c>
      <c r="Q2041" s="42" t="s">
        <v>5452</v>
      </c>
      <c r="R2041" s="42">
        <v>23.1</v>
      </c>
      <c r="S2041" s="42">
        <v>4.5999999999999996</v>
      </c>
      <c r="T2041" s="42">
        <v>20</v>
      </c>
      <c r="U2041" s="42">
        <v>29.5</v>
      </c>
      <c r="V2041" s="42">
        <v>30</v>
      </c>
      <c r="W2041" s="42" t="s">
        <v>5453</v>
      </c>
      <c r="X2041" s="42">
        <v>296.8</v>
      </c>
      <c r="Y2041" s="42">
        <v>44.7</v>
      </c>
      <c r="Z2041" s="42">
        <v>16</v>
      </c>
      <c r="AA2041" s="42">
        <v>17.5</v>
      </c>
      <c r="AB2041" s="42" t="s">
        <v>5454</v>
      </c>
      <c r="AC2041" s="42">
        <v>39.5</v>
      </c>
      <c r="AD2041" s="42" t="s">
        <v>5455</v>
      </c>
      <c r="AE2041" s="42">
        <v>90.3</v>
      </c>
      <c r="AF2041" s="42" t="s">
        <v>5456</v>
      </c>
      <c r="AG2041" s="42">
        <v>83</v>
      </c>
      <c r="AH2041" s="42">
        <v>103.6</v>
      </c>
      <c r="AI2041" s="42">
        <v>162.1</v>
      </c>
      <c r="AJ2041" s="42">
        <v>519.22</v>
      </c>
      <c r="AK2041" s="42" t="s">
        <v>76</v>
      </c>
      <c r="AL2041" s="42" t="s">
        <v>76</v>
      </c>
      <c r="AM2041" s="42" t="s">
        <v>76</v>
      </c>
      <c r="AN2041" s="42">
        <v>6.6</v>
      </c>
    </row>
    <row r="2042" spans="2:40" x14ac:dyDescent="0.25">
      <c r="B2042" s="42" t="s">
        <v>408</v>
      </c>
      <c r="C2042" s="15">
        <v>467620</v>
      </c>
      <c r="D2042" s="15" t="s">
        <v>1806</v>
      </c>
      <c r="E2042" s="15">
        <v>2016</v>
      </c>
      <c r="F2042" s="41">
        <v>42614</v>
      </c>
      <c r="G2042" s="42">
        <v>970.2</v>
      </c>
      <c r="H2042" s="42">
        <v>1007</v>
      </c>
      <c r="I2042" s="42">
        <v>978.8</v>
      </c>
      <c r="J2042" s="42" t="s">
        <v>5457</v>
      </c>
      <c r="K2042" s="42">
        <v>938.2</v>
      </c>
      <c r="L2042" s="42" t="s">
        <v>4238</v>
      </c>
      <c r="M2042" s="42">
        <v>25.2</v>
      </c>
      <c r="N2042" s="42">
        <v>30.3</v>
      </c>
      <c r="O2042" s="42" t="s">
        <v>5458</v>
      </c>
      <c r="P2042" s="42">
        <v>22.1</v>
      </c>
      <c r="Q2042" s="42" t="s">
        <v>5459</v>
      </c>
      <c r="R2042" s="42">
        <v>23</v>
      </c>
      <c r="S2042" s="42">
        <v>8.6999999999999993</v>
      </c>
      <c r="T2042" s="42">
        <v>10</v>
      </c>
      <c r="U2042" s="42">
        <v>60.9</v>
      </c>
      <c r="V2042" s="42">
        <v>60</v>
      </c>
      <c r="W2042" s="42" t="s">
        <v>5460</v>
      </c>
      <c r="X2042" s="42">
        <v>731.4</v>
      </c>
      <c r="Y2042" s="42">
        <v>114.8</v>
      </c>
      <c r="Z2042" s="42">
        <v>21</v>
      </c>
      <c r="AA2042" s="42">
        <v>17.5</v>
      </c>
      <c r="AB2042" s="42" t="s">
        <v>5461</v>
      </c>
      <c r="AC2042" s="42">
        <v>52</v>
      </c>
      <c r="AD2042" s="42" t="s">
        <v>5462</v>
      </c>
      <c r="AE2042" s="42">
        <v>139.5</v>
      </c>
      <c r="AF2042" s="42" t="s">
        <v>5463</v>
      </c>
      <c r="AG2042" s="42">
        <v>88</v>
      </c>
      <c r="AH2042" s="42">
        <v>73.599999999999994</v>
      </c>
      <c r="AI2042" s="42">
        <v>91.7</v>
      </c>
      <c r="AJ2042" s="42">
        <v>371.95</v>
      </c>
      <c r="AK2042" s="42" t="s">
        <v>76</v>
      </c>
      <c r="AL2042" s="42" t="s">
        <v>76</v>
      </c>
      <c r="AM2042" s="42" t="s">
        <v>76</v>
      </c>
      <c r="AN2042" s="42">
        <v>8.1</v>
      </c>
    </row>
    <row r="2043" spans="2:40" x14ac:dyDescent="0.25">
      <c r="B2043" s="42" t="s">
        <v>408</v>
      </c>
      <c r="C2043" s="15">
        <v>467620</v>
      </c>
      <c r="D2043" s="15" t="s">
        <v>1806</v>
      </c>
      <c r="E2043" s="15">
        <v>2016</v>
      </c>
      <c r="F2043" s="41">
        <v>42644</v>
      </c>
      <c r="G2043" s="42">
        <v>974.8</v>
      </c>
      <c r="H2043" s="42">
        <v>1011.8</v>
      </c>
      <c r="I2043" s="42">
        <v>982.7</v>
      </c>
      <c r="J2043" s="42" t="s">
        <v>5464</v>
      </c>
      <c r="K2043" s="42">
        <v>967.2</v>
      </c>
      <c r="L2043" s="42" t="s">
        <v>5465</v>
      </c>
      <c r="M2043" s="42">
        <v>24.9</v>
      </c>
      <c r="N2043" s="42">
        <v>29.7</v>
      </c>
      <c r="O2043" s="42" t="s">
        <v>5466</v>
      </c>
      <c r="P2043" s="42">
        <v>21.6</v>
      </c>
      <c r="Q2043" s="42" t="s">
        <v>5467</v>
      </c>
      <c r="R2043" s="42">
        <v>22.4</v>
      </c>
      <c r="S2043" s="42">
        <v>5.7</v>
      </c>
      <c r="T2043" s="42">
        <v>10</v>
      </c>
      <c r="U2043" s="42">
        <v>35.200000000000003</v>
      </c>
      <c r="V2043" s="42">
        <v>20</v>
      </c>
      <c r="W2043" s="42" t="s">
        <v>5468</v>
      </c>
      <c r="X2043" s="42">
        <v>418.9</v>
      </c>
      <c r="Y2043" s="42">
        <v>65.099999999999994</v>
      </c>
      <c r="Z2043" s="42">
        <v>20</v>
      </c>
      <c r="AA2043" s="42">
        <v>14.5</v>
      </c>
      <c r="AB2043" s="42" t="s">
        <v>5469</v>
      </c>
      <c r="AC2043" s="42">
        <v>44</v>
      </c>
      <c r="AD2043" s="42" t="s">
        <v>5470</v>
      </c>
      <c r="AE2043" s="42">
        <v>74.400000000000006</v>
      </c>
      <c r="AF2043" s="42" t="s">
        <v>5471</v>
      </c>
      <c r="AG2043" s="42">
        <v>86</v>
      </c>
      <c r="AH2043" s="42">
        <v>79.3</v>
      </c>
      <c r="AI2043" s="42">
        <v>89.5</v>
      </c>
      <c r="AJ2043" s="42">
        <v>368.67</v>
      </c>
      <c r="AK2043" s="42" t="s">
        <v>76</v>
      </c>
      <c r="AL2043" s="42" t="s">
        <v>76</v>
      </c>
      <c r="AM2043" s="42" t="s">
        <v>76</v>
      </c>
      <c r="AN2043" s="42">
        <v>7.7</v>
      </c>
    </row>
    <row r="2044" spans="2:40" x14ac:dyDescent="0.25">
      <c r="B2044" s="42" t="s">
        <v>408</v>
      </c>
      <c r="C2044" s="15">
        <v>467620</v>
      </c>
      <c r="D2044" s="15" t="s">
        <v>1806</v>
      </c>
      <c r="E2044" s="15">
        <v>2016</v>
      </c>
      <c r="F2044" s="41">
        <v>42675</v>
      </c>
      <c r="G2044" s="42">
        <v>978.8</v>
      </c>
      <c r="H2044" s="42">
        <v>1016.4</v>
      </c>
      <c r="I2044" s="42">
        <v>985</v>
      </c>
      <c r="J2044" s="42" t="s">
        <v>5472</v>
      </c>
      <c r="K2044" s="42">
        <v>973.5</v>
      </c>
      <c r="L2044" s="42" t="s">
        <v>5473</v>
      </c>
      <c r="M2044" s="42">
        <v>22.2</v>
      </c>
      <c r="N2044" s="42">
        <v>28.2</v>
      </c>
      <c r="O2044" s="42" t="s">
        <v>5474</v>
      </c>
      <c r="P2044" s="42">
        <v>17.3</v>
      </c>
      <c r="Q2044" s="42" t="s">
        <v>5475</v>
      </c>
      <c r="R2044" s="42">
        <v>19.399999999999999</v>
      </c>
      <c r="S2044" s="42">
        <v>6.3</v>
      </c>
      <c r="T2044" s="42">
        <v>10</v>
      </c>
      <c r="U2044" s="42">
        <v>35.6</v>
      </c>
      <c r="V2044" s="42">
        <v>30</v>
      </c>
      <c r="W2044" s="42" t="s">
        <v>5476</v>
      </c>
      <c r="X2044" s="42">
        <v>385.3</v>
      </c>
      <c r="Y2044" s="42">
        <v>78.400000000000006</v>
      </c>
      <c r="Z2044" s="42">
        <v>19</v>
      </c>
      <c r="AA2044" s="42">
        <v>7.5</v>
      </c>
      <c r="AB2044" s="42" t="s">
        <v>5477</v>
      </c>
      <c r="AC2044" s="42">
        <v>22.5</v>
      </c>
      <c r="AD2044" s="42" t="s">
        <v>5478</v>
      </c>
      <c r="AE2044" s="42">
        <v>116</v>
      </c>
      <c r="AF2044" s="42" t="s">
        <v>3628</v>
      </c>
      <c r="AG2044" s="42">
        <v>84</v>
      </c>
      <c r="AH2044" s="42">
        <v>65.2</v>
      </c>
      <c r="AI2044" s="42">
        <v>92.5</v>
      </c>
      <c r="AJ2044" s="42">
        <v>327.45999999999998</v>
      </c>
      <c r="AK2044" s="42" t="s">
        <v>76</v>
      </c>
      <c r="AL2044" s="42" t="s">
        <v>76</v>
      </c>
      <c r="AM2044" s="42" t="s">
        <v>76</v>
      </c>
      <c r="AN2044" s="42">
        <v>7.7</v>
      </c>
    </row>
    <row r="2045" spans="2:40" x14ac:dyDescent="0.25">
      <c r="B2045" s="42" t="s">
        <v>408</v>
      </c>
      <c r="C2045" s="15">
        <v>467620</v>
      </c>
      <c r="D2045" s="15" t="s">
        <v>1806</v>
      </c>
      <c r="E2045" s="15">
        <v>2016</v>
      </c>
      <c r="F2045" s="41">
        <v>42705</v>
      </c>
      <c r="G2045" s="42">
        <v>980.2</v>
      </c>
      <c r="H2045" s="42">
        <v>1018</v>
      </c>
      <c r="I2045" s="42">
        <v>986.6</v>
      </c>
      <c r="J2045" s="42" t="s">
        <v>5479</v>
      </c>
      <c r="K2045" s="42">
        <v>973.8</v>
      </c>
      <c r="L2045" s="42" t="s">
        <v>5480</v>
      </c>
      <c r="M2045" s="42">
        <v>20.399999999999999</v>
      </c>
      <c r="N2045" s="42">
        <v>26</v>
      </c>
      <c r="O2045" s="42" t="s">
        <v>5481</v>
      </c>
      <c r="P2045" s="42">
        <v>14.6</v>
      </c>
      <c r="Q2045" s="42" t="s">
        <v>5482</v>
      </c>
      <c r="R2045" s="42">
        <v>17</v>
      </c>
      <c r="S2045" s="42">
        <v>6.8</v>
      </c>
      <c r="T2045" s="42">
        <v>10</v>
      </c>
      <c r="U2045" s="42">
        <v>39.700000000000003</v>
      </c>
      <c r="V2045" s="42">
        <v>20</v>
      </c>
      <c r="W2045" s="42" t="s">
        <v>5483</v>
      </c>
      <c r="X2045" s="42">
        <v>131.1</v>
      </c>
      <c r="Y2045" s="42">
        <v>69.5</v>
      </c>
      <c r="Z2045" s="42">
        <v>20</v>
      </c>
      <c r="AA2045" s="42">
        <v>10</v>
      </c>
      <c r="AB2045" s="42" t="s">
        <v>5484</v>
      </c>
      <c r="AC2045" s="42">
        <v>16</v>
      </c>
      <c r="AD2045" s="42" t="s">
        <v>5485</v>
      </c>
      <c r="AE2045" s="42">
        <v>28</v>
      </c>
      <c r="AF2045" s="42" t="s">
        <v>5486</v>
      </c>
      <c r="AG2045" s="42">
        <v>81</v>
      </c>
      <c r="AH2045" s="42">
        <v>60.8</v>
      </c>
      <c r="AI2045" s="42">
        <v>66.3</v>
      </c>
      <c r="AJ2045" s="42">
        <v>267.67</v>
      </c>
      <c r="AK2045" s="42" t="s">
        <v>76</v>
      </c>
      <c r="AL2045" s="42" t="s">
        <v>76</v>
      </c>
      <c r="AM2045" s="42" t="s">
        <v>76</v>
      </c>
      <c r="AN2045" s="42">
        <v>8.1999999999999993</v>
      </c>
    </row>
    <row r="2046" spans="2:40" x14ac:dyDescent="0.25">
      <c r="B2046" s="42" t="s">
        <v>408</v>
      </c>
      <c r="C2046" s="15">
        <v>467620</v>
      </c>
      <c r="D2046" s="15" t="s">
        <v>1806</v>
      </c>
      <c r="E2046" s="15">
        <v>2017</v>
      </c>
      <c r="F2046" s="41">
        <v>42736</v>
      </c>
      <c r="G2046" s="42">
        <v>981.3</v>
      </c>
      <c r="H2046" s="42">
        <v>1019.3</v>
      </c>
      <c r="I2046" s="42">
        <v>988.5</v>
      </c>
      <c r="J2046" s="42" t="s">
        <v>5487</v>
      </c>
      <c r="K2046" s="42">
        <v>973.9</v>
      </c>
      <c r="L2046" s="42" t="s">
        <v>5488</v>
      </c>
      <c r="M2046" s="42">
        <v>19.399999999999999</v>
      </c>
      <c r="N2046" s="42">
        <v>25.4</v>
      </c>
      <c r="O2046" s="42" t="s">
        <v>5489</v>
      </c>
      <c r="P2046" s="42">
        <v>14.2</v>
      </c>
      <c r="Q2046" s="42" t="s">
        <v>5490</v>
      </c>
      <c r="R2046" s="42">
        <v>15.8</v>
      </c>
      <c r="S2046" s="42">
        <v>6</v>
      </c>
      <c r="T2046" s="42">
        <v>360</v>
      </c>
      <c r="U2046" s="42">
        <v>35.5</v>
      </c>
      <c r="V2046" s="42">
        <v>20</v>
      </c>
      <c r="W2046" s="42" t="s">
        <v>5491</v>
      </c>
      <c r="X2046" s="42">
        <v>161.4</v>
      </c>
      <c r="Y2046" s="42">
        <v>49</v>
      </c>
      <c r="Z2046" s="42">
        <v>22</v>
      </c>
      <c r="AA2046" s="42">
        <v>7</v>
      </c>
      <c r="AB2046" s="42" t="s">
        <v>5492</v>
      </c>
      <c r="AC2046" s="42">
        <v>10.3</v>
      </c>
      <c r="AD2046" s="42" t="s">
        <v>5493</v>
      </c>
      <c r="AE2046" s="42">
        <v>25.1</v>
      </c>
      <c r="AF2046" s="42" t="s">
        <v>3159</v>
      </c>
      <c r="AG2046" s="42">
        <v>80</v>
      </c>
      <c r="AH2046" s="42">
        <v>63.7</v>
      </c>
      <c r="AI2046" s="42">
        <v>91.5</v>
      </c>
      <c r="AJ2046" s="42">
        <v>299.58999999999997</v>
      </c>
      <c r="AK2046" s="42" t="s">
        <v>76</v>
      </c>
      <c r="AL2046" s="42" t="s">
        <v>76</v>
      </c>
      <c r="AM2046" s="42" t="s">
        <v>76</v>
      </c>
      <c r="AN2046" s="42">
        <v>7.5</v>
      </c>
    </row>
    <row r="2047" spans="2:40" x14ac:dyDescent="0.25">
      <c r="B2047" s="42" t="s">
        <v>408</v>
      </c>
      <c r="C2047" s="15">
        <v>467620</v>
      </c>
      <c r="D2047" s="15" t="s">
        <v>1806</v>
      </c>
      <c r="E2047" s="15">
        <v>2017</v>
      </c>
      <c r="F2047" s="41">
        <v>42767</v>
      </c>
      <c r="G2047" s="42">
        <v>981.5</v>
      </c>
      <c r="H2047" s="42">
        <v>1019.7</v>
      </c>
      <c r="I2047" s="42">
        <v>991.5</v>
      </c>
      <c r="J2047" s="42" t="s">
        <v>5494</v>
      </c>
      <c r="K2047" s="42">
        <v>973.5</v>
      </c>
      <c r="L2047" s="42" t="s">
        <v>5495</v>
      </c>
      <c r="M2047" s="42">
        <v>18.399999999999999</v>
      </c>
      <c r="N2047" s="42">
        <v>24.4</v>
      </c>
      <c r="O2047" s="42" t="s">
        <v>5496</v>
      </c>
      <c r="P2047" s="42">
        <v>11.8</v>
      </c>
      <c r="Q2047" s="42" t="s">
        <v>5497</v>
      </c>
      <c r="R2047" s="42">
        <v>14.4</v>
      </c>
      <c r="S2047" s="42">
        <v>6.3</v>
      </c>
      <c r="T2047" s="42">
        <v>360</v>
      </c>
      <c r="U2047" s="42">
        <v>30.1</v>
      </c>
      <c r="V2047" s="42">
        <v>30</v>
      </c>
      <c r="W2047" s="42" t="s">
        <v>5498</v>
      </c>
      <c r="X2047" s="42">
        <v>129.30000000000001</v>
      </c>
      <c r="Y2047" s="42">
        <v>60.8</v>
      </c>
      <c r="Z2047" s="42">
        <v>20</v>
      </c>
      <c r="AA2047" s="42">
        <v>9</v>
      </c>
      <c r="AB2047" s="42" t="s">
        <v>5499</v>
      </c>
      <c r="AC2047" s="42">
        <v>10</v>
      </c>
      <c r="AD2047" s="42" t="s">
        <v>5500</v>
      </c>
      <c r="AE2047" s="42">
        <v>28.9</v>
      </c>
      <c r="AF2047" s="42" t="s">
        <v>5501</v>
      </c>
      <c r="AG2047" s="42">
        <v>78</v>
      </c>
      <c r="AH2047" s="42">
        <v>56.6</v>
      </c>
      <c r="AI2047" s="42">
        <v>50.8</v>
      </c>
      <c r="AJ2047" s="42">
        <v>259.5</v>
      </c>
      <c r="AK2047" s="42" t="s">
        <v>76</v>
      </c>
      <c r="AL2047" s="42" t="s">
        <v>76</v>
      </c>
      <c r="AM2047" s="42" t="s">
        <v>76</v>
      </c>
      <c r="AN2047" s="42">
        <v>8.6</v>
      </c>
    </row>
    <row r="2048" spans="2:40" x14ac:dyDescent="0.25">
      <c r="B2048" s="42" t="s">
        <v>408</v>
      </c>
      <c r="C2048" s="15">
        <v>467620</v>
      </c>
      <c r="D2048" s="15" t="s">
        <v>1806</v>
      </c>
      <c r="E2048" s="15">
        <v>2017</v>
      </c>
      <c r="F2048" s="41">
        <v>42795</v>
      </c>
      <c r="G2048" s="42">
        <v>978.9</v>
      </c>
      <c r="H2048" s="42">
        <v>1016.8</v>
      </c>
      <c r="I2048" s="42">
        <v>986.9</v>
      </c>
      <c r="J2048" s="42" t="s">
        <v>5502</v>
      </c>
      <c r="K2048" s="42">
        <v>970.9</v>
      </c>
      <c r="L2048" s="42" t="s">
        <v>5503</v>
      </c>
      <c r="M2048" s="42">
        <v>19.600000000000001</v>
      </c>
      <c r="N2048" s="42">
        <v>26.4</v>
      </c>
      <c r="O2048" s="42" t="s">
        <v>5504</v>
      </c>
      <c r="P2048" s="42">
        <v>15.1</v>
      </c>
      <c r="Q2048" s="42" t="s">
        <v>5505</v>
      </c>
      <c r="R2048" s="42">
        <v>16.3</v>
      </c>
      <c r="S2048" s="42">
        <v>6</v>
      </c>
      <c r="T2048" s="42">
        <v>10</v>
      </c>
      <c r="U2048" s="42">
        <v>36.700000000000003</v>
      </c>
      <c r="V2048" s="42">
        <v>30</v>
      </c>
      <c r="W2048" s="42" t="s">
        <v>5506</v>
      </c>
      <c r="X2048" s="42">
        <v>150</v>
      </c>
      <c r="Y2048" s="42">
        <v>64.2</v>
      </c>
      <c r="Z2048" s="42">
        <v>21</v>
      </c>
      <c r="AA2048" s="42">
        <v>11</v>
      </c>
      <c r="AB2048" s="42" t="s">
        <v>5507</v>
      </c>
      <c r="AC2048" s="42">
        <v>48</v>
      </c>
      <c r="AD2048" s="42" t="s">
        <v>5508</v>
      </c>
      <c r="AE2048" s="42">
        <v>77.5</v>
      </c>
      <c r="AF2048" s="42" t="s">
        <v>3659</v>
      </c>
      <c r="AG2048" s="42">
        <v>81</v>
      </c>
      <c r="AH2048" s="42">
        <v>63.4</v>
      </c>
      <c r="AI2048" s="42">
        <v>76.8</v>
      </c>
      <c r="AJ2048" s="42">
        <v>332.4</v>
      </c>
      <c r="AK2048" s="42" t="s">
        <v>76</v>
      </c>
      <c r="AL2048" s="42" t="s">
        <v>76</v>
      </c>
      <c r="AM2048" s="42" t="s">
        <v>76</v>
      </c>
      <c r="AN2048" s="42">
        <v>8</v>
      </c>
    </row>
    <row r="2049" spans="2:40" x14ac:dyDescent="0.25">
      <c r="B2049" s="42" t="s">
        <v>408</v>
      </c>
      <c r="C2049" s="15">
        <v>467620</v>
      </c>
      <c r="D2049" s="15" t="s">
        <v>1806</v>
      </c>
      <c r="E2049" s="15">
        <v>2017</v>
      </c>
      <c r="F2049" s="41">
        <v>42826</v>
      </c>
      <c r="G2049" s="42">
        <v>976.5</v>
      </c>
      <c r="H2049" s="42">
        <v>1014</v>
      </c>
      <c r="I2049" s="42">
        <v>986.3</v>
      </c>
      <c r="J2049" s="42" t="s">
        <v>5509</v>
      </c>
      <c r="K2049" s="42">
        <v>968.1</v>
      </c>
      <c r="L2049" s="42" t="s">
        <v>5510</v>
      </c>
      <c r="M2049" s="42">
        <v>21.6</v>
      </c>
      <c r="N2049" s="42">
        <v>28</v>
      </c>
      <c r="O2049" s="42" t="s">
        <v>5511</v>
      </c>
      <c r="P2049" s="42">
        <v>14.5</v>
      </c>
      <c r="Q2049" s="42" t="s">
        <v>5512</v>
      </c>
      <c r="R2049" s="42">
        <v>18.399999999999999</v>
      </c>
      <c r="S2049" s="42">
        <v>7.3</v>
      </c>
      <c r="T2049" s="42">
        <v>20</v>
      </c>
      <c r="U2049" s="42">
        <v>29.9</v>
      </c>
      <c r="V2049" s="42">
        <v>30</v>
      </c>
      <c r="W2049" s="42" t="s">
        <v>5513</v>
      </c>
      <c r="X2049" s="42">
        <v>150</v>
      </c>
      <c r="Y2049" s="42">
        <v>64.599999999999994</v>
      </c>
      <c r="Z2049" s="42">
        <v>14</v>
      </c>
      <c r="AA2049" s="42">
        <v>7</v>
      </c>
      <c r="AB2049" s="42" t="s">
        <v>5514</v>
      </c>
      <c r="AC2049" s="42">
        <v>12</v>
      </c>
      <c r="AD2049" s="42" t="s">
        <v>5515</v>
      </c>
      <c r="AE2049" s="42">
        <v>21.6</v>
      </c>
      <c r="AF2049" s="42" t="s">
        <v>2544</v>
      </c>
      <c r="AG2049" s="42">
        <v>82</v>
      </c>
      <c r="AH2049" s="42">
        <v>95.8</v>
      </c>
      <c r="AI2049" s="42">
        <v>109.3</v>
      </c>
      <c r="AJ2049" s="42">
        <v>467.94</v>
      </c>
      <c r="AK2049" s="42" t="s">
        <v>76</v>
      </c>
      <c r="AL2049" s="42" t="s">
        <v>76</v>
      </c>
      <c r="AM2049" s="42" t="s">
        <v>76</v>
      </c>
      <c r="AN2049" s="42">
        <v>7.4</v>
      </c>
    </row>
    <row r="2050" spans="2:40" x14ac:dyDescent="0.25">
      <c r="B2050" s="42" t="s">
        <v>408</v>
      </c>
      <c r="C2050" s="15">
        <v>467620</v>
      </c>
      <c r="D2050" s="15" t="s">
        <v>1806</v>
      </c>
      <c r="E2050" s="15">
        <v>2017</v>
      </c>
      <c r="F2050" s="41">
        <v>42856</v>
      </c>
      <c r="G2050" s="42">
        <v>974</v>
      </c>
      <c r="H2050" s="42">
        <v>1011.2</v>
      </c>
      <c r="I2050" s="42">
        <v>980</v>
      </c>
      <c r="J2050" s="42" t="s">
        <v>5516</v>
      </c>
      <c r="K2050" s="42">
        <v>966.6</v>
      </c>
      <c r="L2050" s="42" t="s">
        <v>5517</v>
      </c>
      <c r="M2050" s="42">
        <v>24</v>
      </c>
      <c r="N2050" s="42">
        <v>29.4</v>
      </c>
      <c r="O2050" s="42" t="s">
        <v>5518</v>
      </c>
      <c r="P2050" s="42">
        <v>19.100000000000001</v>
      </c>
      <c r="Q2050" s="42" t="s">
        <v>5519</v>
      </c>
      <c r="R2050" s="42">
        <v>22</v>
      </c>
      <c r="S2050" s="42">
        <v>7.1</v>
      </c>
      <c r="T2050" s="42">
        <v>30</v>
      </c>
      <c r="U2050" s="42">
        <v>36.9</v>
      </c>
      <c r="V2050" s="42">
        <v>30</v>
      </c>
      <c r="W2050" s="42" t="s">
        <v>5520</v>
      </c>
      <c r="X2050" s="42">
        <v>317.89999999999998</v>
      </c>
      <c r="Y2050" s="42">
        <v>60.9</v>
      </c>
      <c r="Z2050" s="42">
        <v>14</v>
      </c>
      <c r="AA2050" s="42">
        <v>19</v>
      </c>
      <c r="AB2050" s="42" t="s">
        <v>5521</v>
      </c>
      <c r="AC2050" s="42">
        <v>54.5</v>
      </c>
      <c r="AD2050" s="42" t="s">
        <v>5522</v>
      </c>
      <c r="AE2050" s="42">
        <v>55</v>
      </c>
      <c r="AF2050" s="42" t="s">
        <v>5523</v>
      </c>
      <c r="AG2050" s="42">
        <v>89</v>
      </c>
      <c r="AH2050" s="42">
        <v>96.5</v>
      </c>
      <c r="AI2050" s="42">
        <v>108</v>
      </c>
      <c r="AJ2050" s="42">
        <v>506.82</v>
      </c>
      <c r="AK2050" s="42" t="s">
        <v>76</v>
      </c>
      <c r="AL2050" s="42" t="s">
        <v>76</v>
      </c>
      <c r="AM2050" s="42" t="s">
        <v>76</v>
      </c>
      <c r="AN2050" s="42">
        <v>7.7</v>
      </c>
    </row>
    <row r="2051" spans="2:40" x14ac:dyDescent="0.25">
      <c r="B2051" s="42" t="s">
        <v>408</v>
      </c>
      <c r="C2051" s="15">
        <v>467620</v>
      </c>
      <c r="D2051" s="15" t="s">
        <v>1806</v>
      </c>
      <c r="E2051" s="15">
        <v>2017</v>
      </c>
      <c r="F2051" s="41">
        <v>42887</v>
      </c>
      <c r="G2051" s="42">
        <v>972</v>
      </c>
      <c r="H2051" s="42">
        <v>1008.7</v>
      </c>
      <c r="I2051" s="42">
        <v>976.7</v>
      </c>
      <c r="J2051" s="42" t="s">
        <v>4303</v>
      </c>
      <c r="K2051" s="42">
        <v>964</v>
      </c>
      <c r="L2051" s="42" t="s">
        <v>5524</v>
      </c>
      <c r="M2051" s="42">
        <v>26.5</v>
      </c>
      <c r="N2051" s="42">
        <v>30.8</v>
      </c>
      <c r="O2051" s="42" t="s">
        <v>5525</v>
      </c>
      <c r="P2051" s="42">
        <v>24</v>
      </c>
      <c r="Q2051" s="42" t="s">
        <v>5526</v>
      </c>
      <c r="R2051" s="42">
        <v>23.7</v>
      </c>
      <c r="S2051" s="42">
        <v>9.5</v>
      </c>
      <c r="T2051" s="42">
        <v>250</v>
      </c>
      <c r="U2051" s="42">
        <v>32.299999999999997</v>
      </c>
      <c r="V2051" s="42">
        <v>240</v>
      </c>
      <c r="W2051" s="42" t="s">
        <v>5527</v>
      </c>
      <c r="X2051" s="42">
        <v>13.9</v>
      </c>
      <c r="Y2051" s="42">
        <v>3.6</v>
      </c>
      <c r="Z2051" s="42">
        <v>6</v>
      </c>
      <c r="AA2051" s="42">
        <v>3.5</v>
      </c>
      <c r="AB2051" s="42" t="s">
        <v>5528</v>
      </c>
      <c r="AC2051" s="42">
        <v>6.5</v>
      </c>
      <c r="AD2051" s="42" t="s">
        <v>5529</v>
      </c>
      <c r="AE2051" s="42">
        <v>6.6</v>
      </c>
      <c r="AF2051" s="42" t="s">
        <v>5530</v>
      </c>
      <c r="AG2051" s="42">
        <v>85</v>
      </c>
      <c r="AH2051" s="42">
        <v>129.5</v>
      </c>
      <c r="AI2051" s="42">
        <v>153.6</v>
      </c>
      <c r="AJ2051" s="42">
        <v>586.92999999999995</v>
      </c>
      <c r="AK2051" s="42" t="s">
        <v>76</v>
      </c>
      <c r="AL2051" s="42" t="s">
        <v>76</v>
      </c>
      <c r="AM2051" s="42" t="s">
        <v>76</v>
      </c>
      <c r="AN2051" s="42">
        <v>6.6</v>
      </c>
    </row>
    <row r="2052" spans="2:40" x14ac:dyDescent="0.25">
      <c r="B2052" s="42" t="s">
        <v>408</v>
      </c>
      <c r="C2052" s="15">
        <v>467620</v>
      </c>
      <c r="D2052" s="15" t="s">
        <v>1806</v>
      </c>
      <c r="E2052" s="15">
        <v>2017</v>
      </c>
      <c r="F2052" s="41">
        <v>42917</v>
      </c>
      <c r="G2052" s="42">
        <v>973</v>
      </c>
      <c r="H2052" s="42">
        <v>1009.7</v>
      </c>
      <c r="I2052" s="42">
        <v>978.8</v>
      </c>
      <c r="J2052" s="42" t="s">
        <v>5531</v>
      </c>
      <c r="K2052" s="42">
        <v>956</v>
      </c>
      <c r="L2052" s="42" t="s">
        <v>5532</v>
      </c>
      <c r="M2052" s="42">
        <v>26.3</v>
      </c>
      <c r="N2052" s="42">
        <v>30.6</v>
      </c>
      <c r="O2052" s="42" t="s">
        <v>5533</v>
      </c>
      <c r="P2052" s="42">
        <v>22.2</v>
      </c>
      <c r="Q2052" s="42" t="s">
        <v>5534</v>
      </c>
      <c r="R2052" s="42">
        <v>23.6</v>
      </c>
      <c r="S2052" s="42">
        <v>5.5</v>
      </c>
      <c r="T2052" s="42">
        <v>60</v>
      </c>
      <c r="U2052" s="42">
        <v>42</v>
      </c>
      <c r="V2052" s="42">
        <v>200</v>
      </c>
      <c r="W2052" s="42" t="s">
        <v>5535</v>
      </c>
      <c r="X2052" s="42">
        <v>308.60000000000002</v>
      </c>
      <c r="Y2052" s="42">
        <v>34.799999999999997</v>
      </c>
      <c r="Z2052" s="42">
        <v>20</v>
      </c>
      <c r="AA2052" s="42">
        <v>21</v>
      </c>
      <c r="AB2052" s="42" t="s">
        <v>5536</v>
      </c>
      <c r="AC2052" s="42">
        <v>32</v>
      </c>
      <c r="AD2052" s="42" t="s">
        <v>5537</v>
      </c>
      <c r="AE2052" s="42">
        <v>116.7</v>
      </c>
      <c r="AF2052" s="42" t="s">
        <v>2069</v>
      </c>
      <c r="AG2052" s="42">
        <v>85</v>
      </c>
      <c r="AH2052" s="42">
        <v>104.1</v>
      </c>
      <c r="AI2052" s="42">
        <v>187.4</v>
      </c>
      <c r="AJ2052" s="42">
        <v>616.30999999999995</v>
      </c>
      <c r="AK2052" s="42" t="s">
        <v>76</v>
      </c>
      <c r="AL2052" s="42" t="s">
        <v>76</v>
      </c>
      <c r="AM2052" s="42" t="s">
        <v>76</v>
      </c>
      <c r="AN2052" s="42">
        <v>6.2</v>
      </c>
    </row>
    <row r="2053" spans="2:40" x14ac:dyDescent="0.25">
      <c r="B2053" s="42" t="s">
        <v>408</v>
      </c>
      <c r="C2053" s="15">
        <v>467620</v>
      </c>
      <c r="D2053" s="15" t="s">
        <v>1806</v>
      </c>
      <c r="E2053" s="15">
        <v>2017</v>
      </c>
      <c r="F2053" s="41">
        <v>42948</v>
      </c>
      <c r="G2053" s="42">
        <v>971</v>
      </c>
      <c r="H2053" s="42">
        <v>1007.7</v>
      </c>
      <c r="I2053" s="42">
        <v>977.3</v>
      </c>
      <c r="J2053" s="42" t="s">
        <v>5538</v>
      </c>
      <c r="K2053" s="42">
        <v>957.6</v>
      </c>
      <c r="L2053" s="42" t="s">
        <v>5539</v>
      </c>
      <c r="M2053" s="42">
        <v>26.3</v>
      </c>
      <c r="N2053" s="42">
        <v>30.3</v>
      </c>
      <c r="O2053" s="42" t="s">
        <v>5540</v>
      </c>
      <c r="P2053" s="42">
        <v>21.8</v>
      </c>
      <c r="Q2053" s="42" t="s">
        <v>5541</v>
      </c>
      <c r="R2053" s="42">
        <v>24</v>
      </c>
      <c r="S2053" s="42">
        <v>8.6999999999999993</v>
      </c>
      <c r="T2053" s="42">
        <v>250</v>
      </c>
      <c r="U2053" s="42">
        <v>43.4</v>
      </c>
      <c r="V2053" s="42">
        <v>40</v>
      </c>
      <c r="W2053" s="42" t="s">
        <v>5542</v>
      </c>
      <c r="X2053" s="42">
        <v>452.5</v>
      </c>
      <c r="Y2053" s="42">
        <v>51</v>
      </c>
      <c r="Z2053" s="42">
        <v>13</v>
      </c>
      <c r="AA2053" s="42">
        <v>18.5</v>
      </c>
      <c r="AB2053" s="42" t="s">
        <v>5543</v>
      </c>
      <c r="AC2053" s="42">
        <v>37</v>
      </c>
      <c r="AD2053" s="42" t="s">
        <v>5544</v>
      </c>
      <c r="AE2053" s="42">
        <v>102.8</v>
      </c>
      <c r="AF2053" s="42" t="s">
        <v>5545</v>
      </c>
      <c r="AG2053" s="42">
        <v>87</v>
      </c>
      <c r="AH2053" s="42">
        <v>127.8</v>
      </c>
      <c r="AI2053" s="42">
        <v>167.1</v>
      </c>
      <c r="AJ2053" s="42">
        <v>584.07000000000005</v>
      </c>
      <c r="AK2053" s="42" t="s">
        <v>76</v>
      </c>
      <c r="AL2053" s="42" t="s">
        <v>76</v>
      </c>
      <c r="AM2053" s="42" t="s">
        <v>76</v>
      </c>
      <c r="AN2053" s="42">
        <v>6.5</v>
      </c>
    </row>
    <row r="2054" spans="2:40" x14ac:dyDescent="0.25">
      <c r="B2054" s="42" t="s">
        <v>408</v>
      </c>
      <c r="C2054" s="15">
        <v>467620</v>
      </c>
      <c r="D2054" s="15" t="s">
        <v>1806</v>
      </c>
      <c r="E2054" s="15">
        <v>2017</v>
      </c>
      <c r="F2054" s="41">
        <v>42979</v>
      </c>
      <c r="G2054" s="42">
        <v>973.6</v>
      </c>
      <c r="H2054" s="42">
        <v>1010.4</v>
      </c>
      <c r="I2054" s="42">
        <v>980</v>
      </c>
      <c r="J2054" s="42" t="s">
        <v>5546</v>
      </c>
      <c r="K2054" s="42">
        <v>966.7</v>
      </c>
      <c r="L2054" s="42" t="s">
        <v>5547</v>
      </c>
      <c r="M2054" s="42">
        <v>26.2</v>
      </c>
      <c r="N2054" s="42">
        <v>31.1</v>
      </c>
      <c r="O2054" s="42" t="s">
        <v>5548</v>
      </c>
      <c r="P2054" s="42">
        <v>22.4</v>
      </c>
      <c r="Q2054" s="42" t="s">
        <v>5549</v>
      </c>
      <c r="R2054" s="42">
        <v>23.5</v>
      </c>
      <c r="S2054" s="42">
        <v>5.4</v>
      </c>
      <c r="T2054" s="42">
        <v>20</v>
      </c>
      <c r="U2054" s="42">
        <v>27.5</v>
      </c>
      <c r="V2054" s="42">
        <v>240</v>
      </c>
      <c r="W2054" s="42" t="s">
        <v>5550</v>
      </c>
      <c r="X2054" s="42">
        <v>464.7</v>
      </c>
      <c r="Y2054" s="42">
        <v>41</v>
      </c>
      <c r="Z2054" s="42">
        <v>18</v>
      </c>
      <c r="AA2054" s="42">
        <v>18.5</v>
      </c>
      <c r="AB2054" s="42" t="s">
        <v>5551</v>
      </c>
      <c r="AC2054" s="42">
        <v>60</v>
      </c>
      <c r="AD2054" s="42" t="s">
        <v>5552</v>
      </c>
      <c r="AE2054" s="42">
        <v>167.9</v>
      </c>
      <c r="AF2054" s="42" t="s">
        <v>4940</v>
      </c>
      <c r="AG2054" s="42">
        <v>86</v>
      </c>
      <c r="AH2054" s="42">
        <v>104.5</v>
      </c>
      <c r="AI2054" s="42">
        <v>162.80000000000001</v>
      </c>
      <c r="AJ2054" s="42">
        <v>535.14</v>
      </c>
      <c r="AK2054" s="42" t="s">
        <v>76</v>
      </c>
      <c r="AL2054" s="42" t="s">
        <v>76</v>
      </c>
      <c r="AM2054" s="42" t="s">
        <v>76</v>
      </c>
      <c r="AN2054" s="42">
        <v>6.3</v>
      </c>
    </row>
    <row r="2055" spans="2:40" x14ac:dyDescent="0.25">
      <c r="B2055" s="42" t="s">
        <v>408</v>
      </c>
      <c r="C2055" s="15">
        <v>467620</v>
      </c>
      <c r="D2055" s="15" t="s">
        <v>1806</v>
      </c>
      <c r="E2055" s="15">
        <v>2017</v>
      </c>
      <c r="F2055" s="41">
        <v>43009</v>
      </c>
      <c r="G2055" s="42">
        <v>974.4</v>
      </c>
      <c r="H2055" s="42">
        <v>1011.5</v>
      </c>
      <c r="I2055" s="42">
        <v>982.4</v>
      </c>
      <c r="J2055" s="42" t="s">
        <v>5553</v>
      </c>
      <c r="K2055" s="42">
        <v>963.2</v>
      </c>
      <c r="L2055" s="42" t="s">
        <v>5554</v>
      </c>
      <c r="M2055" s="42">
        <v>24.4</v>
      </c>
      <c r="N2055" s="42">
        <v>29.4</v>
      </c>
      <c r="O2055" s="42" t="s">
        <v>5555</v>
      </c>
      <c r="P2055" s="42">
        <v>20.100000000000001</v>
      </c>
      <c r="Q2055" s="42" t="s">
        <v>5556</v>
      </c>
      <c r="R2055" s="42">
        <v>21.5</v>
      </c>
      <c r="S2055" s="42">
        <v>7.7</v>
      </c>
      <c r="T2055" s="42">
        <v>10</v>
      </c>
      <c r="U2055" s="42">
        <v>43.1</v>
      </c>
      <c r="V2055" s="42">
        <v>30</v>
      </c>
      <c r="W2055" s="42" t="s">
        <v>5557</v>
      </c>
      <c r="X2055" s="42">
        <v>399.1</v>
      </c>
      <c r="Y2055" s="42">
        <v>56.6</v>
      </c>
      <c r="Z2055" s="42">
        <v>18</v>
      </c>
      <c r="AA2055" s="42">
        <v>10.5</v>
      </c>
      <c r="AB2055" s="42" t="s">
        <v>5558</v>
      </c>
      <c r="AC2055" s="42">
        <v>38</v>
      </c>
      <c r="AD2055" s="42" t="s">
        <v>5559</v>
      </c>
      <c r="AE2055" s="42">
        <v>139.4</v>
      </c>
      <c r="AF2055" s="42" t="s">
        <v>5560</v>
      </c>
      <c r="AG2055" s="42">
        <v>85</v>
      </c>
      <c r="AH2055" s="42">
        <v>113.6</v>
      </c>
      <c r="AI2055" s="42">
        <v>106.8</v>
      </c>
      <c r="AJ2055" s="42">
        <v>399.71</v>
      </c>
      <c r="AK2055" s="42" t="s">
        <v>76</v>
      </c>
      <c r="AL2055" s="42" t="s">
        <v>76</v>
      </c>
      <c r="AM2055" s="42" t="s">
        <v>76</v>
      </c>
      <c r="AN2055" s="42">
        <v>7.4</v>
      </c>
    </row>
    <row r="2056" spans="2:40" x14ac:dyDescent="0.25">
      <c r="B2056" s="42" t="s">
        <v>408</v>
      </c>
      <c r="C2056" s="15">
        <v>467620</v>
      </c>
      <c r="D2056" s="15" t="s">
        <v>1806</v>
      </c>
      <c r="E2056" s="15">
        <v>2017</v>
      </c>
      <c r="F2056" s="41">
        <v>43040</v>
      </c>
      <c r="G2056" s="42">
        <v>977.9</v>
      </c>
      <c r="H2056" s="42">
        <v>1015.4</v>
      </c>
      <c r="I2056" s="42">
        <v>983.7</v>
      </c>
      <c r="J2056" s="42" t="s">
        <v>5561</v>
      </c>
      <c r="K2056" s="42">
        <v>971.9</v>
      </c>
      <c r="L2056" s="42" t="s">
        <v>5562</v>
      </c>
      <c r="M2056" s="42">
        <v>22.3</v>
      </c>
      <c r="N2056" s="42">
        <v>28.6</v>
      </c>
      <c r="O2056" s="42" t="s">
        <v>5563</v>
      </c>
      <c r="P2056" s="42">
        <v>18.3</v>
      </c>
      <c r="Q2056" s="42" t="s">
        <v>5564</v>
      </c>
      <c r="R2056" s="42">
        <v>20.100000000000001</v>
      </c>
      <c r="S2056" s="42">
        <v>7.8</v>
      </c>
      <c r="T2056" s="42">
        <v>20</v>
      </c>
      <c r="U2056" s="42">
        <v>44</v>
      </c>
      <c r="V2056" s="42">
        <v>20</v>
      </c>
      <c r="W2056" s="42" t="s">
        <v>5565</v>
      </c>
      <c r="X2056" s="42">
        <v>206.8</v>
      </c>
      <c r="Y2056" s="42">
        <v>81.2</v>
      </c>
      <c r="Z2056" s="42">
        <v>24</v>
      </c>
      <c r="AA2056" s="42">
        <v>8.5</v>
      </c>
      <c r="AB2056" s="42" t="s">
        <v>5566</v>
      </c>
      <c r="AC2056" s="42">
        <v>12.5</v>
      </c>
      <c r="AD2056" s="42" t="s">
        <v>5567</v>
      </c>
      <c r="AE2056" s="42">
        <v>38.799999999999997</v>
      </c>
      <c r="AF2056" s="42" t="s">
        <v>4344</v>
      </c>
      <c r="AG2056" s="42">
        <v>88</v>
      </c>
      <c r="AH2056" s="42">
        <v>61.7</v>
      </c>
      <c r="AI2056" s="42">
        <v>43.8</v>
      </c>
      <c r="AJ2056" s="42">
        <v>230.25</v>
      </c>
      <c r="AK2056" s="42" t="s">
        <v>76</v>
      </c>
      <c r="AL2056" s="42" t="s">
        <v>76</v>
      </c>
      <c r="AM2056" s="42" t="s">
        <v>76</v>
      </c>
      <c r="AN2056" s="42">
        <v>8.8000000000000007</v>
      </c>
    </row>
    <row r="2057" spans="2:40" x14ac:dyDescent="0.25">
      <c r="B2057" s="42" t="s">
        <v>408</v>
      </c>
      <c r="C2057" s="15">
        <v>467620</v>
      </c>
      <c r="D2057" s="15" t="s">
        <v>1806</v>
      </c>
      <c r="E2057" s="15">
        <v>2017</v>
      </c>
      <c r="F2057" s="41">
        <v>43070</v>
      </c>
      <c r="G2057" s="42">
        <v>980.2</v>
      </c>
      <c r="H2057" s="42">
        <v>1018.2</v>
      </c>
      <c r="I2057" s="42">
        <v>987</v>
      </c>
      <c r="J2057" s="42" t="s">
        <v>5568</v>
      </c>
      <c r="K2057" s="42">
        <v>974</v>
      </c>
      <c r="L2057" s="42" t="s">
        <v>5569</v>
      </c>
      <c r="M2057" s="42">
        <v>18.8</v>
      </c>
      <c r="N2057" s="42">
        <v>23.8</v>
      </c>
      <c r="O2057" s="42" t="s">
        <v>3238</v>
      </c>
      <c r="P2057" s="42">
        <v>15.3</v>
      </c>
      <c r="Q2057" s="42" t="s">
        <v>5570</v>
      </c>
      <c r="R2057" s="42">
        <v>15.5</v>
      </c>
      <c r="S2057" s="42">
        <v>7.4</v>
      </c>
      <c r="T2057" s="42">
        <v>10</v>
      </c>
      <c r="U2057" s="42">
        <v>39.5</v>
      </c>
      <c r="V2057" s="42">
        <v>30</v>
      </c>
      <c r="W2057" s="42" t="s">
        <v>5571</v>
      </c>
      <c r="X2057" s="42">
        <v>239.5</v>
      </c>
      <c r="Y2057" s="42">
        <v>102.9</v>
      </c>
      <c r="Z2057" s="42">
        <v>25</v>
      </c>
      <c r="AA2057" s="42">
        <v>5.5</v>
      </c>
      <c r="AB2057" s="42" t="s">
        <v>5572</v>
      </c>
      <c r="AC2057" s="42">
        <v>13.5</v>
      </c>
      <c r="AD2057" s="42" t="s">
        <v>5573</v>
      </c>
      <c r="AE2057" s="42">
        <v>64.3</v>
      </c>
      <c r="AF2057" s="42" t="s">
        <v>5574</v>
      </c>
      <c r="AG2057" s="42">
        <v>82</v>
      </c>
      <c r="AH2057" s="42">
        <v>66.5</v>
      </c>
      <c r="AI2057" s="42">
        <v>48.2</v>
      </c>
      <c r="AJ2057" s="42">
        <v>225.87</v>
      </c>
      <c r="AK2057" s="42">
        <v>4</v>
      </c>
      <c r="AL2057" s="42">
        <v>7</v>
      </c>
      <c r="AM2057" s="42" t="s">
        <v>5575</v>
      </c>
      <c r="AN2057" s="42">
        <v>8.6</v>
      </c>
    </row>
    <row r="2058" spans="2:40" x14ac:dyDescent="0.25">
      <c r="B2058" s="42" t="s">
        <v>408</v>
      </c>
      <c r="C2058" s="15">
        <v>467620</v>
      </c>
      <c r="D2058" s="15" t="s">
        <v>1806</v>
      </c>
      <c r="E2058" s="15">
        <v>2018</v>
      </c>
      <c r="F2058" s="41">
        <v>43101</v>
      </c>
      <c r="G2058" s="42">
        <v>979.3</v>
      </c>
      <c r="H2058" s="42">
        <v>1017.4</v>
      </c>
      <c r="I2058" s="42">
        <v>987.7</v>
      </c>
      <c r="J2058" s="42" t="s">
        <v>5576</v>
      </c>
      <c r="K2058" s="42">
        <v>973.5</v>
      </c>
      <c r="L2058" s="42" t="s">
        <v>5577</v>
      </c>
      <c r="M2058" s="42">
        <v>18.2</v>
      </c>
      <c r="N2058" s="42">
        <v>23</v>
      </c>
      <c r="O2058" s="42" t="s">
        <v>5578</v>
      </c>
      <c r="P2058" s="42">
        <v>11.9</v>
      </c>
      <c r="Q2058" s="42" t="s">
        <v>5579</v>
      </c>
      <c r="R2058" s="42">
        <v>16.2</v>
      </c>
      <c r="S2058" s="42">
        <v>6.9</v>
      </c>
      <c r="T2058" s="42">
        <v>10</v>
      </c>
      <c r="U2058" s="42">
        <v>32.799999999999997</v>
      </c>
      <c r="V2058" s="42">
        <v>30</v>
      </c>
      <c r="W2058" s="42" t="s">
        <v>5580</v>
      </c>
      <c r="X2058" s="42">
        <v>331.5</v>
      </c>
      <c r="Y2058" s="42">
        <v>152</v>
      </c>
      <c r="Z2058" s="42">
        <v>25</v>
      </c>
      <c r="AA2058" s="42">
        <v>8.5</v>
      </c>
      <c r="AB2058" s="42" t="s">
        <v>5581</v>
      </c>
      <c r="AC2058" s="42">
        <v>27</v>
      </c>
      <c r="AD2058" s="42" t="s">
        <v>5582</v>
      </c>
      <c r="AE2058" s="42">
        <v>104.4</v>
      </c>
      <c r="AF2058" s="42" t="s">
        <v>5583</v>
      </c>
      <c r="AG2058" s="42">
        <v>89</v>
      </c>
      <c r="AH2058" s="42">
        <v>55.8</v>
      </c>
      <c r="AI2058" s="42">
        <v>43.3</v>
      </c>
      <c r="AJ2058" s="42">
        <v>210.45</v>
      </c>
      <c r="AK2058" s="42" t="s">
        <v>76</v>
      </c>
      <c r="AL2058" s="42" t="s">
        <v>76</v>
      </c>
      <c r="AM2058" s="42" t="s">
        <v>76</v>
      </c>
      <c r="AN2058" s="42">
        <v>8.9</v>
      </c>
    </row>
    <row r="2059" spans="2:40" x14ac:dyDescent="0.25">
      <c r="B2059" s="42" t="s">
        <v>408</v>
      </c>
      <c r="C2059" s="15">
        <v>467620</v>
      </c>
      <c r="D2059" s="15" t="s">
        <v>1806</v>
      </c>
      <c r="E2059" s="15">
        <v>2018</v>
      </c>
      <c r="F2059" s="41">
        <v>43132</v>
      </c>
      <c r="G2059" s="42">
        <v>980.2</v>
      </c>
      <c r="H2059" s="42">
        <v>1018.3</v>
      </c>
      <c r="I2059" s="42">
        <v>988.1</v>
      </c>
      <c r="J2059" s="42" t="s">
        <v>5584</v>
      </c>
      <c r="K2059" s="42">
        <v>974.1</v>
      </c>
      <c r="L2059" s="42" t="s">
        <v>5585</v>
      </c>
      <c r="M2059" s="42">
        <v>18</v>
      </c>
      <c r="N2059" s="42">
        <v>26.5</v>
      </c>
      <c r="O2059" s="42" t="s">
        <v>5586</v>
      </c>
      <c r="P2059" s="42">
        <v>11.4</v>
      </c>
      <c r="Q2059" s="42" t="s">
        <v>5587</v>
      </c>
      <c r="R2059" s="42">
        <v>16.2</v>
      </c>
      <c r="S2059" s="42">
        <v>7.9</v>
      </c>
      <c r="T2059" s="42">
        <v>20</v>
      </c>
      <c r="U2059" s="42">
        <v>37.299999999999997</v>
      </c>
      <c r="V2059" s="42">
        <v>20</v>
      </c>
      <c r="W2059" s="42" t="s">
        <v>5588</v>
      </c>
      <c r="X2059" s="42">
        <v>157.80000000000001</v>
      </c>
      <c r="Y2059" s="42">
        <v>87.4</v>
      </c>
      <c r="Z2059" s="42">
        <v>26</v>
      </c>
      <c r="AA2059" s="42">
        <v>6.5</v>
      </c>
      <c r="AB2059" s="42" t="s">
        <v>5589</v>
      </c>
      <c r="AC2059" s="42">
        <v>14</v>
      </c>
      <c r="AD2059" s="42" t="s">
        <v>5590</v>
      </c>
      <c r="AE2059" s="42">
        <v>17</v>
      </c>
      <c r="AF2059" s="42" t="s">
        <v>5591</v>
      </c>
      <c r="AG2059" s="42">
        <v>90</v>
      </c>
      <c r="AH2059" s="42">
        <v>39.299999999999997</v>
      </c>
      <c r="AI2059" s="42">
        <v>18.7</v>
      </c>
      <c r="AJ2059" s="42">
        <v>167.77</v>
      </c>
      <c r="AK2059" s="42">
        <v>4</v>
      </c>
      <c r="AL2059" s="42">
        <v>8</v>
      </c>
      <c r="AM2059" s="42" t="s">
        <v>5592</v>
      </c>
      <c r="AN2059" s="42">
        <v>9.3000000000000007</v>
      </c>
    </row>
    <row r="2060" spans="2:40" x14ac:dyDescent="0.25">
      <c r="B2060" s="42" t="s">
        <v>408</v>
      </c>
      <c r="C2060" s="15">
        <v>467620</v>
      </c>
      <c r="D2060" s="15" t="s">
        <v>1806</v>
      </c>
      <c r="E2060" s="15">
        <v>2018</v>
      </c>
      <c r="F2060" s="41">
        <v>43160</v>
      </c>
      <c r="G2060" s="42">
        <v>978.6</v>
      </c>
      <c r="H2060" s="42">
        <v>1016.4</v>
      </c>
      <c r="I2060" s="42">
        <v>985.4</v>
      </c>
      <c r="J2060" s="42" t="s">
        <v>5593</v>
      </c>
      <c r="K2060" s="42">
        <v>970.3</v>
      </c>
      <c r="L2060" s="42" t="s">
        <v>4368</v>
      </c>
      <c r="M2060" s="42">
        <v>20.5</v>
      </c>
      <c r="N2060" s="42">
        <v>27.6</v>
      </c>
      <c r="O2060" s="42" t="s">
        <v>5594</v>
      </c>
      <c r="P2060" s="42">
        <v>13.7</v>
      </c>
      <c r="Q2060" s="42" t="s">
        <v>5595</v>
      </c>
      <c r="R2060" s="42">
        <v>16.600000000000001</v>
      </c>
      <c r="S2060" s="42">
        <v>5.9</v>
      </c>
      <c r="T2060" s="42">
        <v>30</v>
      </c>
      <c r="U2060" s="42">
        <v>30.7</v>
      </c>
      <c r="V2060" s="42">
        <v>30</v>
      </c>
      <c r="W2060" s="42" t="s">
        <v>5596</v>
      </c>
      <c r="X2060" s="42">
        <v>80.3</v>
      </c>
      <c r="Y2060" s="42">
        <v>38.299999999999997</v>
      </c>
      <c r="Z2060" s="42">
        <v>14</v>
      </c>
      <c r="AA2060" s="42">
        <v>9</v>
      </c>
      <c r="AB2060" s="42" t="s">
        <v>5597</v>
      </c>
      <c r="AC2060" s="42">
        <v>17</v>
      </c>
      <c r="AD2060" s="42" t="s">
        <v>5598</v>
      </c>
      <c r="AE2060" s="42">
        <v>20.100000000000001</v>
      </c>
      <c r="AF2060" s="42" t="s">
        <v>5599</v>
      </c>
      <c r="AG2060" s="42">
        <v>79</v>
      </c>
      <c r="AH2060" s="42">
        <v>109.5</v>
      </c>
      <c r="AI2060" s="42">
        <v>149.9</v>
      </c>
      <c r="AJ2060" s="42">
        <v>506.34</v>
      </c>
      <c r="AK2060" s="42" t="s">
        <v>76</v>
      </c>
      <c r="AL2060" s="42" t="s">
        <v>76</v>
      </c>
      <c r="AM2060" s="42" t="s">
        <v>76</v>
      </c>
      <c r="AN2060" s="42">
        <v>6.9</v>
      </c>
    </row>
    <row r="2061" spans="2:40" x14ac:dyDescent="0.25">
      <c r="B2061" s="42" t="s">
        <v>408</v>
      </c>
      <c r="C2061" s="15">
        <v>467620</v>
      </c>
      <c r="D2061" s="15" t="s">
        <v>1806</v>
      </c>
      <c r="E2061" s="15">
        <v>2018</v>
      </c>
      <c r="F2061" s="41">
        <v>43191</v>
      </c>
      <c r="G2061" s="42">
        <v>977.4</v>
      </c>
      <c r="H2061" s="42">
        <v>1014.9</v>
      </c>
      <c r="I2061" s="42">
        <v>984.8</v>
      </c>
      <c r="J2061" s="42" t="s">
        <v>5600</v>
      </c>
      <c r="K2061" s="42">
        <v>961.1</v>
      </c>
      <c r="L2061" s="42" t="s">
        <v>5601</v>
      </c>
      <c r="M2061" s="42">
        <v>22.1</v>
      </c>
      <c r="N2061" s="42">
        <v>27.8</v>
      </c>
      <c r="O2061" s="42" t="s">
        <v>5602</v>
      </c>
      <c r="P2061" s="42">
        <v>15.3</v>
      </c>
      <c r="Q2061" s="42" t="s">
        <v>5603</v>
      </c>
      <c r="R2061" s="42">
        <v>18.8</v>
      </c>
      <c r="S2061" s="42">
        <v>5.7</v>
      </c>
      <c r="T2061" s="42">
        <v>20</v>
      </c>
      <c r="U2061" s="42">
        <v>35.5</v>
      </c>
      <c r="V2061" s="42">
        <v>40</v>
      </c>
      <c r="W2061" s="42" t="s">
        <v>5604</v>
      </c>
      <c r="X2061" s="42">
        <v>176.2</v>
      </c>
      <c r="Y2061" s="42">
        <v>17.100000000000001</v>
      </c>
      <c r="Z2061" s="42">
        <v>13</v>
      </c>
      <c r="AA2061" s="42">
        <v>37</v>
      </c>
      <c r="AB2061" s="42" t="s">
        <v>5605</v>
      </c>
      <c r="AC2061" s="42">
        <v>116.5</v>
      </c>
      <c r="AD2061" s="42" t="s">
        <v>5606</v>
      </c>
      <c r="AE2061" s="42">
        <v>158</v>
      </c>
      <c r="AF2061" s="42" t="s">
        <v>5607</v>
      </c>
      <c r="AG2061" s="42">
        <v>83</v>
      </c>
      <c r="AH2061" s="42">
        <v>96</v>
      </c>
      <c r="AI2061" s="42">
        <v>128.6</v>
      </c>
      <c r="AJ2061" s="42">
        <v>498.13</v>
      </c>
      <c r="AK2061" s="42" t="s">
        <v>76</v>
      </c>
      <c r="AL2061" s="42" t="s">
        <v>76</v>
      </c>
      <c r="AM2061" s="42" t="s">
        <v>76</v>
      </c>
      <c r="AN2061" s="42">
        <v>7.2</v>
      </c>
    </row>
    <row r="2062" spans="2:40" x14ac:dyDescent="0.25">
      <c r="B2062" s="42" t="s">
        <v>408</v>
      </c>
      <c r="C2062" s="15">
        <v>467620</v>
      </c>
      <c r="D2062" s="15" t="s">
        <v>1806</v>
      </c>
      <c r="E2062" s="15">
        <v>2018</v>
      </c>
      <c r="F2062" s="41">
        <v>43221</v>
      </c>
      <c r="G2062" s="42">
        <v>975</v>
      </c>
      <c r="H2062" s="42">
        <v>1012</v>
      </c>
      <c r="I2062" s="42">
        <v>982.6</v>
      </c>
      <c r="J2062" s="42" t="s">
        <v>5608</v>
      </c>
      <c r="K2062" s="42">
        <v>968.2</v>
      </c>
      <c r="L2062" s="42" t="s">
        <v>5609</v>
      </c>
      <c r="M2062" s="42">
        <v>25.4</v>
      </c>
      <c r="N2062" s="42">
        <v>31.1</v>
      </c>
      <c r="O2062" s="42" t="s">
        <v>5610</v>
      </c>
      <c r="P2062" s="42">
        <v>20.3</v>
      </c>
      <c r="Q2062" s="42" t="s">
        <v>5611</v>
      </c>
      <c r="R2062" s="42">
        <v>22.2</v>
      </c>
      <c r="S2062" s="42">
        <v>5.5</v>
      </c>
      <c r="T2062" s="42">
        <v>240</v>
      </c>
      <c r="U2062" s="42">
        <v>31.4</v>
      </c>
      <c r="V2062" s="42">
        <v>260</v>
      </c>
      <c r="W2062" s="42" t="s">
        <v>5612</v>
      </c>
      <c r="X2062" s="42">
        <v>40.200000000000003</v>
      </c>
      <c r="Y2062" s="42">
        <v>9.1</v>
      </c>
      <c r="Z2062" s="42">
        <v>7</v>
      </c>
      <c r="AA2062" s="42">
        <v>5.5</v>
      </c>
      <c r="AB2062" s="42" t="s">
        <v>5613</v>
      </c>
      <c r="AC2062" s="42">
        <v>12</v>
      </c>
      <c r="AD2062" s="42" t="s">
        <v>5614</v>
      </c>
      <c r="AE2062" s="42">
        <v>14.5</v>
      </c>
      <c r="AF2062" s="42" t="s">
        <v>5615</v>
      </c>
      <c r="AG2062" s="42">
        <v>83</v>
      </c>
      <c r="AH2062" s="42">
        <v>130.19999999999999</v>
      </c>
      <c r="AI2062" s="42">
        <v>210.6</v>
      </c>
      <c r="AJ2062" s="42">
        <v>680.46</v>
      </c>
      <c r="AK2062" s="42">
        <v>10</v>
      </c>
      <c r="AL2062" s="42">
        <v>13</v>
      </c>
      <c r="AM2062" s="42" t="s">
        <v>5616</v>
      </c>
      <c r="AN2062" s="42">
        <v>5.6</v>
      </c>
    </row>
    <row r="2063" spans="2:40" x14ac:dyDescent="0.25">
      <c r="B2063" s="42" t="s">
        <v>408</v>
      </c>
      <c r="C2063" s="15">
        <v>467620</v>
      </c>
      <c r="D2063" s="15" t="s">
        <v>1806</v>
      </c>
      <c r="E2063" s="15">
        <v>2018</v>
      </c>
      <c r="F2063" s="41">
        <v>43252</v>
      </c>
      <c r="G2063" s="42">
        <v>970</v>
      </c>
      <c r="H2063" s="42">
        <v>1006.8</v>
      </c>
      <c r="I2063" s="42">
        <v>976.7</v>
      </c>
      <c r="J2063" s="42" t="s">
        <v>5617</v>
      </c>
      <c r="K2063" s="42">
        <v>958.4</v>
      </c>
      <c r="L2063" s="42" t="s">
        <v>5618</v>
      </c>
      <c r="M2063" s="42">
        <v>26</v>
      </c>
      <c r="N2063" s="42">
        <v>30.6</v>
      </c>
      <c r="O2063" s="42" t="s">
        <v>5619</v>
      </c>
      <c r="P2063" s="42">
        <v>21</v>
      </c>
      <c r="Q2063" s="42" t="s">
        <v>5620</v>
      </c>
      <c r="R2063" s="42">
        <v>23.3</v>
      </c>
      <c r="S2063" s="42">
        <v>7.5</v>
      </c>
      <c r="T2063" s="42">
        <v>230</v>
      </c>
      <c r="U2063" s="42">
        <v>36.700000000000003</v>
      </c>
      <c r="V2063" s="42">
        <v>220</v>
      </c>
      <c r="W2063" s="42" t="s">
        <v>5621</v>
      </c>
      <c r="X2063" s="42">
        <v>416</v>
      </c>
      <c r="Y2063" s="42">
        <v>75.8</v>
      </c>
      <c r="Z2063" s="42">
        <v>21</v>
      </c>
      <c r="AA2063" s="42">
        <v>20</v>
      </c>
      <c r="AB2063" s="42" t="s">
        <v>5622</v>
      </c>
      <c r="AC2063" s="42">
        <v>87.5</v>
      </c>
      <c r="AD2063" s="42" t="s">
        <v>5623</v>
      </c>
      <c r="AE2063" s="42">
        <v>140</v>
      </c>
      <c r="AF2063" s="42" t="s">
        <v>5624</v>
      </c>
      <c r="AG2063" s="42">
        <v>86</v>
      </c>
      <c r="AH2063" s="42">
        <v>96</v>
      </c>
      <c r="AI2063" s="42">
        <v>120.3</v>
      </c>
      <c r="AJ2063" s="42">
        <v>474.93</v>
      </c>
      <c r="AK2063" s="42" t="s">
        <v>76</v>
      </c>
      <c r="AL2063" s="42" t="s">
        <v>76</v>
      </c>
      <c r="AM2063" s="42" t="s">
        <v>76</v>
      </c>
      <c r="AN2063" s="42">
        <v>7.4</v>
      </c>
    </row>
    <row r="2064" spans="2:40" x14ac:dyDescent="0.25">
      <c r="B2064" s="42" t="s">
        <v>408</v>
      </c>
      <c r="C2064" s="15">
        <v>467620</v>
      </c>
      <c r="D2064" s="15" t="s">
        <v>1806</v>
      </c>
      <c r="E2064" s="15">
        <v>2018</v>
      </c>
      <c r="F2064" s="41">
        <v>43282</v>
      </c>
      <c r="G2064" s="42">
        <v>968.9</v>
      </c>
      <c r="H2064" s="42">
        <v>1005.5</v>
      </c>
      <c r="I2064" s="42">
        <v>973.4</v>
      </c>
      <c r="J2064" s="42" t="s">
        <v>5625</v>
      </c>
      <c r="K2064" s="42">
        <v>959.4</v>
      </c>
      <c r="L2064" s="42" t="s">
        <v>5626</v>
      </c>
      <c r="M2064" s="42">
        <v>26.3</v>
      </c>
      <c r="N2064" s="42">
        <v>30.8</v>
      </c>
      <c r="O2064" s="42" t="s">
        <v>5627</v>
      </c>
      <c r="P2064" s="42">
        <v>21.6</v>
      </c>
      <c r="Q2064" s="42" t="s">
        <v>5628</v>
      </c>
      <c r="R2064" s="42">
        <v>22.9</v>
      </c>
      <c r="S2064" s="42">
        <v>7.5</v>
      </c>
      <c r="T2064" s="42">
        <v>260</v>
      </c>
      <c r="U2064" s="42">
        <v>33.6</v>
      </c>
      <c r="V2064" s="42">
        <v>260</v>
      </c>
      <c r="W2064" s="42" t="s">
        <v>5629</v>
      </c>
      <c r="X2064" s="42">
        <v>135.5</v>
      </c>
      <c r="Y2064" s="42">
        <v>29.9</v>
      </c>
      <c r="Z2064" s="42">
        <v>17</v>
      </c>
      <c r="AA2064" s="42">
        <v>8</v>
      </c>
      <c r="AB2064" s="42" t="s">
        <v>5630</v>
      </c>
      <c r="AC2064" s="42">
        <v>14</v>
      </c>
      <c r="AD2064" s="42" t="s">
        <v>5631</v>
      </c>
      <c r="AE2064" s="42">
        <v>28.4</v>
      </c>
      <c r="AF2064" s="42" t="s">
        <v>5632</v>
      </c>
      <c r="AG2064" s="42">
        <v>82</v>
      </c>
      <c r="AH2064" s="42">
        <v>120.8</v>
      </c>
      <c r="AI2064" s="42">
        <v>161.9</v>
      </c>
      <c r="AJ2064" s="42">
        <v>594.55999999999995</v>
      </c>
      <c r="AK2064" s="42" t="s">
        <v>76</v>
      </c>
      <c r="AL2064" s="42" t="s">
        <v>76</v>
      </c>
      <c r="AM2064" s="42" t="s">
        <v>76</v>
      </c>
      <c r="AN2064" s="42">
        <v>6.4</v>
      </c>
    </row>
    <row r="2065" spans="2:40" x14ac:dyDescent="0.25">
      <c r="B2065" s="42" t="s">
        <v>408</v>
      </c>
      <c r="C2065" s="15">
        <v>467620</v>
      </c>
      <c r="D2065" s="15" t="s">
        <v>1806</v>
      </c>
      <c r="E2065" s="15">
        <v>2018</v>
      </c>
      <c r="F2065" s="41">
        <v>43313</v>
      </c>
      <c r="G2065" s="42">
        <v>967.6</v>
      </c>
      <c r="H2065" s="42">
        <v>1004.2</v>
      </c>
      <c r="I2065" s="42">
        <v>977.8</v>
      </c>
      <c r="J2065" s="42" t="s">
        <v>5633</v>
      </c>
      <c r="K2065" s="42">
        <v>959.3</v>
      </c>
      <c r="L2065" s="42" t="s">
        <v>5634</v>
      </c>
      <c r="M2065" s="42">
        <v>25.8</v>
      </c>
      <c r="N2065" s="42">
        <v>30.8</v>
      </c>
      <c r="O2065" s="42" t="s">
        <v>5635</v>
      </c>
      <c r="P2065" s="42">
        <v>21.8</v>
      </c>
      <c r="Q2065" s="42" t="s">
        <v>5636</v>
      </c>
      <c r="R2065" s="42">
        <v>23.2</v>
      </c>
      <c r="S2065" s="42">
        <v>8.8000000000000007</v>
      </c>
      <c r="T2065" s="42">
        <v>250</v>
      </c>
      <c r="U2065" s="42">
        <v>35.5</v>
      </c>
      <c r="V2065" s="42">
        <v>250</v>
      </c>
      <c r="W2065" s="42" t="s">
        <v>5637</v>
      </c>
      <c r="X2065" s="42">
        <v>490</v>
      </c>
      <c r="Y2065" s="42">
        <v>119.8</v>
      </c>
      <c r="Z2065" s="42">
        <v>19</v>
      </c>
      <c r="AA2065" s="42">
        <v>19.5</v>
      </c>
      <c r="AB2065" s="42" t="s">
        <v>5638</v>
      </c>
      <c r="AC2065" s="42">
        <v>54</v>
      </c>
      <c r="AD2065" s="42" t="s">
        <v>5639</v>
      </c>
      <c r="AE2065" s="42">
        <v>65.099999999999994</v>
      </c>
      <c r="AF2065" s="42" t="s">
        <v>5640</v>
      </c>
      <c r="AG2065" s="42">
        <v>87</v>
      </c>
      <c r="AH2065" s="42">
        <v>89.4</v>
      </c>
      <c r="AI2065" s="42">
        <v>117.9</v>
      </c>
      <c r="AJ2065" s="42">
        <v>438.57</v>
      </c>
      <c r="AK2065" s="42" t="s">
        <v>76</v>
      </c>
      <c r="AL2065" s="42" t="s">
        <v>76</v>
      </c>
      <c r="AM2065" s="42" t="s">
        <v>76</v>
      </c>
      <c r="AN2065" s="42">
        <v>7.6</v>
      </c>
    </row>
    <row r="2066" spans="2:40" x14ac:dyDescent="0.25">
      <c r="B2066" s="42" t="s">
        <v>408</v>
      </c>
      <c r="C2066" s="15">
        <v>467620</v>
      </c>
      <c r="D2066" s="15" t="s">
        <v>1806</v>
      </c>
      <c r="E2066" s="15">
        <v>2018</v>
      </c>
      <c r="F2066" s="41">
        <v>43344</v>
      </c>
      <c r="G2066" s="42">
        <v>972.2</v>
      </c>
      <c r="H2066" s="42">
        <v>1009.1</v>
      </c>
      <c r="I2066" s="42">
        <v>980.2</v>
      </c>
      <c r="J2066" s="42" t="s">
        <v>5641</v>
      </c>
      <c r="K2066" s="42">
        <v>963.3</v>
      </c>
      <c r="L2066" s="42" t="s">
        <v>5642</v>
      </c>
      <c r="M2066" s="42">
        <v>25.6</v>
      </c>
      <c r="N2066" s="42">
        <v>30.4</v>
      </c>
      <c r="O2066" s="42" t="s">
        <v>5643</v>
      </c>
      <c r="P2066" s="42">
        <v>22.2</v>
      </c>
      <c r="Q2066" s="42" t="s">
        <v>5644</v>
      </c>
      <c r="R2066" s="42">
        <v>22.8</v>
      </c>
      <c r="S2066" s="42">
        <v>7</v>
      </c>
      <c r="T2066" s="42">
        <v>40</v>
      </c>
      <c r="U2066" s="42">
        <v>38.1</v>
      </c>
      <c r="V2066" s="42">
        <v>40</v>
      </c>
      <c r="W2066" s="42" t="s">
        <v>5645</v>
      </c>
      <c r="X2066" s="42">
        <v>200.5</v>
      </c>
      <c r="Y2066" s="42">
        <v>34.799999999999997</v>
      </c>
      <c r="Z2066" s="42">
        <v>13</v>
      </c>
      <c r="AA2066" s="42">
        <v>17.5</v>
      </c>
      <c r="AB2066" s="42" t="s">
        <v>5646</v>
      </c>
      <c r="AC2066" s="42">
        <v>41.5</v>
      </c>
      <c r="AD2066" s="42" t="s">
        <v>5647</v>
      </c>
      <c r="AE2066" s="42">
        <v>81.099999999999994</v>
      </c>
      <c r="AF2066" s="42" t="s">
        <v>3314</v>
      </c>
      <c r="AG2066" s="42">
        <v>85</v>
      </c>
      <c r="AH2066" s="42">
        <v>104.8</v>
      </c>
      <c r="AI2066" s="42">
        <v>145</v>
      </c>
      <c r="AJ2066" s="42">
        <v>520.07000000000005</v>
      </c>
      <c r="AK2066" s="42" t="s">
        <v>76</v>
      </c>
      <c r="AL2066" s="42" t="s">
        <v>76</v>
      </c>
      <c r="AM2066" s="42" t="s">
        <v>76</v>
      </c>
      <c r="AN2066" s="42">
        <v>6.9</v>
      </c>
    </row>
    <row r="2067" spans="2:40" x14ac:dyDescent="0.25">
      <c r="B2067" s="42" t="s">
        <v>408</v>
      </c>
      <c r="C2067" s="15">
        <v>467620</v>
      </c>
      <c r="D2067" s="15" t="s">
        <v>1806</v>
      </c>
      <c r="E2067" s="15">
        <v>2018</v>
      </c>
      <c r="F2067" s="41">
        <v>43374</v>
      </c>
      <c r="G2067" s="42">
        <v>977</v>
      </c>
      <c r="H2067" s="42">
        <v>1014.4</v>
      </c>
      <c r="I2067" s="42">
        <v>983.4</v>
      </c>
      <c r="J2067" s="42" t="s">
        <v>5648</v>
      </c>
      <c r="K2067" s="42">
        <v>969.4</v>
      </c>
      <c r="L2067" s="42" t="s">
        <v>5649</v>
      </c>
      <c r="M2067" s="42">
        <v>23.3</v>
      </c>
      <c r="N2067" s="42">
        <v>28.6</v>
      </c>
      <c r="O2067" s="42" t="s">
        <v>5650</v>
      </c>
      <c r="P2067" s="42">
        <v>20</v>
      </c>
      <c r="Q2067" s="42" t="s">
        <v>5651</v>
      </c>
      <c r="R2067" s="42">
        <v>20.9</v>
      </c>
      <c r="S2067" s="42">
        <v>6.8</v>
      </c>
      <c r="T2067" s="42">
        <v>20</v>
      </c>
      <c r="U2067" s="42">
        <v>40.4</v>
      </c>
      <c r="V2067" s="42">
        <v>40</v>
      </c>
      <c r="W2067" s="42" t="s">
        <v>5652</v>
      </c>
      <c r="X2067" s="42">
        <v>170.1</v>
      </c>
      <c r="Y2067" s="42">
        <v>48.5</v>
      </c>
      <c r="Z2067" s="42">
        <v>20</v>
      </c>
      <c r="AA2067" s="42">
        <v>7.5</v>
      </c>
      <c r="AB2067" s="42" t="s">
        <v>5653</v>
      </c>
      <c r="AC2067" s="42">
        <v>14.9</v>
      </c>
      <c r="AD2067" s="42" t="s">
        <v>5654</v>
      </c>
      <c r="AE2067" s="42">
        <v>29</v>
      </c>
      <c r="AF2067" s="42" t="s">
        <v>4426</v>
      </c>
      <c r="AG2067" s="42">
        <v>87</v>
      </c>
      <c r="AH2067" s="42">
        <v>102.8</v>
      </c>
      <c r="AI2067" s="42">
        <v>115</v>
      </c>
      <c r="AJ2067" s="42">
        <v>419.88</v>
      </c>
      <c r="AK2067" s="42" t="s">
        <v>76</v>
      </c>
      <c r="AL2067" s="42" t="s">
        <v>76</v>
      </c>
      <c r="AM2067" s="42" t="s">
        <v>76</v>
      </c>
      <c r="AN2067" s="42">
        <v>7.1</v>
      </c>
    </row>
    <row r="2068" spans="2:40" x14ac:dyDescent="0.25">
      <c r="B2068" s="42" t="s">
        <v>408</v>
      </c>
      <c r="C2068" s="15">
        <v>467620</v>
      </c>
      <c r="D2068" s="15" t="s">
        <v>1806</v>
      </c>
      <c r="E2068" s="15">
        <v>2018</v>
      </c>
      <c r="F2068" s="41">
        <v>43405</v>
      </c>
      <c r="G2068" s="42">
        <v>979.9</v>
      </c>
      <c r="H2068" s="42">
        <v>1017.5</v>
      </c>
      <c r="I2068" s="42">
        <v>985.2</v>
      </c>
      <c r="J2068" s="42" t="s">
        <v>5655</v>
      </c>
      <c r="K2068" s="42">
        <v>973.7</v>
      </c>
      <c r="L2068" s="42" t="s">
        <v>5656</v>
      </c>
      <c r="M2068" s="42">
        <v>22.3</v>
      </c>
      <c r="N2068" s="42">
        <v>27.5</v>
      </c>
      <c r="O2068" s="42" t="s">
        <v>5657</v>
      </c>
      <c r="P2068" s="42">
        <v>19.399999999999999</v>
      </c>
      <c r="Q2068" s="42" t="s">
        <v>5658</v>
      </c>
      <c r="R2068" s="42">
        <v>20.8</v>
      </c>
      <c r="S2068" s="42">
        <v>5.9</v>
      </c>
      <c r="T2068" s="42">
        <v>30</v>
      </c>
      <c r="U2068" s="42">
        <v>43.2</v>
      </c>
      <c r="V2068" s="42">
        <v>40</v>
      </c>
      <c r="W2068" s="42" t="s">
        <v>5659</v>
      </c>
      <c r="X2068" s="42">
        <v>236.2</v>
      </c>
      <c r="Y2068" s="42">
        <v>58.5</v>
      </c>
      <c r="Z2068" s="42">
        <v>17</v>
      </c>
      <c r="AA2068" s="42">
        <v>8</v>
      </c>
      <c r="AB2068" s="42" t="s">
        <v>5660</v>
      </c>
      <c r="AC2068" s="42">
        <v>21</v>
      </c>
      <c r="AD2068" s="42" t="s">
        <v>5661</v>
      </c>
      <c r="AE2068" s="42">
        <v>103.5</v>
      </c>
      <c r="AF2068" s="42" t="s">
        <v>2690</v>
      </c>
      <c r="AG2068" s="42">
        <v>92</v>
      </c>
      <c r="AH2068" s="42">
        <v>68.599999999999994</v>
      </c>
      <c r="AI2068" s="42">
        <v>83.9</v>
      </c>
      <c r="AJ2068" s="42">
        <v>301.07</v>
      </c>
      <c r="AK2068" s="42" t="s">
        <v>76</v>
      </c>
      <c r="AL2068" s="42" t="s">
        <v>76</v>
      </c>
      <c r="AM2068" s="42" t="s">
        <v>76</v>
      </c>
      <c r="AN2068" s="42">
        <v>7.6</v>
      </c>
    </row>
    <row r="2069" spans="2:40" x14ac:dyDescent="0.25">
      <c r="B2069" s="42" t="s">
        <v>408</v>
      </c>
      <c r="C2069" s="15">
        <v>467620</v>
      </c>
      <c r="D2069" s="15" t="s">
        <v>1806</v>
      </c>
      <c r="E2069" s="15">
        <v>2018</v>
      </c>
      <c r="F2069" s="41">
        <v>43435</v>
      </c>
      <c r="G2069" s="42">
        <v>980.7</v>
      </c>
      <c r="H2069" s="42">
        <v>1018.5</v>
      </c>
      <c r="I2069" s="42">
        <v>987.2</v>
      </c>
      <c r="J2069" s="42" t="s">
        <v>5043</v>
      </c>
      <c r="K2069" s="42">
        <v>973</v>
      </c>
      <c r="L2069" s="42" t="s">
        <v>5662</v>
      </c>
      <c r="M2069" s="42">
        <v>20.6</v>
      </c>
      <c r="N2069" s="42">
        <v>25.5</v>
      </c>
      <c r="O2069" s="42" t="s">
        <v>5663</v>
      </c>
      <c r="P2069" s="42">
        <v>15.3</v>
      </c>
      <c r="Q2069" s="42" t="s">
        <v>5664</v>
      </c>
      <c r="R2069" s="42">
        <v>19.2</v>
      </c>
      <c r="S2069" s="42">
        <v>7.7</v>
      </c>
      <c r="T2069" s="42">
        <v>20</v>
      </c>
      <c r="U2069" s="42">
        <v>38.799999999999997</v>
      </c>
      <c r="V2069" s="42">
        <v>40</v>
      </c>
      <c r="W2069" s="42" t="s">
        <v>5665</v>
      </c>
      <c r="X2069" s="42">
        <v>331.1</v>
      </c>
      <c r="Y2069" s="42">
        <v>76.400000000000006</v>
      </c>
      <c r="Z2069" s="42">
        <v>19</v>
      </c>
      <c r="AA2069" s="42">
        <v>25</v>
      </c>
      <c r="AB2069" s="42" t="s">
        <v>5666</v>
      </c>
      <c r="AC2069" s="42">
        <v>96</v>
      </c>
      <c r="AD2069" s="42" t="s">
        <v>5667</v>
      </c>
      <c r="AE2069" s="42">
        <v>140.6</v>
      </c>
      <c r="AF2069" s="42" t="s">
        <v>5668</v>
      </c>
      <c r="AG2069" s="42">
        <v>92</v>
      </c>
      <c r="AH2069" s="42">
        <v>54.1</v>
      </c>
      <c r="AI2069" s="42">
        <v>57.8</v>
      </c>
      <c r="AJ2069" s="42">
        <v>243.69</v>
      </c>
      <c r="AK2069" s="42" t="s">
        <v>76</v>
      </c>
      <c r="AL2069" s="42" t="s">
        <v>76</v>
      </c>
      <c r="AM2069" s="42" t="s">
        <v>76</v>
      </c>
      <c r="AN2069" s="42">
        <v>8.4</v>
      </c>
    </row>
    <row r="2070" spans="2:40" x14ac:dyDescent="0.25">
      <c r="B2070" s="42" t="s">
        <v>408</v>
      </c>
      <c r="C2070" s="15">
        <v>467620</v>
      </c>
      <c r="D2070" s="15" t="s">
        <v>1806</v>
      </c>
      <c r="E2070" s="15">
        <v>2019</v>
      </c>
      <c r="F2070" s="41">
        <v>43466</v>
      </c>
      <c r="G2070" s="42">
        <v>982.4</v>
      </c>
      <c r="H2070" s="42">
        <v>1020.4</v>
      </c>
      <c r="I2070" s="42">
        <v>987.6</v>
      </c>
      <c r="J2070" s="42" t="s">
        <v>5669</v>
      </c>
      <c r="K2070" s="42">
        <v>977.1</v>
      </c>
      <c r="L2070" s="42" t="s">
        <v>5670</v>
      </c>
      <c r="M2070" s="42">
        <v>19.7</v>
      </c>
      <c r="N2070" s="42">
        <v>27</v>
      </c>
      <c r="O2070" s="42" t="s">
        <v>5671</v>
      </c>
      <c r="P2070" s="42">
        <v>15</v>
      </c>
      <c r="Q2070" s="42" t="s">
        <v>5672</v>
      </c>
      <c r="R2070" s="42">
        <v>18</v>
      </c>
      <c r="S2070" s="42">
        <v>6.5</v>
      </c>
      <c r="T2070" s="42">
        <v>20</v>
      </c>
      <c r="U2070" s="42">
        <v>37.1</v>
      </c>
      <c r="V2070" s="42">
        <v>50</v>
      </c>
      <c r="W2070" s="42" t="s">
        <v>5673</v>
      </c>
      <c r="X2070" s="42">
        <v>245.7</v>
      </c>
      <c r="Y2070" s="42">
        <v>100.7</v>
      </c>
      <c r="Z2070" s="42">
        <v>21</v>
      </c>
      <c r="AA2070" s="42">
        <v>14.5</v>
      </c>
      <c r="AB2070" s="42" t="s">
        <v>5674</v>
      </c>
      <c r="AC2070" s="42">
        <v>30.5</v>
      </c>
      <c r="AD2070" s="42" t="s">
        <v>5675</v>
      </c>
      <c r="AE2070" s="42">
        <v>65.2</v>
      </c>
      <c r="AF2070" s="42" t="s">
        <v>5676</v>
      </c>
      <c r="AG2070" s="42">
        <v>91</v>
      </c>
      <c r="AH2070" s="42">
        <v>57.5</v>
      </c>
      <c r="AI2070" s="42">
        <v>68</v>
      </c>
      <c r="AJ2070" s="42">
        <v>277</v>
      </c>
      <c r="AK2070" s="42" t="s">
        <v>76</v>
      </c>
      <c r="AL2070" s="42" t="s">
        <v>76</v>
      </c>
      <c r="AM2070" s="42" t="s">
        <v>76</v>
      </c>
      <c r="AN2070" s="42">
        <v>8.5</v>
      </c>
    </row>
    <row r="2071" spans="2:40" x14ac:dyDescent="0.25">
      <c r="B2071" s="42" t="s">
        <v>408</v>
      </c>
      <c r="C2071" s="15">
        <v>467620</v>
      </c>
      <c r="D2071" s="15" t="s">
        <v>1806</v>
      </c>
      <c r="E2071" s="15">
        <v>2019</v>
      </c>
      <c r="F2071" s="41">
        <v>43497</v>
      </c>
      <c r="G2071" s="42">
        <v>980.9</v>
      </c>
      <c r="H2071" s="42">
        <v>1018.6</v>
      </c>
      <c r="I2071" s="42">
        <v>987.4</v>
      </c>
      <c r="J2071" s="42" t="s">
        <v>5677</v>
      </c>
      <c r="K2071" s="42">
        <v>975.9</v>
      </c>
      <c r="L2071" s="42" t="s">
        <v>5678</v>
      </c>
      <c r="M2071" s="42">
        <v>21.2</v>
      </c>
      <c r="N2071" s="42">
        <v>27.1</v>
      </c>
      <c r="O2071" s="42" t="s">
        <v>5679</v>
      </c>
      <c r="P2071" s="42">
        <v>17</v>
      </c>
      <c r="Q2071" s="42" t="s">
        <v>5680</v>
      </c>
      <c r="R2071" s="42">
        <v>19.899999999999999</v>
      </c>
      <c r="S2071" s="42">
        <v>6.1</v>
      </c>
      <c r="T2071" s="42">
        <v>30</v>
      </c>
      <c r="U2071" s="42">
        <v>26.6</v>
      </c>
      <c r="V2071" s="42">
        <v>30</v>
      </c>
      <c r="W2071" s="42" t="s">
        <v>5681</v>
      </c>
      <c r="X2071" s="42">
        <v>320.39999999999998</v>
      </c>
      <c r="Y2071" s="42">
        <v>92.2</v>
      </c>
      <c r="Z2071" s="42">
        <v>19</v>
      </c>
      <c r="AA2071" s="42">
        <v>8.5</v>
      </c>
      <c r="AB2071" s="42" t="s">
        <v>5682</v>
      </c>
      <c r="AC2071" s="42">
        <v>27.5</v>
      </c>
      <c r="AD2071" s="42" t="s">
        <v>5683</v>
      </c>
      <c r="AE2071" s="42">
        <v>70.599999999999994</v>
      </c>
      <c r="AF2071" s="42" t="s">
        <v>5684</v>
      </c>
      <c r="AG2071" s="42">
        <v>93</v>
      </c>
      <c r="AH2071" s="42">
        <v>62.1</v>
      </c>
      <c r="AI2071" s="42">
        <v>96.2</v>
      </c>
      <c r="AJ2071" s="42">
        <v>345.03</v>
      </c>
      <c r="AK2071" s="42" t="s">
        <v>76</v>
      </c>
      <c r="AL2071" s="42" t="s">
        <v>76</v>
      </c>
      <c r="AM2071" s="42" t="s">
        <v>76</v>
      </c>
      <c r="AN2071" s="42">
        <v>7.2</v>
      </c>
    </row>
    <row r="2072" spans="2:40" x14ac:dyDescent="0.25">
      <c r="B2072" s="42" t="s">
        <v>408</v>
      </c>
      <c r="C2072" s="15">
        <v>467620</v>
      </c>
      <c r="D2072" s="15" t="s">
        <v>1806</v>
      </c>
      <c r="E2072" s="15">
        <v>2019</v>
      </c>
      <c r="F2072" s="41">
        <v>43525</v>
      </c>
      <c r="G2072" s="42">
        <v>978.2</v>
      </c>
      <c r="H2072" s="42">
        <v>1015.9</v>
      </c>
      <c r="I2072" s="42">
        <v>984.5</v>
      </c>
      <c r="J2072" s="42" t="s">
        <v>5685</v>
      </c>
      <c r="K2072" s="42">
        <v>970</v>
      </c>
      <c r="L2072" s="42" t="s">
        <v>5686</v>
      </c>
      <c r="M2072" s="42">
        <v>21.2</v>
      </c>
      <c r="N2072" s="42">
        <v>26.4</v>
      </c>
      <c r="O2072" s="42" t="s">
        <v>5687</v>
      </c>
      <c r="P2072" s="42">
        <v>16</v>
      </c>
      <c r="Q2072" s="42" t="s">
        <v>5688</v>
      </c>
      <c r="R2072" s="42">
        <v>19.600000000000001</v>
      </c>
      <c r="S2072" s="42">
        <v>7</v>
      </c>
      <c r="T2072" s="42">
        <v>30</v>
      </c>
      <c r="U2072" s="42">
        <v>34.200000000000003</v>
      </c>
      <c r="V2072" s="42">
        <v>50</v>
      </c>
      <c r="W2072" s="42" t="s">
        <v>5689</v>
      </c>
      <c r="X2072" s="42">
        <v>121.1</v>
      </c>
      <c r="Y2072" s="42">
        <v>65.900000000000006</v>
      </c>
      <c r="Z2072" s="42">
        <v>18</v>
      </c>
      <c r="AA2072" s="42">
        <v>6.5</v>
      </c>
      <c r="AB2072" s="42" t="s">
        <v>5690</v>
      </c>
      <c r="AC2072" s="42">
        <v>10</v>
      </c>
      <c r="AD2072" s="42" t="s">
        <v>5690</v>
      </c>
      <c r="AE2072" s="42">
        <v>22.5</v>
      </c>
      <c r="AF2072" s="42" t="s">
        <v>3846</v>
      </c>
      <c r="AG2072" s="42">
        <v>91</v>
      </c>
      <c r="AH2072" s="42">
        <v>85.3</v>
      </c>
      <c r="AI2072" s="42">
        <v>92</v>
      </c>
      <c r="AJ2072" s="42">
        <v>376.46</v>
      </c>
      <c r="AK2072" s="42" t="s">
        <v>76</v>
      </c>
      <c r="AL2072" s="42" t="s">
        <v>76</v>
      </c>
      <c r="AM2072" s="42" t="s">
        <v>76</v>
      </c>
      <c r="AN2072" s="42">
        <v>7.7</v>
      </c>
    </row>
    <row r="2073" spans="2:40" x14ac:dyDescent="0.25">
      <c r="B2073" s="42" t="s">
        <v>408</v>
      </c>
      <c r="C2073" s="15">
        <v>467620</v>
      </c>
      <c r="D2073" s="15" t="s">
        <v>1806</v>
      </c>
      <c r="E2073" s="15">
        <v>2019</v>
      </c>
      <c r="F2073" s="41">
        <v>43556</v>
      </c>
      <c r="G2073" s="42">
        <v>975.6</v>
      </c>
      <c r="H2073" s="42">
        <v>1012.9</v>
      </c>
      <c r="I2073" s="42">
        <v>983.5</v>
      </c>
      <c r="J2073" s="42" t="s">
        <v>5691</v>
      </c>
      <c r="K2073" s="42">
        <v>968.7</v>
      </c>
      <c r="L2073" s="42" t="s">
        <v>5692</v>
      </c>
      <c r="M2073" s="42">
        <v>23.6</v>
      </c>
      <c r="N2073" s="42">
        <v>28.9</v>
      </c>
      <c r="O2073" s="42" t="s">
        <v>5693</v>
      </c>
      <c r="P2073" s="42">
        <v>18.3</v>
      </c>
      <c r="Q2073" s="42" t="s">
        <v>5694</v>
      </c>
      <c r="R2073" s="42">
        <v>22.4</v>
      </c>
      <c r="S2073" s="42">
        <v>7</v>
      </c>
      <c r="T2073" s="42">
        <v>250</v>
      </c>
      <c r="U2073" s="42">
        <v>34.4</v>
      </c>
      <c r="V2073" s="42">
        <v>60</v>
      </c>
      <c r="W2073" s="42" t="s">
        <v>5695</v>
      </c>
      <c r="X2073" s="42">
        <v>167.5</v>
      </c>
      <c r="Y2073" s="42">
        <v>35</v>
      </c>
      <c r="Z2073" s="42">
        <v>13</v>
      </c>
      <c r="AA2073" s="42">
        <v>21</v>
      </c>
      <c r="AB2073" s="42" t="s">
        <v>5696</v>
      </c>
      <c r="AC2073" s="42">
        <v>48</v>
      </c>
      <c r="AD2073" s="42" t="s">
        <v>5697</v>
      </c>
      <c r="AE2073" s="42">
        <v>52</v>
      </c>
      <c r="AF2073" s="42" t="s">
        <v>5698</v>
      </c>
      <c r="AG2073" s="42">
        <v>93</v>
      </c>
      <c r="AH2073" s="42">
        <v>105.1</v>
      </c>
      <c r="AI2073" s="42">
        <v>129</v>
      </c>
      <c r="AJ2073" s="42">
        <v>481.07</v>
      </c>
      <c r="AK2073" s="42" t="s">
        <v>76</v>
      </c>
      <c r="AL2073" s="42" t="s">
        <v>76</v>
      </c>
      <c r="AM2073" s="42" t="s">
        <v>76</v>
      </c>
      <c r="AN2073" s="42">
        <v>6.8</v>
      </c>
    </row>
    <row r="2074" spans="2:40" x14ac:dyDescent="0.25">
      <c r="B2074" s="42" t="s">
        <v>408</v>
      </c>
      <c r="C2074" s="15">
        <v>467620</v>
      </c>
      <c r="D2074" s="15" t="s">
        <v>1806</v>
      </c>
      <c r="E2074" s="15">
        <v>2019</v>
      </c>
      <c r="F2074" s="41">
        <v>43586</v>
      </c>
      <c r="G2074" s="42">
        <v>973.5</v>
      </c>
      <c r="H2074" s="42">
        <v>1010.6</v>
      </c>
      <c r="I2074" s="42">
        <v>978.6</v>
      </c>
      <c r="J2074" s="42" t="s">
        <v>5699</v>
      </c>
      <c r="K2074" s="42">
        <v>967</v>
      </c>
      <c r="L2074" s="42" t="s">
        <v>5700</v>
      </c>
      <c r="M2074" s="42">
        <v>23.9</v>
      </c>
      <c r="N2074" s="42">
        <v>29.1</v>
      </c>
      <c r="O2074" s="42" t="s">
        <v>5701</v>
      </c>
      <c r="P2074" s="42">
        <v>17.399999999999999</v>
      </c>
      <c r="Q2074" s="42" t="s">
        <v>5702</v>
      </c>
      <c r="R2074" s="42">
        <v>22.5</v>
      </c>
      <c r="S2074" s="42">
        <v>7</v>
      </c>
      <c r="T2074" s="42">
        <v>30</v>
      </c>
      <c r="U2074" s="42">
        <v>26.6</v>
      </c>
      <c r="V2074" s="42">
        <v>250</v>
      </c>
      <c r="W2074" s="42" t="s">
        <v>5703</v>
      </c>
      <c r="X2074" s="42">
        <v>273.60000000000002</v>
      </c>
      <c r="Y2074" s="42">
        <v>94</v>
      </c>
      <c r="Z2074" s="42">
        <v>22</v>
      </c>
      <c r="AA2074" s="42">
        <v>15</v>
      </c>
      <c r="AB2074" s="42" t="s">
        <v>5704</v>
      </c>
      <c r="AC2074" s="42">
        <v>50.5</v>
      </c>
      <c r="AD2074" s="42" t="s">
        <v>5705</v>
      </c>
      <c r="AE2074" s="42">
        <v>93.5</v>
      </c>
      <c r="AF2074" s="42" t="s">
        <v>3862</v>
      </c>
      <c r="AG2074" s="42">
        <v>92</v>
      </c>
      <c r="AH2074" s="42">
        <v>93.7</v>
      </c>
      <c r="AI2074" s="42">
        <v>91.9</v>
      </c>
      <c r="AJ2074" s="42">
        <v>437.87</v>
      </c>
      <c r="AK2074" s="42" t="s">
        <v>76</v>
      </c>
      <c r="AL2074" s="42" t="s">
        <v>76</v>
      </c>
      <c r="AM2074" s="42" t="s">
        <v>76</v>
      </c>
      <c r="AN2074" s="42">
        <v>8.1</v>
      </c>
    </row>
    <row r="2075" spans="2:40" x14ac:dyDescent="0.25">
      <c r="B2075" s="42" t="s">
        <v>408</v>
      </c>
      <c r="C2075" s="15">
        <v>467620</v>
      </c>
      <c r="D2075" s="15" t="s">
        <v>1806</v>
      </c>
      <c r="E2075" s="15">
        <v>2019</v>
      </c>
      <c r="F2075" s="41">
        <v>43617</v>
      </c>
      <c r="G2075" s="42">
        <v>970.9</v>
      </c>
      <c r="H2075" s="42">
        <v>1007.6</v>
      </c>
      <c r="I2075" s="42">
        <v>977.5</v>
      </c>
      <c r="J2075" s="42" t="s">
        <v>5090</v>
      </c>
      <c r="K2075" s="42">
        <v>963.7</v>
      </c>
      <c r="L2075" s="42" t="s">
        <v>2252</v>
      </c>
      <c r="M2075" s="42">
        <v>26.5</v>
      </c>
      <c r="N2075" s="42">
        <v>30.7</v>
      </c>
      <c r="O2075" s="42" t="s">
        <v>5706</v>
      </c>
      <c r="P2075" s="42">
        <v>22.3</v>
      </c>
      <c r="Q2075" s="42" t="s">
        <v>5707</v>
      </c>
      <c r="R2075" s="42">
        <v>25.1</v>
      </c>
      <c r="S2075" s="42">
        <v>8.5</v>
      </c>
      <c r="T2075" s="42">
        <v>250</v>
      </c>
      <c r="U2075" s="42">
        <v>29.1</v>
      </c>
      <c r="V2075" s="42">
        <v>250</v>
      </c>
      <c r="W2075" s="42" t="s">
        <v>5708</v>
      </c>
      <c r="X2075" s="42">
        <v>179.1</v>
      </c>
      <c r="Y2075" s="42">
        <v>30.2</v>
      </c>
      <c r="Z2075" s="42">
        <v>8</v>
      </c>
      <c r="AA2075" s="42">
        <v>12.5</v>
      </c>
      <c r="AB2075" s="42" t="s">
        <v>5709</v>
      </c>
      <c r="AC2075" s="42">
        <v>27</v>
      </c>
      <c r="AD2075" s="42" t="s">
        <v>5709</v>
      </c>
      <c r="AE2075" s="42">
        <v>65.7</v>
      </c>
      <c r="AF2075" s="42" t="s">
        <v>5710</v>
      </c>
      <c r="AG2075" s="42">
        <v>93</v>
      </c>
      <c r="AH2075" s="42">
        <v>130.30000000000001</v>
      </c>
      <c r="AI2075" s="42">
        <v>127.3</v>
      </c>
      <c r="AJ2075" s="42">
        <v>520.66</v>
      </c>
      <c r="AK2075" s="42" t="s">
        <v>76</v>
      </c>
      <c r="AL2075" s="42" t="s">
        <v>76</v>
      </c>
      <c r="AM2075" s="42" t="s">
        <v>76</v>
      </c>
      <c r="AN2075" s="42">
        <v>7.3</v>
      </c>
    </row>
    <row r="2076" spans="2:40" x14ac:dyDescent="0.25">
      <c r="B2076" s="42" t="s">
        <v>408</v>
      </c>
      <c r="C2076" s="15">
        <v>467620</v>
      </c>
      <c r="D2076" s="15" t="s">
        <v>1806</v>
      </c>
      <c r="E2076" s="15">
        <v>2019</v>
      </c>
      <c r="F2076" s="41">
        <v>43647</v>
      </c>
      <c r="G2076" s="42">
        <v>970</v>
      </c>
      <c r="H2076" s="42">
        <v>1006.7</v>
      </c>
      <c r="I2076" s="42">
        <v>975.7</v>
      </c>
      <c r="J2076" s="42" t="s">
        <v>5711</v>
      </c>
      <c r="K2076" s="42">
        <v>958.1</v>
      </c>
      <c r="L2076" s="42" t="s">
        <v>5712</v>
      </c>
      <c r="M2076" s="42">
        <v>26.6</v>
      </c>
      <c r="N2076" s="42">
        <v>30.8</v>
      </c>
      <c r="O2076" s="42" t="s">
        <v>5713</v>
      </c>
      <c r="P2076" s="42">
        <v>22.5</v>
      </c>
      <c r="Q2076" s="42" t="s">
        <v>5714</v>
      </c>
      <c r="R2076" s="42">
        <v>25.3</v>
      </c>
      <c r="S2076" s="42">
        <v>9</v>
      </c>
      <c r="T2076" s="42">
        <v>250</v>
      </c>
      <c r="U2076" s="42">
        <v>37.700000000000003</v>
      </c>
      <c r="V2076" s="42">
        <v>40</v>
      </c>
      <c r="W2076" s="42" t="s">
        <v>5715</v>
      </c>
      <c r="X2076" s="42">
        <v>346.8</v>
      </c>
      <c r="Y2076" s="42">
        <v>39.9</v>
      </c>
      <c r="Z2076" s="42">
        <v>18</v>
      </c>
      <c r="AA2076" s="42">
        <v>18.5</v>
      </c>
      <c r="AB2076" s="42" t="s">
        <v>5716</v>
      </c>
      <c r="AC2076" s="42">
        <v>76</v>
      </c>
      <c r="AD2076" s="42" t="s">
        <v>5717</v>
      </c>
      <c r="AE2076" s="42">
        <v>149.1</v>
      </c>
      <c r="AF2076" s="42" t="s">
        <v>5718</v>
      </c>
      <c r="AG2076" s="42">
        <v>93</v>
      </c>
      <c r="AH2076" s="42">
        <v>117.6</v>
      </c>
      <c r="AI2076" s="42">
        <v>128.19999999999999</v>
      </c>
      <c r="AJ2076" s="42">
        <v>525.89</v>
      </c>
      <c r="AK2076" s="42" t="s">
        <v>76</v>
      </c>
      <c r="AL2076" s="42" t="s">
        <v>76</v>
      </c>
      <c r="AM2076" s="42" t="s">
        <v>76</v>
      </c>
      <c r="AN2076" s="42">
        <v>7.6</v>
      </c>
    </row>
    <row r="2077" spans="2:40" x14ac:dyDescent="0.25">
      <c r="B2077" s="42" t="s">
        <v>408</v>
      </c>
      <c r="C2077" s="15">
        <v>467620</v>
      </c>
      <c r="D2077" s="15" t="s">
        <v>1806</v>
      </c>
      <c r="E2077" s="15">
        <v>2019</v>
      </c>
      <c r="F2077" s="41">
        <v>43678</v>
      </c>
      <c r="G2077" s="42">
        <v>967.3</v>
      </c>
      <c r="H2077" s="42">
        <v>1003.9</v>
      </c>
      <c r="I2077" s="42">
        <v>976.3</v>
      </c>
      <c r="J2077" s="42" t="s">
        <v>5719</v>
      </c>
      <c r="K2077" s="42">
        <v>947.9</v>
      </c>
      <c r="L2077" s="42" t="s">
        <v>5720</v>
      </c>
      <c r="M2077" s="42">
        <v>26.3</v>
      </c>
      <c r="N2077" s="42">
        <v>31.5</v>
      </c>
      <c r="O2077" s="42" t="s">
        <v>5721</v>
      </c>
      <c r="P2077" s="42">
        <v>22.1</v>
      </c>
      <c r="Q2077" s="42" t="s">
        <v>5722</v>
      </c>
      <c r="R2077" s="42">
        <v>25.2</v>
      </c>
      <c r="S2077" s="42">
        <v>8.5</v>
      </c>
      <c r="T2077" s="42">
        <v>250</v>
      </c>
      <c r="U2077" s="42">
        <v>44.8</v>
      </c>
      <c r="V2077" s="42">
        <v>30</v>
      </c>
      <c r="W2077" s="42" t="s">
        <v>5723</v>
      </c>
      <c r="X2077" s="42">
        <v>278.3</v>
      </c>
      <c r="Y2077" s="42">
        <v>65.900000000000006</v>
      </c>
      <c r="Z2077" s="42">
        <v>22</v>
      </c>
      <c r="AA2077" s="42">
        <v>10.5</v>
      </c>
      <c r="AB2077" s="42" t="s">
        <v>5724</v>
      </c>
      <c r="AC2077" s="42">
        <v>17</v>
      </c>
      <c r="AD2077" s="42" t="s">
        <v>5725</v>
      </c>
      <c r="AE2077" s="42">
        <v>100</v>
      </c>
      <c r="AF2077" s="42" t="s">
        <v>2758</v>
      </c>
      <c r="AG2077" s="42">
        <v>94</v>
      </c>
      <c r="AH2077" s="42">
        <v>99</v>
      </c>
      <c r="AI2077" s="42">
        <v>102.3</v>
      </c>
      <c r="AJ2077" s="42">
        <v>464.45</v>
      </c>
      <c r="AK2077" s="42" t="s">
        <v>76</v>
      </c>
      <c r="AL2077" s="42" t="s">
        <v>76</v>
      </c>
      <c r="AM2077" s="42" t="s">
        <v>76</v>
      </c>
      <c r="AN2077" s="42">
        <v>8.1</v>
      </c>
    </row>
    <row r="2078" spans="2:40" x14ac:dyDescent="0.25">
      <c r="B2078" s="42" t="s">
        <v>408</v>
      </c>
      <c r="C2078" s="15">
        <v>467620</v>
      </c>
      <c r="D2078" s="15" t="s">
        <v>1806</v>
      </c>
      <c r="E2078" s="15">
        <v>2019</v>
      </c>
      <c r="F2078" s="41">
        <v>43709</v>
      </c>
      <c r="G2078" s="42">
        <v>971.7</v>
      </c>
      <c r="H2078" s="42">
        <v>1008.7</v>
      </c>
      <c r="I2078" s="42">
        <v>981.1</v>
      </c>
      <c r="J2078" s="42" t="s">
        <v>5726</v>
      </c>
      <c r="K2078" s="42">
        <v>959.5</v>
      </c>
      <c r="L2078" s="42" t="s">
        <v>5727</v>
      </c>
      <c r="M2078" s="42">
        <v>25.1</v>
      </c>
      <c r="N2078" s="42">
        <v>30</v>
      </c>
      <c r="O2078" s="42" t="s">
        <v>5728</v>
      </c>
      <c r="P2078" s="42">
        <v>21.2</v>
      </c>
      <c r="Q2078" s="42" t="s">
        <v>5729</v>
      </c>
      <c r="R2078" s="42">
        <v>23.5</v>
      </c>
      <c r="S2078" s="42">
        <v>6.9</v>
      </c>
      <c r="T2078" s="42">
        <v>10</v>
      </c>
      <c r="U2078" s="42">
        <v>52.3</v>
      </c>
      <c r="V2078" s="42">
        <v>40</v>
      </c>
      <c r="W2078" s="42" t="s">
        <v>5730</v>
      </c>
      <c r="X2078" s="42">
        <v>390.7</v>
      </c>
      <c r="Y2078" s="42">
        <v>69.8</v>
      </c>
      <c r="Z2078" s="42">
        <v>20</v>
      </c>
      <c r="AA2078" s="42">
        <v>15</v>
      </c>
      <c r="AB2078" s="42" t="s">
        <v>5731</v>
      </c>
      <c r="AC2078" s="42">
        <v>47</v>
      </c>
      <c r="AD2078" s="42" t="s">
        <v>5732</v>
      </c>
      <c r="AE2078" s="42">
        <v>88.1</v>
      </c>
      <c r="AF2078" s="42" t="s">
        <v>2766</v>
      </c>
      <c r="AG2078" s="42">
        <v>92</v>
      </c>
      <c r="AH2078" s="42">
        <v>102</v>
      </c>
      <c r="AI2078" s="42">
        <v>99</v>
      </c>
      <c r="AJ2078" s="42">
        <v>426.18</v>
      </c>
      <c r="AK2078" s="42" t="s">
        <v>76</v>
      </c>
      <c r="AL2078" s="42" t="s">
        <v>76</v>
      </c>
      <c r="AM2078" s="42" t="s">
        <v>76</v>
      </c>
      <c r="AN2078" s="42">
        <v>8</v>
      </c>
    </row>
    <row r="2079" spans="2:40" x14ac:dyDescent="0.25">
      <c r="B2079" s="42" t="s">
        <v>408</v>
      </c>
      <c r="C2079" s="15">
        <v>467620</v>
      </c>
      <c r="D2079" s="15" t="s">
        <v>1806</v>
      </c>
      <c r="E2079" s="15">
        <v>2019</v>
      </c>
      <c r="F2079" s="41">
        <v>43739</v>
      </c>
      <c r="G2079" s="42">
        <v>977.2</v>
      </c>
      <c r="H2079" s="42">
        <v>1014.5</v>
      </c>
      <c r="I2079" s="42">
        <v>981.6</v>
      </c>
      <c r="J2079" s="42" t="s">
        <v>5733</v>
      </c>
      <c r="K2079" s="42">
        <v>962.8</v>
      </c>
      <c r="L2079" s="42" t="s">
        <v>5734</v>
      </c>
      <c r="M2079" s="42">
        <v>23.8</v>
      </c>
      <c r="N2079" s="42">
        <v>30.2</v>
      </c>
      <c r="O2079" s="42" t="s">
        <v>5735</v>
      </c>
      <c r="P2079" s="42">
        <v>21.1</v>
      </c>
      <c r="Q2079" s="42" t="s">
        <v>5736</v>
      </c>
      <c r="R2079" s="42">
        <v>21.4</v>
      </c>
      <c r="S2079" s="42">
        <v>6</v>
      </c>
      <c r="T2079" s="42">
        <v>10</v>
      </c>
      <c r="U2079" s="42">
        <v>32.700000000000003</v>
      </c>
      <c r="V2079" s="42">
        <v>240</v>
      </c>
      <c r="W2079" s="42" t="s">
        <v>5737</v>
      </c>
      <c r="X2079" s="42">
        <v>122.2</v>
      </c>
      <c r="Y2079" s="42">
        <v>33</v>
      </c>
      <c r="Z2079" s="42">
        <v>12</v>
      </c>
      <c r="AA2079" s="42">
        <v>7.5</v>
      </c>
      <c r="AB2079" s="42" t="s">
        <v>5738</v>
      </c>
      <c r="AC2079" s="42">
        <v>17.5</v>
      </c>
      <c r="AD2079" s="42" t="s">
        <v>5739</v>
      </c>
      <c r="AE2079" s="42">
        <v>27.2</v>
      </c>
      <c r="AF2079" s="42" t="s">
        <v>4513</v>
      </c>
      <c r="AG2079" s="42">
        <v>87</v>
      </c>
      <c r="AH2079" s="42">
        <v>111.6</v>
      </c>
      <c r="AI2079" s="42">
        <v>141.1</v>
      </c>
      <c r="AJ2079" s="42">
        <v>457.17</v>
      </c>
      <c r="AK2079" s="42" t="s">
        <v>76</v>
      </c>
      <c r="AL2079" s="42" t="s">
        <v>76</v>
      </c>
      <c r="AM2079" s="42" t="s">
        <v>76</v>
      </c>
      <c r="AN2079" s="42">
        <v>6.8</v>
      </c>
    </row>
    <row r="2080" spans="2:40" x14ac:dyDescent="0.25">
      <c r="B2080" s="42" t="s">
        <v>408</v>
      </c>
      <c r="C2080" s="15">
        <v>467620</v>
      </c>
      <c r="D2080" s="15" t="s">
        <v>1806</v>
      </c>
      <c r="E2080" s="15">
        <v>2019</v>
      </c>
      <c r="F2080" s="41">
        <v>43770</v>
      </c>
      <c r="G2080" s="42">
        <v>977.8</v>
      </c>
      <c r="H2080" s="42">
        <v>1015.3</v>
      </c>
      <c r="I2080" s="42">
        <v>984</v>
      </c>
      <c r="J2080" s="42" t="s">
        <v>5740</v>
      </c>
      <c r="K2080" s="42">
        <v>971.2</v>
      </c>
      <c r="L2080" s="42" t="s">
        <v>5741</v>
      </c>
      <c r="M2080" s="42">
        <v>22</v>
      </c>
      <c r="N2080" s="42">
        <v>26.5</v>
      </c>
      <c r="O2080" s="42" t="s">
        <v>5742</v>
      </c>
      <c r="P2080" s="42">
        <v>17.399999999999999</v>
      </c>
      <c r="Q2080" s="42" t="s">
        <v>5743</v>
      </c>
      <c r="R2080" s="42">
        <v>19.3</v>
      </c>
      <c r="S2080" s="42">
        <v>6.7</v>
      </c>
      <c r="T2080" s="42">
        <v>10</v>
      </c>
      <c r="U2080" s="42">
        <v>38.5</v>
      </c>
      <c r="V2080" s="42">
        <v>30</v>
      </c>
      <c r="W2080" s="42" t="s">
        <v>5744</v>
      </c>
      <c r="X2080" s="42">
        <v>65.7</v>
      </c>
      <c r="Y2080" s="42">
        <v>39.4</v>
      </c>
      <c r="Z2080" s="42">
        <v>18</v>
      </c>
      <c r="AA2080" s="42">
        <v>2</v>
      </c>
      <c r="AB2080" s="42" t="s">
        <v>5745</v>
      </c>
      <c r="AC2080" s="42">
        <v>6.5</v>
      </c>
      <c r="AD2080" s="42" t="s">
        <v>5746</v>
      </c>
      <c r="AE2080" s="42">
        <v>18.3</v>
      </c>
      <c r="AF2080" s="42" t="s">
        <v>4521</v>
      </c>
      <c r="AG2080" s="42">
        <v>86</v>
      </c>
      <c r="AH2080" s="42">
        <v>76.7</v>
      </c>
      <c r="AI2080" s="42">
        <v>93.2</v>
      </c>
      <c r="AJ2080" s="42">
        <v>313.43</v>
      </c>
      <c r="AK2080" s="42" t="s">
        <v>76</v>
      </c>
      <c r="AL2080" s="42" t="s">
        <v>76</v>
      </c>
      <c r="AM2080" s="42" t="s">
        <v>76</v>
      </c>
      <c r="AN2080" s="42">
        <v>7.8</v>
      </c>
    </row>
    <row r="2081" spans="2:40" x14ac:dyDescent="0.25">
      <c r="B2081" s="42" t="s">
        <v>408</v>
      </c>
      <c r="C2081" s="15">
        <v>467620</v>
      </c>
      <c r="D2081" s="15" t="s">
        <v>1806</v>
      </c>
      <c r="E2081" s="15">
        <v>2019</v>
      </c>
      <c r="F2081" s="41">
        <v>43800</v>
      </c>
      <c r="G2081" s="42">
        <v>980.8</v>
      </c>
      <c r="H2081" s="42">
        <v>1018.7</v>
      </c>
      <c r="I2081" s="42">
        <v>988.1</v>
      </c>
      <c r="J2081" s="42" t="s">
        <v>5747</v>
      </c>
      <c r="K2081" s="42">
        <v>974.3</v>
      </c>
      <c r="L2081" s="42" t="s">
        <v>5748</v>
      </c>
      <c r="M2081" s="42">
        <v>19.899999999999999</v>
      </c>
      <c r="N2081" s="42">
        <v>26.4</v>
      </c>
      <c r="O2081" s="42" t="s">
        <v>5749</v>
      </c>
      <c r="P2081" s="42">
        <v>15.4</v>
      </c>
      <c r="Q2081" s="42" t="s">
        <v>5750</v>
      </c>
      <c r="R2081" s="42">
        <v>18</v>
      </c>
      <c r="S2081" s="42">
        <v>6.5</v>
      </c>
      <c r="T2081" s="42">
        <v>10</v>
      </c>
      <c r="U2081" s="42">
        <v>49.7</v>
      </c>
      <c r="V2081" s="42">
        <v>40</v>
      </c>
      <c r="W2081" s="42" t="s">
        <v>5748</v>
      </c>
      <c r="X2081" s="42">
        <v>278.60000000000002</v>
      </c>
      <c r="Y2081" s="42">
        <v>114.7</v>
      </c>
      <c r="Z2081" s="42">
        <v>19</v>
      </c>
      <c r="AA2081" s="42">
        <v>6.6</v>
      </c>
      <c r="AB2081" s="42" t="s">
        <v>5751</v>
      </c>
      <c r="AC2081" s="42">
        <v>16.8</v>
      </c>
      <c r="AD2081" s="42" t="s">
        <v>5752</v>
      </c>
      <c r="AE2081" s="42">
        <v>150.4</v>
      </c>
      <c r="AF2081" s="42" t="s">
        <v>3428</v>
      </c>
      <c r="AG2081" s="42">
        <v>89</v>
      </c>
      <c r="AH2081" s="42">
        <v>68.2</v>
      </c>
      <c r="AI2081" s="42">
        <v>75.8</v>
      </c>
      <c r="AJ2081" s="42">
        <v>260.67</v>
      </c>
      <c r="AK2081" s="42" t="s">
        <v>76</v>
      </c>
      <c r="AL2081" s="42" t="s">
        <v>76</v>
      </c>
      <c r="AM2081" s="42" t="s">
        <v>76</v>
      </c>
      <c r="AN2081" s="42">
        <v>8</v>
      </c>
    </row>
    <row r="2082" spans="2:40" x14ac:dyDescent="0.25">
      <c r="B2082" s="42" t="s">
        <v>408</v>
      </c>
      <c r="C2082" s="15">
        <v>467620</v>
      </c>
      <c r="D2082" s="15" t="s">
        <v>1806</v>
      </c>
      <c r="E2082" s="15">
        <v>2020</v>
      </c>
      <c r="F2082" s="41">
        <v>43831</v>
      </c>
      <c r="G2082" s="42">
        <v>981</v>
      </c>
      <c r="H2082" s="42">
        <v>1018.9</v>
      </c>
      <c r="I2082" s="42">
        <v>989.5</v>
      </c>
      <c r="J2082" s="42" t="s">
        <v>5753</v>
      </c>
      <c r="K2082" s="42">
        <v>970.8</v>
      </c>
      <c r="L2082" s="42" t="s">
        <v>83</v>
      </c>
      <c r="M2082" s="42">
        <v>19.600000000000001</v>
      </c>
      <c r="N2082" s="42">
        <v>25.9</v>
      </c>
      <c r="O2082" s="42" t="s">
        <v>5754</v>
      </c>
      <c r="P2082" s="42">
        <v>14.2</v>
      </c>
      <c r="Q2082" s="42" t="s">
        <v>5755</v>
      </c>
      <c r="R2082" s="42">
        <v>17.100000000000001</v>
      </c>
      <c r="S2082" s="42">
        <v>5.3</v>
      </c>
      <c r="T2082" s="42">
        <v>20</v>
      </c>
      <c r="U2082" s="42">
        <v>27.3</v>
      </c>
      <c r="V2082" s="42">
        <v>40</v>
      </c>
      <c r="W2082" s="42" t="s">
        <v>5756</v>
      </c>
      <c r="X2082" s="42">
        <v>198.4</v>
      </c>
      <c r="Y2082" s="42">
        <v>66.7</v>
      </c>
      <c r="Z2082" s="42">
        <v>20</v>
      </c>
      <c r="AA2082" s="42">
        <v>18.5</v>
      </c>
      <c r="AB2082" s="42" t="s">
        <v>5757</v>
      </c>
      <c r="AC2082" s="42">
        <v>43</v>
      </c>
      <c r="AD2082" s="42" t="s">
        <v>5758</v>
      </c>
      <c r="AE2082" s="42">
        <v>69.2</v>
      </c>
      <c r="AF2082" s="42" t="s">
        <v>4535</v>
      </c>
      <c r="AG2082" s="42">
        <v>86</v>
      </c>
      <c r="AH2082" s="42">
        <v>81.7</v>
      </c>
      <c r="AI2082" s="42">
        <v>118</v>
      </c>
      <c r="AJ2082" s="42">
        <v>330.81</v>
      </c>
      <c r="AK2082" s="42" t="s">
        <v>76</v>
      </c>
      <c r="AL2082" s="42" t="s">
        <v>76</v>
      </c>
      <c r="AM2082" s="42" t="s">
        <v>76</v>
      </c>
      <c r="AN2082" s="42">
        <v>7</v>
      </c>
    </row>
    <row r="2083" spans="2:40" x14ac:dyDescent="0.25">
      <c r="B2083" s="42" t="s">
        <v>408</v>
      </c>
      <c r="C2083" s="15">
        <v>467620</v>
      </c>
      <c r="D2083" s="15" t="s">
        <v>1806</v>
      </c>
      <c r="E2083" s="15">
        <v>2020</v>
      </c>
      <c r="F2083" s="41">
        <v>43862</v>
      </c>
      <c r="G2083" s="42">
        <v>983.2</v>
      </c>
      <c r="H2083" s="42">
        <v>1021.3</v>
      </c>
      <c r="I2083" s="42">
        <v>990.6</v>
      </c>
      <c r="J2083" s="42" t="s">
        <v>5759</v>
      </c>
      <c r="K2083" s="42">
        <v>976.5</v>
      </c>
      <c r="L2083" s="42" t="s">
        <v>5760</v>
      </c>
      <c r="M2083" s="42">
        <v>19.600000000000001</v>
      </c>
      <c r="N2083" s="42">
        <v>26.2</v>
      </c>
      <c r="O2083" s="42" t="s">
        <v>5761</v>
      </c>
      <c r="P2083" s="42">
        <v>13.2</v>
      </c>
      <c r="Q2083" s="42" t="s">
        <v>5762</v>
      </c>
      <c r="R2083" s="42">
        <v>16.600000000000001</v>
      </c>
      <c r="S2083" s="42">
        <v>5.8</v>
      </c>
      <c r="T2083" s="42">
        <v>20</v>
      </c>
      <c r="U2083" s="42">
        <v>27.5</v>
      </c>
      <c r="V2083" s="42">
        <v>30</v>
      </c>
      <c r="W2083" s="42" t="s">
        <v>5763</v>
      </c>
      <c r="X2083" s="42">
        <v>103.2</v>
      </c>
      <c r="Y2083" s="42">
        <v>38.200000000000003</v>
      </c>
      <c r="Z2083" s="42">
        <v>13</v>
      </c>
      <c r="AA2083" s="42">
        <v>6.6</v>
      </c>
      <c r="AB2083" s="42" t="s">
        <v>5764</v>
      </c>
      <c r="AC2083" s="42">
        <v>13.6</v>
      </c>
      <c r="AD2083" s="42" t="s">
        <v>5765</v>
      </c>
      <c r="AE2083" s="42">
        <v>31.4</v>
      </c>
      <c r="AF2083" s="42" t="s">
        <v>5766</v>
      </c>
      <c r="AG2083" s="42">
        <v>84</v>
      </c>
      <c r="AH2083" s="42">
        <v>82.7</v>
      </c>
      <c r="AI2083" s="42">
        <v>91.1</v>
      </c>
      <c r="AJ2083" s="42">
        <v>327.54000000000002</v>
      </c>
      <c r="AK2083" s="42" t="s">
        <v>76</v>
      </c>
      <c r="AL2083" s="42" t="s">
        <v>76</v>
      </c>
      <c r="AM2083" s="42" t="s">
        <v>76</v>
      </c>
      <c r="AN2083" s="42">
        <v>7.6</v>
      </c>
    </row>
    <row r="2084" spans="2:40" x14ac:dyDescent="0.25">
      <c r="B2084" s="42" t="s">
        <v>408</v>
      </c>
      <c r="C2084" s="15">
        <v>467620</v>
      </c>
      <c r="D2084" s="15" t="s">
        <v>1806</v>
      </c>
      <c r="E2084" s="15">
        <v>2020</v>
      </c>
      <c r="F2084" s="41">
        <v>43891</v>
      </c>
      <c r="G2084" s="42">
        <v>978.3</v>
      </c>
      <c r="H2084" s="42">
        <v>1016</v>
      </c>
      <c r="I2084" s="42">
        <v>985.4</v>
      </c>
      <c r="J2084" s="42" t="s">
        <v>5767</v>
      </c>
      <c r="K2084" s="42">
        <v>970</v>
      </c>
      <c r="L2084" s="42" t="s">
        <v>5768</v>
      </c>
      <c r="M2084" s="42">
        <v>21.3</v>
      </c>
      <c r="N2084" s="42">
        <v>27.8</v>
      </c>
      <c r="O2084" s="42" t="s">
        <v>5769</v>
      </c>
      <c r="P2084" s="42">
        <v>15.4</v>
      </c>
      <c r="Q2084" s="42" t="s">
        <v>5770</v>
      </c>
      <c r="R2084" s="42">
        <v>19.7</v>
      </c>
      <c r="S2084" s="42">
        <v>5.8</v>
      </c>
      <c r="T2084" s="42">
        <v>10</v>
      </c>
      <c r="U2084" s="42">
        <v>29</v>
      </c>
      <c r="V2084" s="42">
        <v>40</v>
      </c>
      <c r="W2084" s="42" t="s">
        <v>5771</v>
      </c>
      <c r="X2084" s="42">
        <v>268.2</v>
      </c>
      <c r="Y2084" s="42">
        <v>49.1</v>
      </c>
      <c r="Z2084" s="42">
        <v>17</v>
      </c>
      <c r="AA2084" s="42">
        <v>23</v>
      </c>
      <c r="AB2084" s="42" t="s">
        <v>5772</v>
      </c>
      <c r="AC2084" s="42">
        <v>70</v>
      </c>
      <c r="AD2084" s="42" t="s">
        <v>5773</v>
      </c>
      <c r="AE2084" s="42">
        <v>136.5</v>
      </c>
      <c r="AF2084" s="42" t="s">
        <v>5161</v>
      </c>
      <c r="AG2084" s="42">
        <v>91</v>
      </c>
      <c r="AH2084" s="42">
        <v>68.5</v>
      </c>
      <c r="AI2084" s="42">
        <v>77.7</v>
      </c>
      <c r="AJ2084" s="42">
        <v>367.5</v>
      </c>
      <c r="AK2084" s="42" t="s">
        <v>76</v>
      </c>
      <c r="AL2084" s="42" t="s">
        <v>76</v>
      </c>
      <c r="AM2084" s="42" t="s">
        <v>76</v>
      </c>
      <c r="AN2084" s="42">
        <v>7.7</v>
      </c>
    </row>
    <row r="2085" spans="2:40" x14ac:dyDescent="0.25">
      <c r="B2085" s="42" t="s">
        <v>408</v>
      </c>
      <c r="C2085" s="15">
        <v>467620</v>
      </c>
      <c r="D2085" s="15" t="s">
        <v>1806</v>
      </c>
      <c r="E2085" s="15">
        <v>2020</v>
      </c>
      <c r="F2085" s="41">
        <v>43922</v>
      </c>
      <c r="G2085" s="42">
        <v>978.7</v>
      </c>
      <c r="H2085" s="42">
        <v>1016.4</v>
      </c>
      <c r="I2085" s="42">
        <v>983.1</v>
      </c>
      <c r="J2085" s="42" t="s">
        <v>5774</v>
      </c>
      <c r="K2085" s="42">
        <v>972</v>
      </c>
      <c r="L2085" s="42" t="s">
        <v>5775</v>
      </c>
      <c r="M2085" s="42">
        <v>21.6</v>
      </c>
      <c r="N2085" s="42">
        <v>28.5</v>
      </c>
      <c r="O2085" s="42" t="s">
        <v>5776</v>
      </c>
      <c r="P2085" s="42">
        <v>15.9</v>
      </c>
      <c r="Q2085" s="42" t="s">
        <v>5777</v>
      </c>
      <c r="R2085" s="42">
        <v>19.100000000000001</v>
      </c>
      <c r="S2085" s="42">
        <v>5.6</v>
      </c>
      <c r="T2085" s="42">
        <v>20</v>
      </c>
      <c r="U2085" s="42">
        <v>28.4</v>
      </c>
      <c r="V2085" s="42">
        <v>20</v>
      </c>
      <c r="W2085" s="42" t="s">
        <v>5778</v>
      </c>
      <c r="X2085" s="42">
        <v>99.2</v>
      </c>
      <c r="Y2085" s="42">
        <v>53.4</v>
      </c>
      <c r="Z2085" s="42">
        <v>15</v>
      </c>
      <c r="AA2085" s="42">
        <v>4</v>
      </c>
      <c r="AB2085" s="42" t="s">
        <v>5779</v>
      </c>
      <c r="AC2085" s="42">
        <v>7.5</v>
      </c>
      <c r="AD2085" s="42" t="s">
        <v>5780</v>
      </c>
      <c r="AE2085" s="42">
        <v>25.4</v>
      </c>
      <c r="AF2085" s="42" t="s">
        <v>3943</v>
      </c>
      <c r="AG2085" s="42">
        <v>87</v>
      </c>
      <c r="AH2085" s="42">
        <v>101.7</v>
      </c>
      <c r="AI2085" s="42">
        <v>116.2</v>
      </c>
      <c r="AJ2085" s="42">
        <v>430.69</v>
      </c>
      <c r="AK2085" s="42" t="s">
        <v>76</v>
      </c>
      <c r="AL2085" s="42" t="s">
        <v>76</v>
      </c>
      <c r="AM2085" s="42" t="s">
        <v>76</v>
      </c>
      <c r="AN2085" s="42">
        <v>7.5</v>
      </c>
    </row>
    <row r="2086" spans="2:40" x14ac:dyDescent="0.25">
      <c r="B2086" s="42" t="s">
        <v>408</v>
      </c>
      <c r="C2086" s="15">
        <v>467620</v>
      </c>
      <c r="D2086" s="15" t="s">
        <v>1806</v>
      </c>
      <c r="E2086" s="15">
        <v>2020</v>
      </c>
      <c r="F2086" s="41">
        <v>43952</v>
      </c>
      <c r="G2086" s="42">
        <v>973.1</v>
      </c>
      <c r="H2086" s="42">
        <v>1010</v>
      </c>
      <c r="I2086" s="42">
        <v>978.5</v>
      </c>
      <c r="J2086" s="42" t="s">
        <v>5781</v>
      </c>
      <c r="K2086" s="42">
        <v>965.7</v>
      </c>
      <c r="L2086" s="42" t="s">
        <v>5782</v>
      </c>
      <c r="M2086" s="42">
        <v>25.3</v>
      </c>
      <c r="N2086" s="42">
        <v>30.2</v>
      </c>
      <c r="O2086" s="42" t="s">
        <v>5783</v>
      </c>
      <c r="P2086" s="42">
        <v>21.5</v>
      </c>
      <c r="Q2086" s="42" t="s">
        <v>5784</v>
      </c>
      <c r="R2086" s="42">
        <v>24</v>
      </c>
      <c r="S2086" s="42">
        <v>7.1</v>
      </c>
      <c r="T2086" s="42">
        <v>250</v>
      </c>
      <c r="U2086" s="42">
        <v>32.299999999999997</v>
      </c>
      <c r="V2086" s="42">
        <v>260</v>
      </c>
      <c r="W2086" s="42" t="s">
        <v>5785</v>
      </c>
      <c r="X2086" s="42">
        <v>211.4</v>
      </c>
      <c r="Y2086" s="42">
        <v>67.8</v>
      </c>
      <c r="Z2086" s="42">
        <v>16</v>
      </c>
      <c r="AA2086" s="42">
        <v>7.5</v>
      </c>
      <c r="AB2086" s="42" t="s">
        <v>5786</v>
      </c>
      <c r="AC2086" s="42">
        <v>18</v>
      </c>
      <c r="AD2086" s="42" t="s">
        <v>5787</v>
      </c>
      <c r="AE2086" s="42">
        <v>48.8</v>
      </c>
      <c r="AF2086" s="42" t="s">
        <v>5788</v>
      </c>
      <c r="AG2086" s="42">
        <v>93</v>
      </c>
      <c r="AH2086" s="42">
        <v>109.4</v>
      </c>
      <c r="AI2086" s="42">
        <v>112</v>
      </c>
      <c r="AJ2086" s="42">
        <v>482.4</v>
      </c>
      <c r="AK2086" s="42" t="s">
        <v>76</v>
      </c>
      <c r="AL2086" s="42" t="s">
        <v>76</v>
      </c>
      <c r="AM2086" s="42" t="s">
        <v>76</v>
      </c>
      <c r="AN2086" s="42">
        <v>7.4</v>
      </c>
    </row>
    <row r="2087" spans="2:40" x14ac:dyDescent="0.25">
      <c r="B2087" s="42" t="s">
        <v>408</v>
      </c>
      <c r="C2087" s="15">
        <v>467620</v>
      </c>
      <c r="D2087" s="15" t="s">
        <v>1806</v>
      </c>
      <c r="E2087" s="15">
        <v>2020</v>
      </c>
      <c r="F2087" s="41">
        <v>43983</v>
      </c>
      <c r="G2087" s="42">
        <v>972.8</v>
      </c>
      <c r="H2087" s="42">
        <v>1009.5</v>
      </c>
      <c r="I2087" s="42">
        <v>979</v>
      </c>
      <c r="J2087" s="42" t="s">
        <v>5789</v>
      </c>
      <c r="K2087" s="42">
        <v>967.3</v>
      </c>
      <c r="L2087" s="42" t="s">
        <v>5790</v>
      </c>
      <c r="M2087" s="42">
        <v>27.1</v>
      </c>
      <c r="N2087" s="42">
        <v>30.5</v>
      </c>
      <c r="O2087" s="42" t="s">
        <v>5791</v>
      </c>
      <c r="P2087" s="42">
        <v>23.9</v>
      </c>
      <c r="Q2087" s="42" t="s">
        <v>5792</v>
      </c>
      <c r="R2087" s="42">
        <v>25</v>
      </c>
      <c r="S2087" s="42">
        <v>8.9</v>
      </c>
      <c r="T2087" s="42">
        <v>250</v>
      </c>
      <c r="U2087" s="42">
        <v>26.3</v>
      </c>
      <c r="V2087" s="42">
        <v>260</v>
      </c>
      <c r="W2087" s="42" t="s">
        <v>5793</v>
      </c>
      <c r="X2087" s="42">
        <v>27.7</v>
      </c>
      <c r="Y2087" s="42">
        <v>3.7</v>
      </c>
      <c r="Z2087" s="42">
        <v>5</v>
      </c>
      <c r="AA2087" s="42">
        <v>6.4</v>
      </c>
      <c r="AB2087" s="42" t="s">
        <v>5794</v>
      </c>
      <c r="AC2087" s="42">
        <v>10.5</v>
      </c>
      <c r="AD2087" s="42" t="s">
        <v>5795</v>
      </c>
      <c r="AE2087" s="42">
        <v>11.4</v>
      </c>
      <c r="AF2087" s="42" t="s">
        <v>5796</v>
      </c>
      <c r="AG2087" s="42">
        <v>89</v>
      </c>
      <c r="AH2087" s="42">
        <v>148.6</v>
      </c>
      <c r="AI2087" s="42">
        <v>208.7</v>
      </c>
      <c r="AJ2087" s="42">
        <v>679.07</v>
      </c>
      <c r="AK2087" s="42" t="s">
        <v>76</v>
      </c>
      <c r="AL2087" s="42" t="s">
        <v>76</v>
      </c>
      <c r="AM2087" s="42" t="s">
        <v>76</v>
      </c>
      <c r="AN2087" s="42">
        <v>5.9</v>
      </c>
    </row>
    <row r="2088" spans="2:40" x14ac:dyDescent="0.25">
      <c r="B2088" s="42" t="s">
        <v>408</v>
      </c>
      <c r="C2088" s="15">
        <v>467620</v>
      </c>
      <c r="D2088" s="15" t="s">
        <v>1806</v>
      </c>
      <c r="E2088" s="15">
        <v>2020</v>
      </c>
      <c r="F2088" s="41">
        <v>44013</v>
      </c>
      <c r="G2088" s="42">
        <v>972.3</v>
      </c>
      <c r="H2088" s="42">
        <v>1008.9</v>
      </c>
      <c r="I2088" s="42">
        <v>976.9</v>
      </c>
      <c r="J2088" s="42" t="s">
        <v>5797</v>
      </c>
      <c r="K2088" s="42">
        <v>967</v>
      </c>
      <c r="L2088" s="42" t="s">
        <v>5798</v>
      </c>
      <c r="M2088" s="42">
        <v>27.3</v>
      </c>
      <c r="N2088" s="42">
        <v>31.5</v>
      </c>
      <c r="O2088" s="42" t="s">
        <v>5799</v>
      </c>
      <c r="P2088" s="42">
        <v>23.5</v>
      </c>
      <c r="Q2088" s="42" t="s">
        <v>5800</v>
      </c>
      <c r="R2088" s="42">
        <v>25.2</v>
      </c>
      <c r="S2088" s="42">
        <v>7.2</v>
      </c>
      <c r="T2088" s="42">
        <v>240</v>
      </c>
      <c r="U2088" s="42">
        <v>25.8</v>
      </c>
      <c r="V2088" s="42">
        <v>250</v>
      </c>
      <c r="W2088" s="42" t="s">
        <v>5798</v>
      </c>
      <c r="X2088" s="42">
        <v>172.5</v>
      </c>
      <c r="Y2088" s="42">
        <v>17</v>
      </c>
      <c r="Z2088" s="42">
        <v>14</v>
      </c>
      <c r="AA2088" s="42">
        <v>17.5</v>
      </c>
      <c r="AB2088" s="42" t="s">
        <v>5801</v>
      </c>
      <c r="AC2088" s="42">
        <v>49</v>
      </c>
      <c r="AD2088" s="42" t="s">
        <v>5802</v>
      </c>
      <c r="AE2088" s="42">
        <v>59</v>
      </c>
      <c r="AF2088" s="42" t="s">
        <v>5803</v>
      </c>
      <c r="AG2088" s="42">
        <v>89</v>
      </c>
      <c r="AH2088" s="42">
        <v>137.69999999999999</v>
      </c>
      <c r="AI2088" s="42">
        <v>208.3</v>
      </c>
      <c r="AJ2088" s="42">
        <v>677.85</v>
      </c>
      <c r="AK2088" s="42" t="s">
        <v>76</v>
      </c>
      <c r="AL2088" s="42" t="s">
        <v>76</v>
      </c>
      <c r="AM2088" s="42" t="s">
        <v>76</v>
      </c>
      <c r="AN2088" s="42">
        <v>6.1</v>
      </c>
    </row>
    <row r="2089" spans="2:40" x14ac:dyDescent="0.25">
      <c r="B2089" s="42" t="s">
        <v>408</v>
      </c>
      <c r="C2089" s="15">
        <v>467620</v>
      </c>
      <c r="D2089" s="15" t="s">
        <v>1806</v>
      </c>
      <c r="E2089" s="15">
        <v>2020</v>
      </c>
      <c r="F2089" s="41">
        <v>44044</v>
      </c>
      <c r="G2089" s="42">
        <v>971.1</v>
      </c>
      <c r="H2089" s="42">
        <v>1007.8</v>
      </c>
      <c r="I2089" s="42">
        <v>979.1</v>
      </c>
      <c r="J2089" s="42" t="s">
        <v>5804</v>
      </c>
      <c r="K2089" s="42">
        <v>963.6</v>
      </c>
      <c r="L2089" s="42" t="s">
        <v>5192</v>
      </c>
      <c r="M2089" s="42">
        <v>26.4</v>
      </c>
      <c r="N2089" s="42">
        <v>31.2</v>
      </c>
      <c r="O2089" s="42" t="s">
        <v>5805</v>
      </c>
      <c r="P2089" s="42">
        <v>22.8</v>
      </c>
      <c r="Q2089" s="42" t="s">
        <v>5806</v>
      </c>
      <c r="R2089" s="42">
        <v>24.8</v>
      </c>
      <c r="S2089" s="42">
        <v>7</v>
      </c>
      <c r="T2089" s="42">
        <v>250</v>
      </c>
      <c r="U2089" s="42">
        <v>31.5</v>
      </c>
      <c r="V2089" s="42">
        <v>250</v>
      </c>
      <c r="W2089" s="42" t="s">
        <v>5807</v>
      </c>
      <c r="X2089" s="42">
        <v>221.5</v>
      </c>
      <c r="Y2089" s="42">
        <v>30.6</v>
      </c>
      <c r="Z2089" s="42">
        <v>27</v>
      </c>
      <c r="AA2089" s="42">
        <v>11.5</v>
      </c>
      <c r="AB2089" s="42" t="s">
        <v>5808</v>
      </c>
      <c r="AC2089" s="42">
        <v>21.5</v>
      </c>
      <c r="AD2089" s="42" t="s">
        <v>5809</v>
      </c>
      <c r="AE2089" s="42">
        <v>27</v>
      </c>
      <c r="AF2089" s="42" t="s">
        <v>5810</v>
      </c>
      <c r="AG2089" s="42">
        <v>92</v>
      </c>
      <c r="AH2089" s="42">
        <v>111.4</v>
      </c>
      <c r="AI2089" s="42">
        <v>126.7</v>
      </c>
      <c r="AJ2089" s="42">
        <v>487.33</v>
      </c>
      <c r="AK2089" s="42" t="s">
        <v>76</v>
      </c>
      <c r="AL2089" s="42" t="s">
        <v>76</v>
      </c>
      <c r="AM2089" s="42" t="s">
        <v>76</v>
      </c>
      <c r="AN2089" s="42">
        <v>7.5</v>
      </c>
    </row>
    <row r="2090" spans="2:40" x14ac:dyDescent="0.25">
      <c r="B2090" s="42" t="s">
        <v>408</v>
      </c>
      <c r="C2090" s="15">
        <v>467620</v>
      </c>
      <c r="D2090" s="15" t="s">
        <v>1806</v>
      </c>
      <c r="E2090" s="15">
        <v>2020</v>
      </c>
      <c r="F2090" s="41">
        <v>44075</v>
      </c>
      <c r="G2090" s="42">
        <v>973</v>
      </c>
      <c r="H2090" s="42">
        <v>1009.8</v>
      </c>
      <c r="I2090" s="42">
        <v>978.6</v>
      </c>
      <c r="J2090" s="42" t="s">
        <v>5811</v>
      </c>
      <c r="K2090" s="42">
        <v>963.6</v>
      </c>
      <c r="L2090" s="42" t="s">
        <v>5812</v>
      </c>
      <c r="M2090" s="42">
        <v>26.2</v>
      </c>
      <c r="N2090" s="42">
        <v>31.2</v>
      </c>
      <c r="O2090" s="42" t="s">
        <v>5813</v>
      </c>
      <c r="P2090" s="42">
        <v>22.2</v>
      </c>
      <c r="Q2090" s="42" t="s">
        <v>5814</v>
      </c>
      <c r="R2090" s="42">
        <v>24.1</v>
      </c>
      <c r="S2090" s="42">
        <v>5.3</v>
      </c>
      <c r="T2090" s="42">
        <v>20</v>
      </c>
      <c r="U2090" s="42">
        <v>26.1</v>
      </c>
      <c r="V2090" s="42">
        <v>240</v>
      </c>
      <c r="W2090" s="42" t="s">
        <v>5815</v>
      </c>
      <c r="X2090" s="42">
        <v>191.5</v>
      </c>
      <c r="Y2090" s="42">
        <v>32.200000000000003</v>
      </c>
      <c r="Z2090" s="42">
        <v>19</v>
      </c>
      <c r="AA2090" s="42">
        <v>6.5</v>
      </c>
      <c r="AB2090" s="42" t="s">
        <v>5816</v>
      </c>
      <c r="AC2090" s="42">
        <v>22</v>
      </c>
      <c r="AD2090" s="42" t="s">
        <v>5817</v>
      </c>
      <c r="AE2090" s="42">
        <v>36</v>
      </c>
      <c r="AF2090" s="42" t="s">
        <v>5818</v>
      </c>
      <c r="AG2090" s="42">
        <v>89</v>
      </c>
      <c r="AH2090" s="42">
        <v>209.2</v>
      </c>
      <c r="AI2090" s="42">
        <v>168.2</v>
      </c>
      <c r="AJ2090" s="42">
        <v>517.76</v>
      </c>
      <c r="AK2090" s="42" t="s">
        <v>76</v>
      </c>
      <c r="AL2090" s="42" t="s">
        <v>76</v>
      </c>
      <c r="AM2090" s="42" t="s">
        <v>76</v>
      </c>
      <c r="AN2090" s="42">
        <v>6.7</v>
      </c>
    </row>
    <row r="2091" spans="2:40" x14ac:dyDescent="0.25">
      <c r="B2091" s="42" t="s">
        <v>408</v>
      </c>
      <c r="C2091" s="15">
        <v>467620</v>
      </c>
      <c r="D2091" s="15" t="s">
        <v>1806</v>
      </c>
      <c r="E2091" s="15">
        <v>2020</v>
      </c>
      <c r="F2091" s="41">
        <v>44105</v>
      </c>
      <c r="G2091" s="42">
        <v>975.4</v>
      </c>
      <c r="H2091" s="42">
        <v>1012.6</v>
      </c>
      <c r="I2091" s="42">
        <v>980.9</v>
      </c>
      <c r="J2091" s="42" t="s">
        <v>5819</v>
      </c>
      <c r="K2091" s="42">
        <v>968.7</v>
      </c>
      <c r="L2091" s="42" t="s">
        <v>5820</v>
      </c>
      <c r="M2091" s="42">
        <v>24.1</v>
      </c>
      <c r="N2091" s="42">
        <v>29.1</v>
      </c>
      <c r="O2091" s="42" t="s">
        <v>5821</v>
      </c>
      <c r="P2091" s="42">
        <v>20.399999999999999</v>
      </c>
      <c r="Q2091" s="42" t="s">
        <v>5822</v>
      </c>
      <c r="R2091" s="42">
        <v>21.9</v>
      </c>
      <c r="S2091" s="42">
        <v>6.5</v>
      </c>
      <c r="T2091" s="42">
        <v>10</v>
      </c>
      <c r="U2091" s="42">
        <v>34.4</v>
      </c>
      <c r="V2091" s="42">
        <v>40</v>
      </c>
      <c r="W2091" s="42" t="s">
        <v>5823</v>
      </c>
      <c r="X2091" s="42">
        <v>190</v>
      </c>
      <c r="Y2091" s="42">
        <v>32.9</v>
      </c>
      <c r="Z2091" s="42">
        <v>22</v>
      </c>
      <c r="AA2091" s="42">
        <v>15.5</v>
      </c>
      <c r="AB2091" s="42" t="s">
        <v>5824</v>
      </c>
      <c r="AC2091" s="42">
        <v>20.5</v>
      </c>
      <c r="AD2091" s="42" t="s">
        <v>5825</v>
      </c>
      <c r="AE2091" s="42">
        <v>49</v>
      </c>
      <c r="AF2091" s="42" t="s">
        <v>3988</v>
      </c>
      <c r="AG2091" s="42">
        <v>88</v>
      </c>
      <c r="AH2091" s="42">
        <v>86.6</v>
      </c>
      <c r="AI2091" s="42">
        <v>93.5</v>
      </c>
      <c r="AJ2091" s="42">
        <v>371.93</v>
      </c>
      <c r="AK2091" s="42" t="s">
        <v>76</v>
      </c>
      <c r="AL2091" s="42" t="s">
        <v>76</v>
      </c>
      <c r="AM2091" s="42" t="s">
        <v>76</v>
      </c>
      <c r="AN2091" s="42">
        <v>8</v>
      </c>
    </row>
    <row r="2092" spans="2:40" x14ac:dyDescent="0.25">
      <c r="B2092" s="42" t="s">
        <v>408</v>
      </c>
      <c r="C2092" s="15">
        <v>467620</v>
      </c>
      <c r="D2092" s="15" t="s">
        <v>1806</v>
      </c>
      <c r="E2092" s="15">
        <v>2020</v>
      </c>
      <c r="F2092" s="41">
        <v>44136</v>
      </c>
      <c r="G2092" s="42">
        <v>978.9</v>
      </c>
      <c r="H2092" s="42">
        <v>1016.3</v>
      </c>
      <c r="I2092" s="42">
        <v>984.3</v>
      </c>
      <c r="J2092" s="42" t="s">
        <v>5826</v>
      </c>
      <c r="K2092" s="42">
        <v>969</v>
      </c>
      <c r="L2092" s="42" t="s">
        <v>5827</v>
      </c>
      <c r="M2092" s="42">
        <v>22.7</v>
      </c>
      <c r="N2092" s="42">
        <v>29.1</v>
      </c>
      <c r="O2092" s="42" t="s">
        <v>5828</v>
      </c>
      <c r="P2092" s="42">
        <v>18.5</v>
      </c>
      <c r="Q2092" s="42" t="s">
        <v>5829</v>
      </c>
      <c r="R2092" s="42">
        <v>20.8</v>
      </c>
      <c r="S2092" s="42">
        <v>6.8</v>
      </c>
      <c r="T2092" s="42">
        <v>10</v>
      </c>
      <c r="U2092" s="42">
        <v>46.1</v>
      </c>
      <c r="V2092" s="42">
        <v>40</v>
      </c>
      <c r="W2092" s="42" t="s">
        <v>5830</v>
      </c>
      <c r="X2092" s="42">
        <v>235.5</v>
      </c>
      <c r="Y2092" s="42">
        <v>47.8</v>
      </c>
      <c r="Z2092" s="42">
        <v>21</v>
      </c>
      <c r="AA2092" s="42">
        <v>8</v>
      </c>
      <c r="AB2092" s="42" t="s">
        <v>5831</v>
      </c>
      <c r="AC2092" s="42">
        <v>27.5</v>
      </c>
      <c r="AD2092" s="42" t="s">
        <v>5832</v>
      </c>
      <c r="AE2092" s="42">
        <v>95</v>
      </c>
      <c r="AF2092" s="42" t="s">
        <v>4607</v>
      </c>
      <c r="AG2092" s="42">
        <v>90</v>
      </c>
      <c r="AH2092" s="42">
        <v>76.7</v>
      </c>
      <c r="AI2092" s="42">
        <v>76.400000000000006</v>
      </c>
      <c r="AJ2092" s="42">
        <v>305.87</v>
      </c>
      <c r="AK2092" s="42" t="s">
        <v>76</v>
      </c>
      <c r="AL2092" s="42" t="s">
        <v>76</v>
      </c>
      <c r="AM2092" s="42" t="s">
        <v>76</v>
      </c>
      <c r="AN2092" s="42">
        <v>8.1</v>
      </c>
    </row>
    <row r="2093" spans="2:40" x14ac:dyDescent="0.25">
      <c r="B2093" s="42" t="s">
        <v>408</v>
      </c>
      <c r="C2093" s="15">
        <v>467620</v>
      </c>
      <c r="D2093" s="15" t="s">
        <v>1806</v>
      </c>
      <c r="E2093" s="15">
        <v>2020</v>
      </c>
      <c r="F2093" s="41">
        <v>44166</v>
      </c>
      <c r="G2093" s="42">
        <v>978.9</v>
      </c>
      <c r="H2093" s="42">
        <v>1016.8</v>
      </c>
      <c r="I2093" s="42">
        <v>986.5</v>
      </c>
      <c r="J2093" s="42" t="s">
        <v>5833</v>
      </c>
      <c r="K2093" s="42">
        <v>973.1</v>
      </c>
      <c r="L2093" s="42" t="s">
        <v>5834</v>
      </c>
      <c r="M2093" s="42">
        <v>19.7</v>
      </c>
      <c r="N2093" s="42">
        <v>25.1</v>
      </c>
      <c r="O2093" s="42" t="s">
        <v>5835</v>
      </c>
      <c r="P2093" s="42">
        <v>11.9</v>
      </c>
      <c r="Q2093" s="42" t="s">
        <v>5836</v>
      </c>
      <c r="R2093" s="42">
        <v>18.7</v>
      </c>
      <c r="S2093" s="42">
        <v>7.4</v>
      </c>
      <c r="T2093" s="42">
        <v>10</v>
      </c>
      <c r="U2093" s="42">
        <v>37.6</v>
      </c>
      <c r="V2093" s="42">
        <v>10</v>
      </c>
      <c r="W2093" s="42" t="s">
        <v>175</v>
      </c>
      <c r="X2093" s="42">
        <v>353</v>
      </c>
      <c r="Y2093" s="42">
        <v>96.4</v>
      </c>
      <c r="Z2093" s="42">
        <v>27</v>
      </c>
      <c r="AA2093" s="42">
        <v>13</v>
      </c>
      <c r="AB2093" s="42" t="s">
        <v>5837</v>
      </c>
      <c r="AC2093" s="42">
        <v>45</v>
      </c>
      <c r="AD2093" s="42" t="s">
        <v>5838</v>
      </c>
      <c r="AE2093" s="42">
        <v>166.5</v>
      </c>
      <c r="AF2093" s="42" t="s">
        <v>5839</v>
      </c>
      <c r="AG2093" s="42">
        <v>95</v>
      </c>
      <c r="AH2093" s="42">
        <v>41.9</v>
      </c>
      <c r="AI2093" s="42">
        <v>18.100000000000001</v>
      </c>
      <c r="AJ2093" s="42">
        <v>195.21</v>
      </c>
      <c r="AK2093" s="42" t="s">
        <v>76</v>
      </c>
      <c r="AL2093" s="42" t="s">
        <v>76</v>
      </c>
      <c r="AM2093" s="42" t="s">
        <v>76</v>
      </c>
      <c r="AN2093" s="42">
        <v>9.5</v>
      </c>
    </row>
    <row r="2094" spans="2:40" x14ac:dyDescent="0.25">
      <c r="B2094" s="42" t="s">
        <v>408</v>
      </c>
      <c r="C2094" s="15">
        <v>467620</v>
      </c>
      <c r="D2094" s="15" t="s">
        <v>1806</v>
      </c>
      <c r="E2094" s="15">
        <v>2021</v>
      </c>
      <c r="F2094" s="41">
        <v>44197</v>
      </c>
      <c r="G2094" s="42">
        <v>980.5</v>
      </c>
      <c r="H2094" s="42">
        <v>1018.8</v>
      </c>
      <c r="I2094" s="42">
        <v>986.8</v>
      </c>
      <c r="J2094" s="42" t="s">
        <v>5840</v>
      </c>
      <c r="K2094" s="42">
        <v>971.3</v>
      </c>
      <c r="L2094" s="42" t="s">
        <v>5841</v>
      </c>
      <c r="M2094" s="42">
        <v>17.100000000000001</v>
      </c>
      <c r="N2094" s="42">
        <v>23.1</v>
      </c>
      <c r="O2094" s="42" t="s">
        <v>5842</v>
      </c>
      <c r="P2094" s="42">
        <v>11</v>
      </c>
      <c r="Q2094" s="42" t="s">
        <v>5843</v>
      </c>
      <c r="R2094" s="42">
        <v>14.8</v>
      </c>
      <c r="S2094" s="42">
        <v>6.8</v>
      </c>
      <c r="T2094" s="42">
        <v>20</v>
      </c>
      <c r="U2094" s="42">
        <v>33.4</v>
      </c>
      <c r="V2094" s="42">
        <v>40</v>
      </c>
      <c r="W2094" s="42" t="s">
        <v>5844</v>
      </c>
      <c r="X2094" s="42">
        <v>86.5</v>
      </c>
      <c r="Y2094" s="42">
        <v>64.099999999999994</v>
      </c>
      <c r="Z2094" s="42">
        <v>15</v>
      </c>
      <c r="AA2094" s="42">
        <v>6</v>
      </c>
      <c r="AB2094" s="42" t="s">
        <v>5845</v>
      </c>
      <c r="AC2094" s="42">
        <v>8.5</v>
      </c>
      <c r="AD2094" s="42" t="s">
        <v>5846</v>
      </c>
      <c r="AE2094" s="42">
        <v>27</v>
      </c>
      <c r="AF2094" s="42" t="s">
        <v>5847</v>
      </c>
      <c r="AG2094" s="42">
        <v>87</v>
      </c>
      <c r="AH2094" s="42">
        <v>73.7</v>
      </c>
      <c r="AI2094" s="42">
        <v>67.900000000000006</v>
      </c>
      <c r="AJ2094" s="42">
        <v>284.49</v>
      </c>
      <c r="AK2094" s="42" t="s">
        <v>76</v>
      </c>
      <c r="AL2094" s="42" t="s">
        <v>76</v>
      </c>
      <c r="AM2094" s="42" t="s">
        <v>76</v>
      </c>
      <c r="AN2094" s="42">
        <v>8.1999999999999993</v>
      </c>
    </row>
    <row r="2095" spans="2:40" x14ac:dyDescent="0.25">
      <c r="B2095" s="42" t="s">
        <v>408</v>
      </c>
      <c r="C2095" s="15">
        <v>467620</v>
      </c>
      <c r="D2095" s="15" t="s">
        <v>1806</v>
      </c>
      <c r="E2095" s="15">
        <v>2021</v>
      </c>
      <c r="F2095" s="41">
        <v>44228</v>
      </c>
      <c r="G2095" s="42">
        <v>979.3</v>
      </c>
      <c r="H2095" s="42">
        <v>1017.2</v>
      </c>
      <c r="I2095" s="42">
        <v>987.3</v>
      </c>
      <c r="J2095" s="42" t="s">
        <v>5848</v>
      </c>
      <c r="K2095" s="42">
        <v>968.7</v>
      </c>
      <c r="L2095" s="42" t="s">
        <v>5849</v>
      </c>
      <c r="M2095" s="42">
        <v>19.2</v>
      </c>
      <c r="N2095" s="42">
        <v>24.6</v>
      </c>
      <c r="O2095" s="42" t="s">
        <v>5850</v>
      </c>
      <c r="P2095" s="42">
        <v>14.4</v>
      </c>
      <c r="Q2095" s="42" t="s">
        <v>5851</v>
      </c>
      <c r="R2095" s="42">
        <v>16.8</v>
      </c>
      <c r="S2095" s="42">
        <v>5.3</v>
      </c>
      <c r="T2095" s="42">
        <v>20</v>
      </c>
      <c r="U2095" s="42">
        <v>25.8</v>
      </c>
      <c r="V2095" s="42">
        <v>40</v>
      </c>
      <c r="W2095" s="42" t="s">
        <v>5852</v>
      </c>
      <c r="X2095" s="42">
        <v>92.5</v>
      </c>
      <c r="Y2095" s="42">
        <v>47.6</v>
      </c>
      <c r="Z2095" s="42">
        <v>12</v>
      </c>
      <c r="AA2095" s="42">
        <v>4.5</v>
      </c>
      <c r="AB2095" s="42" t="s">
        <v>5853</v>
      </c>
      <c r="AC2095" s="42">
        <v>17</v>
      </c>
      <c r="AD2095" s="42" t="s">
        <v>5854</v>
      </c>
      <c r="AE2095" s="42">
        <v>26</v>
      </c>
      <c r="AF2095" s="42" t="s">
        <v>5855</v>
      </c>
      <c r="AG2095" s="42">
        <v>87</v>
      </c>
      <c r="AH2095" s="42">
        <v>91.1</v>
      </c>
      <c r="AI2095" s="42">
        <v>115.2</v>
      </c>
      <c r="AJ2095" s="42">
        <v>365.65</v>
      </c>
      <c r="AK2095" s="42" t="s">
        <v>76</v>
      </c>
      <c r="AL2095" s="42" t="s">
        <v>76</v>
      </c>
      <c r="AM2095" s="42" t="s">
        <v>76</v>
      </c>
      <c r="AN2095" s="42">
        <v>7.1</v>
      </c>
    </row>
    <row r="2096" spans="2:40" x14ac:dyDescent="0.25">
      <c r="B2096" s="42" t="s">
        <v>408</v>
      </c>
      <c r="C2096" s="15">
        <v>467620</v>
      </c>
      <c r="D2096" s="15" t="s">
        <v>1806</v>
      </c>
      <c r="E2096" s="15">
        <v>2021</v>
      </c>
      <c r="F2096" s="41">
        <v>44256</v>
      </c>
      <c r="G2096" s="42">
        <v>978.4</v>
      </c>
      <c r="H2096" s="42">
        <v>1016</v>
      </c>
      <c r="I2096" s="42">
        <v>984.9</v>
      </c>
      <c r="J2096" s="42" t="s">
        <v>5856</v>
      </c>
      <c r="K2096" s="42">
        <v>967.4</v>
      </c>
      <c r="L2096" s="42" t="s">
        <v>5857</v>
      </c>
      <c r="M2096" s="42">
        <v>21.1</v>
      </c>
      <c r="N2096" s="42">
        <v>27.8</v>
      </c>
      <c r="O2096" s="42" t="s">
        <v>5858</v>
      </c>
      <c r="P2096" s="42">
        <v>16</v>
      </c>
      <c r="Q2096" s="42" t="s">
        <v>5859</v>
      </c>
      <c r="R2096" s="42">
        <v>20</v>
      </c>
      <c r="S2096" s="42">
        <v>5.6</v>
      </c>
      <c r="T2096" s="42">
        <v>20</v>
      </c>
      <c r="U2096" s="42">
        <v>31</v>
      </c>
      <c r="V2096" s="42">
        <v>30</v>
      </c>
      <c r="W2096" s="42" t="s">
        <v>5860</v>
      </c>
      <c r="X2096" s="42">
        <v>79.5</v>
      </c>
      <c r="Y2096" s="42">
        <v>47.2</v>
      </c>
      <c r="Z2096" s="42">
        <v>16</v>
      </c>
      <c r="AA2096" s="42">
        <v>3.5</v>
      </c>
      <c r="AB2096" s="42" t="s">
        <v>5861</v>
      </c>
      <c r="AC2096" s="42">
        <v>9.5</v>
      </c>
      <c r="AD2096" s="42" t="s">
        <v>5862</v>
      </c>
      <c r="AE2096" s="42">
        <v>20.5</v>
      </c>
      <c r="AF2096" s="42" t="s">
        <v>5863</v>
      </c>
      <c r="AG2096" s="42">
        <v>94</v>
      </c>
      <c r="AH2096" s="42">
        <v>81.7</v>
      </c>
      <c r="AI2096" s="42">
        <v>73.599999999999994</v>
      </c>
      <c r="AJ2096" s="42">
        <v>359.86</v>
      </c>
      <c r="AK2096" s="42" t="s">
        <v>76</v>
      </c>
      <c r="AL2096" s="42" t="s">
        <v>76</v>
      </c>
      <c r="AM2096" s="42" t="s">
        <v>76</v>
      </c>
      <c r="AN2096" s="42">
        <v>8.1</v>
      </c>
    </row>
    <row r="2097" spans="2:40" x14ac:dyDescent="0.25">
      <c r="B2097" s="42" t="s">
        <v>408</v>
      </c>
      <c r="C2097" s="15">
        <v>467620</v>
      </c>
      <c r="D2097" s="15" t="s">
        <v>1806</v>
      </c>
      <c r="E2097" s="15">
        <v>2021</v>
      </c>
      <c r="F2097" s="41">
        <v>44287</v>
      </c>
      <c r="G2097" s="42">
        <v>976.6</v>
      </c>
      <c r="H2097" s="42">
        <v>1014.1</v>
      </c>
      <c r="I2097" s="42">
        <v>983.6</v>
      </c>
      <c r="J2097" s="42" t="s">
        <v>5864</v>
      </c>
      <c r="K2097" s="42">
        <v>968.2</v>
      </c>
      <c r="L2097" s="42" t="s">
        <v>5865</v>
      </c>
      <c r="M2097" s="42">
        <v>21.7</v>
      </c>
      <c r="N2097" s="42">
        <v>27.2</v>
      </c>
      <c r="O2097" s="42" t="s">
        <v>1740</v>
      </c>
      <c r="P2097" s="42">
        <v>18.2</v>
      </c>
      <c r="Q2097" s="42" t="s">
        <v>5866</v>
      </c>
      <c r="R2097" s="42">
        <v>20.2</v>
      </c>
      <c r="S2097" s="42">
        <v>5.2</v>
      </c>
      <c r="T2097" s="42">
        <v>20</v>
      </c>
      <c r="U2097" s="42">
        <v>27.6</v>
      </c>
      <c r="V2097" s="42">
        <v>30</v>
      </c>
      <c r="W2097" s="42" t="s">
        <v>5867</v>
      </c>
      <c r="X2097" s="42">
        <v>125.5</v>
      </c>
      <c r="Y2097" s="42">
        <v>50.8</v>
      </c>
      <c r="Z2097" s="42">
        <v>15</v>
      </c>
      <c r="AA2097" s="42">
        <v>5.5</v>
      </c>
      <c r="AB2097" s="42" t="s">
        <v>5868</v>
      </c>
      <c r="AC2097" s="42">
        <v>13</v>
      </c>
      <c r="AD2097" s="42" t="s">
        <v>5869</v>
      </c>
      <c r="AE2097" s="42">
        <v>29.5</v>
      </c>
      <c r="AF2097" s="42" t="s">
        <v>5870</v>
      </c>
      <c r="AG2097" s="42">
        <v>91</v>
      </c>
      <c r="AH2097" s="42">
        <v>106.2</v>
      </c>
      <c r="AI2097" s="42">
        <v>103.4</v>
      </c>
      <c r="AJ2097" s="42">
        <v>453.26</v>
      </c>
      <c r="AK2097" s="42" t="s">
        <v>76</v>
      </c>
      <c r="AL2097" s="42" t="s">
        <v>76</v>
      </c>
      <c r="AM2097" s="42" t="s">
        <v>76</v>
      </c>
      <c r="AN2097" s="42">
        <v>7.7</v>
      </c>
    </row>
    <row r="2098" spans="2:40" x14ac:dyDescent="0.25">
      <c r="B2098" s="42" t="s">
        <v>408</v>
      </c>
      <c r="C2098" s="15">
        <v>467620</v>
      </c>
      <c r="D2098" s="15" t="s">
        <v>1806</v>
      </c>
      <c r="E2098" s="15">
        <v>2021</v>
      </c>
      <c r="F2098" s="41">
        <v>44317</v>
      </c>
      <c r="G2098" s="42">
        <v>974.4</v>
      </c>
      <c r="H2098" s="42">
        <v>1011.3</v>
      </c>
      <c r="I2098" s="42">
        <v>980.2</v>
      </c>
      <c r="J2098" s="42" t="s">
        <v>5871</v>
      </c>
      <c r="K2098" s="42">
        <v>966</v>
      </c>
      <c r="L2098" s="42" t="s">
        <v>5872</v>
      </c>
      <c r="M2098" s="42">
        <v>25.6</v>
      </c>
      <c r="N2098" s="42">
        <v>30</v>
      </c>
      <c r="O2098" s="42" t="s">
        <v>5873</v>
      </c>
      <c r="P2098" s="42">
        <v>22</v>
      </c>
      <c r="Q2098" s="42" t="s">
        <v>5874</v>
      </c>
      <c r="R2098" s="42">
        <v>24.7</v>
      </c>
      <c r="S2098" s="42">
        <v>6.3</v>
      </c>
      <c r="T2098" s="42">
        <v>230</v>
      </c>
      <c r="U2098" s="42">
        <v>26.6</v>
      </c>
      <c r="V2098" s="42">
        <v>260</v>
      </c>
      <c r="W2098" s="42" t="s">
        <v>5875</v>
      </c>
      <c r="X2098" s="42">
        <v>1</v>
      </c>
      <c r="Y2098" s="42">
        <v>2</v>
      </c>
      <c r="Z2098" s="42">
        <v>1</v>
      </c>
      <c r="AA2098" s="42">
        <v>1</v>
      </c>
      <c r="AB2098" s="42" t="s">
        <v>5876</v>
      </c>
      <c r="AC2098" s="42">
        <v>1</v>
      </c>
      <c r="AD2098" s="42" t="s">
        <v>5876</v>
      </c>
      <c r="AE2098" s="42">
        <v>1</v>
      </c>
      <c r="AF2098" s="42" t="s">
        <v>5877</v>
      </c>
      <c r="AG2098" s="42">
        <v>95</v>
      </c>
      <c r="AH2098" s="42">
        <v>132.19999999999999</v>
      </c>
      <c r="AI2098" s="42">
        <v>114.3</v>
      </c>
      <c r="AJ2098" s="42">
        <v>551.6</v>
      </c>
      <c r="AK2098" s="42" t="s">
        <v>76</v>
      </c>
      <c r="AL2098" s="42" t="s">
        <v>76</v>
      </c>
      <c r="AM2098" s="42" t="s">
        <v>76</v>
      </c>
      <c r="AN2098" s="42">
        <v>7.4</v>
      </c>
    </row>
    <row r="2099" spans="2:40" x14ac:dyDescent="0.25">
      <c r="B2099" s="42" t="s">
        <v>408</v>
      </c>
      <c r="C2099" s="15">
        <v>467620</v>
      </c>
      <c r="D2099" s="15" t="s">
        <v>1806</v>
      </c>
      <c r="E2099" s="15">
        <v>2021</v>
      </c>
      <c r="F2099" s="41">
        <v>44348</v>
      </c>
      <c r="G2099" s="42">
        <v>970.4</v>
      </c>
      <c r="H2099" s="42">
        <v>1007.2</v>
      </c>
      <c r="I2099" s="42">
        <v>976.7</v>
      </c>
      <c r="J2099" s="42" t="s">
        <v>5878</v>
      </c>
      <c r="K2099" s="42">
        <v>963.3</v>
      </c>
      <c r="L2099" s="42" t="s">
        <v>5879</v>
      </c>
      <c r="M2099" s="42">
        <v>25.9</v>
      </c>
      <c r="N2099" s="42">
        <v>30.6</v>
      </c>
      <c r="O2099" s="42" t="s">
        <v>5880</v>
      </c>
      <c r="P2099" s="42">
        <v>21.8</v>
      </c>
      <c r="Q2099" s="42" t="s">
        <v>5881</v>
      </c>
      <c r="R2099" s="42">
        <v>24.8</v>
      </c>
      <c r="S2099" s="42">
        <v>9.8000000000000007</v>
      </c>
      <c r="T2099" s="42">
        <v>250</v>
      </c>
      <c r="U2099" s="42">
        <v>30.5</v>
      </c>
      <c r="V2099" s="42">
        <v>270</v>
      </c>
      <c r="W2099" s="42" t="s">
        <v>5882</v>
      </c>
      <c r="X2099" s="42">
        <v>246.5</v>
      </c>
      <c r="Y2099" s="42">
        <v>47.1</v>
      </c>
      <c r="Z2099" s="42">
        <v>17</v>
      </c>
      <c r="AA2099" s="42">
        <v>14</v>
      </c>
      <c r="AB2099" s="42" t="s">
        <v>5883</v>
      </c>
      <c r="AC2099" s="42">
        <v>34.5</v>
      </c>
      <c r="AD2099" s="42" t="s">
        <v>5884</v>
      </c>
      <c r="AE2099" s="42">
        <v>62.5</v>
      </c>
      <c r="AF2099" s="42" t="s">
        <v>5885</v>
      </c>
      <c r="AG2099" s="42">
        <v>94</v>
      </c>
      <c r="AH2099" s="42">
        <v>122</v>
      </c>
      <c r="AI2099" s="42">
        <v>135</v>
      </c>
      <c r="AJ2099" s="42">
        <v>521.88</v>
      </c>
      <c r="AK2099" s="42" t="s">
        <v>76</v>
      </c>
      <c r="AL2099" s="42" t="s">
        <v>76</v>
      </c>
      <c r="AM2099" s="42" t="s">
        <v>76</v>
      </c>
      <c r="AN2099" s="42">
        <v>7.6</v>
      </c>
    </row>
    <row r="2100" spans="2:40" x14ac:dyDescent="0.25">
      <c r="B2100" s="42" t="s">
        <v>408</v>
      </c>
      <c r="C2100" s="15">
        <v>467620</v>
      </c>
      <c r="D2100" s="15" t="s">
        <v>1806</v>
      </c>
      <c r="E2100" s="15">
        <v>2021</v>
      </c>
      <c r="F2100" s="41">
        <v>44378</v>
      </c>
      <c r="G2100" s="42">
        <v>969.1</v>
      </c>
      <c r="H2100" s="42">
        <v>1005.7</v>
      </c>
      <c r="I2100" s="42">
        <v>978.2</v>
      </c>
      <c r="J2100" s="42" t="s">
        <v>5886</v>
      </c>
      <c r="K2100" s="42">
        <v>952.4</v>
      </c>
      <c r="L2100" s="42" t="s">
        <v>5887</v>
      </c>
      <c r="M2100" s="42">
        <v>26.2</v>
      </c>
      <c r="N2100" s="42">
        <v>30.4</v>
      </c>
      <c r="O2100" s="42" t="s">
        <v>5888</v>
      </c>
      <c r="P2100" s="42">
        <v>22.1</v>
      </c>
      <c r="Q2100" s="42" t="s">
        <v>5889</v>
      </c>
      <c r="R2100" s="42">
        <v>25.2</v>
      </c>
      <c r="S2100" s="42">
        <v>6.4</v>
      </c>
      <c r="T2100" s="42">
        <v>250</v>
      </c>
      <c r="U2100" s="42">
        <v>33.5</v>
      </c>
      <c r="V2100" s="42">
        <v>280</v>
      </c>
      <c r="W2100" s="42" t="s">
        <v>5890</v>
      </c>
      <c r="X2100" s="42">
        <v>257.5</v>
      </c>
      <c r="Y2100" s="42">
        <v>40.5</v>
      </c>
      <c r="Z2100" s="42">
        <v>15</v>
      </c>
      <c r="AA2100" s="42">
        <v>22</v>
      </c>
      <c r="AB2100" s="42" t="s">
        <v>5891</v>
      </c>
      <c r="AC2100" s="42">
        <v>55</v>
      </c>
      <c r="AD2100" s="42" t="s">
        <v>5892</v>
      </c>
      <c r="AE2100" s="42">
        <v>81.5</v>
      </c>
      <c r="AF2100" s="42" t="s">
        <v>5893</v>
      </c>
      <c r="AG2100" s="42">
        <v>94</v>
      </c>
      <c r="AH2100" s="42">
        <v>134.5</v>
      </c>
      <c r="AI2100" s="42">
        <v>166.9</v>
      </c>
      <c r="AJ2100" s="42">
        <v>582.85</v>
      </c>
      <c r="AK2100" s="42" t="s">
        <v>76</v>
      </c>
      <c r="AL2100" s="42" t="s">
        <v>76</v>
      </c>
      <c r="AM2100" s="42" t="s">
        <v>76</v>
      </c>
      <c r="AN2100" s="42">
        <v>7</v>
      </c>
    </row>
    <row r="2101" spans="2:40" x14ac:dyDescent="0.25">
      <c r="B2101" s="42" t="s">
        <v>408</v>
      </c>
      <c r="C2101" s="15">
        <v>467620</v>
      </c>
      <c r="D2101" s="15" t="s">
        <v>1806</v>
      </c>
      <c r="E2101" s="15">
        <v>2021</v>
      </c>
      <c r="F2101" s="41">
        <v>44409</v>
      </c>
      <c r="G2101" s="42">
        <v>971.6</v>
      </c>
      <c r="H2101" s="42">
        <v>1008.4</v>
      </c>
      <c r="I2101" s="42">
        <v>978.7</v>
      </c>
      <c r="J2101" s="42" t="s">
        <v>1775</v>
      </c>
      <c r="K2101" s="42">
        <v>960.6</v>
      </c>
      <c r="L2101" s="42" t="s">
        <v>5894</v>
      </c>
      <c r="M2101" s="42">
        <v>25.9</v>
      </c>
      <c r="N2101" s="42">
        <v>30.3</v>
      </c>
      <c r="O2101" s="42" t="s">
        <v>5895</v>
      </c>
      <c r="P2101" s="42">
        <v>22</v>
      </c>
      <c r="Q2101" s="42" t="s">
        <v>1497</v>
      </c>
      <c r="R2101" s="42">
        <v>25</v>
      </c>
      <c r="S2101" s="42">
        <v>6.2</v>
      </c>
      <c r="T2101" s="42">
        <v>240</v>
      </c>
      <c r="U2101" s="42">
        <v>34.6</v>
      </c>
      <c r="V2101" s="42">
        <v>250</v>
      </c>
      <c r="W2101" s="42" t="s">
        <v>5896</v>
      </c>
      <c r="X2101" s="42">
        <v>292.5</v>
      </c>
      <c r="Y2101" s="42">
        <v>52</v>
      </c>
      <c r="Z2101" s="42">
        <v>17</v>
      </c>
      <c r="AA2101" s="42">
        <v>14</v>
      </c>
      <c r="AB2101" s="42" t="s">
        <v>5897</v>
      </c>
      <c r="AC2101" s="42">
        <v>27.5</v>
      </c>
      <c r="AD2101" s="42" t="s">
        <v>5898</v>
      </c>
      <c r="AE2101" s="42">
        <v>76.5</v>
      </c>
      <c r="AF2101" s="42" t="s">
        <v>3442</v>
      </c>
      <c r="AG2101" s="42">
        <v>95</v>
      </c>
      <c r="AH2101" s="42">
        <v>102.5</v>
      </c>
      <c r="AI2101" s="42">
        <v>110.8</v>
      </c>
      <c r="AJ2101" s="42">
        <v>432.13</v>
      </c>
      <c r="AK2101" s="42" t="s">
        <v>76</v>
      </c>
      <c r="AL2101" s="42" t="s">
        <v>76</v>
      </c>
      <c r="AM2101" s="42" t="s">
        <v>76</v>
      </c>
      <c r="AN2101" s="42">
        <v>7.6</v>
      </c>
    </row>
    <row r="2102" spans="2:40" x14ac:dyDescent="0.25">
      <c r="B2102" s="42" t="s">
        <v>408</v>
      </c>
      <c r="C2102" s="15">
        <v>467620</v>
      </c>
      <c r="D2102" s="15" t="s">
        <v>1806</v>
      </c>
      <c r="E2102" s="15">
        <v>2021</v>
      </c>
      <c r="F2102" s="41">
        <v>44440</v>
      </c>
      <c r="G2102" s="42">
        <v>973.5</v>
      </c>
      <c r="H2102" s="42">
        <v>1010.3</v>
      </c>
      <c r="I2102" s="42">
        <v>979.7</v>
      </c>
      <c r="J2102" s="42" t="s">
        <v>5899</v>
      </c>
      <c r="K2102" s="42">
        <v>938.6</v>
      </c>
      <c r="L2102" s="42" t="s">
        <v>5900</v>
      </c>
      <c r="M2102" s="42">
        <v>26.1</v>
      </c>
      <c r="N2102" s="42">
        <v>30.4</v>
      </c>
      <c r="O2102" s="42" t="s">
        <v>5901</v>
      </c>
      <c r="P2102" s="42">
        <v>22</v>
      </c>
      <c r="Q2102" s="42" t="s">
        <v>5902</v>
      </c>
      <c r="R2102" s="42">
        <v>24.8</v>
      </c>
      <c r="S2102" s="42">
        <v>4.7</v>
      </c>
      <c r="T2102" s="42">
        <v>20</v>
      </c>
      <c r="U2102" s="42">
        <v>62.1</v>
      </c>
      <c r="V2102" s="42">
        <v>20</v>
      </c>
      <c r="W2102" s="42" t="s">
        <v>5900</v>
      </c>
      <c r="X2102" s="42">
        <v>338.5</v>
      </c>
      <c r="Y2102" s="42">
        <v>36.9</v>
      </c>
      <c r="Z2102" s="42">
        <v>17</v>
      </c>
      <c r="AA2102" s="42">
        <v>16.5</v>
      </c>
      <c r="AB2102" s="42" t="s">
        <v>5903</v>
      </c>
      <c r="AC2102" s="42">
        <v>38</v>
      </c>
      <c r="AD2102" s="42" t="s">
        <v>5904</v>
      </c>
      <c r="AE2102" s="42">
        <v>194</v>
      </c>
      <c r="AF2102" s="42" t="s">
        <v>3443</v>
      </c>
      <c r="AG2102" s="42">
        <v>93</v>
      </c>
      <c r="AH2102" s="42">
        <v>131.6</v>
      </c>
      <c r="AI2102" s="42">
        <v>166.2</v>
      </c>
      <c r="AJ2102" s="42">
        <v>529.63</v>
      </c>
      <c r="AK2102" s="42" t="s">
        <v>76</v>
      </c>
      <c r="AL2102" s="42" t="s">
        <v>76</v>
      </c>
      <c r="AM2102" s="42" t="s">
        <v>76</v>
      </c>
      <c r="AN2102" s="42">
        <v>6.5</v>
      </c>
    </row>
    <row r="2103" spans="2:40" x14ac:dyDescent="0.25">
      <c r="B2103" s="42" t="s">
        <v>408</v>
      </c>
      <c r="C2103" s="15">
        <v>467620</v>
      </c>
      <c r="D2103" s="15" t="s">
        <v>1806</v>
      </c>
      <c r="E2103" s="15">
        <v>2021</v>
      </c>
      <c r="F2103" s="41">
        <v>44470</v>
      </c>
      <c r="G2103" s="42">
        <v>975.9</v>
      </c>
      <c r="H2103" s="42">
        <v>1013.1</v>
      </c>
      <c r="I2103" s="42">
        <v>982.7</v>
      </c>
      <c r="J2103" s="42" t="s">
        <v>5905</v>
      </c>
      <c r="K2103" s="42">
        <v>954.4</v>
      </c>
      <c r="L2103" s="42" t="s">
        <v>5906</v>
      </c>
      <c r="M2103" s="42">
        <v>23.9</v>
      </c>
      <c r="N2103" s="42">
        <v>30.4</v>
      </c>
      <c r="O2103" s="42" t="s">
        <v>5907</v>
      </c>
      <c r="P2103" s="42">
        <v>20.3</v>
      </c>
      <c r="Q2103" s="42" t="s">
        <v>5908</v>
      </c>
      <c r="R2103" s="42">
        <v>22.4</v>
      </c>
      <c r="S2103" s="42">
        <v>6.7</v>
      </c>
      <c r="T2103" s="42">
        <v>20</v>
      </c>
      <c r="U2103" s="42">
        <v>52.1</v>
      </c>
      <c r="V2103" s="42">
        <v>20</v>
      </c>
      <c r="W2103" s="42" t="s">
        <v>5909</v>
      </c>
      <c r="X2103" s="42">
        <v>584</v>
      </c>
      <c r="Y2103" s="42">
        <v>101</v>
      </c>
      <c r="Z2103" s="42">
        <v>24</v>
      </c>
      <c r="AA2103" s="42">
        <v>14.5</v>
      </c>
      <c r="AB2103" s="42" t="s">
        <v>5910</v>
      </c>
      <c r="AC2103" s="42">
        <v>38</v>
      </c>
      <c r="AD2103" s="42" t="s">
        <v>5911</v>
      </c>
      <c r="AE2103" s="42">
        <v>148.5</v>
      </c>
      <c r="AF2103" s="42" t="s">
        <v>5294</v>
      </c>
      <c r="AG2103" s="42">
        <v>92</v>
      </c>
      <c r="AH2103" s="42">
        <v>87.3</v>
      </c>
      <c r="AI2103" s="42">
        <v>85.2</v>
      </c>
      <c r="AJ2103" s="42">
        <v>355.74</v>
      </c>
      <c r="AK2103" s="42" t="s">
        <v>76</v>
      </c>
      <c r="AL2103" s="42" t="s">
        <v>76</v>
      </c>
      <c r="AM2103" s="42" t="s">
        <v>76</v>
      </c>
      <c r="AN2103" s="42">
        <v>8.1</v>
      </c>
    </row>
    <row r="2104" spans="2:40" x14ac:dyDescent="0.25">
      <c r="B2104" s="42" t="s">
        <v>408</v>
      </c>
      <c r="C2104" s="15">
        <v>467620</v>
      </c>
      <c r="D2104" s="15" t="s">
        <v>1806</v>
      </c>
      <c r="E2104" s="15">
        <v>2021</v>
      </c>
      <c r="F2104" s="41">
        <v>44501</v>
      </c>
      <c r="G2104" s="42">
        <v>978.2</v>
      </c>
      <c r="H2104" s="42">
        <v>1015.8</v>
      </c>
      <c r="I2104" s="42">
        <v>983</v>
      </c>
      <c r="J2104" s="42" t="s">
        <v>5912</v>
      </c>
      <c r="K2104" s="42">
        <v>971.8</v>
      </c>
      <c r="L2104" s="42" t="s">
        <v>5913</v>
      </c>
      <c r="M2104" s="42">
        <v>21.6</v>
      </c>
      <c r="N2104" s="42">
        <v>27.6</v>
      </c>
      <c r="O2104" s="42" t="s">
        <v>5914</v>
      </c>
      <c r="P2104" s="42">
        <v>18.3</v>
      </c>
      <c r="Q2104" s="42" t="s">
        <v>5915</v>
      </c>
      <c r="R2104" s="42">
        <v>20.3</v>
      </c>
      <c r="S2104" s="42">
        <v>6.9</v>
      </c>
      <c r="T2104" s="42">
        <v>20</v>
      </c>
      <c r="U2104" s="42">
        <v>42.8</v>
      </c>
      <c r="V2104" s="42">
        <v>20</v>
      </c>
      <c r="W2104" s="42" t="s">
        <v>5916</v>
      </c>
      <c r="X2104" s="42">
        <v>310</v>
      </c>
      <c r="Y2104" s="42">
        <v>140.69999999999999</v>
      </c>
      <c r="Z2104" s="42">
        <v>26</v>
      </c>
      <c r="AA2104" s="42">
        <v>9</v>
      </c>
      <c r="AB2104" s="42" t="s">
        <v>5917</v>
      </c>
      <c r="AC2104" s="42">
        <v>16.5</v>
      </c>
      <c r="AD2104" s="42" t="s">
        <v>5918</v>
      </c>
      <c r="AE2104" s="42">
        <v>44</v>
      </c>
      <c r="AF2104" s="42" t="s">
        <v>5919</v>
      </c>
      <c r="AG2104" s="42">
        <v>93</v>
      </c>
      <c r="AH2104" s="42">
        <v>67.2</v>
      </c>
      <c r="AI2104" s="42">
        <v>32.9</v>
      </c>
      <c r="AJ2104" s="42">
        <v>200.95</v>
      </c>
      <c r="AK2104" s="42" t="s">
        <v>76</v>
      </c>
      <c r="AL2104" s="42" t="s">
        <v>76</v>
      </c>
      <c r="AM2104" s="42" t="s">
        <v>76</v>
      </c>
      <c r="AN2104" s="42">
        <v>9.1</v>
      </c>
    </row>
    <row r="2105" spans="2:40" x14ac:dyDescent="0.25">
      <c r="B2105" s="42" t="s">
        <v>408</v>
      </c>
      <c r="C2105" s="15">
        <v>467620</v>
      </c>
      <c r="D2105" s="15" t="s">
        <v>1806</v>
      </c>
      <c r="E2105" s="15">
        <v>2021</v>
      </c>
      <c r="F2105" s="41">
        <v>44531</v>
      </c>
      <c r="G2105" s="43">
        <v>981.6</v>
      </c>
      <c r="H2105" s="43">
        <v>1019.6</v>
      </c>
      <c r="I2105" s="43">
        <v>988.9</v>
      </c>
      <c r="J2105" s="42" t="s">
        <v>18806</v>
      </c>
      <c r="K2105" s="43">
        <v>973.9</v>
      </c>
      <c r="L2105" s="42" t="s">
        <v>5920</v>
      </c>
      <c r="M2105" s="43">
        <v>19.399999999999999</v>
      </c>
      <c r="N2105" s="43">
        <v>25.6</v>
      </c>
      <c r="O2105" s="42" t="s">
        <v>5921</v>
      </c>
      <c r="P2105" s="43">
        <v>15.1</v>
      </c>
      <c r="Q2105" s="42" t="s">
        <v>18807</v>
      </c>
      <c r="R2105" s="43">
        <v>16.899999999999999</v>
      </c>
      <c r="S2105" s="43">
        <v>6.7</v>
      </c>
      <c r="T2105" s="43">
        <v>20</v>
      </c>
      <c r="U2105" s="43">
        <v>32.799999999999997</v>
      </c>
      <c r="V2105" s="43">
        <v>20</v>
      </c>
      <c r="W2105" s="42" t="s">
        <v>5922</v>
      </c>
      <c r="X2105" s="43">
        <v>218</v>
      </c>
      <c r="Y2105" s="43">
        <v>113</v>
      </c>
      <c r="Z2105" s="43">
        <v>21</v>
      </c>
      <c r="AA2105" s="43">
        <v>6</v>
      </c>
      <c r="AB2105" s="42" t="s">
        <v>5923</v>
      </c>
      <c r="AC2105" s="43">
        <v>9.5</v>
      </c>
      <c r="AD2105" s="42" t="s">
        <v>5923</v>
      </c>
      <c r="AE2105" s="43">
        <v>39.5</v>
      </c>
      <c r="AF2105" s="42" t="s">
        <v>5924</v>
      </c>
      <c r="AG2105" s="43">
        <v>86</v>
      </c>
      <c r="AH2105" s="43">
        <v>67.900000000000006</v>
      </c>
      <c r="AI2105" s="43">
        <v>60.2</v>
      </c>
      <c r="AJ2105" s="43">
        <v>250.41</v>
      </c>
      <c r="AK2105" s="42" t="s">
        <v>76</v>
      </c>
      <c r="AL2105" s="42" t="s">
        <v>76</v>
      </c>
      <c r="AM2105" s="42" t="s">
        <v>76</v>
      </c>
      <c r="AN2105" s="43">
        <v>8.5</v>
      </c>
    </row>
    <row r="2106" spans="2:40" x14ac:dyDescent="0.25">
      <c r="B2106" s="42" t="s">
        <v>408</v>
      </c>
      <c r="C2106" s="15">
        <v>467410</v>
      </c>
      <c r="D2106" s="15" t="s">
        <v>11920</v>
      </c>
      <c r="E2106" s="15">
        <v>2015</v>
      </c>
      <c r="F2106" s="41">
        <v>42005</v>
      </c>
      <c r="G2106" s="42">
        <v>1016.8</v>
      </c>
      <c r="H2106" s="42">
        <v>1020</v>
      </c>
      <c r="I2106" s="42">
        <v>1022.8</v>
      </c>
      <c r="J2106" s="42" t="s">
        <v>16521</v>
      </c>
      <c r="K2106" s="42">
        <v>1009.5</v>
      </c>
      <c r="L2106" s="42" t="s">
        <v>16522</v>
      </c>
      <c r="M2106" s="42">
        <v>17.8</v>
      </c>
      <c r="N2106" s="42">
        <v>27.8</v>
      </c>
      <c r="O2106" s="42" t="s">
        <v>16523</v>
      </c>
      <c r="P2106" s="42">
        <v>10.6</v>
      </c>
      <c r="Q2106" s="42" t="s">
        <v>16524</v>
      </c>
      <c r="R2106" s="42">
        <v>12.1</v>
      </c>
      <c r="S2106" s="42">
        <v>3.3</v>
      </c>
      <c r="T2106" s="42">
        <v>20</v>
      </c>
      <c r="U2106" s="42">
        <v>15.6</v>
      </c>
      <c r="V2106" s="42">
        <v>30</v>
      </c>
      <c r="W2106" s="42" t="s">
        <v>16525</v>
      </c>
      <c r="X2106" s="42">
        <v>13.5</v>
      </c>
      <c r="Y2106" s="42">
        <v>3.5</v>
      </c>
      <c r="Z2106" s="42">
        <v>1</v>
      </c>
      <c r="AA2106" s="42">
        <v>4.5</v>
      </c>
      <c r="AB2106" s="42" t="s">
        <v>16526</v>
      </c>
      <c r="AC2106" s="42">
        <v>9.5</v>
      </c>
      <c r="AD2106" s="42" t="s">
        <v>16526</v>
      </c>
      <c r="AE2106" s="42">
        <v>13.5</v>
      </c>
      <c r="AF2106" s="42" t="s">
        <v>2975</v>
      </c>
      <c r="AG2106" s="42">
        <v>70</v>
      </c>
      <c r="AH2106" s="42" t="s">
        <v>76</v>
      </c>
      <c r="AI2106" s="42">
        <v>195.2</v>
      </c>
      <c r="AJ2106" s="42">
        <v>400.41</v>
      </c>
      <c r="AK2106" s="42">
        <v>5</v>
      </c>
      <c r="AL2106" s="42">
        <v>6</v>
      </c>
      <c r="AM2106" s="42" t="s">
        <v>16527</v>
      </c>
      <c r="AN2106" s="42">
        <v>4.4000000000000004</v>
      </c>
    </row>
    <row r="2107" spans="2:40" x14ac:dyDescent="0.25">
      <c r="B2107" s="42" t="s">
        <v>408</v>
      </c>
      <c r="C2107" s="15">
        <v>467410</v>
      </c>
      <c r="D2107" s="15" t="s">
        <v>11920</v>
      </c>
      <c r="E2107" s="15">
        <v>2015</v>
      </c>
      <c r="F2107" s="41">
        <v>42036</v>
      </c>
      <c r="G2107" s="42">
        <v>1015.8</v>
      </c>
      <c r="H2107" s="42">
        <v>1019</v>
      </c>
      <c r="I2107" s="42">
        <v>1023.1</v>
      </c>
      <c r="J2107" s="42" t="s">
        <v>16528</v>
      </c>
      <c r="K2107" s="42">
        <v>1008.9</v>
      </c>
      <c r="L2107" s="42" t="s">
        <v>16529</v>
      </c>
      <c r="M2107" s="42">
        <v>18.899999999999999</v>
      </c>
      <c r="N2107" s="42">
        <v>29.2</v>
      </c>
      <c r="O2107" s="42" t="s">
        <v>16530</v>
      </c>
      <c r="P2107" s="42">
        <v>10.5</v>
      </c>
      <c r="Q2107" s="42" t="s">
        <v>16531</v>
      </c>
      <c r="R2107" s="42">
        <v>13.7</v>
      </c>
      <c r="S2107" s="42">
        <v>3.2</v>
      </c>
      <c r="T2107" s="42">
        <v>20</v>
      </c>
      <c r="U2107" s="42">
        <v>17.2</v>
      </c>
      <c r="V2107" s="42">
        <v>20</v>
      </c>
      <c r="W2107" s="42" t="s">
        <v>16532</v>
      </c>
      <c r="X2107" s="42">
        <v>22</v>
      </c>
      <c r="Y2107" s="42">
        <v>7.5</v>
      </c>
      <c r="Z2107" s="42">
        <v>3</v>
      </c>
      <c r="AA2107" s="42">
        <v>3.5</v>
      </c>
      <c r="AB2107" s="42" t="s">
        <v>16533</v>
      </c>
      <c r="AC2107" s="42">
        <v>7.5</v>
      </c>
      <c r="AD2107" s="42" t="s">
        <v>16534</v>
      </c>
      <c r="AE2107" s="42">
        <v>14</v>
      </c>
      <c r="AF2107" s="42" t="s">
        <v>3467</v>
      </c>
      <c r="AG2107" s="42">
        <v>73</v>
      </c>
      <c r="AH2107" s="42" t="s">
        <v>76</v>
      </c>
      <c r="AI2107" s="42">
        <v>186.6</v>
      </c>
      <c r="AJ2107" s="42">
        <v>416.68</v>
      </c>
      <c r="AK2107" s="42">
        <v>5</v>
      </c>
      <c r="AL2107" s="42">
        <v>7</v>
      </c>
      <c r="AM2107" s="42" t="s">
        <v>16535</v>
      </c>
      <c r="AN2107" s="42">
        <v>4.5</v>
      </c>
    </row>
    <row r="2108" spans="2:40" x14ac:dyDescent="0.25">
      <c r="B2108" s="42" t="s">
        <v>408</v>
      </c>
      <c r="C2108" s="15">
        <v>467410</v>
      </c>
      <c r="D2108" s="15" t="s">
        <v>11920</v>
      </c>
      <c r="E2108" s="15">
        <v>2015</v>
      </c>
      <c r="F2108" s="41">
        <v>42064</v>
      </c>
      <c r="G2108" s="42">
        <v>1014.5</v>
      </c>
      <c r="H2108" s="42">
        <v>1017.6</v>
      </c>
      <c r="I2108" s="42">
        <v>1022</v>
      </c>
      <c r="J2108" s="42" t="s">
        <v>16536</v>
      </c>
      <c r="K2108" s="42">
        <v>1007</v>
      </c>
      <c r="L2108" s="42" t="s">
        <v>16537</v>
      </c>
      <c r="M2108" s="42">
        <v>21.8</v>
      </c>
      <c r="N2108" s="42">
        <v>29.4</v>
      </c>
      <c r="O2108" s="42" t="s">
        <v>16538</v>
      </c>
      <c r="P2108" s="42">
        <v>14.5</v>
      </c>
      <c r="Q2108" s="42" t="s">
        <v>16539</v>
      </c>
      <c r="R2108" s="42">
        <v>16.899999999999999</v>
      </c>
      <c r="S2108" s="42">
        <v>3.3</v>
      </c>
      <c r="T2108" s="42">
        <v>30</v>
      </c>
      <c r="U2108" s="42">
        <v>16.5</v>
      </c>
      <c r="V2108" s="42">
        <v>20</v>
      </c>
      <c r="W2108" s="42" t="s">
        <v>16540</v>
      </c>
      <c r="X2108" s="42">
        <v>5.0999999999999996</v>
      </c>
      <c r="Y2108" s="42">
        <v>3.7</v>
      </c>
      <c r="Z2108" s="42">
        <v>2</v>
      </c>
      <c r="AA2108" s="42">
        <v>2</v>
      </c>
      <c r="AB2108" s="42" t="s">
        <v>16541</v>
      </c>
      <c r="AC2108" s="42">
        <v>3.5</v>
      </c>
      <c r="AD2108" s="42" t="s">
        <v>16541</v>
      </c>
      <c r="AE2108" s="42">
        <v>3.5</v>
      </c>
      <c r="AF2108" s="42" t="s">
        <v>2992</v>
      </c>
      <c r="AG2108" s="42">
        <v>75</v>
      </c>
      <c r="AH2108" s="42" t="s">
        <v>76</v>
      </c>
      <c r="AI2108" s="42">
        <v>189.6</v>
      </c>
      <c r="AJ2108" s="42">
        <v>483.89</v>
      </c>
      <c r="AK2108" s="42" t="s">
        <v>76</v>
      </c>
      <c r="AL2108" s="42" t="s">
        <v>76</v>
      </c>
      <c r="AM2108" s="42" t="s">
        <v>76</v>
      </c>
      <c r="AN2108" s="42">
        <v>5</v>
      </c>
    </row>
    <row r="2109" spans="2:40" x14ac:dyDescent="0.25">
      <c r="B2109" s="42" t="s">
        <v>408</v>
      </c>
      <c r="C2109" s="15">
        <v>467410</v>
      </c>
      <c r="D2109" s="15" t="s">
        <v>11920</v>
      </c>
      <c r="E2109" s="15">
        <v>2015</v>
      </c>
      <c r="F2109" s="41">
        <v>42095</v>
      </c>
      <c r="G2109" s="42">
        <v>1011.2</v>
      </c>
      <c r="H2109" s="42">
        <v>1014.3</v>
      </c>
      <c r="I2109" s="42">
        <v>1016.5</v>
      </c>
      <c r="J2109" s="42" t="s">
        <v>16542</v>
      </c>
      <c r="K2109" s="42">
        <v>1005</v>
      </c>
      <c r="L2109" s="42" t="s">
        <v>16543</v>
      </c>
      <c r="M2109" s="42">
        <v>24.9</v>
      </c>
      <c r="N2109" s="42">
        <v>32.299999999999997</v>
      </c>
      <c r="O2109" s="42" t="s">
        <v>16544</v>
      </c>
      <c r="P2109" s="42">
        <v>16.8</v>
      </c>
      <c r="Q2109" s="42" t="s">
        <v>16545</v>
      </c>
      <c r="R2109" s="42">
        <v>19.399999999999999</v>
      </c>
      <c r="S2109" s="42">
        <v>3.3</v>
      </c>
      <c r="T2109" s="42">
        <v>30</v>
      </c>
      <c r="U2109" s="42">
        <v>15.3</v>
      </c>
      <c r="V2109" s="42">
        <v>180</v>
      </c>
      <c r="W2109" s="42" t="s">
        <v>16546</v>
      </c>
      <c r="X2109" s="42">
        <v>25.8</v>
      </c>
      <c r="Y2109" s="42">
        <v>21.4</v>
      </c>
      <c r="Z2109" s="42">
        <v>4</v>
      </c>
      <c r="AA2109" s="42">
        <v>1.5</v>
      </c>
      <c r="AB2109" s="42" t="s">
        <v>16547</v>
      </c>
      <c r="AC2109" s="42">
        <v>3.5</v>
      </c>
      <c r="AD2109" s="42" t="s">
        <v>16548</v>
      </c>
      <c r="AE2109" s="42">
        <v>11.6</v>
      </c>
      <c r="AF2109" s="42" t="s">
        <v>5969</v>
      </c>
      <c r="AG2109" s="42">
        <v>73</v>
      </c>
      <c r="AH2109" s="42" t="s">
        <v>76</v>
      </c>
      <c r="AI2109" s="42">
        <v>253.4</v>
      </c>
      <c r="AJ2109" s="42">
        <v>622.47</v>
      </c>
      <c r="AK2109" s="42" t="s">
        <v>76</v>
      </c>
      <c r="AL2109" s="42" t="s">
        <v>76</v>
      </c>
      <c r="AM2109" s="42" t="s">
        <v>76</v>
      </c>
      <c r="AN2109" s="42">
        <v>4.2</v>
      </c>
    </row>
    <row r="2110" spans="2:40" x14ac:dyDescent="0.25">
      <c r="B2110" s="42" t="s">
        <v>408</v>
      </c>
      <c r="C2110" s="15">
        <v>467410</v>
      </c>
      <c r="D2110" s="15" t="s">
        <v>11920</v>
      </c>
      <c r="E2110" s="15">
        <v>2015</v>
      </c>
      <c r="F2110" s="41">
        <v>42125</v>
      </c>
      <c r="G2110" s="42">
        <v>1007.3</v>
      </c>
      <c r="H2110" s="42">
        <v>1010.4</v>
      </c>
      <c r="I2110" s="42">
        <v>1012.2</v>
      </c>
      <c r="J2110" s="42" t="s">
        <v>16549</v>
      </c>
      <c r="K2110" s="42">
        <v>1002.4</v>
      </c>
      <c r="L2110" s="42" t="s">
        <v>16550</v>
      </c>
      <c r="M2110" s="42">
        <v>27.7</v>
      </c>
      <c r="N2110" s="42">
        <v>33.1</v>
      </c>
      <c r="O2110" s="42" t="s">
        <v>16551</v>
      </c>
      <c r="P2110" s="42">
        <v>22.8</v>
      </c>
      <c r="Q2110" s="42" t="s">
        <v>16552</v>
      </c>
      <c r="R2110" s="42">
        <v>23.9</v>
      </c>
      <c r="S2110" s="42">
        <v>2.6</v>
      </c>
      <c r="T2110" s="42">
        <v>200</v>
      </c>
      <c r="U2110" s="42">
        <v>15.4</v>
      </c>
      <c r="V2110" s="42">
        <v>250</v>
      </c>
      <c r="W2110" s="42" t="s">
        <v>16553</v>
      </c>
      <c r="X2110" s="42">
        <v>300</v>
      </c>
      <c r="Y2110" s="42">
        <v>71.7</v>
      </c>
      <c r="Z2110" s="42">
        <v>14</v>
      </c>
      <c r="AA2110" s="42">
        <v>13</v>
      </c>
      <c r="AB2110" s="42" t="s">
        <v>16554</v>
      </c>
      <c r="AC2110" s="42">
        <v>37</v>
      </c>
      <c r="AD2110" s="42" t="s">
        <v>16555</v>
      </c>
      <c r="AE2110" s="42">
        <v>63</v>
      </c>
      <c r="AF2110" s="42" t="s">
        <v>5977</v>
      </c>
      <c r="AG2110" s="42">
        <v>80</v>
      </c>
      <c r="AH2110" s="42" t="s">
        <v>76</v>
      </c>
      <c r="AI2110" s="42">
        <v>189.3</v>
      </c>
      <c r="AJ2110" s="42">
        <v>541.45000000000005</v>
      </c>
      <c r="AK2110" s="42" t="s">
        <v>76</v>
      </c>
      <c r="AL2110" s="42" t="s">
        <v>76</v>
      </c>
      <c r="AM2110" s="42" t="s">
        <v>76</v>
      </c>
      <c r="AN2110" s="42">
        <v>5.9</v>
      </c>
    </row>
    <row r="2111" spans="2:40" x14ac:dyDescent="0.25">
      <c r="B2111" s="42" t="s">
        <v>408</v>
      </c>
      <c r="C2111" s="15">
        <v>467410</v>
      </c>
      <c r="D2111" s="15" t="s">
        <v>11920</v>
      </c>
      <c r="E2111" s="15">
        <v>2015</v>
      </c>
      <c r="F2111" s="41">
        <v>42156</v>
      </c>
      <c r="G2111" s="42">
        <v>1006.2</v>
      </c>
      <c r="H2111" s="42">
        <v>1009.2</v>
      </c>
      <c r="I2111" s="42">
        <v>1009.7</v>
      </c>
      <c r="J2111" s="42" t="s">
        <v>16556</v>
      </c>
      <c r="K2111" s="42">
        <v>1002.1</v>
      </c>
      <c r="L2111" s="42" t="s">
        <v>16557</v>
      </c>
      <c r="M2111" s="42">
        <v>30.4</v>
      </c>
      <c r="N2111" s="42">
        <v>35</v>
      </c>
      <c r="O2111" s="42" t="s">
        <v>16558</v>
      </c>
      <c r="P2111" s="42">
        <v>26.2</v>
      </c>
      <c r="Q2111" s="42" t="s">
        <v>16559</v>
      </c>
      <c r="R2111" s="42">
        <v>25.2</v>
      </c>
      <c r="S2111" s="42">
        <v>2.8</v>
      </c>
      <c r="T2111" s="42">
        <v>190</v>
      </c>
      <c r="U2111" s="42">
        <v>16.600000000000001</v>
      </c>
      <c r="V2111" s="42">
        <v>180</v>
      </c>
      <c r="W2111" s="42" t="s">
        <v>16560</v>
      </c>
      <c r="X2111" s="42">
        <v>19</v>
      </c>
      <c r="Y2111" s="42">
        <v>2</v>
      </c>
      <c r="Z2111" s="42">
        <v>2</v>
      </c>
      <c r="AA2111" s="42">
        <v>8</v>
      </c>
      <c r="AB2111" s="42" t="s">
        <v>16561</v>
      </c>
      <c r="AC2111" s="42">
        <v>12</v>
      </c>
      <c r="AD2111" s="42" t="s">
        <v>16562</v>
      </c>
      <c r="AE2111" s="42">
        <v>12</v>
      </c>
      <c r="AF2111" s="42" t="s">
        <v>16563</v>
      </c>
      <c r="AG2111" s="42">
        <v>74</v>
      </c>
      <c r="AH2111" s="42" t="s">
        <v>76</v>
      </c>
      <c r="AI2111" s="42">
        <v>322.10000000000002</v>
      </c>
      <c r="AJ2111" s="42">
        <v>745.69</v>
      </c>
      <c r="AK2111" s="42" t="s">
        <v>76</v>
      </c>
      <c r="AL2111" s="42" t="s">
        <v>76</v>
      </c>
      <c r="AM2111" s="42" t="s">
        <v>76</v>
      </c>
      <c r="AN2111" s="42">
        <v>4.5</v>
      </c>
    </row>
    <row r="2112" spans="2:40" x14ac:dyDescent="0.25">
      <c r="B2112" s="42" t="s">
        <v>408</v>
      </c>
      <c r="C2112" s="15">
        <v>467410</v>
      </c>
      <c r="D2112" s="15" t="s">
        <v>11920</v>
      </c>
      <c r="E2112" s="15">
        <v>2015</v>
      </c>
      <c r="F2112" s="41">
        <v>42186</v>
      </c>
      <c r="G2112" s="42">
        <v>1002.9</v>
      </c>
      <c r="H2112" s="42">
        <v>1006</v>
      </c>
      <c r="I2112" s="42">
        <v>1011.6</v>
      </c>
      <c r="J2112" s="42" t="s">
        <v>16564</v>
      </c>
      <c r="K2112" s="42">
        <v>992.6</v>
      </c>
      <c r="L2112" s="42" t="s">
        <v>16565</v>
      </c>
      <c r="M2112" s="42">
        <v>29.1</v>
      </c>
      <c r="N2112" s="42">
        <v>34.1</v>
      </c>
      <c r="O2112" s="42" t="s">
        <v>16566</v>
      </c>
      <c r="P2112" s="42">
        <v>23.8</v>
      </c>
      <c r="Q2112" s="42" t="s">
        <v>16567</v>
      </c>
      <c r="R2112" s="42">
        <v>25</v>
      </c>
      <c r="S2112" s="42">
        <v>3.1</v>
      </c>
      <c r="T2112" s="42">
        <v>260</v>
      </c>
      <c r="U2112" s="42">
        <v>19</v>
      </c>
      <c r="V2112" s="42">
        <v>10</v>
      </c>
      <c r="W2112" s="42" t="s">
        <v>16568</v>
      </c>
      <c r="X2112" s="42">
        <v>225</v>
      </c>
      <c r="Y2112" s="42">
        <v>51</v>
      </c>
      <c r="Z2112" s="42">
        <v>15</v>
      </c>
      <c r="AA2112" s="42">
        <v>14</v>
      </c>
      <c r="AB2112" s="42" t="s">
        <v>16569</v>
      </c>
      <c r="AC2112" s="42">
        <v>29</v>
      </c>
      <c r="AD2112" s="42" t="s">
        <v>16570</v>
      </c>
      <c r="AE2112" s="42">
        <v>67</v>
      </c>
      <c r="AF2112" s="42" t="s">
        <v>6614</v>
      </c>
      <c r="AG2112" s="42">
        <v>79</v>
      </c>
      <c r="AH2112" s="42" t="s">
        <v>76</v>
      </c>
      <c r="AI2112" s="42">
        <v>200.2</v>
      </c>
      <c r="AJ2112" s="42">
        <v>572.01</v>
      </c>
      <c r="AK2112" s="42" t="s">
        <v>76</v>
      </c>
      <c r="AL2112" s="42" t="s">
        <v>76</v>
      </c>
      <c r="AM2112" s="42" t="s">
        <v>76</v>
      </c>
      <c r="AN2112" s="42">
        <v>6.3</v>
      </c>
    </row>
    <row r="2113" spans="2:40" x14ac:dyDescent="0.25">
      <c r="B2113" s="42" t="s">
        <v>408</v>
      </c>
      <c r="C2113" s="15">
        <v>467410</v>
      </c>
      <c r="D2113" s="15" t="s">
        <v>11920</v>
      </c>
      <c r="E2113" s="15">
        <v>2015</v>
      </c>
      <c r="F2113" s="41">
        <v>42217</v>
      </c>
      <c r="G2113" s="42">
        <v>1003.4</v>
      </c>
      <c r="H2113" s="42">
        <v>1006.4</v>
      </c>
      <c r="I2113" s="42">
        <v>1010.5</v>
      </c>
      <c r="J2113" s="42" t="s">
        <v>16571</v>
      </c>
      <c r="K2113" s="42">
        <v>973.2</v>
      </c>
      <c r="L2113" s="42" t="s">
        <v>16572</v>
      </c>
      <c r="M2113" s="42">
        <v>28.4</v>
      </c>
      <c r="N2113" s="42">
        <v>34.799999999999997</v>
      </c>
      <c r="O2113" s="42" t="s">
        <v>16573</v>
      </c>
      <c r="P2113" s="42">
        <v>23.4</v>
      </c>
      <c r="Q2113" s="42" t="s">
        <v>16574</v>
      </c>
      <c r="R2113" s="42">
        <v>24.7</v>
      </c>
      <c r="S2113" s="42">
        <v>3.1</v>
      </c>
      <c r="T2113" s="42">
        <v>140</v>
      </c>
      <c r="U2113" s="42">
        <v>34.4</v>
      </c>
      <c r="V2113" s="42">
        <v>210</v>
      </c>
      <c r="W2113" s="42" t="s">
        <v>16575</v>
      </c>
      <c r="X2113" s="42">
        <v>629.6</v>
      </c>
      <c r="Y2113" s="42">
        <v>95.6</v>
      </c>
      <c r="Z2113" s="42">
        <v>16</v>
      </c>
      <c r="AA2113" s="42">
        <v>12.5</v>
      </c>
      <c r="AB2113" s="42" t="s">
        <v>16576</v>
      </c>
      <c r="AC2113" s="42">
        <v>44</v>
      </c>
      <c r="AD2113" s="42" t="s">
        <v>16577</v>
      </c>
      <c r="AE2113" s="42">
        <v>151.5</v>
      </c>
      <c r="AF2113" s="42" t="s">
        <v>1883</v>
      </c>
      <c r="AG2113" s="42">
        <v>81</v>
      </c>
      <c r="AH2113" s="42" t="s">
        <v>76</v>
      </c>
      <c r="AI2113" s="42">
        <v>155.69999999999999</v>
      </c>
      <c r="AJ2113" s="42">
        <v>458.24</v>
      </c>
      <c r="AK2113" s="42" t="s">
        <v>76</v>
      </c>
      <c r="AL2113" s="42" t="s">
        <v>76</v>
      </c>
      <c r="AM2113" s="42" t="s">
        <v>76</v>
      </c>
      <c r="AN2113" s="42">
        <v>6.3</v>
      </c>
    </row>
    <row r="2114" spans="2:40" x14ac:dyDescent="0.25">
      <c r="B2114" s="42" t="s">
        <v>408</v>
      </c>
      <c r="C2114" s="15">
        <v>467410</v>
      </c>
      <c r="D2114" s="15" t="s">
        <v>11920</v>
      </c>
      <c r="E2114" s="15">
        <v>2015</v>
      </c>
      <c r="F2114" s="41">
        <v>42248</v>
      </c>
      <c r="G2114" s="42">
        <v>1007</v>
      </c>
      <c r="H2114" s="42">
        <v>1010.1</v>
      </c>
      <c r="I2114" s="42">
        <v>1012.9</v>
      </c>
      <c r="J2114" s="42" t="s">
        <v>16578</v>
      </c>
      <c r="K2114" s="42">
        <v>990.4</v>
      </c>
      <c r="L2114" s="42" t="s">
        <v>16579</v>
      </c>
      <c r="M2114" s="42">
        <v>28.4</v>
      </c>
      <c r="N2114" s="42">
        <v>33.700000000000003</v>
      </c>
      <c r="O2114" s="42" t="s">
        <v>16580</v>
      </c>
      <c r="P2114" s="42">
        <v>24.5</v>
      </c>
      <c r="Q2114" s="42" t="s">
        <v>16581</v>
      </c>
      <c r="R2114" s="42">
        <v>23.6</v>
      </c>
      <c r="S2114" s="42">
        <v>2.7</v>
      </c>
      <c r="T2114" s="42">
        <v>10</v>
      </c>
      <c r="U2114" s="42">
        <v>24.6</v>
      </c>
      <c r="V2114" s="42">
        <v>200</v>
      </c>
      <c r="W2114" s="42" t="s">
        <v>16582</v>
      </c>
      <c r="X2114" s="42">
        <v>192</v>
      </c>
      <c r="Y2114" s="42">
        <v>32.299999999999997</v>
      </c>
      <c r="Z2114" s="42">
        <v>5</v>
      </c>
      <c r="AA2114" s="42">
        <v>9.5</v>
      </c>
      <c r="AB2114" s="42" t="s">
        <v>16583</v>
      </c>
      <c r="AC2114" s="42">
        <v>27</v>
      </c>
      <c r="AD2114" s="42" t="s">
        <v>16584</v>
      </c>
      <c r="AE2114" s="42">
        <v>70.5</v>
      </c>
      <c r="AF2114" s="42" t="s">
        <v>6004</v>
      </c>
      <c r="AG2114" s="42">
        <v>76</v>
      </c>
      <c r="AH2114" s="42" t="s">
        <v>76</v>
      </c>
      <c r="AI2114" s="42">
        <v>206.4</v>
      </c>
      <c r="AJ2114" s="42">
        <v>507.3</v>
      </c>
      <c r="AK2114" s="42" t="s">
        <v>76</v>
      </c>
      <c r="AL2114" s="42" t="s">
        <v>76</v>
      </c>
      <c r="AM2114" s="42" t="s">
        <v>76</v>
      </c>
      <c r="AN2114" s="42">
        <v>4.7</v>
      </c>
    </row>
    <row r="2115" spans="2:40" x14ac:dyDescent="0.25">
      <c r="B2115" s="42" t="s">
        <v>408</v>
      </c>
      <c r="C2115" s="15">
        <v>467410</v>
      </c>
      <c r="D2115" s="15" t="s">
        <v>11920</v>
      </c>
      <c r="E2115" s="15">
        <v>2015</v>
      </c>
      <c r="F2115" s="41">
        <v>42278</v>
      </c>
      <c r="G2115" s="42">
        <v>1010.5</v>
      </c>
      <c r="H2115" s="42">
        <v>1013.6</v>
      </c>
      <c r="I2115" s="42">
        <v>1018.3</v>
      </c>
      <c r="J2115" s="42" t="s">
        <v>16585</v>
      </c>
      <c r="K2115" s="42">
        <v>999.9</v>
      </c>
      <c r="L2115" s="42" t="s">
        <v>16586</v>
      </c>
      <c r="M2115" s="42">
        <v>26.8</v>
      </c>
      <c r="N2115" s="42">
        <v>32.700000000000003</v>
      </c>
      <c r="O2115" s="42" t="s">
        <v>16587</v>
      </c>
      <c r="P2115" s="42">
        <v>21.1</v>
      </c>
      <c r="Q2115" s="42" t="s">
        <v>16588</v>
      </c>
      <c r="R2115" s="42">
        <v>22.3</v>
      </c>
      <c r="S2115" s="42">
        <v>2.4</v>
      </c>
      <c r="T2115" s="42">
        <v>20</v>
      </c>
      <c r="U2115" s="42">
        <v>11.3</v>
      </c>
      <c r="V2115" s="42">
        <v>10</v>
      </c>
      <c r="W2115" s="42" t="s">
        <v>16589</v>
      </c>
      <c r="X2115" s="42">
        <v>31</v>
      </c>
      <c r="Y2115" s="42">
        <v>15.5</v>
      </c>
      <c r="Z2115" s="42">
        <v>4</v>
      </c>
      <c r="AA2115" s="42">
        <v>4.5</v>
      </c>
      <c r="AB2115" s="42" t="s">
        <v>16590</v>
      </c>
      <c r="AC2115" s="42">
        <v>11</v>
      </c>
      <c r="AD2115" s="42" t="s">
        <v>16590</v>
      </c>
      <c r="AE2115" s="42">
        <v>13.5</v>
      </c>
      <c r="AF2115" s="42" t="s">
        <v>1901</v>
      </c>
      <c r="AG2115" s="42">
        <v>77</v>
      </c>
      <c r="AH2115" s="42" t="s">
        <v>76</v>
      </c>
      <c r="AI2115" s="42">
        <v>198.2</v>
      </c>
      <c r="AJ2115" s="42">
        <v>463.01</v>
      </c>
      <c r="AK2115" s="42" t="s">
        <v>76</v>
      </c>
      <c r="AL2115" s="42" t="s">
        <v>76</v>
      </c>
      <c r="AM2115" s="42" t="s">
        <v>76</v>
      </c>
      <c r="AN2115" s="42">
        <v>4.7</v>
      </c>
    </row>
    <row r="2116" spans="2:40" x14ac:dyDescent="0.25">
      <c r="B2116" s="42" t="s">
        <v>408</v>
      </c>
      <c r="C2116" s="15">
        <v>467410</v>
      </c>
      <c r="D2116" s="15" t="s">
        <v>11920</v>
      </c>
      <c r="E2116" s="15">
        <v>2015</v>
      </c>
      <c r="F2116" s="41">
        <v>42309</v>
      </c>
      <c r="G2116" s="42">
        <v>1013.9</v>
      </c>
      <c r="H2116" s="42">
        <v>1017</v>
      </c>
      <c r="I2116" s="42">
        <v>1020.8</v>
      </c>
      <c r="J2116" s="42" t="s">
        <v>16591</v>
      </c>
      <c r="K2116" s="42">
        <v>1009.3</v>
      </c>
      <c r="L2116" s="42" t="s">
        <v>14289</v>
      </c>
      <c r="M2116" s="42">
        <v>25.1</v>
      </c>
      <c r="N2116" s="42">
        <v>31.9</v>
      </c>
      <c r="O2116" s="42" t="s">
        <v>16592</v>
      </c>
      <c r="P2116" s="42">
        <v>13.7</v>
      </c>
      <c r="Q2116" s="42" t="s">
        <v>16593</v>
      </c>
      <c r="R2116" s="42">
        <v>20.2</v>
      </c>
      <c r="S2116" s="42">
        <v>2.9</v>
      </c>
      <c r="T2116" s="42">
        <v>10</v>
      </c>
      <c r="U2116" s="42">
        <v>16.7</v>
      </c>
      <c r="V2116" s="42">
        <v>20</v>
      </c>
      <c r="W2116" s="42" t="s">
        <v>16594</v>
      </c>
      <c r="X2116" s="42">
        <v>4.5</v>
      </c>
      <c r="Y2116" s="42">
        <v>0.8</v>
      </c>
      <c r="Z2116" s="42">
        <v>1</v>
      </c>
      <c r="AA2116" s="42">
        <v>3.5</v>
      </c>
      <c r="AB2116" s="42" t="s">
        <v>16595</v>
      </c>
      <c r="AC2116" s="42">
        <v>4.5</v>
      </c>
      <c r="AD2116" s="42" t="s">
        <v>16596</v>
      </c>
      <c r="AE2116" s="42">
        <v>4.5</v>
      </c>
      <c r="AF2116" s="42" t="s">
        <v>16597</v>
      </c>
      <c r="AG2116" s="42">
        <v>75</v>
      </c>
      <c r="AH2116" s="42" t="s">
        <v>76</v>
      </c>
      <c r="AI2116" s="42">
        <v>206.2</v>
      </c>
      <c r="AJ2116" s="42">
        <v>403.07</v>
      </c>
      <c r="AK2116" s="42" t="s">
        <v>76</v>
      </c>
      <c r="AL2116" s="42" t="s">
        <v>76</v>
      </c>
      <c r="AM2116" s="42" t="s">
        <v>76</v>
      </c>
      <c r="AN2116" s="42">
        <v>3.9</v>
      </c>
    </row>
    <row r="2117" spans="2:40" x14ac:dyDescent="0.25">
      <c r="B2117" s="42" t="s">
        <v>408</v>
      </c>
      <c r="C2117" s="15">
        <v>467410</v>
      </c>
      <c r="D2117" s="15" t="s">
        <v>11920</v>
      </c>
      <c r="E2117" s="15">
        <v>2015</v>
      </c>
      <c r="F2117" s="41">
        <v>42339</v>
      </c>
      <c r="G2117" s="42">
        <v>1016.1</v>
      </c>
      <c r="H2117" s="42">
        <v>1019.3</v>
      </c>
      <c r="I2117" s="42">
        <v>1023.5</v>
      </c>
      <c r="J2117" s="42" t="s">
        <v>16598</v>
      </c>
      <c r="K2117" s="42">
        <v>1008.2</v>
      </c>
      <c r="L2117" s="42" t="s">
        <v>16599</v>
      </c>
      <c r="M2117" s="42">
        <v>20.5</v>
      </c>
      <c r="N2117" s="42">
        <v>30.1</v>
      </c>
      <c r="O2117" s="42" t="s">
        <v>16600</v>
      </c>
      <c r="P2117" s="42">
        <v>12.1</v>
      </c>
      <c r="Q2117" s="42" t="s">
        <v>16601</v>
      </c>
      <c r="R2117" s="42">
        <v>15.8</v>
      </c>
      <c r="S2117" s="42">
        <v>3.7</v>
      </c>
      <c r="T2117" s="42">
        <v>10</v>
      </c>
      <c r="U2117" s="42">
        <v>15.8</v>
      </c>
      <c r="V2117" s="42">
        <v>10</v>
      </c>
      <c r="W2117" s="42" t="s">
        <v>16602</v>
      </c>
      <c r="X2117" s="42">
        <v>13.5</v>
      </c>
      <c r="Y2117" s="42">
        <v>9.9</v>
      </c>
      <c r="Z2117" s="42">
        <v>3</v>
      </c>
      <c r="AA2117" s="42">
        <v>1.5</v>
      </c>
      <c r="AB2117" s="42" t="s">
        <v>16603</v>
      </c>
      <c r="AC2117" s="42">
        <v>3.5</v>
      </c>
      <c r="AD2117" s="42" t="s">
        <v>16604</v>
      </c>
      <c r="AE2117" s="42">
        <v>10</v>
      </c>
      <c r="AF2117" s="42" t="s">
        <v>4787</v>
      </c>
      <c r="AG2117" s="42">
        <v>75</v>
      </c>
      <c r="AH2117" s="42" t="s">
        <v>76</v>
      </c>
      <c r="AI2117" s="42">
        <v>207.6</v>
      </c>
      <c r="AJ2117" s="42">
        <v>375.72</v>
      </c>
      <c r="AK2117" s="42" t="s">
        <v>76</v>
      </c>
      <c r="AL2117" s="42" t="s">
        <v>76</v>
      </c>
      <c r="AM2117" s="42" t="s">
        <v>76</v>
      </c>
      <c r="AN2117" s="42">
        <v>4.8</v>
      </c>
    </row>
    <row r="2118" spans="2:40" x14ac:dyDescent="0.25">
      <c r="B2118" s="42" t="s">
        <v>408</v>
      </c>
      <c r="C2118" s="15">
        <v>467410</v>
      </c>
      <c r="D2118" s="15" t="s">
        <v>11920</v>
      </c>
      <c r="E2118" s="15">
        <v>2016</v>
      </c>
      <c r="F2118" s="41">
        <v>42370</v>
      </c>
      <c r="G2118" s="42">
        <v>1016.5</v>
      </c>
      <c r="H2118" s="42">
        <v>1019.7</v>
      </c>
      <c r="I2118" s="42">
        <v>1029.7</v>
      </c>
      <c r="J2118" s="42" t="s">
        <v>16605</v>
      </c>
      <c r="K2118" s="42">
        <v>1005.3</v>
      </c>
      <c r="L2118" s="42" t="s">
        <v>6651</v>
      </c>
      <c r="M2118" s="42">
        <v>17.3</v>
      </c>
      <c r="N2118" s="42">
        <v>26.8</v>
      </c>
      <c r="O2118" s="42" t="s">
        <v>16606</v>
      </c>
      <c r="P2118" s="42">
        <v>5.7</v>
      </c>
      <c r="Q2118" s="42" t="s">
        <v>16607</v>
      </c>
      <c r="R2118" s="42">
        <v>14.2</v>
      </c>
      <c r="S2118" s="42">
        <v>4</v>
      </c>
      <c r="T2118" s="42">
        <v>40</v>
      </c>
      <c r="U2118" s="42">
        <v>26.6</v>
      </c>
      <c r="V2118" s="42">
        <v>50</v>
      </c>
      <c r="W2118" s="42" t="s">
        <v>16608</v>
      </c>
      <c r="X2118" s="42">
        <v>170.9</v>
      </c>
      <c r="Y2118" s="42">
        <v>77.900000000000006</v>
      </c>
      <c r="Z2118" s="42">
        <v>16</v>
      </c>
      <c r="AA2118" s="42">
        <v>8.5</v>
      </c>
      <c r="AB2118" s="42" t="s">
        <v>16609</v>
      </c>
      <c r="AC2118" s="42">
        <v>19.5</v>
      </c>
      <c r="AD2118" s="42" t="s">
        <v>16610</v>
      </c>
      <c r="AE2118" s="42">
        <v>102</v>
      </c>
      <c r="AF2118" s="42" t="s">
        <v>3551</v>
      </c>
      <c r="AG2118" s="42">
        <v>83</v>
      </c>
      <c r="AH2118" s="42" t="s">
        <v>76</v>
      </c>
      <c r="AI2118" s="42">
        <v>113.8</v>
      </c>
      <c r="AJ2118" s="42">
        <v>290.68</v>
      </c>
      <c r="AK2118" s="42" t="s">
        <v>76</v>
      </c>
      <c r="AL2118" s="42" t="s">
        <v>76</v>
      </c>
      <c r="AM2118" s="42" t="s">
        <v>76</v>
      </c>
      <c r="AN2118" s="42">
        <v>7.2</v>
      </c>
    </row>
    <row r="2119" spans="2:40" x14ac:dyDescent="0.25">
      <c r="B2119" s="42" t="s">
        <v>408</v>
      </c>
      <c r="C2119" s="15">
        <v>467410</v>
      </c>
      <c r="D2119" s="15" t="s">
        <v>11920</v>
      </c>
      <c r="E2119" s="15">
        <v>2016</v>
      </c>
      <c r="F2119" s="41">
        <v>42401</v>
      </c>
      <c r="G2119" s="42">
        <v>1017.7</v>
      </c>
      <c r="H2119" s="42">
        <v>1020.9</v>
      </c>
      <c r="I2119" s="42">
        <v>1025.4000000000001</v>
      </c>
      <c r="J2119" s="42" t="s">
        <v>16611</v>
      </c>
      <c r="K2119" s="42">
        <v>1009.7</v>
      </c>
      <c r="L2119" s="42" t="s">
        <v>16612</v>
      </c>
      <c r="M2119" s="42">
        <v>17.399999999999999</v>
      </c>
      <c r="N2119" s="42">
        <v>30.7</v>
      </c>
      <c r="O2119" s="42" t="s">
        <v>16613</v>
      </c>
      <c r="P2119" s="42">
        <v>9</v>
      </c>
      <c r="Q2119" s="42" t="s">
        <v>10298</v>
      </c>
      <c r="R2119" s="42">
        <v>12.5</v>
      </c>
      <c r="S2119" s="42">
        <v>3.9</v>
      </c>
      <c r="T2119" s="42">
        <v>70</v>
      </c>
      <c r="U2119" s="42">
        <v>20.2</v>
      </c>
      <c r="V2119" s="42">
        <v>60</v>
      </c>
      <c r="W2119" s="42" t="s">
        <v>16614</v>
      </c>
      <c r="X2119" s="42">
        <v>38</v>
      </c>
      <c r="Y2119" s="42">
        <v>8.8000000000000007</v>
      </c>
      <c r="Z2119" s="42">
        <v>3</v>
      </c>
      <c r="AA2119" s="42">
        <v>8</v>
      </c>
      <c r="AB2119" s="42" t="s">
        <v>16615</v>
      </c>
      <c r="AC2119" s="42">
        <v>20</v>
      </c>
      <c r="AD2119" s="42" t="s">
        <v>16616</v>
      </c>
      <c r="AE2119" s="42">
        <v>22</v>
      </c>
      <c r="AF2119" s="42" t="s">
        <v>6665</v>
      </c>
      <c r="AG2119" s="42">
        <v>74</v>
      </c>
      <c r="AH2119" s="42" t="s">
        <v>76</v>
      </c>
      <c r="AI2119" s="42">
        <v>145.30000000000001</v>
      </c>
      <c r="AJ2119" s="42">
        <v>368.15</v>
      </c>
      <c r="AK2119" s="42" t="s">
        <v>76</v>
      </c>
      <c r="AL2119" s="42" t="s">
        <v>76</v>
      </c>
      <c r="AM2119" s="42" t="s">
        <v>76</v>
      </c>
      <c r="AN2119" s="42">
        <v>6</v>
      </c>
    </row>
    <row r="2120" spans="2:40" x14ac:dyDescent="0.25">
      <c r="B2120" s="42" t="s">
        <v>408</v>
      </c>
      <c r="C2120" s="15">
        <v>467410</v>
      </c>
      <c r="D2120" s="15" t="s">
        <v>11920</v>
      </c>
      <c r="E2120" s="15">
        <v>2016</v>
      </c>
      <c r="F2120" s="41">
        <v>42430</v>
      </c>
      <c r="G2120" s="42">
        <v>1014.4</v>
      </c>
      <c r="H2120" s="42">
        <v>1017.6</v>
      </c>
      <c r="I2120" s="42">
        <v>1022</v>
      </c>
      <c r="J2120" s="42" t="s">
        <v>16617</v>
      </c>
      <c r="K2120" s="42">
        <v>1007.3</v>
      </c>
      <c r="L2120" s="42" t="s">
        <v>16618</v>
      </c>
      <c r="M2120" s="42">
        <v>19.7</v>
      </c>
      <c r="N2120" s="42">
        <v>29.8</v>
      </c>
      <c r="O2120" s="42" t="s">
        <v>16619</v>
      </c>
      <c r="P2120" s="42">
        <v>11.2</v>
      </c>
      <c r="Q2120" s="42" t="s">
        <v>16620</v>
      </c>
      <c r="R2120" s="42">
        <v>15.4</v>
      </c>
      <c r="S2120" s="42">
        <v>3</v>
      </c>
      <c r="T2120" s="42">
        <v>80</v>
      </c>
      <c r="U2120" s="42">
        <v>16.2</v>
      </c>
      <c r="V2120" s="42">
        <v>60</v>
      </c>
      <c r="W2120" s="42" t="s">
        <v>16621</v>
      </c>
      <c r="X2120" s="42">
        <v>96.5</v>
      </c>
      <c r="Y2120" s="42">
        <v>42.2</v>
      </c>
      <c r="Z2120" s="42">
        <v>9</v>
      </c>
      <c r="AA2120" s="42">
        <v>7.5</v>
      </c>
      <c r="AB2120" s="42" t="s">
        <v>16622</v>
      </c>
      <c r="AC2120" s="42">
        <v>18.5</v>
      </c>
      <c r="AD2120" s="42" t="s">
        <v>16623</v>
      </c>
      <c r="AE2120" s="42">
        <v>39</v>
      </c>
      <c r="AF2120" s="42" t="s">
        <v>6672</v>
      </c>
      <c r="AG2120" s="42">
        <v>78</v>
      </c>
      <c r="AH2120" s="42" t="s">
        <v>76</v>
      </c>
      <c r="AI2120" s="42">
        <v>134.1</v>
      </c>
      <c r="AJ2120" s="42">
        <v>370.15</v>
      </c>
      <c r="AK2120" s="42" t="s">
        <v>76</v>
      </c>
      <c r="AL2120" s="42" t="s">
        <v>76</v>
      </c>
      <c r="AM2120" s="42" t="s">
        <v>76</v>
      </c>
      <c r="AN2120" s="42">
        <v>6.3</v>
      </c>
    </row>
    <row r="2121" spans="2:40" x14ac:dyDescent="0.25">
      <c r="B2121" s="42" t="s">
        <v>408</v>
      </c>
      <c r="C2121" s="15">
        <v>467410</v>
      </c>
      <c r="D2121" s="15" t="s">
        <v>11920</v>
      </c>
      <c r="E2121" s="15">
        <v>2016</v>
      </c>
      <c r="F2121" s="41">
        <v>42461</v>
      </c>
      <c r="G2121" s="42">
        <v>1009.7</v>
      </c>
      <c r="H2121" s="42">
        <v>1012.8</v>
      </c>
      <c r="I2121" s="42">
        <v>1016.6</v>
      </c>
      <c r="J2121" s="42" t="s">
        <v>16624</v>
      </c>
      <c r="K2121" s="42">
        <v>1002.8</v>
      </c>
      <c r="L2121" s="42" t="s">
        <v>16625</v>
      </c>
      <c r="M2121" s="42">
        <v>26.3</v>
      </c>
      <c r="N2121" s="42">
        <v>32.5</v>
      </c>
      <c r="O2121" s="42" t="s">
        <v>16626</v>
      </c>
      <c r="P2121" s="42">
        <v>19.3</v>
      </c>
      <c r="Q2121" s="42" t="s">
        <v>16627</v>
      </c>
      <c r="R2121" s="42">
        <v>21.9</v>
      </c>
      <c r="S2121" s="42">
        <v>2.4</v>
      </c>
      <c r="T2121" s="42">
        <v>50</v>
      </c>
      <c r="U2121" s="42">
        <v>14.2</v>
      </c>
      <c r="V2121" s="42">
        <v>230</v>
      </c>
      <c r="W2121" s="42" t="s">
        <v>16628</v>
      </c>
      <c r="X2121" s="42">
        <v>146</v>
      </c>
      <c r="Y2121" s="42">
        <v>38.6</v>
      </c>
      <c r="Z2121" s="42">
        <v>8</v>
      </c>
      <c r="AA2121" s="42">
        <v>12.5</v>
      </c>
      <c r="AB2121" s="42" t="s">
        <v>16629</v>
      </c>
      <c r="AC2121" s="42">
        <v>23.5</v>
      </c>
      <c r="AD2121" s="42" t="s">
        <v>16630</v>
      </c>
      <c r="AE2121" s="42">
        <v>47.5</v>
      </c>
      <c r="AF2121" s="42" t="s">
        <v>2452</v>
      </c>
      <c r="AG2121" s="42">
        <v>77</v>
      </c>
      <c r="AH2121" s="42" t="s">
        <v>76</v>
      </c>
      <c r="AI2121" s="42">
        <v>196.1</v>
      </c>
      <c r="AJ2121" s="42">
        <v>519.62</v>
      </c>
      <c r="AK2121" s="42" t="s">
        <v>76</v>
      </c>
      <c r="AL2121" s="42" t="s">
        <v>76</v>
      </c>
      <c r="AM2121" s="42" t="s">
        <v>76</v>
      </c>
      <c r="AN2121" s="42">
        <v>4.7</v>
      </c>
    </row>
    <row r="2122" spans="2:40" x14ac:dyDescent="0.25">
      <c r="B2122" s="42" t="s">
        <v>408</v>
      </c>
      <c r="C2122" s="15">
        <v>467410</v>
      </c>
      <c r="D2122" s="15" t="s">
        <v>11920</v>
      </c>
      <c r="E2122" s="15">
        <v>2016</v>
      </c>
      <c r="F2122" s="41">
        <v>42491</v>
      </c>
      <c r="G2122" s="42">
        <v>1007.8</v>
      </c>
      <c r="H2122" s="42">
        <v>1010.9</v>
      </c>
      <c r="I2122" s="42">
        <v>1012.7</v>
      </c>
      <c r="J2122" s="42" t="s">
        <v>16631</v>
      </c>
      <c r="K2122" s="42">
        <v>1003</v>
      </c>
      <c r="L2122" s="42" t="s">
        <v>16632</v>
      </c>
      <c r="M2122" s="42">
        <v>28.4</v>
      </c>
      <c r="N2122" s="42">
        <v>34.700000000000003</v>
      </c>
      <c r="O2122" s="42" t="s">
        <v>16633</v>
      </c>
      <c r="P2122" s="42">
        <v>21.3</v>
      </c>
      <c r="Q2122" s="42" t="s">
        <v>16634</v>
      </c>
      <c r="R2122" s="42">
        <v>23.7</v>
      </c>
      <c r="S2122" s="42">
        <v>2.5</v>
      </c>
      <c r="T2122" s="42">
        <v>220</v>
      </c>
      <c r="U2122" s="42">
        <v>13.7</v>
      </c>
      <c r="V2122" s="42">
        <v>230</v>
      </c>
      <c r="W2122" s="42" t="s">
        <v>16635</v>
      </c>
      <c r="X2122" s="42">
        <v>87.3</v>
      </c>
      <c r="Y2122" s="42">
        <v>23.2</v>
      </c>
      <c r="Z2122" s="42">
        <v>8</v>
      </c>
      <c r="AA2122" s="42">
        <v>6</v>
      </c>
      <c r="AB2122" s="42" t="s">
        <v>16636</v>
      </c>
      <c r="AC2122" s="42">
        <v>18.5</v>
      </c>
      <c r="AD2122" s="42" t="s">
        <v>16637</v>
      </c>
      <c r="AE2122" s="42">
        <v>29.5</v>
      </c>
      <c r="AF2122" s="42" t="s">
        <v>13767</v>
      </c>
      <c r="AG2122" s="42">
        <v>76</v>
      </c>
      <c r="AH2122" s="42" t="s">
        <v>76</v>
      </c>
      <c r="AI2122" s="42">
        <v>234.6</v>
      </c>
      <c r="AJ2122" s="42">
        <v>602.78</v>
      </c>
      <c r="AK2122" s="42" t="s">
        <v>76</v>
      </c>
      <c r="AL2122" s="42" t="s">
        <v>76</v>
      </c>
      <c r="AM2122" s="42" t="s">
        <v>76</v>
      </c>
      <c r="AN2122" s="42">
        <v>5.3</v>
      </c>
    </row>
    <row r="2123" spans="2:40" x14ac:dyDescent="0.25">
      <c r="B2123" s="42" t="s">
        <v>408</v>
      </c>
      <c r="C2123" s="15">
        <v>467410</v>
      </c>
      <c r="D2123" s="15" t="s">
        <v>11920</v>
      </c>
      <c r="E2123" s="15">
        <v>2016</v>
      </c>
      <c r="F2123" s="41">
        <v>42522</v>
      </c>
      <c r="G2123" s="42">
        <v>1006.6</v>
      </c>
      <c r="H2123" s="42">
        <v>1009.7</v>
      </c>
      <c r="I2123" s="42">
        <v>1012.2</v>
      </c>
      <c r="J2123" s="42" t="s">
        <v>10319</v>
      </c>
      <c r="K2123" s="42">
        <v>1002.5</v>
      </c>
      <c r="L2123" s="42" t="s">
        <v>16638</v>
      </c>
      <c r="M2123" s="42">
        <v>29.4</v>
      </c>
      <c r="N2123" s="42">
        <v>35.1</v>
      </c>
      <c r="O2123" s="42" t="s">
        <v>16639</v>
      </c>
      <c r="P2123" s="42">
        <v>24</v>
      </c>
      <c r="Q2123" s="42" t="s">
        <v>16640</v>
      </c>
      <c r="R2123" s="42">
        <v>25.2</v>
      </c>
      <c r="S2123" s="42">
        <v>2.8</v>
      </c>
      <c r="T2123" s="42">
        <v>160</v>
      </c>
      <c r="U2123" s="42">
        <v>17.2</v>
      </c>
      <c r="V2123" s="42">
        <v>200</v>
      </c>
      <c r="W2123" s="42" t="s">
        <v>16641</v>
      </c>
      <c r="X2123" s="42">
        <v>376.5</v>
      </c>
      <c r="Y2123" s="42">
        <v>63.8</v>
      </c>
      <c r="Z2123" s="42">
        <v>15</v>
      </c>
      <c r="AA2123" s="42">
        <v>19</v>
      </c>
      <c r="AB2123" s="42" t="s">
        <v>16642</v>
      </c>
      <c r="AC2123" s="42">
        <v>48</v>
      </c>
      <c r="AD2123" s="42" t="s">
        <v>16643</v>
      </c>
      <c r="AE2123" s="42">
        <v>137</v>
      </c>
      <c r="AF2123" s="42" t="s">
        <v>3590</v>
      </c>
      <c r="AG2123" s="42">
        <v>79</v>
      </c>
      <c r="AH2123" s="42" t="s">
        <v>76</v>
      </c>
      <c r="AI2123" s="42">
        <v>231.6</v>
      </c>
      <c r="AJ2123" s="42">
        <v>581.59</v>
      </c>
      <c r="AK2123" s="42" t="s">
        <v>76</v>
      </c>
      <c r="AL2123" s="42" t="s">
        <v>76</v>
      </c>
      <c r="AM2123" s="42" t="s">
        <v>76</v>
      </c>
      <c r="AN2123" s="42">
        <v>5.3</v>
      </c>
    </row>
    <row r="2124" spans="2:40" x14ac:dyDescent="0.25">
      <c r="B2124" s="42" t="s">
        <v>408</v>
      </c>
      <c r="C2124" s="15">
        <v>467410</v>
      </c>
      <c r="D2124" s="15" t="s">
        <v>11920</v>
      </c>
      <c r="E2124" s="15">
        <v>2016</v>
      </c>
      <c r="F2124" s="41">
        <v>42552</v>
      </c>
      <c r="G2124" s="42">
        <v>1004.8</v>
      </c>
      <c r="H2124" s="42">
        <v>1007.8</v>
      </c>
      <c r="I2124" s="42">
        <v>1010.3</v>
      </c>
      <c r="J2124" s="42" t="s">
        <v>16644</v>
      </c>
      <c r="K2124" s="42">
        <v>980</v>
      </c>
      <c r="L2124" s="42" t="s">
        <v>16645</v>
      </c>
      <c r="M2124" s="42">
        <v>29.9</v>
      </c>
      <c r="N2124" s="42">
        <v>35</v>
      </c>
      <c r="O2124" s="42" t="s">
        <v>16646</v>
      </c>
      <c r="P2124" s="42">
        <v>24.7</v>
      </c>
      <c r="Q2124" s="42" t="s">
        <v>16647</v>
      </c>
      <c r="R2124" s="42">
        <v>24.9</v>
      </c>
      <c r="S2124" s="42">
        <v>3</v>
      </c>
      <c r="T2124" s="42">
        <v>150</v>
      </c>
      <c r="U2124" s="42">
        <v>27</v>
      </c>
      <c r="V2124" s="42">
        <v>40</v>
      </c>
      <c r="W2124" s="42" t="s">
        <v>16648</v>
      </c>
      <c r="X2124" s="42">
        <v>374</v>
      </c>
      <c r="Y2124" s="42">
        <v>47.8</v>
      </c>
      <c r="Z2124" s="42">
        <v>9</v>
      </c>
      <c r="AA2124" s="42">
        <v>14.5</v>
      </c>
      <c r="AB2124" s="42" t="s">
        <v>16649</v>
      </c>
      <c r="AC2124" s="42">
        <v>61</v>
      </c>
      <c r="AD2124" s="42" t="s">
        <v>16650</v>
      </c>
      <c r="AE2124" s="42">
        <v>155</v>
      </c>
      <c r="AF2124" s="42" t="s">
        <v>1974</v>
      </c>
      <c r="AG2124" s="42">
        <v>75</v>
      </c>
      <c r="AH2124" s="42" t="s">
        <v>76</v>
      </c>
      <c r="AI2124" s="42">
        <v>246.1</v>
      </c>
      <c r="AJ2124" s="42">
        <v>605.91</v>
      </c>
      <c r="AK2124" s="42" t="s">
        <v>76</v>
      </c>
      <c r="AL2124" s="42" t="s">
        <v>76</v>
      </c>
      <c r="AM2124" s="42" t="s">
        <v>76</v>
      </c>
      <c r="AN2124" s="42">
        <v>4.8</v>
      </c>
    </row>
    <row r="2125" spans="2:40" x14ac:dyDescent="0.25">
      <c r="B2125" s="42" t="s">
        <v>408</v>
      </c>
      <c r="C2125" s="15">
        <v>467410</v>
      </c>
      <c r="D2125" s="15" t="s">
        <v>11920</v>
      </c>
      <c r="E2125" s="15">
        <v>2016</v>
      </c>
      <c r="F2125" s="41">
        <v>42583</v>
      </c>
      <c r="G2125" s="42">
        <v>1001.6</v>
      </c>
      <c r="H2125" s="42">
        <v>1004.6</v>
      </c>
      <c r="I2125" s="42">
        <v>1008.2</v>
      </c>
      <c r="J2125" s="42" t="s">
        <v>16651</v>
      </c>
      <c r="K2125" s="42">
        <v>996.5</v>
      </c>
      <c r="L2125" s="42" t="s">
        <v>16652</v>
      </c>
      <c r="M2125" s="42">
        <v>29.3</v>
      </c>
      <c r="N2125" s="42">
        <v>34.5</v>
      </c>
      <c r="O2125" s="42" t="s">
        <v>16653</v>
      </c>
      <c r="P2125" s="42">
        <v>24.3</v>
      </c>
      <c r="Q2125" s="42" t="s">
        <v>16654</v>
      </c>
      <c r="R2125" s="42">
        <v>24.8</v>
      </c>
      <c r="S2125" s="42">
        <v>2.6</v>
      </c>
      <c r="T2125" s="42">
        <v>180</v>
      </c>
      <c r="U2125" s="42">
        <v>15.6</v>
      </c>
      <c r="V2125" s="42">
        <v>190</v>
      </c>
      <c r="W2125" s="42" t="s">
        <v>16655</v>
      </c>
      <c r="X2125" s="42">
        <v>91.5</v>
      </c>
      <c r="Y2125" s="42">
        <v>40.4</v>
      </c>
      <c r="Z2125" s="42">
        <v>14</v>
      </c>
      <c r="AA2125" s="42">
        <v>7</v>
      </c>
      <c r="AB2125" s="42" t="s">
        <v>16656</v>
      </c>
      <c r="AC2125" s="42">
        <v>17.5</v>
      </c>
      <c r="AD2125" s="42" t="s">
        <v>16657</v>
      </c>
      <c r="AE2125" s="42">
        <v>22.5</v>
      </c>
      <c r="AF2125" s="42" t="s">
        <v>5456</v>
      </c>
      <c r="AG2125" s="42">
        <v>77</v>
      </c>
      <c r="AH2125" s="42" t="s">
        <v>76</v>
      </c>
      <c r="AI2125" s="42">
        <v>187.5</v>
      </c>
      <c r="AJ2125" s="42">
        <v>530.69000000000005</v>
      </c>
      <c r="AK2125" s="42" t="s">
        <v>76</v>
      </c>
      <c r="AL2125" s="42" t="s">
        <v>76</v>
      </c>
      <c r="AM2125" s="42" t="s">
        <v>76</v>
      </c>
      <c r="AN2125" s="42">
        <v>6</v>
      </c>
    </row>
    <row r="2126" spans="2:40" x14ac:dyDescent="0.25">
      <c r="B2126" s="42" t="s">
        <v>408</v>
      </c>
      <c r="C2126" s="15">
        <v>467410</v>
      </c>
      <c r="D2126" s="15" t="s">
        <v>11920</v>
      </c>
      <c r="E2126" s="15">
        <v>2016</v>
      </c>
      <c r="F2126" s="41">
        <v>42614</v>
      </c>
      <c r="G2126" s="42">
        <v>1003.8</v>
      </c>
      <c r="H2126" s="42">
        <v>1006.8</v>
      </c>
      <c r="I2126" s="42">
        <v>1012.1</v>
      </c>
      <c r="J2126" s="42" t="s">
        <v>16658</v>
      </c>
      <c r="K2126" s="42">
        <v>975.7</v>
      </c>
      <c r="L2126" s="42" t="s">
        <v>16659</v>
      </c>
      <c r="M2126" s="42">
        <v>28</v>
      </c>
      <c r="N2126" s="42">
        <v>33.9</v>
      </c>
      <c r="O2126" s="42" t="s">
        <v>16660</v>
      </c>
      <c r="P2126" s="42">
        <v>22.8</v>
      </c>
      <c r="Q2126" s="42" t="s">
        <v>16661</v>
      </c>
      <c r="R2126" s="42">
        <v>24.2</v>
      </c>
      <c r="S2126" s="42">
        <v>3.3</v>
      </c>
      <c r="T2126" s="42">
        <v>160</v>
      </c>
      <c r="U2126" s="42">
        <v>37.1</v>
      </c>
      <c r="V2126" s="42">
        <v>140</v>
      </c>
      <c r="W2126" s="42" t="s">
        <v>16662</v>
      </c>
      <c r="X2126" s="42">
        <v>1220.3</v>
      </c>
      <c r="Y2126" s="42">
        <v>133.6</v>
      </c>
      <c r="Z2126" s="42">
        <v>14</v>
      </c>
      <c r="AA2126" s="42">
        <v>19.5</v>
      </c>
      <c r="AB2126" s="42" t="s">
        <v>16663</v>
      </c>
      <c r="AC2126" s="42">
        <v>80</v>
      </c>
      <c r="AD2126" s="42" t="s">
        <v>16664</v>
      </c>
      <c r="AE2126" s="42">
        <v>266.5</v>
      </c>
      <c r="AF2126" s="42" t="s">
        <v>1989</v>
      </c>
      <c r="AG2126" s="42">
        <v>81</v>
      </c>
      <c r="AH2126" s="42" t="s">
        <v>76</v>
      </c>
      <c r="AI2126" s="42">
        <v>152.80000000000001</v>
      </c>
      <c r="AJ2126" s="42">
        <v>412.57</v>
      </c>
      <c r="AK2126" s="42" t="s">
        <v>76</v>
      </c>
      <c r="AL2126" s="42" t="s">
        <v>76</v>
      </c>
      <c r="AM2126" s="42" t="s">
        <v>76</v>
      </c>
      <c r="AN2126" s="42">
        <v>6.3</v>
      </c>
    </row>
    <row r="2127" spans="2:40" x14ac:dyDescent="0.25">
      <c r="B2127" s="42" t="s">
        <v>408</v>
      </c>
      <c r="C2127" s="15">
        <v>467410</v>
      </c>
      <c r="D2127" s="15" t="s">
        <v>11920</v>
      </c>
      <c r="E2127" s="15">
        <v>2016</v>
      </c>
      <c r="F2127" s="41">
        <v>42644</v>
      </c>
      <c r="G2127" s="42">
        <v>1007.9</v>
      </c>
      <c r="H2127" s="42">
        <v>1011</v>
      </c>
      <c r="I2127" s="42">
        <v>1016.6</v>
      </c>
      <c r="J2127" s="42" t="s">
        <v>16665</v>
      </c>
      <c r="K2127" s="42">
        <v>998.3</v>
      </c>
      <c r="L2127" s="42" t="s">
        <v>16666</v>
      </c>
      <c r="M2127" s="42">
        <v>27.8</v>
      </c>
      <c r="N2127" s="42">
        <v>33.299999999999997</v>
      </c>
      <c r="O2127" s="42" t="s">
        <v>16667</v>
      </c>
      <c r="P2127" s="42">
        <v>22.1</v>
      </c>
      <c r="Q2127" s="42" t="s">
        <v>16668</v>
      </c>
      <c r="R2127" s="42">
        <v>23.7</v>
      </c>
      <c r="S2127" s="42">
        <v>2.4</v>
      </c>
      <c r="T2127" s="42">
        <v>20</v>
      </c>
      <c r="U2127" s="42">
        <v>17</v>
      </c>
      <c r="V2127" s="42">
        <v>170</v>
      </c>
      <c r="W2127" s="42" t="s">
        <v>16669</v>
      </c>
      <c r="X2127" s="42">
        <v>69</v>
      </c>
      <c r="Y2127" s="42">
        <v>36.799999999999997</v>
      </c>
      <c r="Z2127" s="42">
        <v>6</v>
      </c>
      <c r="AA2127" s="42">
        <v>10.5</v>
      </c>
      <c r="AB2127" s="42" t="s">
        <v>16670</v>
      </c>
      <c r="AC2127" s="42">
        <v>11.5</v>
      </c>
      <c r="AD2127" s="42" t="s">
        <v>16671</v>
      </c>
      <c r="AE2127" s="42">
        <v>25</v>
      </c>
      <c r="AF2127" s="42" t="s">
        <v>4859</v>
      </c>
      <c r="AG2127" s="42">
        <v>79</v>
      </c>
      <c r="AH2127" s="42" t="s">
        <v>76</v>
      </c>
      <c r="AI2127" s="42">
        <v>178</v>
      </c>
      <c r="AJ2127" s="42">
        <v>429.22</v>
      </c>
      <c r="AK2127" s="42" t="s">
        <v>76</v>
      </c>
      <c r="AL2127" s="42" t="s">
        <v>76</v>
      </c>
      <c r="AM2127" s="42" t="s">
        <v>76</v>
      </c>
      <c r="AN2127" s="42">
        <v>5</v>
      </c>
    </row>
    <row r="2128" spans="2:40" x14ac:dyDescent="0.25">
      <c r="B2128" s="42" t="s">
        <v>408</v>
      </c>
      <c r="C2128" s="15">
        <v>467410</v>
      </c>
      <c r="D2128" s="15" t="s">
        <v>11920</v>
      </c>
      <c r="E2128" s="15">
        <v>2016</v>
      </c>
      <c r="F2128" s="41">
        <v>42675</v>
      </c>
      <c r="G2128" s="42">
        <v>1013</v>
      </c>
      <c r="H2128" s="42">
        <v>1016.1</v>
      </c>
      <c r="I2128" s="42">
        <v>1018.9</v>
      </c>
      <c r="J2128" s="42" t="s">
        <v>16672</v>
      </c>
      <c r="K2128" s="42">
        <v>1008.2</v>
      </c>
      <c r="L2128" s="42" t="s">
        <v>16673</v>
      </c>
      <c r="M2128" s="42">
        <v>24.3</v>
      </c>
      <c r="N2128" s="42">
        <v>32.4</v>
      </c>
      <c r="O2128" s="42" t="s">
        <v>16674</v>
      </c>
      <c r="P2128" s="42">
        <v>18</v>
      </c>
      <c r="Q2128" s="42" t="s">
        <v>16675</v>
      </c>
      <c r="R2128" s="42">
        <v>19.3</v>
      </c>
      <c r="S2128" s="42">
        <v>2.9</v>
      </c>
      <c r="T2128" s="42">
        <v>30</v>
      </c>
      <c r="U2128" s="42">
        <v>17.3</v>
      </c>
      <c r="V2128" s="42">
        <v>30</v>
      </c>
      <c r="W2128" s="42" t="s">
        <v>16676</v>
      </c>
      <c r="X2128" s="42">
        <v>48.9</v>
      </c>
      <c r="Y2128" s="42">
        <v>17.899999999999999</v>
      </c>
      <c r="Z2128" s="42">
        <v>3</v>
      </c>
      <c r="AA2128" s="42">
        <v>2.5</v>
      </c>
      <c r="AB2128" s="42" t="s">
        <v>16677</v>
      </c>
      <c r="AC2128" s="42">
        <v>9.5</v>
      </c>
      <c r="AD2128" s="42" t="s">
        <v>16678</v>
      </c>
      <c r="AE2128" s="42">
        <v>43.4</v>
      </c>
      <c r="AF2128" s="42" t="s">
        <v>3628</v>
      </c>
      <c r="AG2128" s="42">
        <v>74</v>
      </c>
      <c r="AH2128" s="42" t="s">
        <v>76</v>
      </c>
      <c r="AI2128" s="42">
        <v>167.5</v>
      </c>
      <c r="AJ2128" s="42">
        <v>350.09</v>
      </c>
      <c r="AK2128" s="42" t="s">
        <v>76</v>
      </c>
      <c r="AL2128" s="42" t="s">
        <v>76</v>
      </c>
      <c r="AM2128" s="42" t="s">
        <v>76</v>
      </c>
      <c r="AN2128" s="42">
        <v>4.5999999999999996</v>
      </c>
    </row>
    <row r="2129" spans="2:40" x14ac:dyDescent="0.25">
      <c r="B2129" s="42" t="s">
        <v>408</v>
      </c>
      <c r="C2129" s="15">
        <v>467410</v>
      </c>
      <c r="D2129" s="15" t="s">
        <v>11920</v>
      </c>
      <c r="E2129" s="15">
        <v>2016</v>
      </c>
      <c r="F2129" s="41">
        <v>42705</v>
      </c>
      <c r="G2129" s="42">
        <v>1015</v>
      </c>
      <c r="H2129" s="42">
        <v>1018.1</v>
      </c>
      <c r="I2129" s="42">
        <v>1021.5</v>
      </c>
      <c r="J2129" s="42" t="s">
        <v>16679</v>
      </c>
      <c r="K2129" s="42">
        <v>1008.3</v>
      </c>
      <c r="L2129" s="42" t="s">
        <v>16680</v>
      </c>
      <c r="M2129" s="42">
        <v>20.9</v>
      </c>
      <c r="N2129" s="42">
        <v>29.4</v>
      </c>
      <c r="O2129" s="42" t="s">
        <v>16681</v>
      </c>
      <c r="P2129" s="42">
        <v>13.9</v>
      </c>
      <c r="Q2129" s="42" t="s">
        <v>16682</v>
      </c>
      <c r="R2129" s="42">
        <v>16</v>
      </c>
      <c r="S2129" s="42">
        <v>3.3</v>
      </c>
      <c r="T2129" s="42">
        <v>20</v>
      </c>
      <c r="U2129" s="42">
        <v>17.3</v>
      </c>
      <c r="V2129" s="42">
        <v>10</v>
      </c>
      <c r="W2129" s="42" t="s">
        <v>16683</v>
      </c>
      <c r="X2129" s="42">
        <v>2</v>
      </c>
      <c r="Y2129" s="42">
        <v>5</v>
      </c>
      <c r="Z2129" s="42">
        <v>1</v>
      </c>
      <c r="AA2129" s="42">
        <v>0.5</v>
      </c>
      <c r="AB2129" s="42" t="s">
        <v>16684</v>
      </c>
      <c r="AC2129" s="42">
        <v>1</v>
      </c>
      <c r="AD2129" s="42" t="s">
        <v>16685</v>
      </c>
      <c r="AE2129" s="42">
        <v>2</v>
      </c>
      <c r="AF2129" s="42" t="s">
        <v>6112</v>
      </c>
      <c r="AG2129" s="42">
        <v>74</v>
      </c>
      <c r="AH2129" s="42" t="s">
        <v>76</v>
      </c>
      <c r="AI2129" s="42">
        <v>184.5</v>
      </c>
      <c r="AJ2129" s="42">
        <v>350.34</v>
      </c>
      <c r="AK2129" s="42" t="s">
        <v>76</v>
      </c>
      <c r="AL2129" s="42" t="s">
        <v>76</v>
      </c>
      <c r="AM2129" s="42" t="s">
        <v>76</v>
      </c>
      <c r="AN2129" s="42">
        <v>4.7</v>
      </c>
    </row>
    <row r="2130" spans="2:40" x14ac:dyDescent="0.25">
      <c r="B2130" s="42" t="s">
        <v>408</v>
      </c>
      <c r="C2130" s="15">
        <v>467410</v>
      </c>
      <c r="D2130" s="15" t="s">
        <v>11920</v>
      </c>
      <c r="E2130" s="15">
        <v>2017</v>
      </c>
      <c r="F2130" s="41">
        <v>42736</v>
      </c>
      <c r="G2130" s="42">
        <v>1016</v>
      </c>
      <c r="H2130" s="42">
        <v>1019.2</v>
      </c>
      <c r="I2130" s="42">
        <v>1023.2</v>
      </c>
      <c r="J2130" s="42" t="s">
        <v>16686</v>
      </c>
      <c r="K2130" s="42">
        <v>1007.3</v>
      </c>
      <c r="L2130" s="42" t="s">
        <v>16687</v>
      </c>
      <c r="M2130" s="42">
        <v>19.399999999999999</v>
      </c>
      <c r="N2130" s="42">
        <v>28.1</v>
      </c>
      <c r="O2130" s="42" t="s">
        <v>16688</v>
      </c>
      <c r="P2130" s="42">
        <v>13.1</v>
      </c>
      <c r="Q2130" s="42" t="s">
        <v>16689</v>
      </c>
      <c r="R2130" s="42">
        <v>14.6</v>
      </c>
      <c r="S2130" s="42">
        <v>3.4</v>
      </c>
      <c r="T2130" s="42">
        <v>20</v>
      </c>
      <c r="U2130" s="42">
        <v>13.2</v>
      </c>
      <c r="V2130" s="42">
        <v>20</v>
      </c>
      <c r="W2130" s="42" t="s">
        <v>16690</v>
      </c>
      <c r="X2130" s="42">
        <v>0</v>
      </c>
      <c r="Y2130" s="42">
        <v>0</v>
      </c>
      <c r="Z2130" s="42">
        <v>0</v>
      </c>
      <c r="AA2130" s="42">
        <v>0</v>
      </c>
      <c r="AB2130" s="42" t="s">
        <v>2021</v>
      </c>
      <c r="AC2130" s="42">
        <v>0</v>
      </c>
      <c r="AD2130" s="42" t="s">
        <v>2021</v>
      </c>
      <c r="AE2130" s="42">
        <v>0</v>
      </c>
      <c r="AF2130" s="42" t="s">
        <v>2021</v>
      </c>
      <c r="AG2130" s="42">
        <v>74</v>
      </c>
      <c r="AH2130" s="42" t="s">
        <v>76</v>
      </c>
      <c r="AI2130" s="42">
        <v>208.3</v>
      </c>
      <c r="AJ2130" s="42">
        <v>397.87</v>
      </c>
      <c r="AK2130" s="42" t="s">
        <v>76</v>
      </c>
      <c r="AL2130" s="42" t="s">
        <v>76</v>
      </c>
      <c r="AM2130" s="42" t="s">
        <v>76</v>
      </c>
      <c r="AN2130" s="42">
        <v>4.2</v>
      </c>
    </row>
    <row r="2131" spans="2:40" x14ac:dyDescent="0.25">
      <c r="B2131" s="42" t="s">
        <v>408</v>
      </c>
      <c r="C2131" s="15">
        <v>467410</v>
      </c>
      <c r="D2131" s="15" t="s">
        <v>11920</v>
      </c>
      <c r="E2131" s="15">
        <v>2017</v>
      </c>
      <c r="F2131" s="41">
        <v>42767</v>
      </c>
      <c r="G2131" s="42">
        <v>1016.4</v>
      </c>
      <c r="H2131" s="42">
        <v>1019.6</v>
      </c>
      <c r="I2131" s="42">
        <v>1025.9000000000001</v>
      </c>
      <c r="J2131" s="42" t="s">
        <v>12680</v>
      </c>
      <c r="K2131" s="42">
        <v>1007.8</v>
      </c>
      <c r="L2131" s="42" t="s">
        <v>16691</v>
      </c>
      <c r="M2131" s="42">
        <v>18.600000000000001</v>
      </c>
      <c r="N2131" s="42">
        <v>29</v>
      </c>
      <c r="O2131" s="42" t="s">
        <v>16692</v>
      </c>
      <c r="P2131" s="42">
        <v>9.6999999999999993</v>
      </c>
      <c r="Q2131" s="42" t="s">
        <v>16693</v>
      </c>
      <c r="R2131" s="42">
        <v>13</v>
      </c>
      <c r="S2131" s="42">
        <v>3.5</v>
      </c>
      <c r="T2131" s="42">
        <v>20</v>
      </c>
      <c r="U2131" s="42">
        <v>18.7</v>
      </c>
      <c r="V2131" s="42">
        <v>30</v>
      </c>
      <c r="W2131" s="42" t="s">
        <v>16694</v>
      </c>
      <c r="X2131" s="42">
        <v>1</v>
      </c>
      <c r="Y2131" s="42">
        <v>3.8</v>
      </c>
      <c r="Z2131" s="42">
        <v>2</v>
      </c>
      <c r="AA2131" s="42">
        <v>0.5</v>
      </c>
      <c r="AB2131" s="42" t="s">
        <v>16695</v>
      </c>
      <c r="AC2131" s="42">
        <v>0.5</v>
      </c>
      <c r="AD2131" s="42" t="s">
        <v>16695</v>
      </c>
      <c r="AE2131" s="42">
        <v>0.5</v>
      </c>
      <c r="AF2131" s="42" t="s">
        <v>16696</v>
      </c>
      <c r="AG2131" s="42">
        <v>71</v>
      </c>
      <c r="AH2131" s="42" t="s">
        <v>76</v>
      </c>
      <c r="AI2131" s="42">
        <v>174.3</v>
      </c>
      <c r="AJ2131" s="42">
        <v>387.96</v>
      </c>
      <c r="AK2131" s="42" t="s">
        <v>76</v>
      </c>
      <c r="AL2131" s="42" t="s">
        <v>76</v>
      </c>
      <c r="AM2131" s="42" t="s">
        <v>76</v>
      </c>
      <c r="AN2131" s="42">
        <v>5.0999999999999996</v>
      </c>
    </row>
    <row r="2132" spans="2:40" x14ac:dyDescent="0.25">
      <c r="B2132" s="42" t="s">
        <v>408</v>
      </c>
      <c r="C2132" s="15">
        <v>467410</v>
      </c>
      <c r="D2132" s="15" t="s">
        <v>11920</v>
      </c>
      <c r="E2132" s="15">
        <v>2017</v>
      </c>
      <c r="F2132" s="41">
        <v>42795</v>
      </c>
      <c r="G2132" s="42">
        <v>1013.1</v>
      </c>
      <c r="H2132" s="42">
        <v>1016.3</v>
      </c>
      <c r="I2132" s="42">
        <v>1020.8</v>
      </c>
      <c r="J2132" s="42" t="s">
        <v>16697</v>
      </c>
      <c r="K2132" s="42">
        <v>1006.5</v>
      </c>
      <c r="L2132" s="42" t="s">
        <v>16698</v>
      </c>
      <c r="M2132" s="42">
        <v>21.5</v>
      </c>
      <c r="N2132" s="42">
        <v>30.2</v>
      </c>
      <c r="O2132" s="42" t="s">
        <v>16699</v>
      </c>
      <c r="P2132" s="42">
        <v>13.6</v>
      </c>
      <c r="Q2132" s="42" t="s">
        <v>16700</v>
      </c>
      <c r="R2132" s="42">
        <v>15.8</v>
      </c>
      <c r="S2132" s="42">
        <v>3.1</v>
      </c>
      <c r="T2132" s="42">
        <v>20</v>
      </c>
      <c r="U2132" s="42">
        <v>21.6</v>
      </c>
      <c r="V2132" s="42">
        <v>10</v>
      </c>
      <c r="W2132" s="42" t="s">
        <v>16701</v>
      </c>
      <c r="X2132" s="42">
        <v>12.8</v>
      </c>
      <c r="Y2132" s="42">
        <v>6.9</v>
      </c>
      <c r="Z2132" s="42">
        <v>3</v>
      </c>
      <c r="AA2132" s="42">
        <v>5.5</v>
      </c>
      <c r="AB2132" s="42" t="s">
        <v>16702</v>
      </c>
      <c r="AC2132" s="42">
        <v>11.5</v>
      </c>
      <c r="AD2132" s="42" t="s">
        <v>16703</v>
      </c>
      <c r="AE2132" s="42">
        <v>11.8</v>
      </c>
      <c r="AF2132" s="42" t="s">
        <v>2037</v>
      </c>
      <c r="AG2132" s="42">
        <v>70</v>
      </c>
      <c r="AH2132" s="42" t="s">
        <v>76</v>
      </c>
      <c r="AI2132" s="42">
        <v>194.7</v>
      </c>
      <c r="AJ2132" s="42">
        <v>482.78</v>
      </c>
      <c r="AK2132" s="42" t="s">
        <v>76</v>
      </c>
      <c r="AL2132" s="42" t="s">
        <v>76</v>
      </c>
      <c r="AM2132" s="42" t="s">
        <v>76</v>
      </c>
      <c r="AN2132" s="42">
        <v>5.5</v>
      </c>
    </row>
    <row r="2133" spans="2:40" x14ac:dyDescent="0.25">
      <c r="B2133" s="42" t="s">
        <v>408</v>
      </c>
      <c r="C2133" s="15">
        <v>467410</v>
      </c>
      <c r="D2133" s="15" t="s">
        <v>11920</v>
      </c>
      <c r="E2133" s="15">
        <v>2017</v>
      </c>
      <c r="F2133" s="41">
        <v>42826</v>
      </c>
      <c r="G2133" s="42">
        <v>1010.5</v>
      </c>
      <c r="H2133" s="42">
        <v>1013.6</v>
      </c>
      <c r="I2133" s="42">
        <v>1019.5</v>
      </c>
      <c r="J2133" s="42" t="s">
        <v>16704</v>
      </c>
      <c r="K2133" s="42">
        <v>1004</v>
      </c>
      <c r="L2133" s="42" t="s">
        <v>16705</v>
      </c>
      <c r="M2133" s="42">
        <v>24.6</v>
      </c>
      <c r="N2133" s="42">
        <v>32.299999999999997</v>
      </c>
      <c r="O2133" s="42" t="s">
        <v>16706</v>
      </c>
      <c r="P2133" s="42">
        <v>14.9</v>
      </c>
      <c r="Q2133" s="42" t="s">
        <v>16707</v>
      </c>
      <c r="R2133" s="42">
        <v>18.7</v>
      </c>
      <c r="S2133" s="42">
        <v>2.6</v>
      </c>
      <c r="T2133" s="42">
        <v>30</v>
      </c>
      <c r="U2133" s="42">
        <v>21.7</v>
      </c>
      <c r="V2133" s="42">
        <v>20</v>
      </c>
      <c r="W2133" s="42" t="s">
        <v>16708</v>
      </c>
      <c r="X2133" s="42">
        <v>64.5</v>
      </c>
      <c r="Y2133" s="42">
        <v>24.6</v>
      </c>
      <c r="Z2133" s="42">
        <v>9</v>
      </c>
      <c r="AA2133" s="42">
        <v>13</v>
      </c>
      <c r="AB2133" s="42" t="s">
        <v>16709</v>
      </c>
      <c r="AC2133" s="42">
        <v>18</v>
      </c>
      <c r="AD2133" s="42" t="s">
        <v>16710</v>
      </c>
      <c r="AE2133" s="42">
        <v>30.5</v>
      </c>
      <c r="AF2133" s="42" t="s">
        <v>6143</v>
      </c>
      <c r="AG2133" s="42">
        <v>71</v>
      </c>
      <c r="AH2133" s="42" t="s">
        <v>76</v>
      </c>
      <c r="AI2133" s="42">
        <v>194.7</v>
      </c>
      <c r="AJ2133" s="42">
        <v>515.63</v>
      </c>
      <c r="AK2133" s="42" t="s">
        <v>76</v>
      </c>
      <c r="AL2133" s="42" t="s">
        <v>76</v>
      </c>
      <c r="AM2133" s="42" t="s">
        <v>76</v>
      </c>
      <c r="AN2133" s="42">
        <v>5.3</v>
      </c>
    </row>
    <row r="2134" spans="2:40" x14ac:dyDescent="0.25">
      <c r="B2134" s="42" t="s">
        <v>408</v>
      </c>
      <c r="C2134" s="15">
        <v>467410</v>
      </c>
      <c r="D2134" s="15" t="s">
        <v>11920</v>
      </c>
      <c r="E2134" s="15">
        <v>2017</v>
      </c>
      <c r="F2134" s="41">
        <v>42856</v>
      </c>
      <c r="G2134" s="42">
        <v>1007.6</v>
      </c>
      <c r="H2134" s="42">
        <v>1010.7</v>
      </c>
      <c r="I2134" s="42">
        <v>1013.7</v>
      </c>
      <c r="J2134" s="42" t="s">
        <v>16711</v>
      </c>
      <c r="K2134" s="42">
        <v>1001.7</v>
      </c>
      <c r="L2134" s="42" t="s">
        <v>16712</v>
      </c>
      <c r="M2134" s="42">
        <v>27.7</v>
      </c>
      <c r="N2134" s="42">
        <v>33.9</v>
      </c>
      <c r="O2134" s="42" t="s">
        <v>16713</v>
      </c>
      <c r="P2134" s="42">
        <v>21.5</v>
      </c>
      <c r="Q2134" s="42" t="s">
        <v>16714</v>
      </c>
      <c r="R2134" s="42">
        <v>22.2</v>
      </c>
      <c r="S2134" s="42">
        <v>2.4</v>
      </c>
      <c r="T2134" s="42">
        <v>350</v>
      </c>
      <c r="U2134" s="42">
        <v>13.1</v>
      </c>
      <c r="V2134" s="42">
        <v>340</v>
      </c>
      <c r="W2134" s="42" t="s">
        <v>16715</v>
      </c>
      <c r="X2134" s="42">
        <v>79.5</v>
      </c>
      <c r="Y2134" s="42">
        <v>27.3</v>
      </c>
      <c r="Z2134" s="42">
        <v>6</v>
      </c>
      <c r="AA2134" s="42">
        <v>9</v>
      </c>
      <c r="AB2134" s="42" t="s">
        <v>16716</v>
      </c>
      <c r="AC2134" s="42">
        <v>20.5</v>
      </c>
      <c r="AD2134" s="42" t="s">
        <v>16717</v>
      </c>
      <c r="AE2134" s="42">
        <v>46</v>
      </c>
      <c r="AF2134" s="42" t="s">
        <v>6151</v>
      </c>
      <c r="AG2134" s="42">
        <v>73</v>
      </c>
      <c r="AH2134" s="42" t="s">
        <v>76</v>
      </c>
      <c r="AI2134" s="42">
        <v>199.5</v>
      </c>
      <c r="AJ2134" s="42">
        <v>616.76</v>
      </c>
      <c r="AK2134" s="42" t="s">
        <v>76</v>
      </c>
      <c r="AL2134" s="42" t="s">
        <v>76</v>
      </c>
      <c r="AM2134" s="42" t="s">
        <v>76</v>
      </c>
      <c r="AN2134" s="42">
        <v>5.4</v>
      </c>
    </row>
    <row r="2135" spans="2:40" x14ac:dyDescent="0.25">
      <c r="B2135" s="42" t="s">
        <v>408</v>
      </c>
      <c r="C2135" s="15">
        <v>467410</v>
      </c>
      <c r="D2135" s="15" t="s">
        <v>11920</v>
      </c>
      <c r="E2135" s="15">
        <v>2017</v>
      </c>
      <c r="F2135" s="41">
        <v>42887</v>
      </c>
      <c r="G2135" s="42">
        <v>1006.1</v>
      </c>
      <c r="H2135" s="42">
        <v>1009.1</v>
      </c>
      <c r="I2135" s="42">
        <v>1009.8</v>
      </c>
      <c r="J2135" s="42" t="s">
        <v>16718</v>
      </c>
      <c r="K2135" s="42">
        <v>1001.1</v>
      </c>
      <c r="L2135" s="42" t="s">
        <v>16719</v>
      </c>
      <c r="M2135" s="42">
        <v>29.3</v>
      </c>
      <c r="N2135" s="42">
        <v>34.5</v>
      </c>
      <c r="O2135" s="42" t="s">
        <v>16720</v>
      </c>
      <c r="P2135" s="42">
        <v>24.4</v>
      </c>
      <c r="Q2135" s="42" t="s">
        <v>16721</v>
      </c>
      <c r="R2135" s="42">
        <v>25.1</v>
      </c>
      <c r="S2135" s="42">
        <v>2.7</v>
      </c>
      <c r="T2135" s="42">
        <v>230</v>
      </c>
      <c r="U2135" s="42">
        <v>14.3</v>
      </c>
      <c r="V2135" s="42">
        <v>190</v>
      </c>
      <c r="W2135" s="42" t="s">
        <v>16722</v>
      </c>
      <c r="X2135" s="42">
        <v>251.5</v>
      </c>
      <c r="Y2135" s="42">
        <v>45.6</v>
      </c>
      <c r="Z2135" s="42">
        <v>14</v>
      </c>
      <c r="AA2135" s="42">
        <v>19.5</v>
      </c>
      <c r="AB2135" s="42" t="s">
        <v>16723</v>
      </c>
      <c r="AC2135" s="42">
        <v>27.5</v>
      </c>
      <c r="AD2135" s="42" t="s">
        <v>16724</v>
      </c>
      <c r="AE2135" s="42">
        <v>60</v>
      </c>
      <c r="AF2135" s="42" t="s">
        <v>16725</v>
      </c>
      <c r="AG2135" s="42">
        <v>79</v>
      </c>
      <c r="AH2135" s="42" t="s">
        <v>76</v>
      </c>
      <c r="AI2135" s="42">
        <v>199.2</v>
      </c>
      <c r="AJ2135" s="42">
        <v>594.55999999999995</v>
      </c>
      <c r="AK2135" s="42" t="s">
        <v>76</v>
      </c>
      <c r="AL2135" s="42" t="s">
        <v>76</v>
      </c>
      <c r="AM2135" s="42" t="s">
        <v>76</v>
      </c>
      <c r="AN2135" s="42">
        <v>6.2</v>
      </c>
    </row>
    <row r="2136" spans="2:40" x14ac:dyDescent="0.25">
      <c r="B2136" s="42" t="s">
        <v>408</v>
      </c>
      <c r="C2136" s="15">
        <v>467410</v>
      </c>
      <c r="D2136" s="15" t="s">
        <v>11920</v>
      </c>
      <c r="E2136" s="15">
        <v>2017</v>
      </c>
      <c r="F2136" s="41">
        <v>42917</v>
      </c>
      <c r="G2136" s="42">
        <v>1005.6</v>
      </c>
      <c r="H2136" s="42">
        <v>1008.6</v>
      </c>
      <c r="I2136" s="42">
        <v>1011.5</v>
      </c>
      <c r="J2136" s="42" t="s">
        <v>16726</v>
      </c>
      <c r="K2136" s="42">
        <v>986.3</v>
      </c>
      <c r="L2136" s="42" t="s">
        <v>16727</v>
      </c>
      <c r="M2136" s="42">
        <v>29.6</v>
      </c>
      <c r="N2136" s="42">
        <v>34.5</v>
      </c>
      <c r="O2136" s="42" t="s">
        <v>16728</v>
      </c>
      <c r="P2136" s="42">
        <v>23.4</v>
      </c>
      <c r="Q2136" s="42" t="s">
        <v>16729</v>
      </c>
      <c r="R2136" s="42">
        <v>24.9</v>
      </c>
      <c r="S2136" s="42">
        <v>2.5</v>
      </c>
      <c r="T2136" s="42">
        <v>160</v>
      </c>
      <c r="U2136" s="42">
        <v>19.600000000000001</v>
      </c>
      <c r="V2136" s="42">
        <v>180</v>
      </c>
      <c r="W2136" s="42" t="s">
        <v>6165</v>
      </c>
      <c r="X2136" s="42">
        <v>506.9</v>
      </c>
      <c r="Y2136" s="42">
        <v>50.7</v>
      </c>
      <c r="Z2136" s="42">
        <v>16</v>
      </c>
      <c r="AA2136" s="42">
        <v>15</v>
      </c>
      <c r="AB2136" s="42" t="s">
        <v>16730</v>
      </c>
      <c r="AC2136" s="42">
        <v>65.5</v>
      </c>
      <c r="AD2136" s="42" t="s">
        <v>16731</v>
      </c>
      <c r="AE2136" s="42">
        <v>261.5</v>
      </c>
      <c r="AF2136" s="42" t="s">
        <v>6167</v>
      </c>
      <c r="AG2136" s="42">
        <v>76</v>
      </c>
      <c r="AH2136" s="42" t="s">
        <v>76</v>
      </c>
      <c r="AI2136" s="42">
        <v>203.9</v>
      </c>
      <c r="AJ2136" s="42">
        <v>620.28</v>
      </c>
      <c r="AK2136" s="42" t="s">
        <v>76</v>
      </c>
      <c r="AL2136" s="42" t="s">
        <v>76</v>
      </c>
      <c r="AM2136" s="42" t="s">
        <v>76</v>
      </c>
      <c r="AN2136" s="42">
        <v>5.7</v>
      </c>
    </row>
    <row r="2137" spans="2:40" x14ac:dyDescent="0.25">
      <c r="B2137" s="42" t="s">
        <v>408</v>
      </c>
      <c r="C2137" s="15">
        <v>467410</v>
      </c>
      <c r="D2137" s="15" t="s">
        <v>11920</v>
      </c>
      <c r="E2137" s="15">
        <v>2017</v>
      </c>
      <c r="F2137" s="41">
        <v>42948</v>
      </c>
      <c r="G2137" s="42">
        <v>1004.8</v>
      </c>
      <c r="H2137" s="42">
        <v>1007.9</v>
      </c>
      <c r="I2137" s="42">
        <v>1011.9</v>
      </c>
      <c r="J2137" s="42" t="s">
        <v>16732</v>
      </c>
      <c r="K2137" s="42">
        <v>991.6</v>
      </c>
      <c r="L2137" s="42" t="s">
        <v>16733</v>
      </c>
      <c r="M2137" s="42">
        <v>29.9</v>
      </c>
      <c r="N2137" s="42">
        <v>34.9</v>
      </c>
      <c r="O2137" s="42" t="s">
        <v>16734</v>
      </c>
      <c r="P2137" s="42">
        <v>24.9</v>
      </c>
      <c r="Q2137" s="42" t="s">
        <v>16735</v>
      </c>
      <c r="R2137" s="42">
        <v>24.5</v>
      </c>
      <c r="S2137" s="42">
        <v>2.2999999999999998</v>
      </c>
      <c r="T2137" s="42">
        <v>210</v>
      </c>
      <c r="U2137" s="42">
        <v>17.100000000000001</v>
      </c>
      <c r="V2137" s="42">
        <v>120</v>
      </c>
      <c r="W2137" s="42" t="s">
        <v>16736</v>
      </c>
      <c r="X2137" s="42">
        <v>196.5</v>
      </c>
      <c r="Y2137" s="42">
        <v>35.4</v>
      </c>
      <c r="Z2137" s="42">
        <v>9</v>
      </c>
      <c r="AA2137" s="42">
        <v>12.5</v>
      </c>
      <c r="AB2137" s="42" t="s">
        <v>16737</v>
      </c>
      <c r="AC2137" s="42">
        <v>54</v>
      </c>
      <c r="AD2137" s="42" t="s">
        <v>16738</v>
      </c>
      <c r="AE2137" s="42">
        <v>118.5</v>
      </c>
      <c r="AF2137" s="42" t="s">
        <v>7432</v>
      </c>
      <c r="AG2137" s="42">
        <v>74</v>
      </c>
      <c r="AH2137" s="42" t="s">
        <v>76</v>
      </c>
      <c r="AI2137" s="42">
        <v>212.5</v>
      </c>
      <c r="AJ2137" s="42">
        <v>639.11</v>
      </c>
      <c r="AK2137" s="42" t="s">
        <v>76</v>
      </c>
      <c r="AL2137" s="42" t="s">
        <v>76</v>
      </c>
      <c r="AM2137" s="42" t="s">
        <v>76</v>
      </c>
      <c r="AN2137" s="42">
        <v>5.5</v>
      </c>
    </row>
    <row r="2138" spans="2:40" x14ac:dyDescent="0.25">
      <c r="B2138" s="42" t="s">
        <v>408</v>
      </c>
      <c r="C2138" s="15">
        <v>467410</v>
      </c>
      <c r="D2138" s="15" t="s">
        <v>11920</v>
      </c>
      <c r="E2138" s="15">
        <v>2017</v>
      </c>
      <c r="F2138" s="41">
        <v>42979</v>
      </c>
      <c r="G2138" s="42">
        <v>1006.8</v>
      </c>
      <c r="H2138" s="42">
        <v>1009.8</v>
      </c>
      <c r="I2138" s="42">
        <v>1012.5</v>
      </c>
      <c r="J2138" s="42" t="s">
        <v>16739</v>
      </c>
      <c r="K2138" s="42">
        <v>999.1</v>
      </c>
      <c r="L2138" s="42" t="s">
        <v>16740</v>
      </c>
      <c r="M2138" s="42">
        <v>30</v>
      </c>
      <c r="N2138" s="42">
        <v>35.4</v>
      </c>
      <c r="O2138" s="42" t="s">
        <v>16741</v>
      </c>
      <c r="P2138" s="42">
        <v>25.6</v>
      </c>
      <c r="Q2138" s="42" t="s">
        <v>16742</v>
      </c>
      <c r="R2138" s="42">
        <v>23.5</v>
      </c>
      <c r="S2138" s="42">
        <v>2.2999999999999998</v>
      </c>
      <c r="T2138" s="42">
        <v>360</v>
      </c>
      <c r="U2138" s="42">
        <v>13.1</v>
      </c>
      <c r="V2138" s="42">
        <v>180</v>
      </c>
      <c r="W2138" s="42" t="s">
        <v>16743</v>
      </c>
      <c r="X2138" s="42">
        <v>39.5</v>
      </c>
      <c r="Y2138" s="42">
        <v>11.8</v>
      </c>
      <c r="Z2138" s="42">
        <v>5</v>
      </c>
      <c r="AA2138" s="42">
        <v>5</v>
      </c>
      <c r="AB2138" s="42" t="s">
        <v>16744</v>
      </c>
      <c r="AC2138" s="42">
        <v>10.5</v>
      </c>
      <c r="AD2138" s="42" t="s">
        <v>16745</v>
      </c>
      <c r="AE2138" s="42">
        <v>17.5</v>
      </c>
      <c r="AF2138" s="42" t="s">
        <v>15016</v>
      </c>
      <c r="AG2138" s="42">
        <v>69</v>
      </c>
      <c r="AH2138" s="42" t="s">
        <v>76</v>
      </c>
      <c r="AI2138" s="42">
        <v>234.5</v>
      </c>
      <c r="AJ2138" s="42">
        <v>629.45000000000005</v>
      </c>
      <c r="AK2138" s="42" t="s">
        <v>76</v>
      </c>
      <c r="AL2138" s="42" t="s">
        <v>76</v>
      </c>
      <c r="AM2138" s="42" t="s">
        <v>76</v>
      </c>
      <c r="AN2138" s="42">
        <v>4.3</v>
      </c>
    </row>
    <row r="2139" spans="2:40" x14ac:dyDescent="0.25">
      <c r="B2139" s="42" t="s">
        <v>408</v>
      </c>
      <c r="C2139" s="15">
        <v>467410</v>
      </c>
      <c r="D2139" s="15" t="s">
        <v>11920</v>
      </c>
      <c r="E2139" s="15">
        <v>2017</v>
      </c>
      <c r="F2139" s="41">
        <v>43009</v>
      </c>
      <c r="G2139" s="42">
        <v>1008.4</v>
      </c>
      <c r="H2139" s="42">
        <v>1011.5</v>
      </c>
      <c r="I2139" s="42">
        <v>1017.2</v>
      </c>
      <c r="J2139" s="42" t="s">
        <v>16746</v>
      </c>
      <c r="K2139" s="42">
        <v>997.5</v>
      </c>
      <c r="L2139" s="42" t="s">
        <v>16747</v>
      </c>
      <c r="M2139" s="42">
        <v>27.1</v>
      </c>
      <c r="N2139" s="42">
        <v>35.4</v>
      </c>
      <c r="O2139" s="42" t="s">
        <v>16748</v>
      </c>
      <c r="P2139" s="42">
        <v>18.7</v>
      </c>
      <c r="Q2139" s="42" t="s">
        <v>16749</v>
      </c>
      <c r="R2139" s="42">
        <v>21</v>
      </c>
      <c r="S2139" s="42">
        <v>2.9</v>
      </c>
      <c r="T2139" s="42">
        <v>350</v>
      </c>
      <c r="U2139" s="42">
        <v>18.3</v>
      </c>
      <c r="V2139" s="42">
        <v>350</v>
      </c>
      <c r="W2139" s="42" t="s">
        <v>16750</v>
      </c>
      <c r="X2139" s="42">
        <v>39.5</v>
      </c>
      <c r="Y2139" s="42">
        <v>21.5</v>
      </c>
      <c r="Z2139" s="42">
        <v>3</v>
      </c>
      <c r="AA2139" s="42">
        <v>2.5</v>
      </c>
      <c r="AB2139" s="42" t="s">
        <v>16751</v>
      </c>
      <c r="AC2139" s="42">
        <v>6.5</v>
      </c>
      <c r="AD2139" s="42" t="s">
        <v>16752</v>
      </c>
      <c r="AE2139" s="42">
        <v>19.5</v>
      </c>
      <c r="AF2139" s="42" t="s">
        <v>2093</v>
      </c>
      <c r="AG2139" s="42">
        <v>70</v>
      </c>
      <c r="AH2139" s="42" t="s">
        <v>76</v>
      </c>
      <c r="AI2139" s="42">
        <v>229.2</v>
      </c>
      <c r="AJ2139" s="42">
        <v>540.95000000000005</v>
      </c>
      <c r="AK2139" s="42" t="s">
        <v>76</v>
      </c>
      <c r="AL2139" s="42" t="s">
        <v>76</v>
      </c>
      <c r="AM2139" s="42" t="s">
        <v>76</v>
      </c>
      <c r="AN2139" s="42">
        <v>4</v>
      </c>
    </row>
    <row r="2140" spans="2:40" x14ac:dyDescent="0.25">
      <c r="B2140" s="42" t="s">
        <v>408</v>
      </c>
      <c r="C2140" s="15">
        <v>467410</v>
      </c>
      <c r="D2140" s="15" t="s">
        <v>11920</v>
      </c>
      <c r="E2140" s="15">
        <v>2017</v>
      </c>
      <c r="F2140" s="41">
        <v>43040</v>
      </c>
      <c r="G2140" s="42">
        <v>1012.3</v>
      </c>
      <c r="H2140" s="42">
        <v>1015.4</v>
      </c>
      <c r="I2140" s="42">
        <v>1018.9</v>
      </c>
      <c r="J2140" s="42" t="s">
        <v>5561</v>
      </c>
      <c r="K2140" s="42">
        <v>1006.1</v>
      </c>
      <c r="L2140" s="42" t="s">
        <v>16753</v>
      </c>
      <c r="M2140" s="42">
        <v>23.8</v>
      </c>
      <c r="N2140" s="42">
        <v>33.4</v>
      </c>
      <c r="O2140" s="42" t="s">
        <v>16754</v>
      </c>
      <c r="P2140" s="42">
        <v>17.399999999999999</v>
      </c>
      <c r="Q2140" s="42" t="s">
        <v>16755</v>
      </c>
      <c r="R2140" s="42">
        <v>18.5</v>
      </c>
      <c r="S2140" s="42">
        <v>3.3</v>
      </c>
      <c r="T2140" s="42">
        <v>350</v>
      </c>
      <c r="U2140" s="42">
        <v>16.100000000000001</v>
      </c>
      <c r="V2140" s="42">
        <v>330</v>
      </c>
      <c r="W2140" s="42" t="s">
        <v>16756</v>
      </c>
      <c r="X2140" s="42">
        <v>1.5</v>
      </c>
      <c r="Y2140" s="42">
        <v>3.8</v>
      </c>
      <c r="Z2140" s="42">
        <v>2</v>
      </c>
      <c r="AA2140" s="42">
        <v>0.5</v>
      </c>
      <c r="AB2140" s="42" t="s">
        <v>16757</v>
      </c>
      <c r="AC2140" s="42">
        <v>1</v>
      </c>
      <c r="AD2140" s="42" t="s">
        <v>16758</v>
      </c>
      <c r="AE2140" s="42">
        <v>1</v>
      </c>
      <c r="AF2140" s="42" t="s">
        <v>13320</v>
      </c>
      <c r="AG2140" s="42">
        <v>73</v>
      </c>
      <c r="AH2140" s="42" t="s">
        <v>76</v>
      </c>
      <c r="AI2140" s="42">
        <v>165.3</v>
      </c>
      <c r="AJ2140" s="42">
        <v>408.1</v>
      </c>
      <c r="AK2140" s="42" t="s">
        <v>76</v>
      </c>
      <c r="AL2140" s="42" t="s">
        <v>76</v>
      </c>
      <c r="AM2140" s="42" t="s">
        <v>76</v>
      </c>
      <c r="AN2140" s="42">
        <v>5.5</v>
      </c>
    </row>
    <row r="2141" spans="2:40" x14ac:dyDescent="0.25">
      <c r="B2141" s="42" t="s">
        <v>408</v>
      </c>
      <c r="C2141" s="15">
        <v>467410</v>
      </c>
      <c r="D2141" s="15" t="s">
        <v>11920</v>
      </c>
      <c r="E2141" s="15">
        <v>2017</v>
      </c>
      <c r="F2141" s="41">
        <v>43070</v>
      </c>
      <c r="G2141" s="42">
        <v>1015.5</v>
      </c>
      <c r="H2141" s="42">
        <v>1018.7</v>
      </c>
      <c r="I2141" s="42">
        <v>1022.7</v>
      </c>
      <c r="J2141" s="42" t="s">
        <v>16759</v>
      </c>
      <c r="K2141" s="42">
        <v>1009.7</v>
      </c>
      <c r="L2141" s="42" t="s">
        <v>16760</v>
      </c>
      <c r="M2141" s="42">
        <v>19.100000000000001</v>
      </c>
      <c r="N2141" s="42">
        <v>26.5</v>
      </c>
      <c r="O2141" s="42" t="s">
        <v>16761</v>
      </c>
      <c r="P2141" s="42">
        <v>13.2</v>
      </c>
      <c r="Q2141" s="42" t="s">
        <v>16762</v>
      </c>
      <c r="R2141" s="42">
        <v>13.8</v>
      </c>
      <c r="S2141" s="42">
        <v>3.7</v>
      </c>
      <c r="T2141" s="42">
        <v>350</v>
      </c>
      <c r="U2141" s="42">
        <v>15.3</v>
      </c>
      <c r="V2141" s="42">
        <v>360</v>
      </c>
      <c r="W2141" s="42" t="s">
        <v>16763</v>
      </c>
      <c r="X2141" s="42">
        <v>2</v>
      </c>
      <c r="Y2141" s="42">
        <v>6.4</v>
      </c>
      <c r="Z2141" s="42">
        <v>3</v>
      </c>
      <c r="AA2141" s="42">
        <v>0.5</v>
      </c>
      <c r="AB2141" s="42" t="s">
        <v>16764</v>
      </c>
      <c r="AC2141" s="42">
        <v>1</v>
      </c>
      <c r="AD2141" s="42" t="s">
        <v>16765</v>
      </c>
      <c r="AE2141" s="42">
        <v>1</v>
      </c>
      <c r="AF2141" s="42" t="s">
        <v>12757</v>
      </c>
      <c r="AG2141" s="42">
        <v>72</v>
      </c>
      <c r="AH2141" s="42" t="s">
        <v>76</v>
      </c>
      <c r="AI2141" s="42">
        <v>164.8</v>
      </c>
      <c r="AJ2141" s="42">
        <v>381.03</v>
      </c>
      <c r="AK2141" s="42">
        <v>4</v>
      </c>
      <c r="AL2141" s="42">
        <v>6</v>
      </c>
      <c r="AM2141" s="42" t="s">
        <v>4352</v>
      </c>
      <c r="AN2141" s="42">
        <v>5.5</v>
      </c>
    </row>
    <row r="2142" spans="2:40" x14ac:dyDescent="0.25">
      <c r="B2142" s="42" t="s">
        <v>408</v>
      </c>
      <c r="C2142" s="15">
        <v>467410</v>
      </c>
      <c r="D2142" s="15" t="s">
        <v>11920</v>
      </c>
      <c r="E2142" s="15">
        <v>2018</v>
      </c>
      <c r="F2142" s="41">
        <v>43101</v>
      </c>
      <c r="G2142" s="42">
        <v>1014.3</v>
      </c>
      <c r="H2142" s="42">
        <v>1017.5</v>
      </c>
      <c r="I2142" s="42">
        <v>1024.4000000000001</v>
      </c>
      <c r="J2142" s="42" t="s">
        <v>16766</v>
      </c>
      <c r="K2142" s="42">
        <v>1007.1</v>
      </c>
      <c r="L2142" s="42" t="s">
        <v>16767</v>
      </c>
      <c r="M2142" s="42">
        <v>18.100000000000001</v>
      </c>
      <c r="N2142" s="42">
        <v>28.2</v>
      </c>
      <c r="O2142" s="42" t="s">
        <v>16768</v>
      </c>
      <c r="P2142" s="42">
        <v>7.6</v>
      </c>
      <c r="Q2142" s="42" t="s">
        <v>16769</v>
      </c>
      <c r="R2142" s="42">
        <v>13.4</v>
      </c>
      <c r="S2142" s="42">
        <v>3.6</v>
      </c>
      <c r="T2142" s="42">
        <v>350</v>
      </c>
      <c r="U2142" s="42">
        <v>19.399999999999999</v>
      </c>
      <c r="V2142" s="42">
        <v>340</v>
      </c>
      <c r="W2142" s="42" t="s">
        <v>4969</v>
      </c>
      <c r="X2142" s="42">
        <v>40</v>
      </c>
      <c r="Y2142" s="42">
        <v>45.8</v>
      </c>
      <c r="Z2142" s="42">
        <v>10</v>
      </c>
      <c r="AA2142" s="42">
        <v>2</v>
      </c>
      <c r="AB2142" s="42" t="s">
        <v>16770</v>
      </c>
      <c r="AC2142" s="42">
        <v>4</v>
      </c>
      <c r="AD2142" s="42" t="s">
        <v>16771</v>
      </c>
      <c r="AE2142" s="42">
        <v>16</v>
      </c>
      <c r="AF2142" s="42" t="s">
        <v>16772</v>
      </c>
      <c r="AG2142" s="42">
        <v>75</v>
      </c>
      <c r="AH2142" s="42" t="s">
        <v>76</v>
      </c>
      <c r="AI2142" s="42">
        <v>136.80000000000001</v>
      </c>
      <c r="AJ2142" s="42">
        <v>385.3</v>
      </c>
      <c r="AK2142" s="42">
        <v>5</v>
      </c>
      <c r="AL2142" s="42">
        <v>7</v>
      </c>
      <c r="AM2142" s="42" t="s">
        <v>6839</v>
      </c>
      <c r="AN2142" s="42">
        <v>6.4</v>
      </c>
    </row>
    <row r="2143" spans="2:40" x14ac:dyDescent="0.25">
      <c r="B2143" s="42" t="s">
        <v>408</v>
      </c>
      <c r="C2143" s="15">
        <v>467410</v>
      </c>
      <c r="D2143" s="15" t="s">
        <v>11920</v>
      </c>
      <c r="E2143" s="15">
        <v>2018</v>
      </c>
      <c r="F2143" s="41">
        <v>43132</v>
      </c>
      <c r="G2143" s="42">
        <v>1015.5</v>
      </c>
      <c r="H2143" s="42">
        <v>1018.7</v>
      </c>
      <c r="I2143" s="42">
        <v>1023.2</v>
      </c>
      <c r="J2143" s="42" t="s">
        <v>16773</v>
      </c>
      <c r="K2143" s="42">
        <v>1009</v>
      </c>
      <c r="L2143" s="42" t="s">
        <v>16774</v>
      </c>
      <c r="M2143" s="42">
        <v>17.5</v>
      </c>
      <c r="N2143" s="42">
        <v>30.6</v>
      </c>
      <c r="O2143" s="42" t="s">
        <v>16775</v>
      </c>
      <c r="P2143" s="42">
        <v>8.3000000000000007</v>
      </c>
      <c r="Q2143" s="42" t="s">
        <v>16776</v>
      </c>
      <c r="R2143" s="42">
        <v>13</v>
      </c>
      <c r="S2143" s="42">
        <v>3.7</v>
      </c>
      <c r="T2143" s="42">
        <v>350</v>
      </c>
      <c r="U2143" s="42">
        <v>15.7</v>
      </c>
      <c r="V2143" s="42">
        <v>350</v>
      </c>
      <c r="W2143" s="42" t="s">
        <v>8718</v>
      </c>
      <c r="X2143" s="42">
        <v>11.5</v>
      </c>
      <c r="Y2143" s="42">
        <v>25.1</v>
      </c>
      <c r="Z2143" s="42">
        <v>7</v>
      </c>
      <c r="AA2143" s="42">
        <v>1.5</v>
      </c>
      <c r="AB2143" s="42" t="s">
        <v>16777</v>
      </c>
      <c r="AC2143" s="42">
        <v>2.5</v>
      </c>
      <c r="AD2143" s="42" t="s">
        <v>16778</v>
      </c>
      <c r="AE2143" s="42">
        <v>5.5</v>
      </c>
      <c r="AF2143" s="42" t="s">
        <v>2621</v>
      </c>
      <c r="AG2143" s="42">
        <v>76</v>
      </c>
      <c r="AH2143" s="42" t="s">
        <v>76</v>
      </c>
      <c r="AI2143" s="42">
        <v>125.4</v>
      </c>
      <c r="AJ2143" s="42">
        <v>398.37</v>
      </c>
      <c r="AK2143" s="42">
        <v>6</v>
      </c>
      <c r="AL2143" s="42">
        <v>8</v>
      </c>
      <c r="AM2143" s="42" t="s">
        <v>16779</v>
      </c>
      <c r="AN2143" s="42">
        <v>6.6</v>
      </c>
    </row>
    <row r="2144" spans="2:40" x14ac:dyDescent="0.25">
      <c r="B2144" s="42" t="s">
        <v>408</v>
      </c>
      <c r="C2144" s="15">
        <v>467410</v>
      </c>
      <c r="D2144" s="15" t="s">
        <v>11920</v>
      </c>
      <c r="E2144" s="15">
        <v>2018</v>
      </c>
      <c r="F2144" s="41">
        <v>43160</v>
      </c>
      <c r="G2144" s="42">
        <v>1012.8</v>
      </c>
      <c r="H2144" s="42">
        <v>1015.9</v>
      </c>
      <c r="I2144" s="42">
        <v>1019.8</v>
      </c>
      <c r="J2144" s="42" t="s">
        <v>16780</v>
      </c>
      <c r="K2144" s="42">
        <v>1006.5</v>
      </c>
      <c r="L2144" s="42" t="s">
        <v>16781</v>
      </c>
      <c r="M2144" s="42">
        <v>22.3</v>
      </c>
      <c r="N2144" s="42">
        <v>31.2</v>
      </c>
      <c r="O2144" s="42" t="s">
        <v>16782</v>
      </c>
      <c r="P2144" s="42">
        <v>11.4</v>
      </c>
      <c r="Q2144" s="42" t="s">
        <v>16783</v>
      </c>
      <c r="R2144" s="42">
        <v>16.2</v>
      </c>
      <c r="S2144" s="42">
        <v>2.9</v>
      </c>
      <c r="T2144" s="42">
        <v>350</v>
      </c>
      <c r="U2144" s="42">
        <v>17.5</v>
      </c>
      <c r="V2144" s="42">
        <v>350</v>
      </c>
      <c r="W2144" s="42" t="s">
        <v>16784</v>
      </c>
      <c r="X2144" s="42">
        <v>19</v>
      </c>
      <c r="Y2144" s="42">
        <v>12.4</v>
      </c>
      <c r="Z2144" s="42">
        <v>4</v>
      </c>
      <c r="AA2144" s="42">
        <v>2</v>
      </c>
      <c r="AB2144" s="42" t="s">
        <v>16785</v>
      </c>
      <c r="AC2144" s="42">
        <v>9</v>
      </c>
      <c r="AD2144" s="42" t="s">
        <v>16786</v>
      </c>
      <c r="AE2144" s="42">
        <v>14</v>
      </c>
      <c r="AF2144" s="42" t="s">
        <v>2135</v>
      </c>
      <c r="AG2144" s="42">
        <v>70</v>
      </c>
      <c r="AH2144" s="42" t="s">
        <v>76</v>
      </c>
      <c r="AI2144" s="42">
        <v>249.7</v>
      </c>
      <c r="AJ2144" s="42">
        <v>642.07000000000005</v>
      </c>
      <c r="AK2144" s="42" t="s">
        <v>76</v>
      </c>
      <c r="AL2144" s="42" t="s">
        <v>76</v>
      </c>
      <c r="AM2144" s="42" t="s">
        <v>76</v>
      </c>
      <c r="AN2144" s="42">
        <v>3.3</v>
      </c>
    </row>
    <row r="2145" spans="2:40" x14ac:dyDescent="0.25">
      <c r="B2145" s="42" t="s">
        <v>408</v>
      </c>
      <c r="C2145" s="15">
        <v>467410</v>
      </c>
      <c r="D2145" s="15" t="s">
        <v>11920</v>
      </c>
      <c r="E2145" s="15">
        <v>2018</v>
      </c>
      <c r="F2145" s="41">
        <v>43191</v>
      </c>
      <c r="G2145" s="42">
        <v>1011</v>
      </c>
      <c r="H2145" s="42">
        <v>1014.1</v>
      </c>
      <c r="I2145" s="42">
        <v>1019.4</v>
      </c>
      <c r="J2145" s="42" t="s">
        <v>16787</v>
      </c>
      <c r="K2145" s="42">
        <v>1004.6</v>
      </c>
      <c r="L2145" s="42" t="s">
        <v>16788</v>
      </c>
      <c r="M2145" s="42">
        <v>25.6</v>
      </c>
      <c r="N2145" s="42">
        <v>32.5</v>
      </c>
      <c r="O2145" s="42" t="s">
        <v>16789</v>
      </c>
      <c r="P2145" s="42">
        <v>16.2</v>
      </c>
      <c r="Q2145" s="42" t="s">
        <v>16790</v>
      </c>
      <c r="R2145" s="42">
        <v>19.2</v>
      </c>
      <c r="S2145" s="42">
        <v>2.6</v>
      </c>
      <c r="T2145" s="42">
        <v>350</v>
      </c>
      <c r="U2145" s="42">
        <v>20.6</v>
      </c>
      <c r="V2145" s="42">
        <v>350</v>
      </c>
      <c r="W2145" s="42" t="s">
        <v>16791</v>
      </c>
      <c r="X2145" s="42">
        <v>0.5</v>
      </c>
      <c r="Y2145" s="42">
        <v>3.3</v>
      </c>
      <c r="Z2145" s="42">
        <v>1</v>
      </c>
      <c r="AA2145" s="42">
        <v>0.5</v>
      </c>
      <c r="AB2145" s="42" t="s">
        <v>16792</v>
      </c>
      <c r="AC2145" s="42">
        <v>0.5</v>
      </c>
      <c r="AD2145" s="42" t="s">
        <v>16792</v>
      </c>
      <c r="AE2145" s="42">
        <v>0.5</v>
      </c>
      <c r="AF2145" s="42" t="s">
        <v>2143</v>
      </c>
      <c r="AG2145" s="42">
        <v>68</v>
      </c>
      <c r="AH2145" s="42" t="s">
        <v>76</v>
      </c>
      <c r="AI2145" s="42">
        <v>217.5</v>
      </c>
      <c r="AJ2145" s="42">
        <v>653.87</v>
      </c>
      <c r="AK2145" s="42" t="s">
        <v>76</v>
      </c>
      <c r="AL2145" s="42" t="s">
        <v>76</v>
      </c>
      <c r="AM2145" s="42" t="s">
        <v>76</v>
      </c>
      <c r="AN2145" s="42">
        <v>5.5</v>
      </c>
    </row>
    <row r="2146" spans="2:40" x14ac:dyDescent="0.25">
      <c r="B2146" s="42" t="s">
        <v>408</v>
      </c>
      <c r="C2146" s="15">
        <v>467410</v>
      </c>
      <c r="D2146" s="15" t="s">
        <v>11920</v>
      </c>
      <c r="E2146" s="15">
        <v>2018</v>
      </c>
      <c r="F2146" s="41">
        <v>43221</v>
      </c>
      <c r="G2146" s="42">
        <v>1008.4</v>
      </c>
      <c r="H2146" s="42">
        <v>1011.5</v>
      </c>
      <c r="I2146" s="42">
        <v>1015</v>
      </c>
      <c r="J2146" s="42" t="s">
        <v>16793</v>
      </c>
      <c r="K2146" s="42">
        <v>1004</v>
      </c>
      <c r="L2146" s="42" t="s">
        <v>16794</v>
      </c>
      <c r="M2146" s="42">
        <v>28.9</v>
      </c>
      <c r="N2146" s="42">
        <v>34.200000000000003</v>
      </c>
      <c r="O2146" s="42" t="s">
        <v>16795</v>
      </c>
      <c r="P2146" s="42">
        <v>22.3</v>
      </c>
      <c r="Q2146" s="42" t="s">
        <v>16796</v>
      </c>
      <c r="R2146" s="42">
        <v>23</v>
      </c>
      <c r="S2146" s="42">
        <v>2.4</v>
      </c>
      <c r="T2146" s="42">
        <v>170</v>
      </c>
      <c r="U2146" s="42">
        <v>12.2</v>
      </c>
      <c r="V2146" s="42">
        <v>180</v>
      </c>
      <c r="W2146" s="42" t="s">
        <v>16797</v>
      </c>
      <c r="X2146" s="42">
        <v>83.9</v>
      </c>
      <c r="Y2146" s="42">
        <v>9.1999999999999993</v>
      </c>
      <c r="Z2146" s="42">
        <v>3</v>
      </c>
      <c r="AA2146" s="42">
        <v>9.5</v>
      </c>
      <c r="AB2146" s="42" t="s">
        <v>16798</v>
      </c>
      <c r="AC2146" s="42">
        <v>30</v>
      </c>
      <c r="AD2146" s="42" t="s">
        <v>16799</v>
      </c>
      <c r="AE2146" s="42">
        <v>51.4</v>
      </c>
      <c r="AF2146" s="42" t="s">
        <v>4388</v>
      </c>
      <c r="AG2146" s="42">
        <v>71</v>
      </c>
      <c r="AH2146" s="42" t="s">
        <v>76</v>
      </c>
      <c r="AI2146" s="42">
        <v>277.7</v>
      </c>
      <c r="AJ2146" s="42">
        <v>770.26</v>
      </c>
      <c r="AK2146" s="42" t="s">
        <v>76</v>
      </c>
      <c r="AL2146" s="42" t="s">
        <v>76</v>
      </c>
      <c r="AM2146" s="42" t="s">
        <v>76</v>
      </c>
      <c r="AN2146" s="42">
        <v>4.5999999999999996</v>
      </c>
    </row>
    <row r="2147" spans="2:40" x14ac:dyDescent="0.25">
      <c r="B2147" s="42" t="s">
        <v>408</v>
      </c>
      <c r="C2147" s="15">
        <v>467410</v>
      </c>
      <c r="D2147" s="15" t="s">
        <v>11920</v>
      </c>
      <c r="E2147" s="15">
        <v>2018</v>
      </c>
      <c r="F2147" s="41">
        <v>43252</v>
      </c>
      <c r="G2147" s="42">
        <v>1003.3</v>
      </c>
      <c r="H2147" s="42">
        <v>1006.4</v>
      </c>
      <c r="I2147" s="42">
        <v>1010</v>
      </c>
      <c r="J2147" s="42" t="s">
        <v>16800</v>
      </c>
      <c r="K2147" s="42">
        <v>990.7</v>
      </c>
      <c r="L2147" s="42" t="s">
        <v>16801</v>
      </c>
      <c r="M2147" s="42">
        <v>29</v>
      </c>
      <c r="N2147" s="42">
        <v>35.200000000000003</v>
      </c>
      <c r="O2147" s="42" t="s">
        <v>16802</v>
      </c>
      <c r="P2147" s="42">
        <v>23.9</v>
      </c>
      <c r="Q2147" s="42" t="s">
        <v>16803</v>
      </c>
      <c r="R2147" s="42">
        <v>23.9</v>
      </c>
      <c r="S2147" s="42">
        <v>2.7</v>
      </c>
      <c r="T2147" s="42">
        <v>110</v>
      </c>
      <c r="U2147" s="42">
        <v>18.3</v>
      </c>
      <c r="V2147" s="42">
        <v>190</v>
      </c>
      <c r="W2147" s="42" t="s">
        <v>16804</v>
      </c>
      <c r="X2147" s="42">
        <v>555.5</v>
      </c>
      <c r="Y2147" s="42">
        <v>87.4</v>
      </c>
      <c r="Z2147" s="42">
        <v>15</v>
      </c>
      <c r="AA2147" s="42">
        <v>15</v>
      </c>
      <c r="AB2147" s="42" t="s">
        <v>16805</v>
      </c>
      <c r="AC2147" s="42">
        <v>45</v>
      </c>
      <c r="AD2147" s="42" t="s">
        <v>16806</v>
      </c>
      <c r="AE2147" s="42">
        <v>147.5</v>
      </c>
      <c r="AF2147" s="42" t="s">
        <v>7508</v>
      </c>
      <c r="AG2147" s="42">
        <v>75</v>
      </c>
      <c r="AH2147" s="42" t="s">
        <v>76</v>
      </c>
      <c r="AI2147" s="42">
        <v>195.8</v>
      </c>
      <c r="AJ2147" s="42">
        <v>584.08000000000004</v>
      </c>
      <c r="AK2147" s="42" t="s">
        <v>76</v>
      </c>
      <c r="AL2147" s="42" t="s">
        <v>76</v>
      </c>
      <c r="AM2147" s="42" t="s">
        <v>76</v>
      </c>
      <c r="AN2147" s="42">
        <v>6.5</v>
      </c>
    </row>
    <row r="2148" spans="2:40" x14ac:dyDescent="0.25">
      <c r="B2148" s="42" t="s">
        <v>408</v>
      </c>
      <c r="C2148" s="15">
        <v>467410</v>
      </c>
      <c r="D2148" s="15" t="s">
        <v>11920</v>
      </c>
      <c r="E2148" s="15">
        <v>2018</v>
      </c>
      <c r="F2148" s="41">
        <v>43282</v>
      </c>
      <c r="G2148" s="42">
        <v>1002.5</v>
      </c>
      <c r="H2148" s="42">
        <v>1005.5</v>
      </c>
      <c r="I2148" s="42">
        <v>1006.7</v>
      </c>
      <c r="J2148" s="42" t="s">
        <v>16807</v>
      </c>
      <c r="K2148" s="42">
        <v>996.2</v>
      </c>
      <c r="L2148" s="42" t="s">
        <v>16808</v>
      </c>
      <c r="M2148" s="42">
        <v>29.2</v>
      </c>
      <c r="N2148" s="42">
        <v>35.200000000000003</v>
      </c>
      <c r="O2148" s="42" t="s">
        <v>16809</v>
      </c>
      <c r="P2148" s="42">
        <v>23.7</v>
      </c>
      <c r="Q2148" s="42" t="s">
        <v>16810</v>
      </c>
      <c r="R2148" s="42">
        <v>24.2</v>
      </c>
      <c r="S2148" s="42">
        <v>2.2999999999999998</v>
      </c>
      <c r="T2148" s="42">
        <v>110</v>
      </c>
      <c r="U2148" s="42">
        <v>14.2</v>
      </c>
      <c r="V2148" s="42">
        <v>230</v>
      </c>
      <c r="W2148" s="42" t="s">
        <v>16811</v>
      </c>
      <c r="X2148" s="42">
        <v>406</v>
      </c>
      <c r="Y2148" s="42">
        <v>51</v>
      </c>
      <c r="Z2148" s="42">
        <v>18</v>
      </c>
      <c r="AA2148" s="42">
        <v>14.5</v>
      </c>
      <c r="AB2148" s="42" t="s">
        <v>16812</v>
      </c>
      <c r="AC2148" s="42">
        <v>52.5</v>
      </c>
      <c r="AD2148" s="42" t="s">
        <v>16813</v>
      </c>
      <c r="AE2148" s="42">
        <v>69.5</v>
      </c>
      <c r="AF2148" s="42" t="s">
        <v>6255</v>
      </c>
      <c r="AG2148" s="42">
        <v>75</v>
      </c>
      <c r="AH2148" s="42" t="s">
        <v>76</v>
      </c>
      <c r="AI2148" s="42">
        <v>200.1</v>
      </c>
      <c r="AJ2148" s="42">
        <v>647.77</v>
      </c>
      <c r="AK2148" s="42" t="s">
        <v>76</v>
      </c>
      <c r="AL2148" s="42" t="s">
        <v>76</v>
      </c>
      <c r="AM2148" s="42" t="s">
        <v>76</v>
      </c>
      <c r="AN2148" s="42">
        <v>6.4</v>
      </c>
    </row>
    <row r="2149" spans="2:40" x14ac:dyDescent="0.25">
      <c r="B2149" s="42" t="s">
        <v>408</v>
      </c>
      <c r="C2149" s="15">
        <v>467410</v>
      </c>
      <c r="D2149" s="15" t="s">
        <v>11920</v>
      </c>
      <c r="E2149" s="15">
        <v>2018</v>
      </c>
      <c r="F2149" s="41">
        <v>43313</v>
      </c>
      <c r="G2149" s="42">
        <v>1001</v>
      </c>
      <c r="H2149" s="42">
        <v>1004</v>
      </c>
      <c r="I2149" s="42">
        <v>1010.7</v>
      </c>
      <c r="J2149" s="42" t="s">
        <v>16814</v>
      </c>
      <c r="K2149" s="42">
        <v>992.7</v>
      </c>
      <c r="L2149" s="42" t="s">
        <v>16815</v>
      </c>
      <c r="M2149" s="42">
        <v>27.8</v>
      </c>
      <c r="N2149" s="42">
        <v>34.4</v>
      </c>
      <c r="O2149" s="42" t="s">
        <v>16816</v>
      </c>
      <c r="P2149" s="42">
        <v>22.5</v>
      </c>
      <c r="Q2149" s="42" t="s">
        <v>16817</v>
      </c>
      <c r="R2149" s="42">
        <v>24.1</v>
      </c>
      <c r="S2149" s="42">
        <v>2.7</v>
      </c>
      <c r="T2149" s="42">
        <v>100</v>
      </c>
      <c r="U2149" s="42">
        <v>21.5</v>
      </c>
      <c r="V2149" s="42">
        <v>250</v>
      </c>
      <c r="W2149" s="42" t="s">
        <v>16818</v>
      </c>
      <c r="X2149" s="42">
        <v>1301</v>
      </c>
      <c r="Y2149" s="42">
        <v>175.2</v>
      </c>
      <c r="Z2149" s="42">
        <v>26</v>
      </c>
      <c r="AA2149" s="42">
        <v>19</v>
      </c>
      <c r="AB2149" s="42" t="s">
        <v>16819</v>
      </c>
      <c r="AC2149" s="42">
        <v>66.5</v>
      </c>
      <c r="AD2149" s="42" t="s">
        <v>16820</v>
      </c>
      <c r="AE2149" s="42">
        <v>373</v>
      </c>
      <c r="AF2149" s="42" t="s">
        <v>6264</v>
      </c>
      <c r="AG2149" s="42">
        <v>81</v>
      </c>
      <c r="AH2149" s="42" t="s">
        <v>76</v>
      </c>
      <c r="AI2149" s="42">
        <v>119.1</v>
      </c>
      <c r="AJ2149" s="42">
        <v>450.34</v>
      </c>
      <c r="AK2149" s="42" t="s">
        <v>76</v>
      </c>
      <c r="AL2149" s="42" t="s">
        <v>76</v>
      </c>
      <c r="AM2149" s="42" t="s">
        <v>76</v>
      </c>
      <c r="AN2149" s="42">
        <v>7.6</v>
      </c>
    </row>
    <row r="2150" spans="2:40" x14ac:dyDescent="0.25">
      <c r="B2150" s="42" t="s">
        <v>408</v>
      </c>
      <c r="C2150" s="15">
        <v>467410</v>
      </c>
      <c r="D2150" s="15" t="s">
        <v>11920</v>
      </c>
      <c r="E2150" s="15">
        <v>2018</v>
      </c>
      <c r="F2150" s="41">
        <v>43344</v>
      </c>
      <c r="G2150" s="42">
        <v>1005.7</v>
      </c>
      <c r="H2150" s="42">
        <v>1008.8</v>
      </c>
      <c r="I2150" s="42">
        <v>1013.1</v>
      </c>
      <c r="J2150" s="42" t="s">
        <v>16821</v>
      </c>
      <c r="K2150" s="42">
        <v>995.7</v>
      </c>
      <c r="L2150" s="42" t="s">
        <v>16822</v>
      </c>
      <c r="M2150" s="42">
        <v>28.9</v>
      </c>
      <c r="N2150" s="42">
        <v>34</v>
      </c>
      <c r="O2150" s="42" t="s">
        <v>16823</v>
      </c>
      <c r="P2150" s="42">
        <v>24.3</v>
      </c>
      <c r="Q2150" s="42" t="s">
        <v>16824</v>
      </c>
      <c r="R2150" s="42">
        <v>23.4</v>
      </c>
      <c r="S2150" s="42">
        <v>2.7</v>
      </c>
      <c r="T2150" s="42">
        <v>340</v>
      </c>
      <c r="U2150" s="42">
        <v>21</v>
      </c>
      <c r="V2150" s="42">
        <v>350</v>
      </c>
      <c r="W2150" s="42" t="s">
        <v>16825</v>
      </c>
      <c r="X2150" s="42">
        <v>31</v>
      </c>
      <c r="Y2150" s="42">
        <v>13</v>
      </c>
      <c r="Z2150" s="42">
        <v>11</v>
      </c>
      <c r="AA2150" s="42">
        <v>4.5</v>
      </c>
      <c r="AB2150" s="42" t="s">
        <v>16826</v>
      </c>
      <c r="AC2150" s="42">
        <v>8.5</v>
      </c>
      <c r="AD2150" s="42" t="s">
        <v>16827</v>
      </c>
      <c r="AE2150" s="42">
        <v>8.5</v>
      </c>
      <c r="AF2150" s="42" t="s">
        <v>14521</v>
      </c>
      <c r="AG2150" s="42">
        <v>73</v>
      </c>
      <c r="AH2150" s="42" t="s">
        <v>76</v>
      </c>
      <c r="AI2150" s="42">
        <v>208.8</v>
      </c>
      <c r="AJ2150" s="42">
        <v>586.20000000000005</v>
      </c>
      <c r="AK2150" s="42" t="s">
        <v>76</v>
      </c>
      <c r="AL2150" s="42" t="s">
        <v>76</v>
      </c>
      <c r="AM2150" s="42" t="s">
        <v>76</v>
      </c>
      <c r="AN2150" s="42">
        <v>5.6</v>
      </c>
    </row>
    <row r="2151" spans="2:40" x14ac:dyDescent="0.25">
      <c r="B2151" s="42" t="s">
        <v>408</v>
      </c>
      <c r="C2151" s="15">
        <v>467410</v>
      </c>
      <c r="D2151" s="15" t="s">
        <v>11920</v>
      </c>
      <c r="E2151" s="15">
        <v>2018</v>
      </c>
      <c r="F2151" s="41">
        <v>43374</v>
      </c>
      <c r="G2151" s="42">
        <v>1011.1</v>
      </c>
      <c r="H2151" s="42">
        <v>1014.2</v>
      </c>
      <c r="I2151" s="42">
        <v>1017.2</v>
      </c>
      <c r="J2151" s="42" t="s">
        <v>16828</v>
      </c>
      <c r="K2151" s="42">
        <v>1004.6</v>
      </c>
      <c r="L2151" s="42" t="s">
        <v>16829</v>
      </c>
      <c r="M2151" s="42">
        <v>25.8</v>
      </c>
      <c r="N2151" s="42">
        <v>31.7</v>
      </c>
      <c r="O2151" s="42" t="s">
        <v>16830</v>
      </c>
      <c r="P2151" s="42">
        <v>18.399999999999999</v>
      </c>
      <c r="Q2151" s="42" t="s">
        <v>16831</v>
      </c>
      <c r="R2151" s="42">
        <v>19.7</v>
      </c>
      <c r="S2151" s="42">
        <v>2.9</v>
      </c>
      <c r="T2151" s="42">
        <v>340</v>
      </c>
      <c r="U2151" s="42">
        <v>17.7</v>
      </c>
      <c r="V2151" s="42">
        <v>340</v>
      </c>
      <c r="W2151" s="42" t="s">
        <v>16832</v>
      </c>
      <c r="X2151" s="42">
        <v>0.5</v>
      </c>
      <c r="Y2151" s="42">
        <v>1.5</v>
      </c>
      <c r="Z2151" s="42">
        <v>1</v>
      </c>
      <c r="AA2151" s="42">
        <v>0.5</v>
      </c>
      <c r="AB2151" s="42" t="s">
        <v>16833</v>
      </c>
      <c r="AC2151" s="42">
        <v>0.5</v>
      </c>
      <c r="AD2151" s="42" t="s">
        <v>16834</v>
      </c>
      <c r="AE2151" s="42">
        <v>0.5</v>
      </c>
      <c r="AF2151" s="42" t="s">
        <v>4426</v>
      </c>
      <c r="AG2151" s="42">
        <v>70</v>
      </c>
      <c r="AH2151" s="42" t="s">
        <v>76</v>
      </c>
      <c r="AI2151" s="42">
        <v>234.9</v>
      </c>
      <c r="AJ2151" s="42">
        <v>558.46</v>
      </c>
      <c r="AK2151" s="42" t="s">
        <v>76</v>
      </c>
      <c r="AL2151" s="42" t="s">
        <v>76</v>
      </c>
      <c r="AM2151" s="42" t="s">
        <v>76</v>
      </c>
      <c r="AN2151" s="42">
        <v>4</v>
      </c>
    </row>
    <row r="2152" spans="2:40" x14ac:dyDescent="0.25">
      <c r="B2152" s="42" t="s">
        <v>408</v>
      </c>
      <c r="C2152" s="15">
        <v>467410</v>
      </c>
      <c r="D2152" s="15" t="s">
        <v>11920</v>
      </c>
      <c r="E2152" s="15">
        <v>2018</v>
      </c>
      <c r="F2152" s="41">
        <v>43405</v>
      </c>
      <c r="G2152" s="42">
        <v>1013.6</v>
      </c>
      <c r="H2152" s="42">
        <v>1016.8</v>
      </c>
      <c r="I2152" s="42">
        <v>1018.8</v>
      </c>
      <c r="J2152" s="42" t="s">
        <v>5655</v>
      </c>
      <c r="K2152" s="42">
        <v>1007.7</v>
      </c>
      <c r="L2152" s="42" t="s">
        <v>16835</v>
      </c>
      <c r="M2152" s="42">
        <v>24.2</v>
      </c>
      <c r="N2152" s="42">
        <v>31.3</v>
      </c>
      <c r="O2152" s="42" t="s">
        <v>16836</v>
      </c>
      <c r="P2152" s="42">
        <v>19</v>
      </c>
      <c r="Q2152" s="42" t="s">
        <v>16837</v>
      </c>
      <c r="R2152" s="42">
        <v>19.5</v>
      </c>
      <c r="S2152" s="42">
        <v>2.8</v>
      </c>
      <c r="T2152" s="42">
        <v>340</v>
      </c>
      <c r="U2152" s="42">
        <v>14.9</v>
      </c>
      <c r="V2152" s="42">
        <v>360</v>
      </c>
      <c r="W2152" s="42" t="s">
        <v>16838</v>
      </c>
      <c r="X2152" s="42">
        <v>1</v>
      </c>
      <c r="Y2152" s="42">
        <v>0.6</v>
      </c>
      <c r="Z2152" s="42">
        <v>1</v>
      </c>
      <c r="AA2152" s="42">
        <v>1</v>
      </c>
      <c r="AB2152" s="42" t="s">
        <v>16839</v>
      </c>
      <c r="AC2152" s="42">
        <v>1</v>
      </c>
      <c r="AD2152" s="42" t="s">
        <v>16840</v>
      </c>
      <c r="AE2152" s="42">
        <v>1</v>
      </c>
      <c r="AF2152" s="42" t="s">
        <v>2199</v>
      </c>
      <c r="AG2152" s="42">
        <v>76</v>
      </c>
      <c r="AH2152" s="42" t="s">
        <v>76</v>
      </c>
      <c r="AI2152" s="42">
        <v>172.2</v>
      </c>
      <c r="AJ2152" s="42">
        <v>409.58</v>
      </c>
      <c r="AK2152" s="42" t="s">
        <v>76</v>
      </c>
      <c r="AL2152" s="42" t="s">
        <v>76</v>
      </c>
      <c r="AM2152" s="42" t="s">
        <v>76</v>
      </c>
      <c r="AN2152" s="42">
        <v>5.3</v>
      </c>
    </row>
    <row r="2153" spans="2:40" x14ac:dyDescent="0.25">
      <c r="B2153" s="42" t="s">
        <v>408</v>
      </c>
      <c r="C2153" s="15">
        <v>467410</v>
      </c>
      <c r="D2153" s="15" t="s">
        <v>11920</v>
      </c>
      <c r="E2153" s="15">
        <v>2018</v>
      </c>
      <c r="F2153" s="41">
        <v>43435</v>
      </c>
      <c r="G2153" s="42">
        <v>1015.3</v>
      </c>
      <c r="H2153" s="42">
        <v>1018.5</v>
      </c>
      <c r="I2153" s="42">
        <v>1022.5</v>
      </c>
      <c r="J2153" s="42" t="s">
        <v>16841</v>
      </c>
      <c r="K2153" s="42">
        <v>1007</v>
      </c>
      <c r="L2153" s="42" t="s">
        <v>16842</v>
      </c>
      <c r="M2153" s="42">
        <v>21.6</v>
      </c>
      <c r="N2153" s="42">
        <v>30.5</v>
      </c>
      <c r="O2153" s="42" t="s">
        <v>16843</v>
      </c>
      <c r="P2153" s="42">
        <v>13.4</v>
      </c>
      <c r="Q2153" s="42" t="s">
        <v>16844</v>
      </c>
      <c r="R2153" s="42">
        <v>16.5</v>
      </c>
      <c r="S2153" s="42">
        <v>3.6</v>
      </c>
      <c r="T2153" s="42">
        <v>340</v>
      </c>
      <c r="U2153" s="42">
        <v>14.5</v>
      </c>
      <c r="V2153" s="42">
        <v>350</v>
      </c>
      <c r="W2153" s="42" t="s">
        <v>16845</v>
      </c>
      <c r="X2153" s="42">
        <v>0</v>
      </c>
      <c r="Y2153" s="42">
        <v>0</v>
      </c>
      <c r="Z2153" s="42">
        <v>0</v>
      </c>
      <c r="AA2153" s="42">
        <v>0</v>
      </c>
      <c r="AB2153" s="42" t="s">
        <v>76</v>
      </c>
      <c r="AC2153" s="42">
        <v>0</v>
      </c>
      <c r="AD2153" s="42" t="s">
        <v>76</v>
      </c>
      <c r="AE2153" s="42">
        <v>0</v>
      </c>
      <c r="AF2153" s="42" t="s">
        <v>16846</v>
      </c>
      <c r="AG2153" s="42">
        <v>74</v>
      </c>
      <c r="AH2153" s="42" t="s">
        <v>76</v>
      </c>
      <c r="AI2153" s="42">
        <v>214.6</v>
      </c>
      <c r="AJ2153" s="42">
        <v>433.8</v>
      </c>
      <c r="AK2153" s="42" t="s">
        <v>76</v>
      </c>
      <c r="AL2153" s="42" t="s">
        <v>76</v>
      </c>
      <c r="AM2153" s="42" t="s">
        <v>76</v>
      </c>
      <c r="AN2153" s="42">
        <v>4.5999999999999996</v>
      </c>
    </row>
    <row r="2154" spans="2:40" x14ac:dyDescent="0.25">
      <c r="B2154" s="42" t="s">
        <v>408</v>
      </c>
      <c r="C2154" s="15">
        <v>467410</v>
      </c>
      <c r="D2154" s="15" t="s">
        <v>11920</v>
      </c>
      <c r="E2154" s="15">
        <v>2019</v>
      </c>
      <c r="F2154" s="41">
        <v>43466</v>
      </c>
      <c r="G2154" s="42">
        <v>1017.1</v>
      </c>
      <c r="H2154" s="42">
        <v>1020.3</v>
      </c>
      <c r="I2154" s="42">
        <v>1022.4</v>
      </c>
      <c r="J2154" s="42" t="s">
        <v>16847</v>
      </c>
      <c r="K2154" s="42">
        <v>1012.2</v>
      </c>
      <c r="L2154" s="42" t="s">
        <v>16848</v>
      </c>
      <c r="M2154" s="42">
        <v>19.7</v>
      </c>
      <c r="N2154" s="42">
        <v>28.9</v>
      </c>
      <c r="O2154" s="42" t="s">
        <v>16849</v>
      </c>
      <c r="P2154" s="42">
        <v>11.9</v>
      </c>
      <c r="Q2154" s="42" t="s">
        <v>16850</v>
      </c>
      <c r="R2154" s="42">
        <v>15.5</v>
      </c>
      <c r="S2154" s="42">
        <v>3.5</v>
      </c>
      <c r="T2154" s="42">
        <v>350</v>
      </c>
      <c r="U2154" s="42">
        <v>13.3</v>
      </c>
      <c r="V2154" s="42">
        <v>340</v>
      </c>
      <c r="W2154" s="42" t="s">
        <v>16851</v>
      </c>
      <c r="X2154" s="42" t="s">
        <v>80</v>
      </c>
      <c r="Y2154" s="42">
        <v>3.2</v>
      </c>
      <c r="Z2154" s="42">
        <v>0</v>
      </c>
      <c r="AA2154" s="42" t="s">
        <v>80</v>
      </c>
      <c r="AB2154" s="42" t="s">
        <v>16852</v>
      </c>
      <c r="AC2154" s="42" t="s">
        <v>80</v>
      </c>
      <c r="AD2154" s="42" t="s">
        <v>16852</v>
      </c>
      <c r="AE2154" s="42">
        <v>-9.8000000000000007</v>
      </c>
      <c r="AF2154" s="42" t="s">
        <v>4447</v>
      </c>
      <c r="AG2154" s="42">
        <v>77</v>
      </c>
      <c r="AH2154" s="42" t="s">
        <v>76</v>
      </c>
      <c r="AI2154" s="42">
        <v>176.4</v>
      </c>
      <c r="AJ2154" s="42">
        <v>423.44</v>
      </c>
      <c r="AK2154" s="42" t="s">
        <v>76</v>
      </c>
      <c r="AL2154" s="42" t="s">
        <v>76</v>
      </c>
      <c r="AM2154" s="42" t="s">
        <v>76</v>
      </c>
      <c r="AN2154" s="42">
        <v>5.2</v>
      </c>
    </row>
    <row r="2155" spans="2:40" x14ac:dyDescent="0.25">
      <c r="B2155" s="42" t="s">
        <v>408</v>
      </c>
      <c r="C2155" s="15">
        <v>467410</v>
      </c>
      <c r="D2155" s="15" t="s">
        <v>11920</v>
      </c>
      <c r="E2155" s="15">
        <v>2019</v>
      </c>
      <c r="F2155" s="41">
        <v>43497</v>
      </c>
      <c r="G2155" s="42">
        <v>1015.3</v>
      </c>
      <c r="H2155" s="42">
        <v>1018.5</v>
      </c>
      <c r="I2155" s="42">
        <v>1021.8</v>
      </c>
      <c r="J2155" s="42" t="s">
        <v>16853</v>
      </c>
      <c r="K2155" s="42">
        <v>1009.9</v>
      </c>
      <c r="L2155" s="42" t="s">
        <v>16854</v>
      </c>
      <c r="M2155" s="42">
        <v>22</v>
      </c>
      <c r="N2155" s="42">
        <v>31</v>
      </c>
      <c r="O2155" s="42" t="s">
        <v>16855</v>
      </c>
      <c r="P2155" s="42">
        <v>15.7</v>
      </c>
      <c r="Q2155" s="42" t="s">
        <v>16856</v>
      </c>
      <c r="R2155" s="42">
        <v>17.399999999999999</v>
      </c>
      <c r="S2155" s="42">
        <v>3.4</v>
      </c>
      <c r="T2155" s="42">
        <v>340</v>
      </c>
      <c r="U2155" s="42">
        <v>12.9</v>
      </c>
      <c r="V2155" s="42">
        <v>330</v>
      </c>
      <c r="W2155" s="42" t="s">
        <v>16857</v>
      </c>
      <c r="X2155" s="42">
        <v>1.5</v>
      </c>
      <c r="Y2155" s="42">
        <v>6.4</v>
      </c>
      <c r="Z2155" s="42">
        <v>2</v>
      </c>
      <c r="AA2155" s="42">
        <v>0.5</v>
      </c>
      <c r="AB2155" s="42" t="s">
        <v>16858</v>
      </c>
      <c r="AC2155" s="42">
        <v>0.5</v>
      </c>
      <c r="AD2155" s="42" t="s">
        <v>16859</v>
      </c>
      <c r="AE2155" s="42">
        <v>1</v>
      </c>
      <c r="AF2155" s="42" t="s">
        <v>2223</v>
      </c>
      <c r="AG2155" s="42">
        <v>76</v>
      </c>
      <c r="AH2155" s="42" t="s">
        <v>76</v>
      </c>
      <c r="AI2155" s="42">
        <v>211.3</v>
      </c>
      <c r="AJ2155" s="42">
        <v>485.28</v>
      </c>
      <c r="AK2155" s="42" t="s">
        <v>76</v>
      </c>
      <c r="AL2155" s="42" t="s">
        <v>76</v>
      </c>
      <c r="AM2155" s="42" t="s">
        <v>76</v>
      </c>
      <c r="AN2155" s="42">
        <v>4.0999999999999996</v>
      </c>
    </row>
    <row r="2156" spans="2:40" x14ac:dyDescent="0.25">
      <c r="B2156" s="42" t="s">
        <v>408</v>
      </c>
      <c r="C2156" s="15">
        <v>467410</v>
      </c>
      <c r="D2156" s="15" t="s">
        <v>11920</v>
      </c>
      <c r="E2156" s="15">
        <v>2019</v>
      </c>
      <c r="F2156" s="41">
        <v>43525</v>
      </c>
      <c r="G2156" s="42">
        <v>1012.5</v>
      </c>
      <c r="H2156" s="42">
        <v>1015.7</v>
      </c>
      <c r="I2156" s="42">
        <v>1017.9</v>
      </c>
      <c r="J2156" s="42" t="s">
        <v>16860</v>
      </c>
      <c r="K2156" s="42">
        <v>1006.3</v>
      </c>
      <c r="L2156" s="42" t="s">
        <v>16861</v>
      </c>
      <c r="M2156" s="42">
        <v>22.5</v>
      </c>
      <c r="N2156" s="42">
        <v>30.7</v>
      </c>
      <c r="O2156" s="42" t="s">
        <v>16862</v>
      </c>
      <c r="P2156" s="42">
        <v>13.8</v>
      </c>
      <c r="Q2156" s="42" t="s">
        <v>16863</v>
      </c>
      <c r="R2156" s="42">
        <v>18</v>
      </c>
      <c r="S2156" s="42">
        <v>2.8</v>
      </c>
      <c r="T2156" s="42">
        <v>350</v>
      </c>
      <c r="U2156" s="42">
        <v>14.4</v>
      </c>
      <c r="V2156" s="42">
        <v>340</v>
      </c>
      <c r="W2156" s="42" t="s">
        <v>16864</v>
      </c>
      <c r="X2156" s="42">
        <v>74.5</v>
      </c>
      <c r="Y2156" s="42">
        <v>42.7</v>
      </c>
      <c r="Z2156" s="42">
        <v>11</v>
      </c>
      <c r="AA2156" s="42">
        <v>7</v>
      </c>
      <c r="AB2156" s="42" t="s">
        <v>16865</v>
      </c>
      <c r="AC2156" s="42">
        <v>11.5</v>
      </c>
      <c r="AD2156" s="42" t="s">
        <v>16866</v>
      </c>
      <c r="AE2156" s="42">
        <v>19.5</v>
      </c>
      <c r="AF2156" s="42" t="s">
        <v>16867</v>
      </c>
      <c r="AG2156" s="42">
        <v>77</v>
      </c>
      <c r="AH2156" s="42" t="s">
        <v>76</v>
      </c>
      <c r="AI2156" s="42">
        <v>188.8</v>
      </c>
      <c r="AJ2156" s="42">
        <v>504.88</v>
      </c>
      <c r="AK2156" s="42" t="s">
        <v>76</v>
      </c>
      <c r="AL2156" s="42" t="s">
        <v>76</v>
      </c>
      <c r="AM2156" s="42" t="s">
        <v>76</v>
      </c>
      <c r="AN2156" s="42">
        <v>5.4</v>
      </c>
    </row>
    <row r="2157" spans="2:40" x14ac:dyDescent="0.25">
      <c r="B2157" s="42" t="s">
        <v>408</v>
      </c>
      <c r="C2157" s="15">
        <v>467410</v>
      </c>
      <c r="D2157" s="15" t="s">
        <v>11920</v>
      </c>
      <c r="E2157" s="15">
        <v>2019</v>
      </c>
      <c r="F2157" s="41">
        <v>43556</v>
      </c>
      <c r="G2157" s="42">
        <v>1009.7</v>
      </c>
      <c r="H2157" s="42">
        <v>1012.8</v>
      </c>
      <c r="I2157" s="42">
        <v>1017.6</v>
      </c>
      <c r="J2157" s="42" t="s">
        <v>16868</v>
      </c>
      <c r="K2157" s="42">
        <v>1003.9</v>
      </c>
      <c r="L2157" s="42" t="s">
        <v>16869</v>
      </c>
      <c r="M2157" s="42">
        <v>26</v>
      </c>
      <c r="N2157" s="42">
        <v>32.9</v>
      </c>
      <c r="O2157" s="42" t="s">
        <v>16870</v>
      </c>
      <c r="P2157" s="42">
        <v>18.7</v>
      </c>
      <c r="Q2157" s="42" t="s">
        <v>16871</v>
      </c>
      <c r="R2157" s="42">
        <v>20.6</v>
      </c>
      <c r="S2157" s="42">
        <v>2.6</v>
      </c>
      <c r="T2157" s="42">
        <v>340</v>
      </c>
      <c r="U2157" s="42">
        <v>18.3</v>
      </c>
      <c r="V2157" s="42">
        <v>250</v>
      </c>
      <c r="W2157" s="42" t="s">
        <v>16872</v>
      </c>
      <c r="X2157" s="42">
        <v>88</v>
      </c>
      <c r="Y2157" s="42">
        <v>12.8</v>
      </c>
      <c r="Z2157" s="42">
        <v>3</v>
      </c>
      <c r="AA2157" s="42">
        <v>16</v>
      </c>
      <c r="AB2157" s="42" t="s">
        <v>16873</v>
      </c>
      <c r="AC2157" s="42">
        <v>49.5</v>
      </c>
      <c r="AD2157" s="42" t="s">
        <v>16874</v>
      </c>
      <c r="AE2157" s="42">
        <v>68.5</v>
      </c>
      <c r="AF2157" s="42" t="s">
        <v>6327</v>
      </c>
      <c r="AG2157" s="42">
        <v>73</v>
      </c>
      <c r="AH2157" s="42" t="s">
        <v>76</v>
      </c>
      <c r="AI2157" s="42">
        <v>206.6</v>
      </c>
      <c r="AJ2157" s="42">
        <v>608.23</v>
      </c>
      <c r="AK2157" s="42" t="s">
        <v>76</v>
      </c>
      <c r="AL2157" s="42" t="s">
        <v>76</v>
      </c>
      <c r="AM2157" s="42" t="s">
        <v>76</v>
      </c>
      <c r="AN2157" s="42">
        <v>5</v>
      </c>
    </row>
    <row r="2158" spans="2:40" x14ac:dyDescent="0.25">
      <c r="B2158" s="42" t="s">
        <v>408</v>
      </c>
      <c r="C2158" s="15">
        <v>467410</v>
      </c>
      <c r="D2158" s="15" t="s">
        <v>11920</v>
      </c>
      <c r="E2158" s="15">
        <v>2019</v>
      </c>
      <c r="F2158" s="41">
        <v>43586</v>
      </c>
      <c r="G2158" s="42">
        <v>1007.1</v>
      </c>
      <c r="H2158" s="42">
        <v>1010.2</v>
      </c>
      <c r="I2158" s="42">
        <v>1012</v>
      </c>
      <c r="J2158" s="42" t="s">
        <v>16875</v>
      </c>
      <c r="K2158" s="42">
        <v>1002.8</v>
      </c>
      <c r="L2158" s="42" t="s">
        <v>16876</v>
      </c>
      <c r="M2158" s="42">
        <v>26.9</v>
      </c>
      <c r="N2158" s="42">
        <v>33.9</v>
      </c>
      <c r="O2158" s="42" t="s">
        <v>16877</v>
      </c>
      <c r="P2158" s="42">
        <v>20.2</v>
      </c>
      <c r="Q2158" s="42" t="s">
        <v>16878</v>
      </c>
      <c r="R2158" s="42">
        <v>22</v>
      </c>
      <c r="S2158" s="42">
        <v>2.2000000000000002</v>
      </c>
      <c r="T2158" s="42">
        <v>350</v>
      </c>
      <c r="U2158" s="42">
        <v>21.2</v>
      </c>
      <c r="V2158" s="42">
        <v>320</v>
      </c>
      <c r="W2158" s="42" t="s">
        <v>16879</v>
      </c>
      <c r="X2158" s="42">
        <v>168</v>
      </c>
      <c r="Y2158" s="42">
        <v>38</v>
      </c>
      <c r="Z2158" s="42">
        <v>12</v>
      </c>
      <c r="AA2158" s="42">
        <v>15.5</v>
      </c>
      <c r="AB2158" s="42" t="s">
        <v>16880</v>
      </c>
      <c r="AC2158" s="42">
        <v>44</v>
      </c>
      <c r="AD2158" s="42" t="s">
        <v>16880</v>
      </c>
      <c r="AE2158" s="42">
        <v>61.5</v>
      </c>
      <c r="AF2158" s="42" t="s">
        <v>3862</v>
      </c>
      <c r="AG2158" s="42">
        <v>75</v>
      </c>
      <c r="AH2158" s="42" t="s">
        <v>76</v>
      </c>
      <c r="AI2158" s="42">
        <v>134.4</v>
      </c>
      <c r="AJ2158" s="42">
        <v>529.20000000000005</v>
      </c>
      <c r="AK2158" s="42" t="s">
        <v>76</v>
      </c>
      <c r="AL2158" s="42" t="s">
        <v>76</v>
      </c>
      <c r="AM2158" s="42" t="s">
        <v>76</v>
      </c>
      <c r="AN2158" s="42">
        <v>7.4</v>
      </c>
    </row>
    <row r="2159" spans="2:40" x14ac:dyDescent="0.25">
      <c r="B2159" s="42" t="s">
        <v>408</v>
      </c>
      <c r="C2159" s="15">
        <v>467410</v>
      </c>
      <c r="D2159" s="15" t="s">
        <v>11920</v>
      </c>
      <c r="E2159" s="15">
        <v>2019</v>
      </c>
      <c r="F2159" s="41">
        <v>43617</v>
      </c>
      <c r="G2159" s="42">
        <v>1004.6</v>
      </c>
      <c r="H2159" s="42">
        <v>1007.7</v>
      </c>
      <c r="I2159" s="42">
        <v>1010</v>
      </c>
      <c r="J2159" s="42" t="s">
        <v>16881</v>
      </c>
      <c r="K2159" s="42">
        <v>997.9</v>
      </c>
      <c r="L2159" s="42" t="s">
        <v>16882</v>
      </c>
      <c r="M2159" s="42">
        <v>29.3</v>
      </c>
      <c r="N2159" s="42">
        <v>34.6</v>
      </c>
      <c r="O2159" s="42" t="s">
        <v>16883</v>
      </c>
      <c r="P2159" s="42">
        <v>24.5</v>
      </c>
      <c r="Q2159" s="42" t="s">
        <v>16884</v>
      </c>
      <c r="R2159" s="42">
        <v>24</v>
      </c>
      <c r="S2159" s="42">
        <v>2.2999999999999998</v>
      </c>
      <c r="T2159" s="42">
        <v>160</v>
      </c>
      <c r="U2159" s="42">
        <v>16.5</v>
      </c>
      <c r="V2159" s="42">
        <v>220</v>
      </c>
      <c r="W2159" s="42" t="s">
        <v>16885</v>
      </c>
      <c r="X2159" s="42">
        <v>273.5</v>
      </c>
      <c r="Y2159" s="42">
        <v>43.7</v>
      </c>
      <c r="Z2159" s="42">
        <v>14</v>
      </c>
      <c r="AA2159" s="42">
        <v>18</v>
      </c>
      <c r="AB2159" s="42" t="s">
        <v>16886</v>
      </c>
      <c r="AC2159" s="42">
        <v>51.5</v>
      </c>
      <c r="AD2159" s="42" t="s">
        <v>16887</v>
      </c>
      <c r="AE2159" s="42">
        <v>114</v>
      </c>
      <c r="AF2159" s="42" t="s">
        <v>2254</v>
      </c>
      <c r="AG2159" s="42">
        <v>74</v>
      </c>
      <c r="AH2159" s="42" t="s">
        <v>76</v>
      </c>
      <c r="AI2159" s="42">
        <v>183.5</v>
      </c>
      <c r="AJ2159" s="42">
        <v>566.62</v>
      </c>
      <c r="AK2159" s="42" t="s">
        <v>76</v>
      </c>
      <c r="AL2159" s="42" t="s">
        <v>76</v>
      </c>
      <c r="AM2159" s="42" t="s">
        <v>76</v>
      </c>
      <c r="AN2159" s="42">
        <v>6.8</v>
      </c>
    </row>
    <row r="2160" spans="2:40" x14ac:dyDescent="0.25">
      <c r="B2160" s="42" t="s">
        <v>408</v>
      </c>
      <c r="C2160" s="15">
        <v>467410</v>
      </c>
      <c r="D2160" s="15" t="s">
        <v>11920</v>
      </c>
      <c r="E2160" s="15">
        <v>2019</v>
      </c>
      <c r="F2160" s="41">
        <v>43647</v>
      </c>
      <c r="G2160" s="42">
        <v>1003.8</v>
      </c>
      <c r="H2160" s="42">
        <v>1006.8</v>
      </c>
      <c r="I2160" s="42">
        <v>1009.6</v>
      </c>
      <c r="J2160" s="42" t="s">
        <v>16888</v>
      </c>
      <c r="K2160" s="42">
        <v>992</v>
      </c>
      <c r="L2160" s="42" t="s">
        <v>16889</v>
      </c>
      <c r="M2160" s="42">
        <v>29.2</v>
      </c>
      <c r="N2160" s="42">
        <v>35.4</v>
      </c>
      <c r="O2160" s="42" t="s">
        <v>16890</v>
      </c>
      <c r="P2160" s="42">
        <v>24.5</v>
      </c>
      <c r="Q2160" s="42" t="s">
        <v>16891</v>
      </c>
      <c r="R2160" s="42">
        <v>24.4</v>
      </c>
      <c r="S2160" s="42">
        <v>2.7</v>
      </c>
      <c r="T2160" s="42">
        <v>100</v>
      </c>
      <c r="U2160" s="42">
        <v>14.6</v>
      </c>
      <c r="V2160" s="42">
        <v>140</v>
      </c>
      <c r="W2160" s="42" t="s">
        <v>16892</v>
      </c>
      <c r="X2160" s="42">
        <v>573</v>
      </c>
      <c r="Y2160" s="42">
        <v>76.2</v>
      </c>
      <c r="Z2160" s="42">
        <v>20</v>
      </c>
      <c r="AA2160" s="42">
        <v>20</v>
      </c>
      <c r="AB2160" s="42" t="s">
        <v>16893</v>
      </c>
      <c r="AC2160" s="42">
        <v>61</v>
      </c>
      <c r="AD2160" s="42" t="s">
        <v>16894</v>
      </c>
      <c r="AE2160" s="42">
        <v>129.5</v>
      </c>
      <c r="AF2160" s="42" t="s">
        <v>16895</v>
      </c>
      <c r="AG2160" s="42">
        <v>76</v>
      </c>
      <c r="AH2160" s="42" t="s">
        <v>76</v>
      </c>
      <c r="AI2160" s="42">
        <v>174.2</v>
      </c>
      <c r="AJ2160" s="42">
        <v>552.36</v>
      </c>
      <c r="AK2160" s="42" t="s">
        <v>76</v>
      </c>
      <c r="AL2160" s="42" t="s">
        <v>76</v>
      </c>
      <c r="AM2160" s="42" t="s">
        <v>76</v>
      </c>
      <c r="AN2160" s="42">
        <v>7.1</v>
      </c>
    </row>
    <row r="2161" spans="2:40" x14ac:dyDescent="0.25">
      <c r="B2161" s="42" t="s">
        <v>408</v>
      </c>
      <c r="C2161" s="15">
        <v>467410</v>
      </c>
      <c r="D2161" s="15" t="s">
        <v>11920</v>
      </c>
      <c r="E2161" s="15">
        <v>2019</v>
      </c>
      <c r="F2161" s="41">
        <v>43678</v>
      </c>
      <c r="G2161" s="42">
        <v>1001</v>
      </c>
      <c r="H2161" s="42">
        <v>1004.1</v>
      </c>
      <c r="I2161" s="42">
        <v>1009.1</v>
      </c>
      <c r="J2161" s="42" t="s">
        <v>15174</v>
      </c>
      <c r="K2161" s="42">
        <v>982.7</v>
      </c>
      <c r="L2161" s="42" t="s">
        <v>16896</v>
      </c>
      <c r="M2161" s="42">
        <v>28.7</v>
      </c>
      <c r="N2161" s="42">
        <v>34.6</v>
      </c>
      <c r="O2161" s="42" t="s">
        <v>16897</v>
      </c>
      <c r="P2161" s="42">
        <v>23.8</v>
      </c>
      <c r="Q2161" s="42" t="s">
        <v>16898</v>
      </c>
      <c r="R2161" s="42">
        <v>24.6</v>
      </c>
      <c r="S2161" s="42">
        <v>2.8</v>
      </c>
      <c r="T2161" s="42">
        <v>100</v>
      </c>
      <c r="U2161" s="42">
        <v>25.2</v>
      </c>
      <c r="V2161" s="42">
        <v>130</v>
      </c>
      <c r="W2161" s="42" t="s">
        <v>16899</v>
      </c>
      <c r="X2161" s="42">
        <v>758</v>
      </c>
      <c r="Y2161" s="42">
        <v>89.1</v>
      </c>
      <c r="Z2161" s="42">
        <v>22</v>
      </c>
      <c r="AA2161" s="42">
        <v>23</v>
      </c>
      <c r="AB2161" s="42" t="s">
        <v>16900</v>
      </c>
      <c r="AC2161" s="42">
        <v>64</v>
      </c>
      <c r="AD2161" s="42" t="s">
        <v>16901</v>
      </c>
      <c r="AE2161" s="42">
        <v>221.5</v>
      </c>
      <c r="AF2161" s="42" t="s">
        <v>16902</v>
      </c>
      <c r="AG2161" s="42">
        <v>79</v>
      </c>
      <c r="AH2161" s="42" t="s">
        <v>76</v>
      </c>
      <c r="AI2161" s="42">
        <v>122</v>
      </c>
      <c r="AJ2161" s="42">
        <v>450.49</v>
      </c>
      <c r="AK2161" s="42" t="s">
        <v>76</v>
      </c>
      <c r="AL2161" s="42" t="s">
        <v>76</v>
      </c>
      <c r="AM2161" s="42" t="s">
        <v>76</v>
      </c>
      <c r="AN2161" s="42">
        <v>7.6</v>
      </c>
    </row>
    <row r="2162" spans="2:40" x14ac:dyDescent="0.25">
      <c r="B2162" s="42" t="s">
        <v>408</v>
      </c>
      <c r="C2162" s="15">
        <v>467410</v>
      </c>
      <c r="D2162" s="15" t="s">
        <v>11920</v>
      </c>
      <c r="E2162" s="15">
        <v>2019</v>
      </c>
      <c r="F2162" s="41">
        <v>43709</v>
      </c>
      <c r="G2162" s="42">
        <v>1005.6</v>
      </c>
      <c r="H2162" s="42">
        <v>1008.7</v>
      </c>
      <c r="I2162" s="42">
        <v>1014.9</v>
      </c>
      <c r="J2162" s="42" t="s">
        <v>16903</v>
      </c>
      <c r="K2162" s="42">
        <v>995.3</v>
      </c>
      <c r="L2162" s="42" t="s">
        <v>16904</v>
      </c>
      <c r="M2162" s="42">
        <v>28.4</v>
      </c>
      <c r="N2162" s="42">
        <v>33.9</v>
      </c>
      <c r="O2162" s="42" t="s">
        <v>16905</v>
      </c>
      <c r="P2162" s="42">
        <v>23.3</v>
      </c>
      <c r="Q2162" s="42" t="s">
        <v>13469</v>
      </c>
      <c r="R2162" s="42">
        <v>22.6</v>
      </c>
      <c r="S2162" s="42">
        <v>2.6</v>
      </c>
      <c r="T2162" s="42">
        <v>350</v>
      </c>
      <c r="U2162" s="42">
        <v>18.600000000000001</v>
      </c>
      <c r="V2162" s="42">
        <v>350</v>
      </c>
      <c r="W2162" s="42" t="s">
        <v>16906</v>
      </c>
      <c r="X2162" s="42">
        <v>180</v>
      </c>
      <c r="Y2162" s="42">
        <v>17.399999999999999</v>
      </c>
      <c r="Z2162" s="42">
        <v>8</v>
      </c>
      <c r="AA2162" s="42">
        <v>15</v>
      </c>
      <c r="AB2162" s="42" t="s">
        <v>16907</v>
      </c>
      <c r="AC2162" s="42">
        <v>60</v>
      </c>
      <c r="AD2162" s="42" t="s">
        <v>16908</v>
      </c>
      <c r="AE2162" s="42">
        <v>82</v>
      </c>
      <c r="AF2162" s="42" t="s">
        <v>6992</v>
      </c>
      <c r="AG2162" s="42">
        <v>71</v>
      </c>
      <c r="AH2162" s="42" t="s">
        <v>76</v>
      </c>
      <c r="AI2162" s="42">
        <v>202.6</v>
      </c>
      <c r="AJ2162" s="42">
        <v>558.71</v>
      </c>
      <c r="AK2162" s="42" t="s">
        <v>76</v>
      </c>
      <c r="AL2162" s="42" t="s">
        <v>76</v>
      </c>
      <c r="AM2162" s="42" t="s">
        <v>76</v>
      </c>
      <c r="AN2162" s="42">
        <v>5.6</v>
      </c>
    </row>
    <row r="2163" spans="2:40" x14ac:dyDescent="0.25">
      <c r="B2163" s="42" t="s">
        <v>408</v>
      </c>
      <c r="C2163" s="15">
        <v>467410</v>
      </c>
      <c r="D2163" s="15" t="s">
        <v>11920</v>
      </c>
      <c r="E2163" s="15">
        <v>2019</v>
      </c>
      <c r="F2163" s="41">
        <v>43739</v>
      </c>
      <c r="G2163" s="42">
        <v>1011</v>
      </c>
      <c r="H2163" s="42">
        <v>1014.1</v>
      </c>
      <c r="I2163" s="42">
        <v>1015.5</v>
      </c>
      <c r="J2163" s="42" t="s">
        <v>16909</v>
      </c>
      <c r="K2163" s="42">
        <v>1000.6</v>
      </c>
      <c r="L2163" s="42" t="s">
        <v>2280</v>
      </c>
      <c r="M2163" s="42">
        <v>27.1</v>
      </c>
      <c r="N2163" s="42">
        <v>33</v>
      </c>
      <c r="O2163" s="42" t="s">
        <v>16910</v>
      </c>
      <c r="P2163" s="42">
        <v>21.5</v>
      </c>
      <c r="Q2163" s="42" t="s">
        <v>16911</v>
      </c>
      <c r="R2163" s="42">
        <v>20.8</v>
      </c>
      <c r="S2163" s="42">
        <v>2.5</v>
      </c>
      <c r="T2163" s="42">
        <v>340</v>
      </c>
      <c r="U2163" s="42">
        <v>14.6</v>
      </c>
      <c r="V2163" s="42">
        <v>340</v>
      </c>
      <c r="W2163" s="42" t="s">
        <v>16912</v>
      </c>
      <c r="X2163" s="42">
        <v>0</v>
      </c>
      <c r="Y2163" s="42">
        <v>0</v>
      </c>
      <c r="Z2163" s="42">
        <v>0</v>
      </c>
      <c r="AA2163" s="42">
        <v>0</v>
      </c>
      <c r="AB2163" s="42" t="s">
        <v>76</v>
      </c>
      <c r="AC2163" s="42">
        <v>0</v>
      </c>
      <c r="AD2163" s="42" t="s">
        <v>76</v>
      </c>
      <c r="AE2163" s="42">
        <v>0</v>
      </c>
      <c r="AF2163" s="42" t="s">
        <v>2286</v>
      </c>
      <c r="AG2163" s="42">
        <v>69</v>
      </c>
      <c r="AH2163" s="42" t="s">
        <v>76</v>
      </c>
      <c r="AI2163" s="42">
        <v>173.5</v>
      </c>
      <c r="AJ2163" s="42">
        <v>552.28</v>
      </c>
      <c r="AK2163" s="42" t="s">
        <v>76</v>
      </c>
      <c r="AL2163" s="42" t="s">
        <v>76</v>
      </c>
      <c r="AM2163" s="42" t="s">
        <v>76</v>
      </c>
      <c r="AN2163" s="42">
        <v>4.3</v>
      </c>
    </row>
    <row r="2164" spans="2:40" x14ac:dyDescent="0.25">
      <c r="B2164" s="42" t="s">
        <v>408</v>
      </c>
      <c r="C2164" s="15">
        <v>467410</v>
      </c>
      <c r="D2164" s="15" t="s">
        <v>11920</v>
      </c>
      <c r="E2164" s="15">
        <v>2019</v>
      </c>
      <c r="F2164" s="41">
        <v>43770</v>
      </c>
      <c r="G2164" s="42">
        <v>1012.3</v>
      </c>
      <c r="H2164" s="42">
        <v>1015.4</v>
      </c>
      <c r="I2164" s="42">
        <v>1018.7</v>
      </c>
      <c r="J2164" s="42" t="s">
        <v>16913</v>
      </c>
      <c r="K2164" s="42">
        <v>1005.5</v>
      </c>
      <c r="L2164" s="42" t="s">
        <v>16914</v>
      </c>
      <c r="M2164" s="42">
        <v>23.5</v>
      </c>
      <c r="N2164" s="42">
        <v>31.6</v>
      </c>
      <c r="O2164" s="42" t="s">
        <v>16915</v>
      </c>
      <c r="P2164" s="42">
        <v>16.8</v>
      </c>
      <c r="Q2164" s="42" t="s">
        <v>16916</v>
      </c>
      <c r="R2164" s="42">
        <v>17.8</v>
      </c>
      <c r="S2164" s="42">
        <v>3</v>
      </c>
      <c r="T2164" s="42">
        <v>330</v>
      </c>
      <c r="U2164" s="42">
        <v>11.7</v>
      </c>
      <c r="V2164" s="42">
        <v>330</v>
      </c>
      <c r="W2164" s="42" t="s">
        <v>16917</v>
      </c>
      <c r="X2164" s="42">
        <v>0</v>
      </c>
      <c r="Y2164" s="42">
        <v>0</v>
      </c>
      <c r="Z2164" s="42">
        <v>0</v>
      </c>
      <c r="AA2164" s="42">
        <v>0</v>
      </c>
      <c r="AB2164" s="42" t="s">
        <v>7635</v>
      </c>
      <c r="AC2164" s="42">
        <v>0</v>
      </c>
      <c r="AD2164" s="42" t="s">
        <v>7635</v>
      </c>
      <c r="AE2164" s="42">
        <v>0</v>
      </c>
      <c r="AF2164" s="42" t="s">
        <v>7635</v>
      </c>
      <c r="AG2164" s="42">
        <v>71</v>
      </c>
      <c r="AH2164" s="42" t="s">
        <v>76</v>
      </c>
      <c r="AI2164" s="42">
        <v>229.2</v>
      </c>
      <c r="AJ2164" s="42">
        <v>444.96</v>
      </c>
      <c r="AK2164" s="42" t="s">
        <v>76</v>
      </c>
      <c r="AL2164" s="42" t="s">
        <v>76</v>
      </c>
      <c r="AM2164" s="42" t="s">
        <v>76</v>
      </c>
      <c r="AN2164" s="42">
        <v>3.5</v>
      </c>
    </row>
    <row r="2165" spans="2:40" x14ac:dyDescent="0.25">
      <c r="B2165" s="42" t="s">
        <v>408</v>
      </c>
      <c r="C2165" s="15">
        <v>467410</v>
      </c>
      <c r="D2165" s="15" t="s">
        <v>11920</v>
      </c>
      <c r="E2165" s="15">
        <v>2019</v>
      </c>
      <c r="F2165" s="41">
        <v>43800</v>
      </c>
      <c r="G2165" s="42">
        <v>1015.7</v>
      </c>
      <c r="H2165" s="42">
        <v>1018.9</v>
      </c>
      <c r="I2165" s="42">
        <v>1022.2</v>
      </c>
      <c r="J2165" s="42" t="s">
        <v>16918</v>
      </c>
      <c r="K2165" s="42">
        <v>1009.1</v>
      </c>
      <c r="L2165" s="42" t="s">
        <v>16919</v>
      </c>
      <c r="M2165" s="42">
        <v>19.8</v>
      </c>
      <c r="N2165" s="42">
        <v>28.9</v>
      </c>
      <c r="O2165" s="42" t="s">
        <v>16920</v>
      </c>
      <c r="P2165" s="42">
        <v>13</v>
      </c>
      <c r="Q2165" s="42" t="s">
        <v>16921</v>
      </c>
      <c r="R2165" s="42">
        <v>15.2</v>
      </c>
      <c r="S2165" s="42">
        <v>3.6</v>
      </c>
      <c r="T2165" s="42">
        <v>330</v>
      </c>
      <c r="U2165" s="42">
        <v>15.6</v>
      </c>
      <c r="V2165" s="42">
        <v>340</v>
      </c>
      <c r="W2165" s="42" t="s">
        <v>16922</v>
      </c>
      <c r="X2165" s="42">
        <v>60.7</v>
      </c>
      <c r="Y2165" s="42">
        <v>39.299999999999997</v>
      </c>
      <c r="Z2165" s="42">
        <v>7</v>
      </c>
      <c r="AA2165" s="42">
        <v>4.5</v>
      </c>
      <c r="AB2165" s="42" t="s">
        <v>16923</v>
      </c>
      <c r="AC2165" s="42">
        <v>11.5</v>
      </c>
      <c r="AD2165" s="42" t="s">
        <v>16924</v>
      </c>
      <c r="AE2165" s="42">
        <v>43.5</v>
      </c>
      <c r="AF2165" s="42" t="s">
        <v>3428</v>
      </c>
      <c r="AG2165" s="42">
        <v>76</v>
      </c>
      <c r="AH2165" s="42" t="s">
        <v>76</v>
      </c>
      <c r="AI2165" s="42">
        <v>182.5</v>
      </c>
      <c r="AJ2165" s="42">
        <v>362.28</v>
      </c>
      <c r="AK2165" s="42" t="s">
        <v>76</v>
      </c>
      <c r="AL2165" s="42" t="s">
        <v>76</v>
      </c>
      <c r="AM2165" s="42" t="s">
        <v>76</v>
      </c>
      <c r="AN2165" s="42">
        <v>5</v>
      </c>
    </row>
    <row r="2166" spans="2:40" x14ac:dyDescent="0.25">
      <c r="B2166" s="42" t="s">
        <v>408</v>
      </c>
      <c r="C2166" s="15">
        <v>467410</v>
      </c>
      <c r="D2166" s="15" t="s">
        <v>11920</v>
      </c>
      <c r="E2166" s="15">
        <v>2020</v>
      </c>
      <c r="F2166" s="41">
        <v>43831</v>
      </c>
      <c r="G2166" s="42">
        <v>1015.7</v>
      </c>
      <c r="H2166" s="42">
        <v>1018.9</v>
      </c>
      <c r="I2166" s="42">
        <v>1024.5</v>
      </c>
      <c r="J2166" s="42" t="s">
        <v>16925</v>
      </c>
      <c r="K2166" s="42">
        <v>1006.3</v>
      </c>
      <c r="L2166" s="42" t="s">
        <v>16926</v>
      </c>
      <c r="M2166" s="42">
        <v>19</v>
      </c>
      <c r="N2166" s="42">
        <v>29.4</v>
      </c>
      <c r="O2166" s="42" t="s">
        <v>16927</v>
      </c>
      <c r="P2166" s="42">
        <v>9.1999999999999993</v>
      </c>
      <c r="Q2166" s="42" t="s">
        <v>1462</v>
      </c>
      <c r="R2166" s="42">
        <v>14.3</v>
      </c>
      <c r="S2166" s="42">
        <v>3.4</v>
      </c>
      <c r="T2166" s="42">
        <v>360</v>
      </c>
      <c r="U2166" s="42">
        <v>18.8</v>
      </c>
      <c r="V2166" s="42">
        <v>360</v>
      </c>
      <c r="W2166" s="42" t="s">
        <v>16928</v>
      </c>
      <c r="X2166" s="42">
        <v>27.5</v>
      </c>
      <c r="Y2166" s="42">
        <v>12.9</v>
      </c>
      <c r="Z2166" s="42">
        <v>2</v>
      </c>
      <c r="AA2166" s="42">
        <v>7</v>
      </c>
      <c r="AB2166" s="42" t="s">
        <v>16929</v>
      </c>
      <c r="AC2166" s="42">
        <v>15</v>
      </c>
      <c r="AD2166" s="42" t="s">
        <v>16930</v>
      </c>
      <c r="AE2166" s="42">
        <v>27</v>
      </c>
      <c r="AF2166" s="42" t="s">
        <v>4535</v>
      </c>
      <c r="AG2166" s="42">
        <v>75</v>
      </c>
      <c r="AH2166" s="42" t="s">
        <v>76</v>
      </c>
      <c r="AI2166" s="42">
        <v>244.5</v>
      </c>
      <c r="AJ2166" s="42">
        <v>451.65</v>
      </c>
      <c r="AK2166" s="42" t="s">
        <v>76</v>
      </c>
      <c r="AL2166" s="42" t="s">
        <v>76</v>
      </c>
      <c r="AM2166" s="42" t="s">
        <v>76</v>
      </c>
      <c r="AN2166" s="42">
        <v>3.4</v>
      </c>
    </row>
    <row r="2167" spans="2:40" x14ac:dyDescent="0.25">
      <c r="B2167" s="42" t="s">
        <v>408</v>
      </c>
      <c r="C2167" s="15">
        <v>467410</v>
      </c>
      <c r="D2167" s="15" t="s">
        <v>11920</v>
      </c>
      <c r="E2167" s="15">
        <v>2020</v>
      </c>
      <c r="F2167" s="41">
        <v>43862</v>
      </c>
      <c r="G2167" s="42">
        <v>1017.5</v>
      </c>
      <c r="H2167" s="42">
        <v>1020.7</v>
      </c>
      <c r="I2167" s="42">
        <v>1025.0999999999999</v>
      </c>
      <c r="J2167" s="42" t="s">
        <v>1621</v>
      </c>
      <c r="K2167" s="42">
        <v>1008.7</v>
      </c>
      <c r="L2167" s="42" t="s">
        <v>16931</v>
      </c>
      <c r="M2167" s="42">
        <v>20</v>
      </c>
      <c r="N2167" s="42">
        <v>30.3</v>
      </c>
      <c r="O2167" s="42" t="s">
        <v>16932</v>
      </c>
      <c r="P2167" s="42">
        <v>11.1</v>
      </c>
      <c r="Q2167" s="42" t="s">
        <v>16933</v>
      </c>
      <c r="R2167" s="42">
        <v>14.2</v>
      </c>
      <c r="S2167" s="42">
        <v>3.2</v>
      </c>
      <c r="T2167" s="42">
        <v>360</v>
      </c>
      <c r="U2167" s="42">
        <v>15.3</v>
      </c>
      <c r="V2167" s="42">
        <v>10</v>
      </c>
      <c r="W2167" s="42" t="s">
        <v>16934</v>
      </c>
      <c r="X2167" s="42">
        <v>1.5</v>
      </c>
      <c r="Y2167" s="42">
        <v>1.3</v>
      </c>
      <c r="Z2167" s="42">
        <v>1</v>
      </c>
      <c r="AA2167" s="42">
        <v>0.5</v>
      </c>
      <c r="AB2167" s="42" t="s">
        <v>16935</v>
      </c>
      <c r="AC2167" s="42">
        <v>1.5</v>
      </c>
      <c r="AD2167" s="42" t="s">
        <v>16936</v>
      </c>
      <c r="AE2167" s="42">
        <v>1.5</v>
      </c>
      <c r="AF2167" s="42" t="s">
        <v>15223</v>
      </c>
      <c r="AG2167" s="42">
        <v>70</v>
      </c>
      <c r="AH2167" s="42" t="s">
        <v>76</v>
      </c>
      <c r="AI2167" s="42">
        <v>226.4</v>
      </c>
      <c r="AJ2167" s="42">
        <v>477.22</v>
      </c>
      <c r="AK2167" s="42" t="s">
        <v>76</v>
      </c>
      <c r="AL2167" s="42" t="s">
        <v>76</v>
      </c>
      <c r="AM2167" s="42" t="s">
        <v>76</v>
      </c>
      <c r="AN2167" s="42">
        <v>3.4</v>
      </c>
    </row>
    <row r="2168" spans="2:40" x14ac:dyDescent="0.25">
      <c r="B2168" s="42" t="s">
        <v>408</v>
      </c>
      <c r="C2168" s="15">
        <v>467410</v>
      </c>
      <c r="D2168" s="15" t="s">
        <v>11920</v>
      </c>
      <c r="E2168" s="15">
        <v>2020</v>
      </c>
      <c r="F2168" s="41">
        <v>43891</v>
      </c>
      <c r="G2168" s="42">
        <v>1012.4</v>
      </c>
      <c r="H2168" s="42">
        <v>1015.5</v>
      </c>
      <c r="I2168" s="42">
        <v>1018.9</v>
      </c>
      <c r="J2168" s="42" t="s">
        <v>16937</v>
      </c>
      <c r="K2168" s="42">
        <v>1004.5</v>
      </c>
      <c r="L2168" s="42" t="s">
        <v>16938</v>
      </c>
      <c r="M2168" s="42">
        <v>23.3</v>
      </c>
      <c r="N2168" s="42">
        <v>31.7</v>
      </c>
      <c r="O2168" s="42" t="s">
        <v>16939</v>
      </c>
      <c r="P2168" s="42">
        <v>15.5</v>
      </c>
      <c r="Q2168" s="42" t="s">
        <v>16940</v>
      </c>
      <c r="R2168" s="42">
        <v>17.100000000000001</v>
      </c>
      <c r="S2168" s="42">
        <v>2.9</v>
      </c>
      <c r="T2168" s="42">
        <v>360</v>
      </c>
      <c r="U2168" s="42">
        <v>16.2</v>
      </c>
      <c r="V2168" s="42">
        <v>20</v>
      </c>
      <c r="W2168" s="42" t="s">
        <v>16941</v>
      </c>
      <c r="X2168" s="42">
        <v>29.5</v>
      </c>
      <c r="Y2168" s="42">
        <v>10</v>
      </c>
      <c r="Z2168" s="42">
        <v>3</v>
      </c>
      <c r="AA2168" s="42">
        <v>5</v>
      </c>
      <c r="AB2168" s="42" t="s">
        <v>16942</v>
      </c>
      <c r="AC2168" s="42">
        <v>8.5</v>
      </c>
      <c r="AD2168" s="42" t="s">
        <v>16943</v>
      </c>
      <c r="AE2168" s="42">
        <v>13.5</v>
      </c>
      <c r="AF2168" s="42" t="s">
        <v>15231</v>
      </c>
      <c r="AG2168" s="42">
        <v>72</v>
      </c>
      <c r="AH2168" s="42" t="s">
        <v>76</v>
      </c>
      <c r="AI2168" s="42">
        <v>230.2</v>
      </c>
      <c r="AJ2168" s="42">
        <v>556.46</v>
      </c>
      <c r="AK2168" s="42" t="s">
        <v>76</v>
      </c>
      <c r="AL2168" s="42" t="s">
        <v>76</v>
      </c>
      <c r="AM2168" s="42" t="s">
        <v>76</v>
      </c>
      <c r="AN2168" s="42">
        <v>4.2</v>
      </c>
    </row>
    <row r="2169" spans="2:40" x14ac:dyDescent="0.25">
      <c r="B2169" s="42" t="s">
        <v>408</v>
      </c>
      <c r="C2169" s="15">
        <v>467410</v>
      </c>
      <c r="D2169" s="15" t="s">
        <v>11920</v>
      </c>
      <c r="E2169" s="15">
        <v>2020</v>
      </c>
      <c r="F2169" s="41">
        <v>43922</v>
      </c>
      <c r="G2169" s="42">
        <v>1012.8</v>
      </c>
      <c r="H2169" s="42">
        <v>1015.9</v>
      </c>
      <c r="I2169" s="42">
        <v>1017.2</v>
      </c>
      <c r="J2169" s="42" t="s">
        <v>6409</v>
      </c>
      <c r="K2169" s="42">
        <v>1008.5</v>
      </c>
      <c r="L2169" s="42" t="s">
        <v>16944</v>
      </c>
      <c r="M2169" s="42">
        <v>23.4</v>
      </c>
      <c r="N2169" s="42">
        <v>32</v>
      </c>
      <c r="O2169" s="42" t="s">
        <v>16945</v>
      </c>
      <c r="P2169" s="42">
        <v>15.6</v>
      </c>
      <c r="Q2169" s="42" t="s">
        <v>16946</v>
      </c>
      <c r="R2169" s="42">
        <v>18.3</v>
      </c>
      <c r="S2169" s="42">
        <v>3.1</v>
      </c>
      <c r="T2169" s="42">
        <v>360</v>
      </c>
      <c r="U2169" s="42">
        <v>17.399999999999999</v>
      </c>
      <c r="V2169" s="42">
        <v>360</v>
      </c>
      <c r="W2169" s="42" t="s">
        <v>16947</v>
      </c>
      <c r="X2169" s="42">
        <v>23</v>
      </c>
      <c r="Y2169" s="42">
        <v>13.6</v>
      </c>
      <c r="Z2169" s="42">
        <v>3</v>
      </c>
      <c r="AA2169" s="42">
        <v>1.5</v>
      </c>
      <c r="AB2169" s="42" t="s">
        <v>16948</v>
      </c>
      <c r="AC2169" s="42">
        <v>5</v>
      </c>
      <c r="AD2169" s="42" t="s">
        <v>16949</v>
      </c>
      <c r="AE2169" s="42">
        <v>15</v>
      </c>
      <c r="AF2169" s="42" t="s">
        <v>6416</v>
      </c>
      <c r="AG2169" s="42">
        <v>69</v>
      </c>
      <c r="AH2169" s="42" t="s">
        <v>76</v>
      </c>
      <c r="AI2169" s="42">
        <v>203.8</v>
      </c>
      <c r="AJ2169" s="42">
        <v>567.36</v>
      </c>
      <c r="AK2169" s="42" t="s">
        <v>76</v>
      </c>
      <c r="AL2169" s="42" t="s">
        <v>76</v>
      </c>
      <c r="AM2169" s="42" t="s">
        <v>76</v>
      </c>
      <c r="AN2169" s="42">
        <v>4.9000000000000004</v>
      </c>
    </row>
    <row r="2170" spans="2:40" x14ac:dyDescent="0.25">
      <c r="B2170" s="42" t="s">
        <v>408</v>
      </c>
      <c r="C2170" s="15">
        <v>467410</v>
      </c>
      <c r="D2170" s="15" t="s">
        <v>11920</v>
      </c>
      <c r="E2170" s="15">
        <v>2020</v>
      </c>
      <c r="F2170" s="41">
        <v>43952</v>
      </c>
      <c r="G2170" s="42">
        <v>1006.8</v>
      </c>
      <c r="H2170" s="42">
        <v>1009.9</v>
      </c>
      <c r="I2170" s="42">
        <v>1012</v>
      </c>
      <c r="J2170" s="42" t="s">
        <v>16950</v>
      </c>
      <c r="K2170" s="42">
        <v>1000</v>
      </c>
      <c r="L2170" s="42" t="s">
        <v>16951</v>
      </c>
      <c r="M2170" s="42">
        <v>28.1</v>
      </c>
      <c r="N2170" s="42">
        <v>34.700000000000003</v>
      </c>
      <c r="O2170" s="42" t="s">
        <v>16952</v>
      </c>
      <c r="P2170" s="42">
        <v>23</v>
      </c>
      <c r="Q2170" s="42" t="s">
        <v>16953</v>
      </c>
      <c r="R2170" s="42">
        <v>23.1</v>
      </c>
      <c r="S2170" s="42">
        <v>2.4</v>
      </c>
      <c r="T2170" s="42">
        <v>360</v>
      </c>
      <c r="U2170" s="42">
        <v>17</v>
      </c>
      <c r="V2170" s="42">
        <v>200</v>
      </c>
      <c r="W2170" s="42" t="s">
        <v>16954</v>
      </c>
      <c r="X2170" s="42">
        <v>470.5</v>
      </c>
      <c r="Y2170" s="42">
        <v>57.2</v>
      </c>
      <c r="Z2170" s="42">
        <v>10</v>
      </c>
      <c r="AA2170" s="42">
        <v>24</v>
      </c>
      <c r="AB2170" s="42" t="s">
        <v>16955</v>
      </c>
      <c r="AC2170" s="42">
        <v>47</v>
      </c>
      <c r="AD2170" s="42" t="s">
        <v>16956</v>
      </c>
      <c r="AE2170" s="42">
        <v>176</v>
      </c>
      <c r="AF2170" s="42" t="s">
        <v>2824</v>
      </c>
      <c r="AG2170" s="42">
        <v>76</v>
      </c>
      <c r="AH2170" s="42" t="s">
        <v>76</v>
      </c>
      <c r="AI2170" s="42">
        <v>222</v>
      </c>
      <c r="AJ2170" s="42">
        <v>592.71</v>
      </c>
      <c r="AK2170" s="42" t="s">
        <v>76</v>
      </c>
      <c r="AL2170" s="42" t="s">
        <v>76</v>
      </c>
      <c r="AM2170" s="42" t="s">
        <v>76</v>
      </c>
      <c r="AN2170" s="42">
        <v>5.8</v>
      </c>
    </row>
    <row r="2171" spans="2:40" x14ac:dyDescent="0.25">
      <c r="B2171" s="42" t="s">
        <v>408</v>
      </c>
      <c r="C2171" s="15">
        <v>467410</v>
      </c>
      <c r="D2171" s="15" t="s">
        <v>11920</v>
      </c>
      <c r="E2171" s="15">
        <v>2020</v>
      </c>
      <c r="F2171" s="41">
        <v>43983</v>
      </c>
      <c r="G2171" s="42">
        <v>1006.5</v>
      </c>
      <c r="H2171" s="42">
        <v>1009.6</v>
      </c>
      <c r="I2171" s="42">
        <v>1012</v>
      </c>
      <c r="J2171" s="42" t="s">
        <v>9509</v>
      </c>
      <c r="K2171" s="42">
        <v>1002.1</v>
      </c>
      <c r="L2171" s="42" t="s">
        <v>16957</v>
      </c>
      <c r="M2171" s="42">
        <v>30.1</v>
      </c>
      <c r="N2171" s="42">
        <v>35.9</v>
      </c>
      <c r="O2171" s="42" t="s">
        <v>16958</v>
      </c>
      <c r="P2171" s="42">
        <v>24.2</v>
      </c>
      <c r="Q2171" s="42" t="s">
        <v>16959</v>
      </c>
      <c r="R2171" s="42">
        <v>24</v>
      </c>
      <c r="S2171" s="42">
        <v>2.4</v>
      </c>
      <c r="T2171" s="42">
        <v>260</v>
      </c>
      <c r="U2171" s="42">
        <v>17.899999999999999</v>
      </c>
      <c r="V2171" s="42">
        <v>200</v>
      </c>
      <c r="W2171" s="42" t="s">
        <v>16960</v>
      </c>
      <c r="X2171" s="42">
        <v>58.5</v>
      </c>
      <c r="Y2171" s="42">
        <v>10.5</v>
      </c>
      <c r="Z2171" s="42">
        <v>10</v>
      </c>
      <c r="AA2171" s="42">
        <v>13</v>
      </c>
      <c r="AB2171" s="42" t="s">
        <v>16961</v>
      </c>
      <c r="AC2171" s="42">
        <v>15.5</v>
      </c>
      <c r="AD2171" s="42" t="s">
        <v>16962</v>
      </c>
      <c r="AE2171" s="42">
        <v>17</v>
      </c>
      <c r="AF2171" s="42" t="s">
        <v>2832</v>
      </c>
      <c r="AG2171" s="42">
        <v>71</v>
      </c>
      <c r="AH2171" s="42" t="s">
        <v>76</v>
      </c>
      <c r="AI2171" s="42">
        <v>271.8</v>
      </c>
      <c r="AJ2171" s="42">
        <v>666.25</v>
      </c>
      <c r="AK2171" s="42" t="s">
        <v>76</v>
      </c>
      <c r="AL2171" s="42" t="s">
        <v>76</v>
      </c>
      <c r="AM2171" s="42" t="s">
        <v>76</v>
      </c>
      <c r="AN2171" s="42">
        <v>5</v>
      </c>
    </row>
    <row r="2172" spans="2:40" x14ac:dyDescent="0.25">
      <c r="B2172" s="42" t="s">
        <v>408</v>
      </c>
      <c r="C2172" s="15">
        <v>467410</v>
      </c>
      <c r="D2172" s="15" t="s">
        <v>11920</v>
      </c>
      <c r="E2172" s="15">
        <v>2020</v>
      </c>
      <c r="F2172" s="41">
        <v>44013</v>
      </c>
      <c r="G2172" s="42">
        <v>1006</v>
      </c>
      <c r="H2172" s="42">
        <v>1009</v>
      </c>
      <c r="I2172" s="42">
        <v>1009.8</v>
      </c>
      <c r="J2172" s="42" t="s">
        <v>16963</v>
      </c>
      <c r="K2172" s="42">
        <v>1001.8</v>
      </c>
      <c r="L2172" s="42" t="s">
        <v>16964</v>
      </c>
      <c r="M2172" s="42">
        <v>30.2</v>
      </c>
      <c r="N2172" s="42">
        <v>35.200000000000003</v>
      </c>
      <c r="O2172" s="42" t="s">
        <v>16965</v>
      </c>
      <c r="P2172" s="42">
        <v>24.7</v>
      </c>
      <c r="Q2172" s="42" t="s">
        <v>16966</v>
      </c>
      <c r="R2172" s="42">
        <v>24.5</v>
      </c>
      <c r="S2172" s="42">
        <v>2.2999999999999998</v>
      </c>
      <c r="T2172" s="42">
        <v>130</v>
      </c>
      <c r="U2172" s="42">
        <v>14.5</v>
      </c>
      <c r="V2172" s="42">
        <v>220</v>
      </c>
      <c r="W2172" s="42" t="s">
        <v>16967</v>
      </c>
      <c r="X2172" s="42">
        <v>141</v>
      </c>
      <c r="Y2172" s="42">
        <v>24</v>
      </c>
      <c r="Z2172" s="42">
        <v>14</v>
      </c>
      <c r="AA2172" s="42">
        <v>16</v>
      </c>
      <c r="AB2172" s="42" t="s">
        <v>16968</v>
      </c>
      <c r="AC2172" s="42">
        <v>50.5</v>
      </c>
      <c r="AD2172" s="42" t="s">
        <v>16969</v>
      </c>
      <c r="AE2172" s="42">
        <v>52</v>
      </c>
      <c r="AF2172" s="42" t="s">
        <v>5803</v>
      </c>
      <c r="AG2172" s="42">
        <v>72</v>
      </c>
      <c r="AH2172" s="42" t="s">
        <v>76</v>
      </c>
      <c r="AI2172" s="42">
        <v>232.9</v>
      </c>
      <c r="AJ2172" s="42">
        <v>614.38</v>
      </c>
      <c r="AK2172" s="42" t="s">
        <v>76</v>
      </c>
      <c r="AL2172" s="42" t="s">
        <v>76</v>
      </c>
      <c r="AM2172" s="42" t="s">
        <v>76</v>
      </c>
      <c r="AN2172" s="42">
        <v>6</v>
      </c>
    </row>
    <row r="2173" spans="2:40" x14ac:dyDescent="0.25">
      <c r="B2173" s="42" t="s">
        <v>408</v>
      </c>
      <c r="C2173" s="15">
        <v>467410</v>
      </c>
      <c r="D2173" s="15" t="s">
        <v>11920</v>
      </c>
      <c r="E2173" s="15">
        <v>2020</v>
      </c>
      <c r="F2173" s="41">
        <v>44044</v>
      </c>
      <c r="G2173" s="42">
        <v>1004.8</v>
      </c>
      <c r="H2173" s="42">
        <v>1007.9</v>
      </c>
      <c r="I2173" s="42">
        <v>1012.4</v>
      </c>
      <c r="J2173" s="42" t="s">
        <v>16970</v>
      </c>
      <c r="K2173" s="42">
        <v>999.5</v>
      </c>
      <c r="L2173" s="42" t="s">
        <v>16971</v>
      </c>
      <c r="M2173" s="42">
        <v>28.8</v>
      </c>
      <c r="N2173" s="42">
        <v>35</v>
      </c>
      <c r="O2173" s="42" t="s">
        <v>16972</v>
      </c>
      <c r="P2173" s="42">
        <v>23.9</v>
      </c>
      <c r="Q2173" s="42" t="s">
        <v>16973</v>
      </c>
      <c r="R2173" s="42">
        <v>24.5</v>
      </c>
      <c r="S2173" s="42">
        <v>2.5</v>
      </c>
      <c r="T2173" s="42">
        <v>10</v>
      </c>
      <c r="U2173" s="42">
        <v>18.100000000000001</v>
      </c>
      <c r="V2173" s="42">
        <v>150</v>
      </c>
      <c r="W2173" s="42" t="s">
        <v>16974</v>
      </c>
      <c r="X2173" s="42">
        <v>663.5</v>
      </c>
      <c r="Y2173" s="42">
        <v>77.8</v>
      </c>
      <c r="Z2173" s="42">
        <v>19</v>
      </c>
      <c r="AA2173" s="42">
        <v>20</v>
      </c>
      <c r="AB2173" s="42" t="s">
        <v>16975</v>
      </c>
      <c r="AC2173" s="42">
        <v>37.5</v>
      </c>
      <c r="AD2173" s="42" t="s">
        <v>16976</v>
      </c>
      <c r="AE2173" s="42">
        <v>222</v>
      </c>
      <c r="AF2173" s="42" t="s">
        <v>16977</v>
      </c>
      <c r="AG2173" s="42">
        <v>79</v>
      </c>
      <c r="AH2173" s="42" t="s">
        <v>76</v>
      </c>
      <c r="AI2173" s="42">
        <v>177.7</v>
      </c>
      <c r="AJ2173" s="42">
        <v>509.26</v>
      </c>
      <c r="AK2173" s="42" t="s">
        <v>76</v>
      </c>
      <c r="AL2173" s="42" t="s">
        <v>76</v>
      </c>
      <c r="AM2173" s="42" t="s">
        <v>76</v>
      </c>
      <c r="AN2173" s="42">
        <v>6.8</v>
      </c>
    </row>
    <row r="2174" spans="2:40" x14ac:dyDescent="0.25">
      <c r="B2174" s="42" t="s">
        <v>408</v>
      </c>
      <c r="C2174" s="15">
        <v>467410</v>
      </c>
      <c r="D2174" s="15" t="s">
        <v>11920</v>
      </c>
      <c r="E2174" s="15">
        <v>2020</v>
      </c>
      <c r="F2174" s="41">
        <v>44075</v>
      </c>
      <c r="G2174" s="42">
        <v>1006.6</v>
      </c>
      <c r="H2174" s="42">
        <v>1009.7</v>
      </c>
      <c r="I2174" s="42">
        <v>1012.1</v>
      </c>
      <c r="J2174" s="42" t="s">
        <v>16978</v>
      </c>
      <c r="K2174" s="42">
        <v>999.1</v>
      </c>
      <c r="L2174" s="42" t="s">
        <v>16979</v>
      </c>
      <c r="M2174" s="42">
        <v>29.3</v>
      </c>
      <c r="N2174" s="42">
        <v>34.4</v>
      </c>
      <c r="O2174" s="42" t="s">
        <v>16980</v>
      </c>
      <c r="P2174" s="42">
        <v>24.1</v>
      </c>
      <c r="Q2174" s="42" t="s">
        <v>16981</v>
      </c>
      <c r="R2174" s="42">
        <v>22.9</v>
      </c>
      <c r="S2174" s="42">
        <v>2.4</v>
      </c>
      <c r="T2174" s="42">
        <v>360</v>
      </c>
      <c r="U2174" s="42">
        <v>13.4</v>
      </c>
      <c r="V2174" s="42">
        <v>180</v>
      </c>
      <c r="W2174" s="42" t="s">
        <v>16982</v>
      </c>
      <c r="X2174" s="42">
        <v>56.3</v>
      </c>
      <c r="Y2174" s="42">
        <v>5.5</v>
      </c>
      <c r="Z2174" s="42">
        <v>3</v>
      </c>
      <c r="AA2174" s="42">
        <v>11.5</v>
      </c>
      <c r="AB2174" s="42" t="s">
        <v>16983</v>
      </c>
      <c r="AC2174" s="42">
        <v>32.5</v>
      </c>
      <c r="AD2174" s="42" t="s">
        <v>16984</v>
      </c>
      <c r="AE2174" s="42">
        <v>38.5</v>
      </c>
      <c r="AF2174" s="42" t="s">
        <v>2310</v>
      </c>
      <c r="AG2174" s="42">
        <v>70</v>
      </c>
      <c r="AH2174" s="42" t="s">
        <v>76</v>
      </c>
      <c r="AI2174" s="42">
        <v>239.1</v>
      </c>
      <c r="AJ2174" s="42">
        <v>573.97</v>
      </c>
      <c r="AK2174" s="42" t="s">
        <v>76</v>
      </c>
      <c r="AL2174" s="42" t="s">
        <v>76</v>
      </c>
      <c r="AM2174" s="42" t="s">
        <v>76</v>
      </c>
      <c r="AN2174" s="42">
        <v>5</v>
      </c>
    </row>
    <row r="2175" spans="2:40" x14ac:dyDescent="0.25">
      <c r="B2175" s="42" t="s">
        <v>408</v>
      </c>
      <c r="C2175" s="15">
        <v>467410</v>
      </c>
      <c r="D2175" s="15" t="s">
        <v>11920</v>
      </c>
      <c r="E2175" s="15">
        <v>2020</v>
      </c>
      <c r="F2175" s="41">
        <v>44105</v>
      </c>
      <c r="G2175" s="42">
        <v>1009.1</v>
      </c>
      <c r="H2175" s="42">
        <v>1012.2</v>
      </c>
      <c r="I2175" s="42">
        <v>1014.8</v>
      </c>
      <c r="J2175" s="42" t="s">
        <v>16985</v>
      </c>
      <c r="K2175" s="42">
        <v>1002.4</v>
      </c>
      <c r="L2175" s="42" t="s">
        <v>16986</v>
      </c>
      <c r="M2175" s="42">
        <v>26.8</v>
      </c>
      <c r="N2175" s="42">
        <v>32.700000000000003</v>
      </c>
      <c r="O2175" s="42" t="s">
        <v>16987</v>
      </c>
      <c r="P2175" s="42">
        <v>20.2</v>
      </c>
      <c r="Q2175" s="42" t="s">
        <v>16988</v>
      </c>
      <c r="R2175" s="42">
        <v>20.7</v>
      </c>
      <c r="S2175" s="42">
        <v>2.7</v>
      </c>
      <c r="T2175" s="42">
        <v>360</v>
      </c>
      <c r="U2175" s="42">
        <v>16.899999999999999</v>
      </c>
      <c r="V2175" s="42">
        <v>360</v>
      </c>
      <c r="W2175" s="42" t="s">
        <v>16989</v>
      </c>
      <c r="X2175" s="42">
        <v>1</v>
      </c>
      <c r="Y2175" s="42">
        <v>2.2000000000000002</v>
      </c>
      <c r="Z2175" s="42">
        <v>2</v>
      </c>
      <c r="AA2175" s="42">
        <v>0.5</v>
      </c>
      <c r="AB2175" s="42" t="s">
        <v>16990</v>
      </c>
      <c r="AC2175" s="42">
        <v>0.5</v>
      </c>
      <c r="AD2175" s="42" t="s">
        <v>16991</v>
      </c>
      <c r="AE2175" s="42">
        <v>0.5</v>
      </c>
      <c r="AF2175" s="42" t="s">
        <v>7085</v>
      </c>
      <c r="AG2175" s="42">
        <v>70</v>
      </c>
      <c r="AH2175" s="42" t="s">
        <v>76</v>
      </c>
      <c r="AI2175" s="42">
        <v>225.6</v>
      </c>
      <c r="AJ2175" s="42">
        <v>508.27</v>
      </c>
      <c r="AK2175" s="42" t="s">
        <v>76</v>
      </c>
      <c r="AL2175" s="42" t="s">
        <v>76</v>
      </c>
      <c r="AM2175" s="42" t="s">
        <v>76</v>
      </c>
      <c r="AN2175" s="42">
        <v>4.9000000000000004</v>
      </c>
    </row>
    <row r="2176" spans="2:40" x14ac:dyDescent="0.25">
      <c r="B2176" s="42" t="s">
        <v>408</v>
      </c>
      <c r="C2176" s="15">
        <v>467410</v>
      </c>
      <c r="D2176" s="15" t="s">
        <v>11920</v>
      </c>
      <c r="E2176" s="15">
        <v>2020</v>
      </c>
      <c r="F2176" s="41">
        <v>44136</v>
      </c>
      <c r="G2176" s="42">
        <v>1013.1</v>
      </c>
      <c r="H2176" s="42">
        <v>1016.2</v>
      </c>
      <c r="I2176" s="42">
        <v>1018.2</v>
      </c>
      <c r="J2176" s="42" t="s">
        <v>16992</v>
      </c>
      <c r="K2176" s="42">
        <v>1005.2</v>
      </c>
      <c r="L2176" s="42" t="s">
        <v>16993</v>
      </c>
      <c r="M2176" s="42">
        <v>24.2</v>
      </c>
      <c r="N2176" s="42">
        <v>32</v>
      </c>
      <c r="O2176" s="42" t="s">
        <v>16994</v>
      </c>
      <c r="P2176" s="42">
        <v>18.899999999999999</v>
      </c>
      <c r="Q2176" s="42" t="s">
        <v>16995</v>
      </c>
      <c r="R2176" s="42">
        <v>19.600000000000001</v>
      </c>
      <c r="S2176" s="42">
        <v>2.7</v>
      </c>
      <c r="T2176" s="42">
        <v>360</v>
      </c>
      <c r="U2176" s="42">
        <v>12.8</v>
      </c>
      <c r="V2176" s="42">
        <v>360</v>
      </c>
      <c r="W2176" s="42" t="s">
        <v>1693</v>
      </c>
      <c r="X2176" s="42">
        <v>52</v>
      </c>
      <c r="Y2176" s="42">
        <v>17.100000000000001</v>
      </c>
      <c r="Z2176" s="42">
        <v>3</v>
      </c>
      <c r="AA2176" s="42">
        <v>7.5</v>
      </c>
      <c r="AB2176" s="42" t="s">
        <v>16996</v>
      </c>
      <c r="AC2176" s="42">
        <v>18.5</v>
      </c>
      <c r="AD2176" s="42" t="s">
        <v>16997</v>
      </c>
      <c r="AE2176" s="42">
        <v>49</v>
      </c>
      <c r="AF2176" s="42" t="s">
        <v>6467</v>
      </c>
      <c r="AG2176" s="42">
        <v>76</v>
      </c>
      <c r="AH2176" s="42" t="s">
        <v>76</v>
      </c>
      <c r="AI2176" s="42">
        <v>168.6</v>
      </c>
      <c r="AJ2176" s="42">
        <v>364.59</v>
      </c>
      <c r="AK2176" s="42" t="s">
        <v>76</v>
      </c>
      <c r="AL2176" s="42" t="s">
        <v>76</v>
      </c>
      <c r="AM2176" s="42" t="s">
        <v>76</v>
      </c>
      <c r="AN2176" s="42">
        <v>5.6</v>
      </c>
    </row>
    <row r="2177" spans="2:40" x14ac:dyDescent="0.25">
      <c r="B2177" s="42" t="s">
        <v>408</v>
      </c>
      <c r="C2177" s="15">
        <v>467410</v>
      </c>
      <c r="D2177" s="15" t="s">
        <v>11920</v>
      </c>
      <c r="E2177" s="15">
        <v>2020</v>
      </c>
      <c r="F2177" s="41">
        <v>44166</v>
      </c>
      <c r="G2177" s="42">
        <v>1014.2</v>
      </c>
      <c r="H2177" s="42">
        <v>1017.4</v>
      </c>
      <c r="I2177" s="42">
        <v>1022.3</v>
      </c>
      <c r="J2177" s="42" t="s">
        <v>16998</v>
      </c>
      <c r="K2177" s="42">
        <v>1008</v>
      </c>
      <c r="L2177" s="42" t="s">
        <v>16999</v>
      </c>
      <c r="M2177" s="42">
        <v>20.100000000000001</v>
      </c>
      <c r="N2177" s="42">
        <v>29.4</v>
      </c>
      <c r="O2177" s="42" t="s">
        <v>17000</v>
      </c>
      <c r="P2177" s="42">
        <v>10.199999999999999</v>
      </c>
      <c r="Q2177" s="42" t="s">
        <v>17001</v>
      </c>
      <c r="R2177" s="42">
        <v>15.6</v>
      </c>
      <c r="S2177" s="42">
        <v>4</v>
      </c>
      <c r="T2177" s="42">
        <v>360</v>
      </c>
      <c r="U2177" s="42">
        <v>21</v>
      </c>
      <c r="V2177" s="42">
        <v>360</v>
      </c>
      <c r="W2177" s="42" t="s">
        <v>17002</v>
      </c>
      <c r="X2177" s="42">
        <v>6</v>
      </c>
      <c r="Y2177" s="42">
        <v>14.3</v>
      </c>
      <c r="Z2177" s="42">
        <v>3</v>
      </c>
      <c r="AA2177" s="42">
        <v>1</v>
      </c>
      <c r="AB2177" s="42" t="s">
        <v>17003</v>
      </c>
      <c r="AC2177" s="42">
        <v>2.5</v>
      </c>
      <c r="AD2177" s="42" t="s">
        <v>17004</v>
      </c>
      <c r="AE2177" s="42">
        <v>2.5</v>
      </c>
      <c r="AF2177" s="42" t="s">
        <v>9555</v>
      </c>
      <c r="AG2177" s="42">
        <v>76</v>
      </c>
      <c r="AH2177" s="42" t="s">
        <v>76</v>
      </c>
      <c r="AI2177" s="42">
        <v>153.30000000000001</v>
      </c>
      <c r="AJ2177" s="42">
        <v>355.19</v>
      </c>
      <c r="AK2177" s="42" t="s">
        <v>76</v>
      </c>
      <c r="AL2177" s="42" t="s">
        <v>76</v>
      </c>
      <c r="AM2177" s="42" t="s">
        <v>76</v>
      </c>
      <c r="AN2177" s="42">
        <v>6.7</v>
      </c>
    </row>
    <row r="2178" spans="2:40" x14ac:dyDescent="0.25">
      <c r="B2178" s="42" t="s">
        <v>408</v>
      </c>
      <c r="C2178" s="15">
        <v>467410</v>
      </c>
      <c r="D2178" s="15" t="s">
        <v>11920</v>
      </c>
      <c r="E2178" s="15">
        <v>2021</v>
      </c>
      <c r="F2178" s="41">
        <v>44197</v>
      </c>
      <c r="G2178" s="42">
        <v>1015.9</v>
      </c>
      <c r="H2178" s="42">
        <v>1019.1</v>
      </c>
      <c r="I2178" s="42">
        <v>1022.3</v>
      </c>
      <c r="J2178" s="42" t="s">
        <v>17005</v>
      </c>
      <c r="K2178" s="42">
        <v>1006.3</v>
      </c>
      <c r="L2178" s="42" t="s">
        <v>17006</v>
      </c>
      <c r="M2178" s="42">
        <v>16.5</v>
      </c>
      <c r="N2178" s="42">
        <v>27.3</v>
      </c>
      <c r="O2178" s="42" t="s">
        <v>17007</v>
      </c>
      <c r="P2178" s="42">
        <v>8.4</v>
      </c>
      <c r="Q2178" s="42" t="s">
        <v>17008</v>
      </c>
      <c r="R2178" s="42">
        <v>11.4</v>
      </c>
      <c r="S2178" s="42">
        <v>3.4</v>
      </c>
      <c r="T2178" s="42">
        <v>360</v>
      </c>
      <c r="U2178" s="42">
        <v>17.899999999999999</v>
      </c>
      <c r="V2178" s="42">
        <v>10</v>
      </c>
      <c r="W2178" s="42" t="s">
        <v>17009</v>
      </c>
      <c r="X2178" s="42">
        <v>2.5</v>
      </c>
      <c r="Y2178" s="42">
        <v>5.0999999999999996</v>
      </c>
      <c r="Z2178" s="42">
        <v>1</v>
      </c>
      <c r="AA2178" s="42">
        <v>1</v>
      </c>
      <c r="AB2178" s="42" t="s">
        <v>17010</v>
      </c>
      <c r="AC2178" s="42">
        <v>2.5</v>
      </c>
      <c r="AD2178" s="42" t="s">
        <v>17010</v>
      </c>
      <c r="AE2178" s="42">
        <v>2.5</v>
      </c>
      <c r="AF2178" s="42" t="s">
        <v>4622</v>
      </c>
      <c r="AG2178" s="42">
        <v>73</v>
      </c>
      <c r="AH2178" s="42" t="s">
        <v>76</v>
      </c>
      <c r="AI2178" s="42">
        <v>202</v>
      </c>
      <c r="AJ2178" s="42">
        <v>431.58</v>
      </c>
      <c r="AK2178" s="42" t="s">
        <v>76</v>
      </c>
      <c r="AL2178" s="42" t="s">
        <v>76</v>
      </c>
      <c r="AM2178" s="42" t="s">
        <v>76</v>
      </c>
      <c r="AN2178" s="42">
        <v>3.9</v>
      </c>
    </row>
    <row r="2179" spans="2:40" x14ac:dyDescent="0.25">
      <c r="B2179" s="42" t="s">
        <v>408</v>
      </c>
      <c r="C2179" s="15">
        <v>467410</v>
      </c>
      <c r="D2179" s="15" t="s">
        <v>11920</v>
      </c>
      <c r="E2179" s="15">
        <v>2021</v>
      </c>
      <c r="F2179" s="41">
        <v>44228</v>
      </c>
      <c r="G2179" s="42">
        <v>1013.8</v>
      </c>
      <c r="H2179" s="42">
        <v>1016.9</v>
      </c>
      <c r="I2179" s="42">
        <v>1021.7</v>
      </c>
      <c r="J2179" s="42" t="s">
        <v>17011</v>
      </c>
      <c r="K2179" s="42">
        <v>1005.1</v>
      </c>
      <c r="L2179" s="42" t="s">
        <v>17012</v>
      </c>
      <c r="M2179" s="42">
        <v>19.7</v>
      </c>
      <c r="N2179" s="42">
        <v>27.5</v>
      </c>
      <c r="O2179" s="42" t="s">
        <v>17013</v>
      </c>
      <c r="P2179" s="42">
        <v>13.8</v>
      </c>
      <c r="Q2179" s="42" t="s">
        <v>17014</v>
      </c>
      <c r="R2179" s="42">
        <v>14.5</v>
      </c>
      <c r="S2179" s="42">
        <v>2.8</v>
      </c>
      <c r="T2179" s="42">
        <v>360</v>
      </c>
      <c r="U2179" s="42">
        <v>14.9</v>
      </c>
      <c r="V2179" s="42">
        <v>10</v>
      </c>
      <c r="W2179" s="42" t="s">
        <v>17015</v>
      </c>
      <c r="X2179" s="42">
        <v>13.5</v>
      </c>
      <c r="Y2179" s="42">
        <v>5.2</v>
      </c>
      <c r="Z2179" s="42">
        <v>1</v>
      </c>
      <c r="AA2179" s="42">
        <v>2.5</v>
      </c>
      <c r="AB2179" s="42" t="s">
        <v>13580</v>
      </c>
      <c r="AC2179" s="42">
        <v>6.5</v>
      </c>
      <c r="AD2179" s="42" t="s">
        <v>17016</v>
      </c>
      <c r="AE2179" s="42">
        <v>13.5</v>
      </c>
      <c r="AF2179" s="42" t="s">
        <v>1464</v>
      </c>
      <c r="AG2179" s="42">
        <v>74</v>
      </c>
      <c r="AH2179" s="42" t="s">
        <v>76</v>
      </c>
      <c r="AI2179" s="42">
        <v>224.3</v>
      </c>
      <c r="AJ2179" s="42">
        <v>502.52</v>
      </c>
      <c r="AK2179" s="42" t="s">
        <v>76</v>
      </c>
      <c r="AL2179" s="42" t="s">
        <v>76</v>
      </c>
      <c r="AM2179" s="42" t="s">
        <v>76</v>
      </c>
      <c r="AN2179" s="42">
        <v>3.1</v>
      </c>
    </row>
    <row r="2180" spans="2:40" x14ac:dyDescent="0.25">
      <c r="B2180" s="42" t="s">
        <v>408</v>
      </c>
      <c r="C2180" s="15">
        <v>467410</v>
      </c>
      <c r="D2180" s="15" t="s">
        <v>11920</v>
      </c>
      <c r="E2180" s="15">
        <v>2021</v>
      </c>
      <c r="F2180" s="41">
        <v>44256</v>
      </c>
      <c r="G2180" s="42">
        <v>1012.6</v>
      </c>
      <c r="H2180" s="42">
        <v>1015.7</v>
      </c>
      <c r="I2180" s="42">
        <v>1019.7</v>
      </c>
      <c r="J2180" s="42" t="s">
        <v>17017</v>
      </c>
      <c r="K2180" s="42">
        <v>1003.3</v>
      </c>
      <c r="L2180" s="42" t="s">
        <v>17018</v>
      </c>
      <c r="M2180" s="42">
        <v>22.4</v>
      </c>
      <c r="N2180" s="42">
        <v>30.7</v>
      </c>
      <c r="O2180" s="42" t="s">
        <v>17019</v>
      </c>
      <c r="P2180" s="42">
        <v>14.7</v>
      </c>
      <c r="Q2180" s="42" t="s">
        <v>17020</v>
      </c>
      <c r="R2180" s="42">
        <v>17.2</v>
      </c>
      <c r="S2180" s="42">
        <v>2.9</v>
      </c>
      <c r="T2180" s="42">
        <v>360</v>
      </c>
      <c r="U2180" s="42">
        <v>15.3</v>
      </c>
      <c r="V2180" s="42">
        <v>10</v>
      </c>
      <c r="W2180" s="42" t="s">
        <v>17021</v>
      </c>
      <c r="X2180" s="42">
        <v>5</v>
      </c>
      <c r="Y2180" s="42">
        <v>3.8</v>
      </c>
      <c r="Z2180" s="42">
        <v>1</v>
      </c>
      <c r="AA2180" s="42">
        <v>2.5</v>
      </c>
      <c r="AB2180" s="42" t="s">
        <v>17022</v>
      </c>
      <c r="AC2180" s="42">
        <v>4.5</v>
      </c>
      <c r="AD2180" s="42" t="s">
        <v>17022</v>
      </c>
      <c r="AE2180" s="42">
        <v>5</v>
      </c>
      <c r="AF2180" s="42" t="s">
        <v>6495</v>
      </c>
      <c r="AG2180" s="42">
        <v>74</v>
      </c>
      <c r="AH2180" s="42" t="s">
        <v>76</v>
      </c>
      <c r="AI2180" s="42">
        <v>248</v>
      </c>
      <c r="AJ2180" s="42">
        <v>592.49</v>
      </c>
      <c r="AK2180" s="42" t="s">
        <v>76</v>
      </c>
      <c r="AL2180" s="42" t="s">
        <v>76</v>
      </c>
      <c r="AM2180" s="42" t="s">
        <v>76</v>
      </c>
      <c r="AN2180" s="42">
        <v>3.6</v>
      </c>
    </row>
    <row r="2181" spans="2:40" x14ac:dyDescent="0.25">
      <c r="B2181" s="42" t="s">
        <v>408</v>
      </c>
      <c r="C2181" s="15">
        <v>467410</v>
      </c>
      <c r="D2181" s="15" t="s">
        <v>11920</v>
      </c>
      <c r="E2181" s="15">
        <v>2021</v>
      </c>
      <c r="F2181" s="41">
        <v>44287</v>
      </c>
      <c r="G2181" s="42">
        <v>1010.4</v>
      </c>
      <c r="H2181" s="42">
        <v>1013.5</v>
      </c>
      <c r="I2181" s="42">
        <v>1017.4</v>
      </c>
      <c r="J2181" s="42" t="s">
        <v>17023</v>
      </c>
      <c r="K2181" s="42">
        <v>1002.2</v>
      </c>
      <c r="L2181" s="42" t="s">
        <v>17024</v>
      </c>
      <c r="M2181" s="42">
        <v>24.6</v>
      </c>
      <c r="N2181" s="42">
        <v>31.3</v>
      </c>
      <c r="O2181" s="42" t="s">
        <v>17025</v>
      </c>
      <c r="P2181" s="42">
        <v>17.8</v>
      </c>
      <c r="Q2181" s="42" t="s">
        <v>17026</v>
      </c>
      <c r="R2181" s="42">
        <v>19.3</v>
      </c>
      <c r="S2181" s="42">
        <v>2.9</v>
      </c>
      <c r="T2181" s="42">
        <v>360</v>
      </c>
      <c r="U2181" s="42">
        <v>14.6</v>
      </c>
      <c r="V2181" s="42">
        <v>350</v>
      </c>
      <c r="W2181" s="42" t="s">
        <v>17027</v>
      </c>
      <c r="X2181" s="42">
        <v>20</v>
      </c>
      <c r="Y2181" s="42">
        <v>11.5</v>
      </c>
      <c r="Z2181" s="42">
        <v>4</v>
      </c>
      <c r="AA2181" s="42">
        <v>1.5</v>
      </c>
      <c r="AB2181" s="42" t="s">
        <v>14163</v>
      </c>
      <c r="AC2181" s="42">
        <v>6.5</v>
      </c>
      <c r="AD2181" s="42" t="s">
        <v>14163</v>
      </c>
      <c r="AE2181" s="42">
        <v>16</v>
      </c>
      <c r="AF2181" s="42" t="s">
        <v>6502</v>
      </c>
      <c r="AG2181" s="42">
        <v>73</v>
      </c>
      <c r="AH2181" s="42" t="s">
        <v>76</v>
      </c>
      <c r="AI2181" s="42">
        <v>222.3</v>
      </c>
      <c r="AJ2181" s="42">
        <v>618.6</v>
      </c>
      <c r="AK2181" s="42" t="s">
        <v>76</v>
      </c>
      <c r="AL2181" s="42" t="s">
        <v>76</v>
      </c>
      <c r="AM2181" s="42" t="s">
        <v>76</v>
      </c>
      <c r="AN2181" s="42">
        <v>4.5</v>
      </c>
    </row>
    <row r="2182" spans="2:40" x14ac:dyDescent="0.25">
      <c r="B2182" s="42" t="s">
        <v>408</v>
      </c>
      <c r="C2182" s="15">
        <v>467410</v>
      </c>
      <c r="D2182" s="15" t="s">
        <v>11920</v>
      </c>
      <c r="E2182" s="15">
        <v>2021</v>
      </c>
      <c r="F2182" s="41">
        <v>44317</v>
      </c>
      <c r="G2182" s="42">
        <v>1007.7</v>
      </c>
      <c r="H2182" s="42">
        <v>1010.7</v>
      </c>
      <c r="I2182" s="42">
        <v>1013.5</v>
      </c>
      <c r="J2182" s="42" t="s">
        <v>17028</v>
      </c>
      <c r="K2182" s="42">
        <v>1001.5</v>
      </c>
      <c r="L2182" s="42" t="s">
        <v>17029</v>
      </c>
      <c r="M2182" s="42">
        <v>29</v>
      </c>
      <c r="N2182" s="42">
        <v>34.1</v>
      </c>
      <c r="O2182" s="42" t="s">
        <v>17030</v>
      </c>
      <c r="P2182" s="42">
        <v>22</v>
      </c>
      <c r="Q2182" s="42" t="s">
        <v>17031</v>
      </c>
      <c r="R2182" s="42">
        <v>23.7</v>
      </c>
      <c r="S2182" s="42">
        <v>2.8</v>
      </c>
      <c r="T2182" s="42">
        <v>170</v>
      </c>
      <c r="U2182" s="42">
        <v>14.4</v>
      </c>
      <c r="V2182" s="42">
        <v>170</v>
      </c>
      <c r="W2182" s="42" t="s">
        <v>17032</v>
      </c>
      <c r="X2182" s="42">
        <v>79.5</v>
      </c>
      <c r="Y2182" s="42">
        <v>12.1</v>
      </c>
      <c r="Z2182" s="42">
        <v>3</v>
      </c>
      <c r="AA2182" s="42">
        <v>14.5</v>
      </c>
      <c r="AB2182" s="42" t="s">
        <v>17033</v>
      </c>
      <c r="AC2182" s="42">
        <v>24</v>
      </c>
      <c r="AD2182" s="42" t="s">
        <v>17034</v>
      </c>
      <c r="AE2182" s="42">
        <v>50</v>
      </c>
      <c r="AF2182" s="42" t="s">
        <v>2318</v>
      </c>
      <c r="AG2182" s="42">
        <v>74</v>
      </c>
      <c r="AH2182" s="42" t="s">
        <v>76</v>
      </c>
      <c r="AI2182" s="42">
        <v>288.89999999999998</v>
      </c>
      <c r="AJ2182" s="42">
        <v>752.23</v>
      </c>
      <c r="AK2182" s="42" t="s">
        <v>76</v>
      </c>
      <c r="AL2182" s="42" t="s">
        <v>76</v>
      </c>
      <c r="AM2182" s="42" t="s">
        <v>76</v>
      </c>
      <c r="AN2182" s="42">
        <v>4.9000000000000004</v>
      </c>
    </row>
    <row r="2183" spans="2:40" x14ac:dyDescent="0.25">
      <c r="B2183" s="42" t="s">
        <v>408</v>
      </c>
      <c r="C2183" s="15">
        <v>467410</v>
      </c>
      <c r="D2183" s="15" t="s">
        <v>11920</v>
      </c>
      <c r="E2183" s="15">
        <v>2021</v>
      </c>
      <c r="F2183" s="41">
        <v>44348</v>
      </c>
      <c r="G2183" s="42">
        <v>1004.8</v>
      </c>
      <c r="H2183" s="42">
        <v>1007.9</v>
      </c>
      <c r="I2183" s="42">
        <v>1009.8</v>
      </c>
      <c r="J2183" s="42" t="s">
        <v>17035</v>
      </c>
      <c r="K2183" s="42">
        <v>998.7</v>
      </c>
      <c r="L2183" s="42" t="s">
        <v>17036</v>
      </c>
      <c r="M2183" s="42">
        <v>28.3</v>
      </c>
      <c r="N2183" s="42">
        <v>33.6</v>
      </c>
      <c r="O2183" s="42" t="s">
        <v>17037</v>
      </c>
      <c r="P2183" s="42">
        <v>24.1</v>
      </c>
      <c r="Q2183" s="42" t="s">
        <v>17038</v>
      </c>
      <c r="R2183" s="42">
        <v>24.7</v>
      </c>
      <c r="S2183" s="42">
        <v>2.6</v>
      </c>
      <c r="T2183" s="42">
        <v>120</v>
      </c>
      <c r="U2183" s="42">
        <v>14.1</v>
      </c>
      <c r="V2183" s="42">
        <v>190</v>
      </c>
      <c r="W2183" s="42" t="s">
        <v>17039</v>
      </c>
      <c r="X2183" s="42">
        <v>793</v>
      </c>
      <c r="Y2183" s="42">
        <v>103.9</v>
      </c>
      <c r="Z2183" s="42">
        <v>21</v>
      </c>
      <c r="AA2183" s="42">
        <v>18</v>
      </c>
      <c r="AB2183" s="42" t="s">
        <v>17040</v>
      </c>
      <c r="AC2183" s="42">
        <v>39.5</v>
      </c>
      <c r="AD2183" s="42" t="s">
        <v>17041</v>
      </c>
      <c r="AE2183" s="42">
        <v>156</v>
      </c>
      <c r="AF2183" s="42" t="s">
        <v>4046</v>
      </c>
      <c r="AG2183" s="42">
        <v>82</v>
      </c>
      <c r="AH2183" s="42" t="s">
        <v>76</v>
      </c>
      <c r="AI2183" s="42">
        <v>151.69999999999999</v>
      </c>
      <c r="AJ2183" s="42">
        <v>511.93</v>
      </c>
      <c r="AK2183" s="42" t="s">
        <v>76</v>
      </c>
      <c r="AL2183" s="42" t="s">
        <v>76</v>
      </c>
      <c r="AM2183" s="42" t="s">
        <v>76</v>
      </c>
      <c r="AN2183" s="42">
        <v>7.3</v>
      </c>
    </row>
    <row r="2184" spans="2:40" x14ac:dyDescent="0.25">
      <c r="B2184" s="42" t="s">
        <v>408</v>
      </c>
      <c r="C2184" s="15">
        <v>467410</v>
      </c>
      <c r="D2184" s="15" t="s">
        <v>11920</v>
      </c>
      <c r="E2184" s="15">
        <v>2021</v>
      </c>
      <c r="F2184" s="41">
        <v>44378</v>
      </c>
      <c r="G2184" s="42">
        <v>1002.6</v>
      </c>
      <c r="H2184" s="42">
        <v>1005.7</v>
      </c>
      <c r="I2184" s="42">
        <v>1010.9</v>
      </c>
      <c r="J2184" s="42" t="s">
        <v>17042</v>
      </c>
      <c r="K2184" s="42">
        <v>990</v>
      </c>
      <c r="L2184" s="42" t="s">
        <v>17043</v>
      </c>
      <c r="M2184" s="42">
        <v>29.1</v>
      </c>
      <c r="N2184" s="42">
        <v>34</v>
      </c>
      <c r="O2184" s="42" t="s">
        <v>17044</v>
      </c>
      <c r="P2184" s="42">
        <v>24.2</v>
      </c>
      <c r="Q2184" s="42" t="s">
        <v>17045</v>
      </c>
      <c r="R2184" s="42">
        <v>25.1</v>
      </c>
      <c r="S2184" s="42">
        <v>2.9</v>
      </c>
      <c r="T2184" s="42">
        <v>80</v>
      </c>
      <c r="U2184" s="42">
        <v>19.100000000000001</v>
      </c>
      <c r="V2184" s="42">
        <v>320</v>
      </c>
      <c r="W2184" s="42" t="s">
        <v>17046</v>
      </c>
      <c r="X2184" s="42">
        <v>458</v>
      </c>
      <c r="Y2184" s="42">
        <v>62.4</v>
      </c>
      <c r="Z2184" s="42">
        <v>15</v>
      </c>
      <c r="AA2184" s="42">
        <v>17.5</v>
      </c>
      <c r="AB2184" s="42" t="s">
        <v>17047</v>
      </c>
      <c r="AC2184" s="42">
        <v>54.5</v>
      </c>
      <c r="AD2184" s="42" t="s">
        <v>17048</v>
      </c>
      <c r="AE2184" s="42">
        <v>172.5</v>
      </c>
      <c r="AF2184" s="42" t="s">
        <v>6525</v>
      </c>
      <c r="AG2184" s="42">
        <v>79</v>
      </c>
      <c r="AH2184" s="42" t="s">
        <v>76</v>
      </c>
      <c r="AI2184" s="42">
        <v>199.9</v>
      </c>
      <c r="AJ2184" s="42">
        <v>588.14</v>
      </c>
      <c r="AK2184" s="42" t="s">
        <v>76</v>
      </c>
      <c r="AL2184" s="42" t="s">
        <v>76</v>
      </c>
      <c r="AM2184" s="42" t="s">
        <v>76</v>
      </c>
      <c r="AN2184" s="42">
        <v>6.2</v>
      </c>
    </row>
    <row r="2185" spans="2:40" x14ac:dyDescent="0.25">
      <c r="B2185" s="42" t="s">
        <v>408</v>
      </c>
      <c r="C2185" s="15">
        <v>467410</v>
      </c>
      <c r="D2185" s="15" t="s">
        <v>11920</v>
      </c>
      <c r="E2185" s="15">
        <v>2021</v>
      </c>
      <c r="F2185" s="41">
        <v>44409</v>
      </c>
      <c r="G2185" s="42">
        <v>1004.9</v>
      </c>
      <c r="H2185" s="42">
        <v>1008</v>
      </c>
      <c r="I2185" s="42">
        <v>1011.6</v>
      </c>
      <c r="J2185" s="42" t="s">
        <v>17049</v>
      </c>
      <c r="K2185" s="42">
        <v>994.4</v>
      </c>
      <c r="L2185" s="42" t="s">
        <v>17050</v>
      </c>
      <c r="M2185" s="42">
        <v>28.4</v>
      </c>
      <c r="N2185" s="42">
        <v>34.1</v>
      </c>
      <c r="O2185" s="42" t="s">
        <v>17051</v>
      </c>
      <c r="P2185" s="42">
        <v>23.9</v>
      </c>
      <c r="Q2185" s="42" t="s">
        <v>17052</v>
      </c>
      <c r="R2185" s="42">
        <v>24.8</v>
      </c>
      <c r="S2185" s="42">
        <v>2.7</v>
      </c>
      <c r="T2185" s="42">
        <v>120</v>
      </c>
      <c r="U2185" s="42">
        <v>22.5</v>
      </c>
      <c r="V2185" s="42">
        <v>220</v>
      </c>
      <c r="W2185" s="42" t="s">
        <v>17053</v>
      </c>
      <c r="X2185" s="42">
        <v>713</v>
      </c>
      <c r="Y2185" s="42">
        <v>92.9</v>
      </c>
      <c r="Z2185" s="42">
        <v>15</v>
      </c>
      <c r="AA2185" s="42">
        <v>24</v>
      </c>
      <c r="AB2185" s="42" t="s">
        <v>17054</v>
      </c>
      <c r="AC2185" s="42">
        <v>62</v>
      </c>
      <c r="AD2185" s="42" t="s">
        <v>17055</v>
      </c>
      <c r="AE2185" s="42">
        <v>182</v>
      </c>
      <c r="AF2185" s="42" t="s">
        <v>5280</v>
      </c>
      <c r="AG2185" s="42">
        <v>82</v>
      </c>
      <c r="AH2185" s="42" t="s">
        <v>76</v>
      </c>
      <c r="AI2185" s="42">
        <v>172.5</v>
      </c>
      <c r="AJ2185" s="42">
        <v>515.29</v>
      </c>
      <c r="AK2185" s="42">
        <v>9</v>
      </c>
      <c r="AL2185" s="42">
        <v>14</v>
      </c>
      <c r="AM2185" s="42" t="s">
        <v>17056</v>
      </c>
      <c r="AN2185" s="42">
        <v>6.3</v>
      </c>
    </row>
    <row r="2186" spans="2:40" x14ac:dyDescent="0.25">
      <c r="B2186" s="42" t="s">
        <v>408</v>
      </c>
      <c r="C2186" s="15">
        <v>467410</v>
      </c>
      <c r="D2186" s="15" t="s">
        <v>11920</v>
      </c>
      <c r="E2186" s="15">
        <v>2021</v>
      </c>
      <c r="F2186" s="41">
        <v>44440</v>
      </c>
      <c r="G2186" s="42">
        <v>1006.7</v>
      </c>
      <c r="H2186" s="42">
        <v>1009.8</v>
      </c>
      <c r="I2186" s="42">
        <v>1012.8</v>
      </c>
      <c r="J2186" s="42" t="s">
        <v>17057</v>
      </c>
      <c r="K2186" s="42">
        <v>991.9</v>
      </c>
      <c r="L2186" s="42" t="s">
        <v>17058</v>
      </c>
      <c r="M2186" s="42">
        <v>29.5</v>
      </c>
      <c r="N2186" s="42">
        <v>33.9</v>
      </c>
      <c r="O2186" s="42" t="s">
        <v>1785</v>
      </c>
      <c r="P2186" s="42">
        <v>24</v>
      </c>
      <c r="Q2186" s="42" t="s">
        <v>17059</v>
      </c>
      <c r="R2186" s="42">
        <v>24.5</v>
      </c>
      <c r="S2186" s="42">
        <v>2.4</v>
      </c>
      <c r="T2186" s="42">
        <v>300</v>
      </c>
      <c r="U2186" s="42">
        <v>17.100000000000001</v>
      </c>
      <c r="V2186" s="42">
        <v>310</v>
      </c>
      <c r="W2186" s="42" t="s">
        <v>17060</v>
      </c>
      <c r="X2186" s="42">
        <v>115</v>
      </c>
      <c r="Y2186" s="42">
        <v>20</v>
      </c>
      <c r="Z2186" s="42">
        <v>8</v>
      </c>
      <c r="AA2186" s="42">
        <v>13</v>
      </c>
      <c r="AB2186" s="42" t="s">
        <v>17061</v>
      </c>
      <c r="AC2186" s="42">
        <v>30.5</v>
      </c>
      <c r="AD2186" s="42" t="s">
        <v>17062</v>
      </c>
      <c r="AE2186" s="42">
        <v>44.5</v>
      </c>
      <c r="AF2186" s="42" t="s">
        <v>17063</v>
      </c>
      <c r="AG2186" s="42">
        <v>75</v>
      </c>
      <c r="AH2186" s="42" t="s">
        <v>76</v>
      </c>
      <c r="AI2186" s="42">
        <v>226.1</v>
      </c>
      <c r="AJ2186" s="42">
        <v>584.99</v>
      </c>
      <c r="AK2186" s="42" t="s">
        <v>76</v>
      </c>
      <c r="AL2186" s="42" t="s">
        <v>76</v>
      </c>
      <c r="AM2186" s="42" t="s">
        <v>76</v>
      </c>
      <c r="AN2186" s="42">
        <v>4.5</v>
      </c>
    </row>
    <row r="2187" spans="2:40" x14ac:dyDescent="0.25">
      <c r="B2187" s="42" t="s">
        <v>408</v>
      </c>
      <c r="C2187" s="15">
        <v>467410</v>
      </c>
      <c r="D2187" s="15" t="s">
        <v>11920</v>
      </c>
      <c r="E2187" s="15">
        <v>2021</v>
      </c>
      <c r="F2187" s="41">
        <v>44470</v>
      </c>
      <c r="G2187" s="42">
        <v>1009.3</v>
      </c>
      <c r="H2187" s="42">
        <v>1012.4</v>
      </c>
      <c r="I2187" s="42">
        <v>1016.7</v>
      </c>
      <c r="J2187" s="42" t="s">
        <v>17064</v>
      </c>
      <c r="K2187" s="42">
        <v>991.4</v>
      </c>
      <c r="L2187" s="42" t="s">
        <v>17065</v>
      </c>
      <c r="M2187" s="42">
        <v>27.3</v>
      </c>
      <c r="N2187" s="42">
        <v>33.700000000000003</v>
      </c>
      <c r="O2187" s="42" t="s">
        <v>17066</v>
      </c>
      <c r="P2187" s="42">
        <v>21.1</v>
      </c>
      <c r="Q2187" s="42" t="s">
        <v>17067</v>
      </c>
      <c r="R2187" s="42">
        <v>21.9</v>
      </c>
      <c r="S2187" s="42">
        <v>2.5</v>
      </c>
      <c r="T2187" s="42">
        <v>350</v>
      </c>
      <c r="U2187" s="42">
        <v>11.8</v>
      </c>
      <c r="V2187" s="42">
        <v>360</v>
      </c>
      <c r="W2187" s="42" t="s">
        <v>17068</v>
      </c>
      <c r="X2187" s="42">
        <v>24</v>
      </c>
      <c r="Y2187" s="42">
        <v>26.4</v>
      </c>
      <c r="Z2187" s="42">
        <v>3</v>
      </c>
      <c r="AA2187" s="42">
        <v>1.5</v>
      </c>
      <c r="AB2187" s="42" t="s">
        <v>17069</v>
      </c>
      <c r="AC2187" s="42">
        <v>4</v>
      </c>
      <c r="AD2187" s="42" t="s">
        <v>17069</v>
      </c>
      <c r="AE2187" s="42">
        <v>13.5</v>
      </c>
      <c r="AF2187" s="42" t="s">
        <v>3444</v>
      </c>
      <c r="AG2187" s="42">
        <v>73</v>
      </c>
      <c r="AH2187" s="42" t="s">
        <v>76</v>
      </c>
      <c r="AI2187" s="42">
        <v>217.4</v>
      </c>
      <c r="AJ2187" s="42">
        <v>521.45000000000005</v>
      </c>
      <c r="AK2187" s="42" t="s">
        <v>76</v>
      </c>
      <c r="AL2187" s="42" t="s">
        <v>76</v>
      </c>
      <c r="AM2187" s="42" t="s">
        <v>76</v>
      </c>
      <c r="AN2187" s="42">
        <v>4.8</v>
      </c>
    </row>
    <row r="2188" spans="2:40" x14ac:dyDescent="0.25">
      <c r="B2188" s="42" t="s">
        <v>408</v>
      </c>
      <c r="C2188" s="15">
        <v>467410</v>
      </c>
      <c r="D2188" s="15" t="s">
        <v>11920</v>
      </c>
      <c r="E2188" s="15">
        <v>2021</v>
      </c>
      <c r="F2188" s="41">
        <v>44501</v>
      </c>
      <c r="G2188" s="42">
        <v>1012.6</v>
      </c>
      <c r="H2188" s="42">
        <v>1015.7</v>
      </c>
      <c r="I2188" s="42">
        <v>1017.5</v>
      </c>
      <c r="J2188" s="42" t="s">
        <v>17070</v>
      </c>
      <c r="K2188" s="42">
        <v>1005.3</v>
      </c>
      <c r="L2188" s="42" t="s">
        <v>17071</v>
      </c>
      <c r="M2188" s="42">
        <v>23.2</v>
      </c>
      <c r="N2188" s="42">
        <v>32.700000000000003</v>
      </c>
      <c r="O2188" s="42" t="s">
        <v>17072</v>
      </c>
      <c r="P2188" s="42">
        <v>15.7</v>
      </c>
      <c r="Q2188" s="42" t="s">
        <v>17073</v>
      </c>
      <c r="R2188" s="42">
        <v>17.8</v>
      </c>
      <c r="S2188" s="42">
        <v>3.3</v>
      </c>
      <c r="T2188" s="42">
        <v>350</v>
      </c>
      <c r="U2188" s="42">
        <v>16.3</v>
      </c>
      <c r="V2188" s="42">
        <v>340</v>
      </c>
      <c r="W2188" s="42" t="s">
        <v>17074</v>
      </c>
      <c r="X2188" s="42">
        <v>6.5</v>
      </c>
      <c r="Y2188" s="42">
        <v>14.4</v>
      </c>
      <c r="Z2188" s="42">
        <v>3</v>
      </c>
      <c r="AA2188" s="42">
        <v>0.5</v>
      </c>
      <c r="AB2188" s="42" t="s">
        <v>17075</v>
      </c>
      <c r="AC2188" s="42">
        <v>2</v>
      </c>
      <c r="AD2188" s="42" t="s">
        <v>17076</v>
      </c>
      <c r="AE2188" s="42">
        <v>5</v>
      </c>
      <c r="AF2188" s="42" t="s">
        <v>8446</v>
      </c>
      <c r="AG2188" s="42">
        <v>73</v>
      </c>
      <c r="AH2188" s="42" t="s">
        <v>76</v>
      </c>
      <c r="AI2188" s="42">
        <v>199.3</v>
      </c>
      <c r="AJ2188" s="42">
        <v>441.69</v>
      </c>
      <c r="AK2188" s="42" t="s">
        <v>76</v>
      </c>
      <c r="AL2188" s="42" t="s">
        <v>76</v>
      </c>
      <c r="AM2188" s="42" t="s">
        <v>76</v>
      </c>
      <c r="AN2188" s="42">
        <v>4.8</v>
      </c>
    </row>
    <row r="2189" spans="2:40" x14ac:dyDescent="0.25">
      <c r="B2189" s="42" t="s">
        <v>408</v>
      </c>
      <c r="C2189" s="15">
        <v>467410</v>
      </c>
      <c r="D2189" s="15" t="s">
        <v>11920</v>
      </c>
      <c r="E2189" s="15">
        <v>2021</v>
      </c>
      <c r="F2189" s="41">
        <v>44531</v>
      </c>
      <c r="G2189" s="43">
        <v>1016.4</v>
      </c>
      <c r="H2189" s="43">
        <v>1019.6</v>
      </c>
      <c r="I2189" s="43">
        <v>1024.0999999999999</v>
      </c>
      <c r="J2189" s="42" t="s">
        <v>18808</v>
      </c>
      <c r="K2189" s="43">
        <v>1008.4</v>
      </c>
      <c r="L2189" s="42" t="s">
        <v>17077</v>
      </c>
      <c r="M2189" s="43">
        <v>19.3</v>
      </c>
      <c r="N2189" s="43">
        <v>26.7</v>
      </c>
      <c r="O2189" s="42" t="s">
        <v>17078</v>
      </c>
      <c r="P2189" s="43">
        <v>12.8</v>
      </c>
      <c r="Q2189" s="42" t="s">
        <v>17079</v>
      </c>
      <c r="R2189" s="43">
        <v>14.4</v>
      </c>
      <c r="S2189" s="43">
        <v>3.5</v>
      </c>
      <c r="T2189" s="43">
        <v>360</v>
      </c>
      <c r="U2189" s="43">
        <v>16.5</v>
      </c>
      <c r="V2189" s="43">
        <v>360</v>
      </c>
      <c r="W2189" s="42" t="s">
        <v>17080</v>
      </c>
      <c r="X2189" s="43">
        <v>11.5</v>
      </c>
      <c r="Y2189" s="43">
        <v>15.8</v>
      </c>
      <c r="Z2189" s="43">
        <v>2</v>
      </c>
      <c r="AA2189" s="43">
        <v>3.5</v>
      </c>
      <c r="AB2189" s="42" t="s">
        <v>17081</v>
      </c>
      <c r="AC2189" s="43">
        <v>6</v>
      </c>
      <c r="AD2189" s="42" t="s">
        <v>17081</v>
      </c>
      <c r="AE2189" s="43">
        <v>9.5</v>
      </c>
      <c r="AF2189" s="42" t="s">
        <v>6560</v>
      </c>
      <c r="AG2189" s="43">
        <v>75</v>
      </c>
      <c r="AH2189" s="42" t="s">
        <v>76</v>
      </c>
      <c r="AI2189" s="43">
        <v>203.5</v>
      </c>
      <c r="AJ2189" s="43">
        <v>410.39</v>
      </c>
      <c r="AK2189" s="42" t="s">
        <v>76</v>
      </c>
      <c r="AL2189" s="42" t="s">
        <v>76</v>
      </c>
      <c r="AM2189" s="42" t="s">
        <v>76</v>
      </c>
      <c r="AN2189" s="43">
        <v>3.9</v>
      </c>
    </row>
    <row r="2190" spans="2:40" x14ac:dyDescent="0.25">
      <c r="B2190" s="42" t="s">
        <v>408</v>
      </c>
      <c r="C2190" s="15">
        <v>467420</v>
      </c>
      <c r="D2190" s="15" t="s">
        <v>11926</v>
      </c>
      <c r="E2190" s="15">
        <v>2015</v>
      </c>
      <c r="F2190" s="41">
        <v>42005</v>
      </c>
      <c r="G2190" s="42">
        <v>1018.2</v>
      </c>
      <c r="H2190" s="42">
        <v>1019.3</v>
      </c>
      <c r="I2190" s="42">
        <v>1024.5</v>
      </c>
      <c r="J2190" s="42" t="s">
        <v>17082</v>
      </c>
      <c r="K2190" s="42">
        <v>1010.6</v>
      </c>
      <c r="L2190" s="42" t="s">
        <v>17083</v>
      </c>
      <c r="M2190" s="42">
        <v>17.5</v>
      </c>
      <c r="N2190" s="42">
        <v>28.5</v>
      </c>
      <c r="O2190" s="42" t="s">
        <v>17084</v>
      </c>
      <c r="P2190" s="42">
        <v>10</v>
      </c>
      <c r="Q2190" s="42" t="s">
        <v>17085</v>
      </c>
      <c r="R2190" s="42">
        <v>11.8</v>
      </c>
      <c r="S2190" s="42">
        <v>2.9</v>
      </c>
      <c r="T2190" s="42">
        <v>10</v>
      </c>
      <c r="U2190" s="42">
        <v>14.4</v>
      </c>
      <c r="V2190" s="42">
        <v>20</v>
      </c>
      <c r="W2190" s="42" t="s">
        <v>17086</v>
      </c>
      <c r="X2190" s="42">
        <v>8.5</v>
      </c>
      <c r="Y2190" s="42">
        <v>1.7</v>
      </c>
      <c r="Z2190" s="42">
        <v>1</v>
      </c>
      <c r="AA2190" s="42">
        <v>2</v>
      </c>
      <c r="AB2190" s="42" t="s">
        <v>17087</v>
      </c>
      <c r="AC2190" s="42">
        <v>3.5</v>
      </c>
      <c r="AD2190" s="42" t="s">
        <v>17088</v>
      </c>
      <c r="AE2190" s="42">
        <v>8.5</v>
      </c>
      <c r="AF2190" s="42" t="s">
        <v>2975</v>
      </c>
      <c r="AG2190" s="42">
        <v>70</v>
      </c>
      <c r="AH2190" s="42" t="s">
        <v>76</v>
      </c>
      <c r="AI2190" s="42">
        <v>176.9</v>
      </c>
      <c r="AJ2190" s="42">
        <v>409.16</v>
      </c>
      <c r="AK2190" s="42" t="s">
        <v>76</v>
      </c>
      <c r="AL2190" s="42" t="s">
        <v>76</v>
      </c>
      <c r="AM2190" s="42" t="s">
        <v>76</v>
      </c>
      <c r="AN2190" s="42" t="s">
        <v>76</v>
      </c>
    </row>
    <row r="2191" spans="2:40" x14ac:dyDescent="0.25">
      <c r="B2191" s="42" t="s">
        <v>408</v>
      </c>
      <c r="C2191" s="15">
        <v>467420</v>
      </c>
      <c r="D2191" s="15" t="s">
        <v>11926</v>
      </c>
      <c r="E2191" s="15">
        <v>2015</v>
      </c>
      <c r="F2191" s="41">
        <v>42036</v>
      </c>
      <c r="G2191" s="42">
        <v>1017.2</v>
      </c>
      <c r="H2191" s="42">
        <v>1018.3</v>
      </c>
      <c r="I2191" s="42">
        <v>1024.5999999999999</v>
      </c>
      <c r="J2191" s="42" t="s">
        <v>17089</v>
      </c>
      <c r="K2191" s="42">
        <v>1010.1</v>
      </c>
      <c r="L2191" s="42" t="s">
        <v>17090</v>
      </c>
      <c r="M2191" s="42">
        <v>18.7</v>
      </c>
      <c r="N2191" s="42">
        <v>29.4</v>
      </c>
      <c r="O2191" s="42" t="s">
        <v>17091</v>
      </c>
      <c r="P2191" s="42">
        <v>9.6999999999999993</v>
      </c>
      <c r="Q2191" s="42" t="s">
        <v>17092</v>
      </c>
      <c r="R2191" s="42">
        <v>13.3</v>
      </c>
      <c r="S2191" s="42">
        <v>3</v>
      </c>
      <c r="T2191" s="42">
        <v>360</v>
      </c>
      <c r="U2191" s="42">
        <v>16.100000000000001</v>
      </c>
      <c r="V2191" s="42">
        <v>10</v>
      </c>
      <c r="W2191" s="42" t="s">
        <v>17093</v>
      </c>
      <c r="X2191" s="42">
        <v>22</v>
      </c>
      <c r="Y2191" s="42">
        <v>3</v>
      </c>
      <c r="Z2191" s="42">
        <v>3</v>
      </c>
      <c r="AA2191" s="42">
        <v>5</v>
      </c>
      <c r="AB2191" s="42" t="s">
        <v>17094</v>
      </c>
      <c r="AC2191" s="42">
        <v>13.5</v>
      </c>
      <c r="AD2191" s="42" t="s">
        <v>17095</v>
      </c>
      <c r="AE2191" s="42">
        <v>20</v>
      </c>
      <c r="AF2191" s="42" t="s">
        <v>3467</v>
      </c>
      <c r="AG2191" s="42">
        <v>72</v>
      </c>
      <c r="AH2191" s="42" t="s">
        <v>76</v>
      </c>
      <c r="AI2191" s="42">
        <v>161</v>
      </c>
      <c r="AJ2191" s="42">
        <v>423.94</v>
      </c>
      <c r="AK2191" s="42" t="s">
        <v>76</v>
      </c>
      <c r="AL2191" s="42" t="s">
        <v>76</v>
      </c>
      <c r="AM2191" s="42" t="s">
        <v>76</v>
      </c>
      <c r="AN2191" s="42" t="s">
        <v>76</v>
      </c>
    </row>
    <row r="2192" spans="2:40" x14ac:dyDescent="0.25">
      <c r="B2192" s="42" t="s">
        <v>408</v>
      </c>
      <c r="C2192" s="15">
        <v>467420</v>
      </c>
      <c r="D2192" s="15" t="s">
        <v>11926</v>
      </c>
      <c r="E2192" s="15">
        <v>2015</v>
      </c>
      <c r="F2192" s="41">
        <v>42064</v>
      </c>
      <c r="G2192" s="42">
        <v>1015.7</v>
      </c>
      <c r="H2192" s="42">
        <v>1016.8</v>
      </c>
      <c r="I2192" s="42">
        <v>1023.3</v>
      </c>
      <c r="J2192" s="42" t="s">
        <v>17096</v>
      </c>
      <c r="K2192" s="42">
        <v>1007.9</v>
      </c>
      <c r="L2192" s="42" t="s">
        <v>17097</v>
      </c>
      <c r="M2192" s="42">
        <v>21.7</v>
      </c>
      <c r="N2192" s="42">
        <v>31.8</v>
      </c>
      <c r="O2192" s="42" t="s">
        <v>17098</v>
      </c>
      <c r="P2192" s="42">
        <v>13.7</v>
      </c>
      <c r="Q2192" s="42" t="s">
        <v>17099</v>
      </c>
      <c r="R2192" s="42">
        <v>16.5</v>
      </c>
      <c r="S2192" s="42">
        <v>3</v>
      </c>
      <c r="T2192" s="42">
        <v>10</v>
      </c>
      <c r="U2192" s="42">
        <v>18.100000000000001</v>
      </c>
      <c r="V2192" s="42">
        <v>20</v>
      </c>
      <c r="W2192" s="42" t="s">
        <v>17100</v>
      </c>
      <c r="X2192" s="42">
        <v>6</v>
      </c>
      <c r="Y2192" s="42">
        <v>1.2</v>
      </c>
      <c r="Z2192" s="42">
        <v>2</v>
      </c>
      <c r="AA2192" s="42">
        <v>1.5</v>
      </c>
      <c r="AB2192" s="42" t="s">
        <v>17101</v>
      </c>
      <c r="AC2192" s="42">
        <v>4.5</v>
      </c>
      <c r="AD2192" s="42" t="s">
        <v>17102</v>
      </c>
      <c r="AE2192" s="42">
        <v>5</v>
      </c>
      <c r="AF2192" s="42" t="s">
        <v>2992</v>
      </c>
      <c r="AG2192" s="42">
        <v>73</v>
      </c>
      <c r="AH2192" s="42" t="s">
        <v>76</v>
      </c>
      <c r="AI2192" s="42">
        <v>173.6</v>
      </c>
      <c r="AJ2192" s="42">
        <v>493.43</v>
      </c>
      <c r="AK2192" s="42" t="s">
        <v>76</v>
      </c>
      <c r="AL2192" s="42" t="s">
        <v>76</v>
      </c>
      <c r="AM2192" s="42" t="s">
        <v>76</v>
      </c>
      <c r="AN2192" s="42" t="s">
        <v>76</v>
      </c>
    </row>
    <row r="2193" spans="2:40" x14ac:dyDescent="0.25">
      <c r="B2193" s="42" t="s">
        <v>408</v>
      </c>
      <c r="C2193" s="15">
        <v>467420</v>
      </c>
      <c r="D2193" s="15" t="s">
        <v>11926</v>
      </c>
      <c r="E2193" s="15">
        <v>2015</v>
      </c>
      <c r="F2193" s="41">
        <v>42095</v>
      </c>
      <c r="G2193" s="42">
        <v>1012.4</v>
      </c>
      <c r="H2193" s="42">
        <v>1013.5</v>
      </c>
      <c r="I2193" s="42">
        <v>1017.9</v>
      </c>
      <c r="J2193" s="42" t="s">
        <v>17103</v>
      </c>
      <c r="K2193" s="42">
        <v>1005.9</v>
      </c>
      <c r="L2193" s="42" t="s">
        <v>17104</v>
      </c>
      <c r="M2193" s="42">
        <v>24.9</v>
      </c>
      <c r="N2193" s="42">
        <v>33.299999999999997</v>
      </c>
      <c r="O2193" s="42" t="s">
        <v>17105</v>
      </c>
      <c r="P2193" s="42">
        <v>16.5</v>
      </c>
      <c r="Q2193" s="42" t="s">
        <v>17106</v>
      </c>
      <c r="R2193" s="42">
        <v>19</v>
      </c>
      <c r="S2193" s="42">
        <v>3.1</v>
      </c>
      <c r="T2193" s="42">
        <v>10</v>
      </c>
      <c r="U2193" s="42">
        <v>15.9</v>
      </c>
      <c r="V2193" s="42">
        <v>220</v>
      </c>
      <c r="W2193" s="42" t="s">
        <v>17107</v>
      </c>
      <c r="X2193" s="42">
        <v>42.2</v>
      </c>
      <c r="Y2193" s="42">
        <v>8.3000000000000007</v>
      </c>
      <c r="Z2193" s="42">
        <v>3</v>
      </c>
      <c r="AA2193" s="42">
        <v>6</v>
      </c>
      <c r="AB2193" s="42" t="s">
        <v>17108</v>
      </c>
      <c r="AC2193" s="42">
        <v>9</v>
      </c>
      <c r="AD2193" s="42" t="s">
        <v>17109</v>
      </c>
      <c r="AE2193" s="42">
        <v>22</v>
      </c>
      <c r="AF2193" s="42" t="s">
        <v>2362</v>
      </c>
      <c r="AG2193" s="42">
        <v>71</v>
      </c>
      <c r="AH2193" s="42" t="s">
        <v>76</v>
      </c>
      <c r="AI2193" s="42">
        <v>240.2</v>
      </c>
      <c r="AJ2193" s="42">
        <v>644.66</v>
      </c>
      <c r="AK2193" s="42" t="s">
        <v>76</v>
      </c>
      <c r="AL2193" s="42" t="s">
        <v>76</v>
      </c>
      <c r="AM2193" s="42" t="s">
        <v>76</v>
      </c>
      <c r="AN2193" s="42" t="s">
        <v>76</v>
      </c>
    </row>
    <row r="2194" spans="2:40" x14ac:dyDescent="0.25">
      <c r="B2194" s="42" t="s">
        <v>408</v>
      </c>
      <c r="C2194" s="15">
        <v>467420</v>
      </c>
      <c r="D2194" s="15" t="s">
        <v>11926</v>
      </c>
      <c r="E2194" s="15">
        <v>2015</v>
      </c>
      <c r="F2194" s="41">
        <v>42125</v>
      </c>
      <c r="G2194" s="42">
        <v>1008.5</v>
      </c>
      <c r="H2194" s="42">
        <v>1009.6</v>
      </c>
      <c r="I2194" s="42">
        <v>1013.5</v>
      </c>
      <c r="J2194" s="42" t="s">
        <v>17110</v>
      </c>
      <c r="K2194" s="42">
        <v>1003.7</v>
      </c>
      <c r="L2194" s="42" t="s">
        <v>17111</v>
      </c>
      <c r="M2194" s="42">
        <v>27.7</v>
      </c>
      <c r="N2194" s="42">
        <v>34.200000000000003</v>
      </c>
      <c r="O2194" s="42" t="s">
        <v>17112</v>
      </c>
      <c r="P2194" s="42">
        <v>22.8</v>
      </c>
      <c r="Q2194" s="42" t="s">
        <v>17113</v>
      </c>
      <c r="R2194" s="42">
        <v>23.1</v>
      </c>
      <c r="S2194" s="42">
        <v>2.5</v>
      </c>
      <c r="T2194" s="42">
        <v>220</v>
      </c>
      <c r="U2194" s="42">
        <v>15.9</v>
      </c>
      <c r="V2194" s="42">
        <v>200</v>
      </c>
      <c r="W2194" s="42" t="s">
        <v>17114</v>
      </c>
      <c r="X2194" s="42">
        <v>332</v>
      </c>
      <c r="Y2194" s="42">
        <v>36.799999999999997</v>
      </c>
      <c r="Z2194" s="42">
        <v>10</v>
      </c>
      <c r="AA2194" s="42">
        <v>20</v>
      </c>
      <c r="AB2194" s="42" t="s">
        <v>17115</v>
      </c>
      <c r="AC2194" s="42">
        <v>39</v>
      </c>
      <c r="AD2194" s="42" t="s">
        <v>17116</v>
      </c>
      <c r="AE2194" s="42">
        <v>90.5</v>
      </c>
      <c r="AF2194" s="42" t="s">
        <v>5977</v>
      </c>
      <c r="AG2194" s="42">
        <v>76</v>
      </c>
      <c r="AH2194" s="42" t="s">
        <v>76</v>
      </c>
      <c r="AI2194" s="42">
        <v>172</v>
      </c>
      <c r="AJ2194" s="42">
        <v>539.57000000000005</v>
      </c>
      <c r="AK2194" s="42" t="s">
        <v>76</v>
      </c>
      <c r="AL2194" s="42" t="s">
        <v>76</v>
      </c>
      <c r="AM2194" s="42" t="s">
        <v>76</v>
      </c>
      <c r="AN2194" s="42" t="s">
        <v>76</v>
      </c>
    </row>
    <row r="2195" spans="2:40" x14ac:dyDescent="0.25">
      <c r="B2195" s="42" t="s">
        <v>408</v>
      </c>
      <c r="C2195" s="15">
        <v>467420</v>
      </c>
      <c r="D2195" s="15" t="s">
        <v>11926</v>
      </c>
      <c r="E2195" s="15">
        <v>2015</v>
      </c>
      <c r="F2195" s="41">
        <v>42156</v>
      </c>
      <c r="G2195" s="42">
        <v>1007.3</v>
      </c>
      <c r="H2195" s="42">
        <v>1008.4</v>
      </c>
      <c r="I2195" s="42">
        <v>1010.8</v>
      </c>
      <c r="J2195" s="42" t="s">
        <v>17117</v>
      </c>
      <c r="K2195" s="42">
        <v>1003.2</v>
      </c>
      <c r="L2195" s="42" t="s">
        <v>16557</v>
      </c>
      <c r="M2195" s="42">
        <v>30.5</v>
      </c>
      <c r="N2195" s="42">
        <v>36.4</v>
      </c>
      <c r="O2195" s="42" t="s">
        <v>17118</v>
      </c>
      <c r="P2195" s="42">
        <v>25.7</v>
      </c>
      <c r="Q2195" s="42" t="s">
        <v>17119</v>
      </c>
      <c r="R2195" s="42">
        <v>24.5</v>
      </c>
      <c r="S2195" s="42">
        <v>2.9</v>
      </c>
      <c r="T2195" s="42">
        <v>260</v>
      </c>
      <c r="U2195" s="42">
        <v>16.8</v>
      </c>
      <c r="V2195" s="42">
        <v>220</v>
      </c>
      <c r="W2195" s="42" t="s">
        <v>17120</v>
      </c>
      <c r="X2195" s="42">
        <v>7</v>
      </c>
      <c r="Y2195" s="42">
        <v>0.6</v>
      </c>
      <c r="Z2195" s="42">
        <v>3</v>
      </c>
      <c r="AA2195" s="42">
        <v>3.5</v>
      </c>
      <c r="AB2195" s="42" t="s">
        <v>17121</v>
      </c>
      <c r="AC2195" s="42">
        <v>3.5</v>
      </c>
      <c r="AD2195" s="42" t="s">
        <v>17121</v>
      </c>
      <c r="AE2195" s="42">
        <v>3.5</v>
      </c>
      <c r="AF2195" s="42" t="s">
        <v>17122</v>
      </c>
      <c r="AG2195" s="42">
        <v>71</v>
      </c>
      <c r="AH2195" s="42" t="s">
        <v>76</v>
      </c>
      <c r="AI2195" s="42">
        <v>255.1</v>
      </c>
      <c r="AJ2195" s="42">
        <v>728.99</v>
      </c>
      <c r="AK2195" s="42" t="s">
        <v>76</v>
      </c>
      <c r="AL2195" s="42" t="s">
        <v>76</v>
      </c>
      <c r="AM2195" s="42" t="s">
        <v>76</v>
      </c>
      <c r="AN2195" s="42" t="s">
        <v>76</v>
      </c>
    </row>
    <row r="2196" spans="2:40" x14ac:dyDescent="0.25">
      <c r="B2196" s="42" t="s">
        <v>408</v>
      </c>
      <c r="C2196" s="15">
        <v>467420</v>
      </c>
      <c r="D2196" s="15" t="s">
        <v>11926</v>
      </c>
      <c r="E2196" s="15">
        <v>2015</v>
      </c>
      <c r="F2196" s="41">
        <v>42186</v>
      </c>
      <c r="G2196" s="42">
        <v>1004.2</v>
      </c>
      <c r="H2196" s="42">
        <v>1005.3</v>
      </c>
      <c r="I2196" s="42">
        <v>1013</v>
      </c>
      <c r="J2196" s="42" t="s">
        <v>17123</v>
      </c>
      <c r="K2196" s="42">
        <v>993.9</v>
      </c>
      <c r="L2196" s="42" t="s">
        <v>17124</v>
      </c>
      <c r="M2196" s="42">
        <v>28.9</v>
      </c>
      <c r="N2196" s="42">
        <v>35.200000000000003</v>
      </c>
      <c r="O2196" s="42" t="s">
        <v>17125</v>
      </c>
      <c r="P2196" s="42">
        <v>23.5</v>
      </c>
      <c r="Q2196" s="42" t="s">
        <v>17126</v>
      </c>
      <c r="R2196" s="42">
        <v>24.6</v>
      </c>
      <c r="S2196" s="42">
        <v>2.9</v>
      </c>
      <c r="T2196" s="42">
        <v>260</v>
      </c>
      <c r="U2196" s="42">
        <v>18.8</v>
      </c>
      <c r="V2196" s="42">
        <v>200</v>
      </c>
      <c r="W2196" s="42" t="s">
        <v>17127</v>
      </c>
      <c r="X2196" s="42">
        <v>343.5</v>
      </c>
      <c r="Y2196" s="42">
        <v>31.6</v>
      </c>
      <c r="Z2196" s="42">
        <v>15</v>
      </c>
      <c r="AA2196" s="42">
        <v>13</v>
      </c>
      <c r="AB2196" s="42" t="s">
        <v>17128</v>
      </c>
      <c r="AC2196" s="42">
        <v>50.5</v>
      </c>
      <c r="AD2196" s="42" t="s">
        <v>17129</v>
      </c>
      <c r="AE2196" s="42">
        <v>75</v>
      </c>
      <c r="AF2196" s="42" t="s">
        <v>6614</v>
      </c>
      <c r="AG2196" s="42">
        <v>78</v>
      </c>
      <c r="AH2196" s="42" t="s">
        <v>76</v>
      </c>
      <c r="AI2196" s="42">
        <v>177.7</v>
      </c>
      <c r="AJ2196" s="42">
        <v>587.41</v>
      </c>
      <c r="AK2196" s="42" t="s">
        <v>76</v>
      </c>
      <c r="AL2196" s="42" t="s">
        <v>76</v>
      </c>
      <c r="AM2196" s="42" t="s">
        <v>76</v>
      </c>
      <c r="AN2196" s="42" t="s">
        <v>76</v>
      </c>
    </row>
    <row r="2197" spans="2:40" x14ac:dyDescent="0.25">
      <c r="B2197" s="42" t="s">
        <v>408</v>
      </c>
      <c r="C2197" s="15">
        <v>467420</v>
      </c>
      <c r="D2197" s="15" t="s">
        <v>11926</v>
      </c>
      <c r="E2197" s="15">
        <v>2015</v>
      </c>
      <c r="F2197" s="41">
        <v>42217</v>
      </c>
      <c r="G2197" s="42">
        <v>1004.6</v>
      </c>
      <c r="H2197" s="42">
        <v>1005.7</v>
      </c>
      <c r="I2197" s="42">
        <v>1011.9</v>
      </c>
      <c r="J2197" s="42" t="s">
        <v>17130</v>
      </c>
      <c r="K2197" s="42">
        <v>973.4</v>
      </c>
      <c r="L2197" s="42" t="s">
        <v>17131</v>
      </c>
      <c r="M2197" s="42">
        <v>28.1</v>
      </c>
      <c r="N2197" s="42">
        <v>34.299999999999997</v>
      </c>
      <c r="O2197" s="42" t="s">
        <v>17132</v>
      </c>
      <c r="P2197" s="42">
        <v>23.4</v>
      </c>
      <c r="Q2197" s="42" t="s">
        <v>17133</v>
      </c>
      <c r="R2197" s="42">
        <v>24.3</v>
      </c>
      <c r="S2197" s="42">
        <v>3</v>
      </c>
      <c r="T2197" s="42">
        <v>160</v>
      </c>
      <c r="U2197" s="42">
        <v>35.4</v>
      </c>
      <c r="V2197" s="42">
        <v>250</v>
      </c>
      <c r="W2197" s="42" t="s">
        <v>17134</v>
      </c>
      <c r="X2197" s="42">
        <v>720.5</v>
      </c>
      <c r="Y2197" s="42">
        <v>56.5</v>
      </c>
      <c r="Z2197" s="42">
        <v>17</v>
      </c>
      <c r="AA2197" s="42">
        <v>14.5</v>
      </c>
      <c r="AB2197" s="42" t="s">
        <v>17135</v>
      </c>
      <c r="AC2197" s="42">
        <v>42.5</v>
      </c>
      <c r="AD2197" s="42" t="s">
        <v>17136</v>
      </c>
      <c r="AE2197" s="42">
        <v>182</v>
      </c>
      <c r="AF2197" s="42" t="s">
        <v>1883</v>
      </c>
      <c r="AG2197" s="42">
        <v>80</v>
      </c>
      <c r="AH2197" s="42" t="s">
        <v>76</v>
      </c>
      <c r="AI2197" s="42">
        <v>143.5</v>
      </c>
      <c r="AJ2197" s="42">
        <v>464.71</v>
      </c>
      <c r="AK2197" s="42" t="s">
        <v>76</v>
      </c>
      <c r="AL2197" s="42" t="s">
        <v>76</v>
      </c>
      <c r="AM2197" s="42" t="s">
        <v>76</v>
      </c>
      <c r="AN2197" s="42" t="s">
        <v>76</v>
      </c>
    </row>
    <row r="2198" spans="2:40" x14ac:dyDescent="0.25">
      <c r="B2198" s="42" t="s">
        <v>408</v>
      </c>
      <c r="C2198" s="15">
        <v>467420</v>
      </c>
      <c r="D2198" s="15" t="s">
        <v>11926</v>
      </c>
      <c r="E2198" s="15">
        <v>2015</v>
      </c>
      <c r="F2198" s="41">
        <v>42248</v>
      </c>
      <c r="G2198" s="42">
        <v>1008.3</v>
      </c>
      <c r="H2198" s="42">
        <v>1009.4</v>
      </c>
      <c r="I2198" s="42">
        <v>1014.3</v>
      </c>
      <c r="J2198" s="42" t="s">
        <v>17137</v>
      </c>
      <c r="K2198" s="42">
        <v>990.8</v>
      </c>
      <c r="L2198" s="42" t="s">
        <v>17138</v>
      </c>
      <c r="M2198" s="42">
        <v>28.1</v>
      </c>
      <c r="N2198" s="42">
        <v>33.799999999999997</v>
      </c>
      <c r="O2198" s="42" t="s">
        <v>17139</v>
      </c>
      <c r="P2198" s="42">
        <v>24.2</v>
      </c>
      <c r="Q2198" s="42" t="s">
        <v>17140</v>
      </c>
      <c r="R2198" s="42">
        <v>23.4</v>
      </c>
      <c r="S2198" s="42">
        <v>2.6</v>
      </c>
      <c r="T2198" s="42">
        <v>10</v>
      </c>
      <c r="U2198" s="42">
        <v>24.1</v>
      </c>
      <c r="V2198" s="42">
        <v>270</v>
      </c>
      <c r="W2198" s="42" t="s">
        <v>17141</v>
      </c>
      <c r="X2198" s="42">
        <v>272</v>
      </c>
      <c r="Y2198" s="42">
        <v>18.8</v>
      </c>
      <c r="Z2198" s="42">
        <v>8</v>
      </c>
      <c r="AA2198" s="42">
        <v>20.5</v>
      </c>
      <c r="AB2198" s="42" t="s">
        <v>17142</v>
      </c>
      <c r="AC2198" s="42">
        <v>43</v>
      </c>
      <c r="AD2198" s="42" t="s">
        <v>17143</v>
      </c>
      <c r="AE2198" s="42">
        <v>108</v>
      </c>
      <c r="AF2198" s="42" t="s">
        <v>6004</v>
      </c>
      <c r="AG2198" s="42">
        <v>76</v>
      </c>
      <c r="AH2198" s="42" t="s">
        <v>76</v>
      </c>
      <c r="AI2198" s="42">
        <v>189.2</v>
      </c>
      <c r="AJ2198" s="42">
        <v>522.66999999999996</v>
      </c>
      <c r="AK2198" s="42" t="s">
        <v>76</v>
      </c>
      <c r="AL2198" s="42" t="s">
        <v>76</v>
      </c>
      <c r="AM2198" s="42" t="s">
        <v>76</v>
      </c>
      <c r="AN2198" s="42" t="s">
        <v>76</v>
      </c>
    </row>
    <row r="2199" spans="2:40" x14ac:dyDescent="0.25">
      <c r="B2199" s="42" t="s">
        <v>408</v>
      </c>
      <c r="C2199" s="15">
        <v>467420</v>
      </c>
      <c r="D2199" s="15" t="s">
        <v>11926</v>
      </c>
      <c r="E2199" s="15">
        <v>2015</v>
      </c>
      <c r="F2199" s="41">
        <v>42278</v>
      </c>
      <c r="G2199" s="42">
        <v>1011.8</v>
      </c>
      <c r="H2199" s="42">
        <v>1012.9</v>
      </c>
      <c r="I2199" s="42">
        <v>1019.7</v>
      </c>
      <c r="J2199" s="42" t="s">
        <v>17144</v>
      </c>
      <c r="K2199" s="42">
        <v>1001.1</v>
      </c>
      <c r="L2199" s="42" t="s">
        <v>17145</v>
      </c>
      <c r="M2199" s="42">
        <v>26.4</v>
      </c>
      <c r="N2199" s="42">
        <v>32.700000000000003</v>
      </c>
      <c r="O2199" s="42" t="s">
        <v>17146</v>
      </c>
      <c r="P2199" s="42">
        <v>20.399999999999999</v>
      </c>
      <c r="Q2199" s="42" t="s">
        <v>17147</v>
      </c>
      <c r="R2199" s="42">
        <v>22.2</v>
      </c>
      <c r="S2199" s="42">
        <v>2.2000000000000002</v>
      </c>
      <c r="T2199" s="42">
        <v>10</v>
      </c>
      <c r="U2199" s="42">
        <v>10.1</v>
      </c>
      <c r="V2199" s="42">
        <v>340</v>
      </c>
      <c r="W2199" s="42" t="s">
        <v>17148</v>
      </c>
      <c r="X2199" s="42">
        <v>65</v>
      </c>
      <c r="Y2199" s="42">
        <v>7.2</v>
      </c>
      <c r="Z2199" s="42">
        <v>4</v>
      </c>
      <c r="AA2199" s="42">
        <v>9.5</v>
      </c>
      <c r="AB2199" s="42" t="s">
        <v>17149</v>
      </c>
      <c r="AC2199" s="42">
        <v>22.5</v>
      </c>
      <c r="AD2199" s="42" t="s">
        <v>17150</v>
      </c>
      <c r="AE2199" s="42">
        <v>33.5</v>
      </c>
      <c r="AF2199" s="42" t="s">
        <v>15452</v>
      </c>
      <c r="AG2199" s="42">
        <v>78</v>
      </c>
      <c r="AH2199" s="42" t="s">
        <v>76</v>
      </c>
      <c r="AI2199" s="42">
        <v>174.1</v>
      </c>
      <c r="AJ2199" s="42">
        <v>478.62</v>
      </c>
      <c r="AK2199" s="42" t="s">
        <v>76</v>
      </c>
      <c r="AL2199" s="42" t="s">
        <v>76</v>
      </c>
      <c r="AM2199" s="42" t="s">
        <v>76</v>
      </c>
      <c r="AN2199" s="42" t="s">
        <v>76</v>
      </c>
    </row>
    <row r="2200" spans="2:40" x14ac:dyDescent="0.25">
      <c r="B2200" s="42" t="s">
        <v>408</v>
      </c>
      <c r="C2200" s="15">
        <v>467420</v>
      </c>
      <c r="D2200" s="15" t="s">
        <v>11926</v>
      </c>
      <c r="E2200" s="15">
        <v>2015</v>
      </c>
      <c r="F2200" s="41">
        <v>42309</v>
      </c>
      <c r="G2200" s="42">
        <v>1015.3</v>
      </c>
      <c r="H2200" s="42">
        <v>1016.4</v>
      </c>
      <c r="I2200" s="42">
        <v>1022.4</v>
      </c>
      <c r="J2200" s="42" t="s">
        <v>17151</v>
      </c>
      <c r="K2200" s="42">
        <v>1010.5</v>
      </c>
      <c r="L2200" s="42" t="s">
        <v>17152</v>
      </c>
      <c r="M2200" s="42">
        <v>24.6</v>
      </c>
      <c r="N2200" s="42">
        <v>32.200000000000003</v>
      </c>
      <c r="O2200" s="42" t="s">
        <v>17153</v>
      </c>
      <c r="P2200" s="42">
        <v>13.2</v>
      </c>
      <c r="Q2200" s="42" t="s">
        <v>12588</v>
      </c>
      <c r="R2200" s="42">
        <v>20.100000000000001</v>
      </c>
      <c r="S2200" s="42">
        <v>2.5</v>
      </c>
      <c r="T2200" s="42">
        <v>10</v>
      </c>
      <c r="U2200" s="42">
        <v>13.9</v>
      </c>
      <c r="V2200" s="42">
        <v>10</v>
      </c>
      <c r="W2200" s="42" t="s">
        <v>17154</v>
      </c>
      <c r="X2200" s="42">
        <v>1</v>
      </c>
      <c r="Y2200" s="42">
        <v>0.4</v>
      </c>
      <c r="Z2200" s="42">
        <v>1</v>
      </c>
      <c r="AA2200" s="42">
        <v>0.5</v>
      </c>
      <c r="AB2200" s="42" t="s">
        <v>17155</v>
      </c>
      <c r="AC2200" s="42">
        <v>1</v>
      </c>
      <c r="AD2200" s="42" t="s">
        <v>17156</v>
      </c>
      <c r="AE2200" s="42">
        <v>1</v>
      </c>
      <c r="AF2200" s="42" t="s">
        <v>16597</v>
      </c>
      <c r="AG2200" s="42">
        <v>76</v>
      </c>
      <c r="AH2200" s="42" t="s">
        <v>76</v>
      </c>
      <c r="AI2200" s="42">
        <v>150.6</v>
      </c>
      <c r="AJ2200" s="42">
        <v>351.22</v>
      </c>
      <c r="AK2200" s="42" t="s">
        <v>76</v>
      </c>
      <c r="AL2200" s="42" t="s">
        <v>76</v>
      </c>
      <c r="AM2200" s="42" t="s">
        <v>76</v>
      </c>
      <c r="AN2200" s="42" t="s">
        <v>76</v>
      </c>
    </row>
    <row r="2201" spans="2:40" x14ac:dyDescent="0.25">
      <c r="B2201" s="42" t="s">
        <v>408</v>
      </c>
      <c r="C2201" s="15">
        <v>467420</v>
      </c>
      <c r="D2201" s="15" t="s">
        <v>11926</v>
      </c>
      <c r="E2201" s="15">
        <v>2015</v>
      </c>
      <c r="F2201" s="41">
        <v>42339</v>
      </c>
      <c r="G2201" s="42">
        <v>1017.5</v>
      </c>
      <c r="H2201" s="42">
        <v>1018.6</v>
      </c>
      <c r="I2201" s="42">
        <v>1024.8</v>
      </c>
      <c r="J2201" s="42" t="s">
        <v>17157</v>
      </c>
      <c r="K2201" s="42">
        <v>1009.5</v>
      </c>
      <c r="L2201" s="42" t="s">
        <v>16599</v>
      </c>
      <c r="M2201" s="42">
        <v>20.3</v>
      </c>
      <c r="N2201" s="42">
        <v>30.4</v>
      </c>
      <c r="O2201" s="42" t="s">
        <v>17158</v>
      </c>
      <c r="P2201" s="42">
        <v>11.9</v>
      </c>
      <c r="Q2201" s="42" t="s">
        <v>17159</v>
      </c>
      <c r="R2201" s="42">
        <v>15.6</v>
      </c>
      <c r="S2201" s="42">
        <v>3.3</v>
      </c>
      <c r="T2201" s="42">
        <v>10</v>
      </c>
      <c r="U2201" s="42">
        <v>16.5</v>
      </c>
      <c r="V2201" s="42">
        <v>20</v>
      </c>
      <c r="W2201" s="42" t="s">
        <v>17160</v>
      </c>
      <c r="X2201" s="42">
        <v>17</v>
      </c>
      <c r="Y2201" s="42">
        <v>4.2</v>
      </c>
      <c r="Z2201" s="42">
        <v>2</v>
      </c>
      <c r="AA2201" s="42">
        <v>4.5</v>
      </c>
      <c r="AB2201" s="42" t="s">
        <v>17161</v>
      </c>
      <c r="AC2201" s="42">
        <v>7</v>
      </c>
      <c r="AD2201" s="42" t="s">
        <v>17162</v>
      </c>
      <c r="AE2201" s="42">
        <v>15.5</v>
      </c>
      <c r="AF2201" s="42" t="s">
        <v>4787</v>
      </c>
      <c r="AG2201" s="42">
        <v>75</v>
      </c>
      <c r="AH2201" s="42" t="s">
        <v>76</v>
      </c>
      <c r="AI2201" s="42">
        <v>188.6</v>
      </c>
      <c r="AJ2201" s="42">
        <v>398.16</v>
      </c>
      <c r="AK2201" s="42" t="s">
        <v>76</v>
      </c>
      <c r="AL2201" s="42" t="s">
        <v>76</v>
      </c>
      <c r="AM2201" s="42" t="s">
        <v>76</v>
      </c>
      <c r="AN2201" s="42" t="s">
        <v>76</v>
      </c>
    </row>
    <row r="2202" spans="2:40" x14ac:dyDescent="0.25">
      <c r="B2202" s="42" t="s">
        <v>408</v>
      </c>
      <c r="C2202" s="15">
        <v>467420</v>
      </c>
      <c r="D2202" s="15" t="s">
        <v>11926</v>
      </c>
      <c r="E2202" s="15">
        <v>2016</v>
      </c>
      <c r="F2202" s="41">
        <v>42370</v>
      </c>
      <c r="G2202" s="42">
        <v>1017.8</v>
      </c>
      <c r="H2202" s="42">
        <v>1018.9</v>
      </c>
      <c r="I2202" s="42">
        <v>1031.7</v>
      </c>
      <c r="J2202" s="42" t="s">
        <v>17163</v>
      </c>
      <c r="K2202" s="42">
        <v>1006.3</v>
      </c>
      <c r="L2202" s="42" t="s">
        <v>17164</v>
      </c>
      <c r="M2202" s="42">
        <v>17.100000000000001</v>
      </c>
      <c r="N2202" s="42">
        <v>27.3</v>
      </c>
      <c r="O2202" s="42" t="s">
        <v>17165</v>
      </c>
      <c r="P2202" s="42">
        <v>5.6</v>
      </c>
      <c r="Q2202" s="42" t="s">
        <v>17166</v>
      </c>
      <c r="R2202" s="42">
        <v>14.1</v>
      </c>
      <c r="S2202" s="42">
        <v>3.6</v>
      </c>
      <c r="T2202" s="42">
        <v>10</v>
      </c>
      <c r="U2202" s="42">
        <v>22.9</v>
      </c>
      <c r="V2202" s="42">
        <v>10</v>
      </c>
      <c r="W2202" s="42" t="s">
        <v>17167</v>
      </c>
      <c r="X2202" s="42">
        <v>182</v>
      </c>
      <c r="Y2202" s="42">
        <v>37.9</v>
      </c>
      <c r="Z2202" s="42">
        <v>15</v>
      </c>
      <c r="AA2202" s="42">
        <v>9</v>
      </c>
      <c r="AB2202" s="42" t="s">
        <v>17168</v>
      </c>
      <c r="AC2202" s="42">
        <v>23</v>
      </c>
      <c r="AD2202" s="42" t="s">
        <v>17169</v>
      </c>
      <c r="AE2202" s="42">
        <v>96.5</v>
      </c>
      <c r="AF2202" s="42" t="s">
        <v>3551</v>
      </c>
      <c r="AG2202" s="42">
        <v>83</v>
      </c>
      <c r="AH2202" s="42" t="s">
        <v>76</v>
      </c>
      <c r="AI2202" s="42">
        <v>99.1</v>
      </c>
      <c r="AJ2202" s="42">
        <v>297.08999999999997</v>
      </c>
      <c r="AK2202" s="42" t="s">
        <v>76</v>
      </c>
      <c r="AL2202" s="42" t="s">
        <v>76</v>
      </c>
      <c r="AM2202" s="42" t="s">
        <v>76</v>
      </c>
      <c r="AN2202" s="42" t="s">
        <v>76</v>
      </c>
    </row>
    <row r="2203" spans="2:40" x14ac:dyDescent="0.25">
      <c r="B2203" s="42" t="s">
        <v>408</v>
      </c>
      <c r="C2203" s="15">
        <v>467420</v>
      </c>
      <c r="D2203" s="15" t="s">
        <v>11926</v>
      </c>
      <c r="E2203" s="15">
        <v>2016</v>
      </c>
      <c r="F2203" s="41">
        <v>42401</v>
      </c>
      <c r="G2203" s="42">
        <v>1019</v>
      </c>
      <c r="H2203" s="42">
        <v>1020.2</v>
      </c>
      <c r="I2203" s="42">
        <v>1026.7</v>
      </c>
      <c r="J2203" s="42" t="s">
        <v>17170</v>
      </c>
      <c r="K2203" s="42">
        <v>1010.6</v>
      </c>
      <c r="L2203" s="42" t="s">
        <v>3071</v>
      </c>
      <c r="M2203" s="42">
        <v>17</v>
      </c>
      <c r="N2203" s="42">
        <v>30.9</v>
      </c>
      <c r="O2203" s="42" t="s">
        <v>17171</v>
      </c>
      <c r="P2203" s="42">
        <v>7.9</v>
      </c>
      <c r="Q2203" s="42" t="s">
        <v>17172</v>
      </c>
      <c r="R2203" s="42">
        <v>12.3</v>
      </c>
      <c r="S2203" s="42">
        <v>3.7</v>
      </c>
      <c r="T2203" s="42">
        <v>10</v>
      </c>
      <c r="U2203" s="42">
        <v>17.399999999999999</v>
      </c>
      <c r="V2203" s="42">
        <v>20</v>
      </c>
      <c r="W2203" s="42" t="s">
        <v>17173</v>
      </c>
      <c r="X2203" s="42">
        <v>24</v>
      </c>
      <c r="Y2203" s="42">
        <v>5</v>
      </c>
      <c r="Z2203" s="42">
        <v>4</v>
      </c>
      <c r="AA2203" s="42">
        <v>6</v>
      </c>
      <c r="AB2203" s="42" t="s">
        <v>17174</v>
      </c>
      <c r="AC2203" s="42">
        <v>10.5</v>
      </c>
      <c r="AD2203" s="42" t="s">
        <v>17175</v>
      </c>
      <c r="AE2203" s="42">
        <v>11</v>
      </c>
      <c r="AF2203" s="42" t="s">
        <v>3559</v>
      </c>
      <c r="AG2203" s="42">
        <v>75</v>
      </c>
      <c r="AH2203" s="42" t="s">
        <v>76</v>
      </c>
      <c r="AI2203" s="42">
        <v>128.9</v>
      </c>
      <c r="AJ2203" s="42">
        <v>385.65</v>
      </c>
      <c r="AK2203" s="42" t="s">
        <v>76</v>
      </c>
      <c r="AL2203" s="42" t="s">
        <v>76</v>
      </c>
      <c r="AM2203" s="42" t="s">
        <v>76</v>
      </c>
      <c r="AN2203" s="42" t="s">
        <v>76</v>
      </c>
    </row>
    <row r="2204" spans="2:40" x14ac:dyDescent="0.25">
      <c r="B2204" s="42" t="s">
        <v>408</v>
      </c>
      <c r="C2204" s="15">
        <v>467420</v>
      </c>
      <c r="D2204" s="15" t="s">
        <v>11926</v>
      </c>
      <c r="E2204" s="15">
        <v>2016</v>
      </c>
      <c r="F2204" s="41">
        <v>42430</v>
      </c>
      <c r="G2204" s="42">
        <v>1015.6</v>
      </c>
      <c r="H2204" s="42">
        <v>1016.7</v>
      </c>
      <c r="I2204" s="42">
        <v>1023.3</v>
      </c>
      <c r="J2204" s="42" t="s">
        <v>17176</v>
      </c>
      <c r="K2204" s="42">
        <v>1008</v>
      </c>
      <c r="L2204" s="42" t="s">
        <v>17177</v>
      </c>
      <c r="M2204" s="42">
        <v>19.3</v>
      </c>
      <c r="N2204" s="42">
        <v>30.6</v>
      </c>
      <c r="O2204" s="42" t="s">
        <v>17178</v>
      </c>
      <c r="P2204" s="42">
        <v>10.5</v>
      </c>
      <c r="Q2204" s="42" t="s">
        <v>17179</v>
      </c>
      <c r="R2204" s="42">
        <v>15.3</v>
      </c>
      <c r="S2204" s="42">
        <v>2.8</v>
      </c>
      <c r="T2204" s="42">
        <v>10</v>
      </c>
      <c r="U2204" s="42">
        <v>14.4</v>
      </c>
      <c r="V2204" s="42">
        <v>360</v>
      </c>
      <c r="W2204" s="42" t="s">
        <v>17180</v>
      </c>
      <c r="X2204" s="42">
        <v>89.5</v>
      </c>
      <c r="Y2204" s="42">
        <v>21.2</v>
      </c>
      <c r="Z2204" s="42">
        <v>11</v>
      </c>
      <c r="AA2204" s="42">
        <v>4</v>
      </c>
      <c r="AB2204" s="42" t="s">
        <v>17181</v>
      </c>
      <c r="AC2204" s="42">
        <v>7</v>
      </c>
      <c r="AD2204" s="42" t="s">
        <v>17181</v>
      </c>
      <c r="AE2204" s="42">
        <v>22</v>
      </c>
      <c r="AF2204" s="42" t="s">
        <v>6672</v>
      </c>
      <c r="AG2204" s="42">
        <v>79</v>
      </c>
      <c r="AH2204" s="42" t="s">
        <v>76</v>
      </c>
      <c r="AI2204" s="42">
        <v>118.7</v>
      </c>
      <c r="AJ2204" s="42">
        <v>380.25</v>
      </c>
      <c r="AK2204" s="42" t="s">
        <v>76</v>
      </c>
      <c r="AL2204" s="42" t="s">
        <v>76</v>
      </c>
      <c r="AM2204" s="42" t="s">
        <v>76</v>
      </c>
      <c r="AN2204" s="42" t="s">
        <v>76</v>
      </c>
    </row>
    <row r="2205" spans="2:40" x14ac:dyDescent="0.25">
      <c r="B2205" s="42" t="s">
        <v>408</v>
      </c>
      <c r="C2205" s="15">
        <v>467420</v>
      </c>
      <c r="D2205" s="15" t="s">
        <v>11926</v>
      </c>
      <c r="E2205" s="15">
        <v>2016</v>
      </c>
      <c r="F2205" s="41">
        <v>42461</v>
      </c>
      <c r="G2205" s="42">
        <v>1010.8</v>
      </c>
      <c r="H2205" s="42">
        <v>1011.9</v>
      </c>
      <c r="I2205" s="42">
        <v>1017.9</v>
      </c>
      <c r="J2205" s="42" t="s">
        <v>17182</v>
      </c>
      <c r="K2205" s="42">
        <v>1003.8</v>
      </c>
      <c r="L2205" s="42" t="s">
        <v>17183</v>
      </c>
      <c r="M2205" s="42">
        <v>26.1</v>
      </c>
      <c r="N2205" s="42">
        <v>32.799999999999997</v>
      </c>
      <c r="O2205" s="42" t="s">
        <v>17184</v>
      </c>
      <c r="P2205" s="42">
        <v>18.899999999999999</v>
      </c>
      <c r="Q2205" s="42" t="s">
        <v>17185</v>
      </c>
      <c r="R2205" s="42">
        <v>21.5</v>
      </c>
      <c r="S2205" s="42">
        <v>2.4</v>
      </c>
      <c r="T2205" s="42">
        <v>10</v>
      </c>
      <c r="U2205" s="42">
        <v>14.1</v>
      </c>
      <c r="V2205" s="42">
        <v>310</v>
      </c>
      <c r="W2205" s="42" t="s">
        <v>17186</v>
      </c>
      <c r="X2205" s="42">
        <v>195.5</v>
      </c>
      <c r="Y2205" s="42">
        <v>15.7</v>
      </c>
      <c r="Z2205" s="42">
        <v>8</v>
      </c>
      <c r="AA2205" s="42">
        <v>18.5</v>
      </c>
      <c r="AB2205" s="42" t="s">
        <v>17187</v>
      </c>
      <c r="AC2205" s="42">
        <v>28</v>
      </c>
      <c r="AD2205" s="42" t="s">
        <v>17188</v>
      </c>
      <c r="AE2205" s="42">
        <v>75.5</v>
      </c>
      <c r="AF2205" s="42" t="s">
        <v>3090</v>
      </c>
      <c r="AG2205" s="42">
        <v>77</v>
      </c>
      <c r="AH2205" s="42" t="s">
        <v>76</v>
      </c>
      <c r="AI2205" s="42">
        <v>172.8</v>
      </c>
      <c r="AJ2205" s="42">
        <v>523.41</v>
      </c>
      <c r="AK2205" s="42" t="s">
        <v>76</v>
      </c>
      <c r="AL2205" s="42" t="s">
        <v>76</v>
      </c>
      <c r="AM2205" s="42" t="s">
        <v>76</v>
      </c>
      <c r="AN2205" s="42" t="s">
        <v>76</v>
      </c>
    </row>
    <row r="2206" spans="2:40" x14ac:dyDescent="0.25">
      <c r="B2206" s="42" t="s">
        <v>408</v>
      </c>
      <c r="C2206" s="15">
        <v>467420</v>
      </c>
      <c r="D2206" s="15" t="s">
        <v>11926</v>
      </c>
      <c r="E2206" s="15">
        <v>2016</v>
      </c>
      <c r="F2206" s="41">
        <v>42491</v>
      </c>
      <c r="G2206" s="42">
        <v>1009</v>
      </c>
      <c r="H2206" s="42">
        <v>1010.1</v>
      </c>
      <c r="I2206" s="42">
        <v>1014</v>
      </c>
      <c r="J2206" s="42" t="s">
        <v>17189</v>
      </c>
      <c r="K2206" s="42">
        <v>1004.1</v>
      </c>
      <c r="L2206" s="42" t="s">
        <v>17190</v>
      </c>
      <c r="M2206" s="42">
        <v>28.2</v>
      </c>
      <c r="N2206" s="42">
        <v>35.5</v>
      </c>
      <c r="O2206" s="42" t="s">
        <v>17191</v>
      </c>
      <c r="P2206" s="42">
        <v>20.8</v>
      </c>
      <c r="Q2206" s="42" t="s">
        <v>17192</v>
      </c>
      <c r="R2206" s="42">
        <v>23.5</v>
      </c>
      <c r="S2206" s="42">
        <v>2.6</v>
      </c>
      <c r="T2206" s="42">
        <v>210</v>
      </c>
      <c r="U2206" s="42">
        <v>15.4</v>
      </c>
      <c r="V2206" s="42">
        <v>250</v>
      </c>
      <c r="W2206" s="42" t="s">
        <v>17193</v>
      </c>
      <c r="X2206" s="42">
        <v>69</v>
      </c>
      <c r="Y2206" s="42">
        <v>10.7</v>
      </c>
      <c r="Z2206" s="42">
        <v>8</v>
      </c>
      <c r="AA2206" s="42">
        <v>9</v>
      </c>
      <c r="AB2206" s="42" t="s">
        <v>17194</v>
      </c>
      <c r="AC2206" s="42">
        <v>21</v>
      </c>
      <c r="AD2206" s="42" t="s">
        <v>17195</v>
      </c>
      <c r="AE2206" s="42">
        <v>25</v>
      </c>
      <c r="AF2206" s="42" t="s">
        <v>6689</v>
      </c>
      <c r="AG2206" s="42">
        <v>76</v>
      </c>
      <c r="AH2206" s="42" t="s">
        <v>76</v>
      </c>
      <c r="AI2206" s="42">
        <v>199.5</v>
      </c>
      <c r="AJ2206" s="42">
        <v>596.66999999999996</v>
      </c>
      <c r="AK2206" s="42" t="s">
        <v>76</v>
      </c>
      <c r="AL2206" s="42" t="s">
        <v>76</v>
      </c>
      <c r="AM2206" s="42" t="s">
        <v>76</v>
      </c>
      <c r="AN2206" s="42" t="s">
        <v>76</v>
      </c>
    </row>
    <row r="2207" spans="2:40" x14ac:dyDescent="0.25">
      <c r="B2207" s="42" t="s">
        <v>408</v>
      </c>
      <c r="C2207" s="15">
        <v>467420</v>
      </c>
      <c r="D2207" s="15" t="s">
        <v>11926</v>
      </c>
      <c r="E2207" s="15">
        <v>2016</v>
      </c>
      <c r="F2207" s="41">
        <v>42522</v>
      </c>
      <c r="G2207" s="42">
        <v>1007.8</v>
      </c>
      <c r="H2207" s="42">
        <v>1008.9</v>
      </c>
      <c r="I2207" s="42">
        <v>1013.4</v>
      </c>
      <c r="J2207" s="42" t="s">
        <v>17196</v>
      </c>
      <c r="K2207" s="42">
        <v>1003.5</v>
      </c>
      <c r="L2207" s="42" t="s">
        <v>17197</v>
      </c>
      <c r="M2207" s="42">
        <v>29.3</v>
      </c>
      <c r="N2207" s="42">
        <v>36</v>
      </c>
      <c r="O2207" s="42" t="s">
        <v>17198</v>
      </c>
      <c r="P2207" s="42">
        <v>24</v>
      </c>
      <c r="Q2207" s="42" t="s">
        <v>17199</v>
      </c>
      <c r="R2207" s="42">
        <v>25</v>
      </c>
      <c r="S2207" s="42">
        <v>2.8</v>
      </c>
      <c r="T2207" s="42">
        <v>150</v>
      </c>
      <c r="U2207" s="42">
        <v>19.5</v>
      </c>
      <c r="V2207" s="42">
        <v>210</v>
      </c>
      <c r="W2207" s="42" t="s">
        <v>17200</v>
      </c>
      <c r="X2207" s="42">
        <v>491.5</v>
      </c>
      <c r="Y2207" s="42">
        <v>36.4</v>
      </c>
      <c r="Z2207" s="42">
        <v>13</v>
      </c>
      <c r="AA2207" s="42">
        <v>20.5</v>
      </c>
      <c r="AB2207" s="42" t="s">
        <v>17201</v>
      </c>
      <c r="AC2207" s="42">
        <v>51.5</v>
      </c>
      <c r="AD2207" s="42" t="s">
        <v>17202</v>
      </c>
      <c r="AE2207" s="42">
        <v>158</v>
      </c>
      <c r="AF2207" s="42" t="s">
        <v>3590</v>
      </c>
      <c r="AG2207" s="42">
        <v>78</v>
      </c>
      <c r="AH2207" s="42" t="s">
        <v>76</v>
      </c>
      <c r="AI2207" s="42">
        <v>186.5</v>
      </c>
      <c r="AJ2207" s="42">
        <v>573.32000000000005</v>
      </c>
      <c r="AK2207" s="42" t="s">
        <v>76</v>
      </c>
      <c r="AL2207" s="42" t="s">
        <v>76</v>
      </c>
      <c r="AM2207" s="42" t="s">
        <v>76</v>
      </c>
      <c r="AN2207" s="42" t="s">
        <v>76</v>
      </c>
    </row>
    <row r="2208" spans="2:40" x14ac:dyDescent="0.25">
      <c r="B2208" s="42" t="s">
        <v>408</v>
      </c>
      <c r="C2208" s="15">
        <v>467420</v>
      </c>
      <c r="D2208" s="15" t="s">
        <v>11926</v>
      </c>
      <c r="E2208" s="15">
        <v>2016</v>
      </c>
      <c r="F2208" s="41">
        <v>42552</v>
      </c>
      <c r="G2208" s="42">
        <v>1006</v>
      </c>
      <c r="H2208" s="42">
        <v>1007.1</v>
      </c>
      <c r="I2208" s="42">
        <v>1011.7</v>
      </c>
      <c r="J2208" s="42" t="s">
        <v>17203</v>
      </c>
      <c r="K2208" s="42">
        <v>981.2</v>
      </c>
      <c r="L2208" s="42" t="s">
        <v>16645</v>
      </c>
      <c r="M2208" s="42">
        <v>29.7</v>
      </c>
      <c r="N2208" s="42">
        <v>35.700000000000003</v>
      </c>
      <c r="O2208" s="42" t="s">
        <v>17204</v>
      </c>
      <c r="P2208" s="42">
        <v>24.5</v>
      </c>
      <c r="Q2208" s="42" t="s">
        <v>17205</v>
      </c>
      <c r="R2208" s="42">
        <v>24.8</v>
      </c>
      <c r="S2208" s="42">
        <v>2.9</v>
      </c>
      <c r="T2208" s="42">
        <v>150</v>
      </c>
      <c r="U2208" s="42">
        <v>26.9</v>
      </c>
      <c r="V2208" s="42">
        <v>350</v>
      </c>
      <c r="W2208" s="42" t="s">
        <v>17206</v>
      </c>
      <c r="X2208" s="42">
        <v>445.5</v>
      </c>
      <c r="Y2208" s="42">
        <v>29.1</v>
      </c>
      <c r="Z2208" s="42">
        <v>9</v>
      </c>
      <c r="AA2208" s="42">
        <v>19.5</v>
      </c>
      <c r="AB2208" s="42" t="s">
        <v>17207</v>
      </c>
      <c r="AC2208" s="42">
        <v>41</v>
      </c>
      <c r="AD2208" s="42" t="s">
        <v>17207</v>
      </c>
      <c r="AE2208" s="42">
        <v>186.5</v>
      </c>
      <c r="AF2208" s="42" t="s">
        <v>6076</v>
      </c>
      <c r="AG2208" s="42">
        <v>76</v>
      </c>
      <c r="AH2208" s="42" t="s">
        <v>76</v>
      </c>
      <c r="AI2208" s="42">
        <v>210.5</v>
      </c>
      <c r="AJ2208" s="42">
        <v>623.79999999999995</v>
      </c>
      <c r="AK2208" s="42" t="s">
        <v>76</v>
      </c>
      <c r="AL2208" s="42" t="s">
        <v>76</v>
      </c>
      <c r="AM2208" s="42" t="s">
        <v>76</v>
      </c>
      <c r="AN2208" s="42" t="s">
        <v>76</v>
      </c>
    </row>
    <row r="2209" spans="2:40" x14ac:dyDescent="0.25">
      <c r="B2209" s="42" t="s">
        <v>408</v>
      </c>
      <c r="C2209" s="15">
        <v>467420</v>
      </c>
      <c r="D2209" s="15" t="s">
        <v>11926</v>
      </c>
      <c r="E2209" s="15">
        <v>2016</v>
      </c>
      <c r="F2209" s="41">
        <v>42583</v>
      </c>
      <c r="G2209" s="42">
        <v>1002.8</v>
      </c>
      <c r="H2209" s="42">
        <v>1003.9</v>
      </c>
      <c r="I2209" s="42">
        <v>1009.6</v>
      </c>
      <c r="J2209" s="42" t="s">
        <v>17208</v>
      </c>
      <c r="K2209" s="42">
        <v>997.7</v>
      </c>
      <c r="L2209" s="42" t="s">
        <v>17209</v>
      </c>
      <c r="M2209" s="42">
        <v>29</v>
      </c>
      <c r="N2209" s="42">
        <v>34.700000000000003</v>
      </c>
      <c r="O2209" s="42" t="s">
        <v>17210</v>
      </c>
      <c r="P2209" s="42">
        <v>24.1</v>
      </c>
      <c r="Q2209" s="42" t="s">
        <v>17211</v>
      </c>
      <c r="R2209" s="42">
        <v>24.9</v>
      </c>
      <c r="S2209" s="42">
        <v>2.4</v>
      </c>
      <c r="T2209" s="42">
        <v>330</v>
      </c>
      <c r="U2209" s="42">
        <v>15.3</v>
      </c>
      <c r="V2209" s="42">
        <v>190</v>
      </c>
      <c r="W2209" s="42" t="s">
        <v>17212</v>
      </c>
      <c r="X2209" s="42">
        <v>115</v>
      </c>
      <c r="Y2209" s="42">
        <v>15.8</v>
      </c>
      <c r="Z2209" s="42">
        <v>14</v>
      </c>
      <c r="AA2209" s="42">
        <v>8.5</v>
      </c>
      <c r="AB2209" s="42" t="s">
        <v>17213</v>
      </c>
      <c r="AC2209" s="42">
        <v>16.5</v>
      </c>
      <c r="AD2209" s="42" t="s">
        <v>17214</v>
      </c>
      <c r="AE2209" s="42">
        <v>21.5</v>
      </c>
      <c r="AF2209" s="42" t="s">
        <v>17215</v>
      </c>
      <c r="AG2209" s="42">
        <v>79</v>
      </c>
      <c r="AH2209" s="42" t="s">
        <v>76</v>
      </c>
      <c r="AI2209" s="42">
        <v>168.5</v>
      </c>
      <c r="AJ2209" s="42">
        <v>541.80999999999995</v>
      </c>
      <c r="AK2209" s="42" t="s">
        <v>76</v>
      </c>
      <c r="AL2209" s="42" t="s">
        <v>76</v>
      </c>
      <c r="AM2209" s="42" t="s">
        <v>76</v>
      </c>
      <c r="AN2209" s="42" t="s">
        <v>76</v>
      </c>
    </row>
    <row r="2210" spans="2:40" x14ac:dyDescent="0.25">
      <c r="B2210" s="42" t="s">
        <v>408</v>
      </c>
      <c r="C2210" s="15">
        <v>467420</v>
      </c>
      <c r="D2210" s="15" t="s">
        <v>11926</v>
      </c>
      <c r="E2210" s="15">
        <v>2016</v>
      </c>
      <c r="F2210" s="41">
        <v>42614</v>
      </c>
      <c r="G2210" s="42">
        <v>1005.1</v>
      </c>
      <c r="H2210" s="42">
        <v>1005.9</v>
      </c>
      <c r="I2210" s="42">
        <v>1013.4</v>
      </c>
      <c r="J2210" s="42" t="s">
        <v>5457</v>
      </c>
      <c r="K2210" s="42">
        <v>975.1</v>
      </c>
      <c r="L2210" s="42" t="s">
        <v>17216</v>
      </c>
      <c r="M2210" s="42">
        <v>27.8</v>
      </c>
      <c r="N2210" s="42">
        <v>34</v>
      </c>
      <c r="O2210" s="42" t="s">
        <v>17217</v>
      </c>
      <c r="P2210" s="42">
        <v>23.6</v>
      </c>
      <c r="Q2210" s="42" t="s">
        <v>17218</v>
      </c>
      <c r="R2210" s="42">
        <v>24.2</v>
      </c>
      <c r="S2210" s="42">
        <v>3.3</v>
      </c>
      <c r="T2210" s="42">
        <v>360</v>
      </c>
      <c r="U2210" s="42">
        <v>37.700000000000003</v>
      </c>
      <c r="V2210" s="42">
        <v>270</v>
      </c>
      <c r="W2210" s="42" t="s">
        <v>17219</v>
      </c>
      <c r="X2210" s="42">
        <v>1177.5</v>
      </c>
      <c r="Y2210" s="42">
        <v>92.9</v>
      </c>
      <c r="Z2210" s="42">
        <v>13</v>
      </c>
      <c r="AA2210" s="42">
        <v>16.5</v>
      </c>
      <c r="AB2210" s="42" t="s">
        <v>17220</v>
      </c>
      <c r="AC2210" s="42">
        <v>62.5</v>
      </c>
      <c r="AD2210" s="42" t="s">
        <v>17221</v>
      </c>
      <c r="AE2210" s="42">
        <v>265</v>
      </c>
      <c r="AF2210" s="42" t="s">
        <v>12082</v>
      </c>
      <c r="AG2210" s="42">
        <v>81</v>
      </c>
      <c r="AH2210" s="42" t="s">
        <v>76</v>
      </c>
      <c r="AI2210" s="42">
        <v>140.19999999999999</v>
      </c>
      <c r="AJ2210" s="42">
        <v>442.58</v>
      </c>
      <c r="AK2210" s="42" t="s">
        <v>76</v>
      </c>
      <c r="AL2210" s="42" t="s">
        <v>76</v>
      </c>
      <c r="AM2210" s="42" t="s">
        <v>76</v>
      </c>
      <c r="AN2210" s="42" t="s">
        <v>76</v>
      </c>
    </row>
    <row r="2211" spans="2:40" x14ac:dyDescent="0.25">
      <c r="B2211" s="42" t="s">
        <v>408</v>
      </c>
      <c r="C2211" s="15">
        <v>467420</v>
      </c>
      <c r="D2211" s="15" t="s">
        <v>11926</v>
      </c>
      <c r="E2211" s="15">
        <v>2016</v>
      </c>
      <c r="F2211" s="41">
        <v>42644</v>
      </c>
      <c r="G2211" s="42">
        <v>1009.2</v>
      </c>
      <c r="H2211" s="42">
        <v>1010.3</v>
      </c>
      <c r="I2211" s="42">
        <v>1018.1</v>
      </c>
      <c r="J2211" s="42" t="s">
        <v>17222</v>
      </c>
      <c r="K2211" s="42">
        <v>999.5</v>
      </c>
      <c r="L2211" s="42" t="s">
        <v>17223</v>
      </c>
      <c r="M2211" s="42">
        <v>27.4</v>
      </c>
      <c r="N2211" s="42">
        <v>33.299999999999997</v>
      </c>
      <c r="O2211" s="42" t="s">
        <v>17224</v>
      </c>
      <c r="P2211" s="42">
        <v>22.1</v>
      </c>
      <c r="Q2211" s="42" t="s">
        <v>17225</v>
      </c>
      <c r="R2211" s="42">
        <v>23.7</v>
      </c>
      <c r="S2211" s="42">
        <v>2.2000000000000002</v>
      </c>
      <c r="T2211" s="42">
        <v>10</v>
      </c>
      <c r="U2211" s="42">
        <v>17.8</v>
      </c>
      <c r="V2211" s="42">
        <v>180</v>
      </c>
      <c r="W2211" s="42" t="s">
        <v>17226</v>
      </c>
      <c r="X2211" s="42">
        <v>72</v>
      </c>
      <c r="Y2211" s="42">
        <v>20.7</v>
      </c>
      <c r="Z2211" s="42">
        <v>6</v>
      </c>
      <c r="AA2211" s="42">
        <v>3</v>
      </c>
      <c r="AB2211" s="42" t="s">
        <v>17227</v>
      </c>
      <c r="AC2211" s="42">
        <v>11</v>
      </c>
      <c r="AD2211" s="42" t="s">
        <v>17228</v>
      </c>
      <c r="AE2211" s="42">
        <v>30.5</v>
      </c>
      <c r="AF2211" s="42" t="s">
        <v>6097</v>
      </c>
      <c r="AG2211" s="42">
        <v>81</v>
      </c>
      <c r="AH2211" s="42" t="s">
        <v>76</v>
      </c>
      <c r="AI2211" s="42">
        <v>155.9</v>
      </c>
      <c r="AJ2211" s="42">
        <v>472.5</v>
      </c>
      <c r="AK2211" s="42" t="s">
        <v>76</v>
      </c>
      <c r="AL2211" s="42" t="s">
        <v>76</v>
      </c>
      <c r="AM2211" s="42" t="s">
        <v>76</v>
      </c>
      <c r="AN2211" s="42" t="s">
        <v>76</v>
      </c>
    </row>
    <row r="2212" spans="2:40" x14ac:dyDescent="0.25">
      <c r="B2212" s="42" t="s">
        <v>408</v>
      </c>
      <c r="C2212" s="15">
        <v>467420</v>
      </c>
      <c r="D2212" s="15" t="s">
        <v>11926</v>
      </c>
      <c r="E2212" s="15">
        <v>2016</v>
      </c>
      <c r="F2212" s="41">
        <v>42675</v>
      </c>
      <c r="G2212" s="42">
        <v>1014.3</v>
      </c>
      <c r="H2212" s="42">
        <v>1015.4</v>
      </c>
      <c r="I2212" s="42">
        <v>1020.1</v>
      </c>
      <c r="J2212" s="42" t="s">
        <v>17229</v>
      </c>
      <c r="K2212" s="42">
        <v>1009.4</v>
      </c>
      <c r="L2212" s="42" t="s">
        <v>17230</v>
      </c>
      <c r="M2212" s="42">
        <v>23.8</v>
      </c>
      <c r="N2212" s="42">
        <v>32</v>
      </c>
      <c r="O2212" s="42" t="s">
        <v>17231</v>
      </c>
      <c r="P2212" s="42">
        <v>17.600000000000001</v>
      </c>
      <c r="Q2212" s="42" t="s">
        <v>17232</v>
      </c>
      <c r="R2212" s="42">
        <v>19.399999999999999</v>
      </c>
      <c r="S2212" s="42">
        <v>2.6</v>
      </c>
      <c r="T2212" s="42">
        <v>10</v>
      </c>
      <c r="U2212" s="42">
        <v>16.8</v>
      </c>
      <c r="V2212" s="42">
        <v>20</v>
      </c>
      <c r="W2212" s="42" t="s">
        <v>17233</v>
      </c>
      <c r="X2212" s="42">
        <v>3</v>
      </c>
      <c r="Y2212" s="42">
        <v>2.9</v>
      </c>
      <c r="Z2212" s="42">
        <v>2</v>
      </c>
      <c r="AA2212" s="42">
        <v>0.5</v>
      </c>
      <c r="AB2212" s="42" t="s">
        <v>17234</v>
      </c>
      <c r="AC2212" s="42">
        <v>1</v>
      </c>
      <c r="AD2212" s="42" t="s">
        <v>17235</v>
      </c>
      <c r="AE2212" s="42">
        <v>2.5</v>
      </c>
      <c r="AF2212" s="42" t="s">
        <v>11476</v>
      </c>
      <c r="AG2212" s="42">
        <v>77</v>
      </c>
      <c r="AH2212" s="42" t="s">
        <v>76</v>
      </c>
      <c r="AI2212" s="42">
        <v>147.19999999999999</v>
      </c>
      <c r="AJ2212" s="42">
        <v>390.38</v>
      </c>
      <c r="AK2212" s="42" t="s">
        <v>76</v>
      </c>
      <c r="AL2212" s="42" t="s">
        <v>76</v>
      </c>
      <c r="AM2212" s="42" t="s">
        <v>76</v>
      </c>
      <c r="AN2212" s="42" t="s">
        <v>76</v>
      </c>
    </row>
    <row r="2213" spans="2:40" x14ac:dyDescent="0.25">
      <c r="B2213" s="42" t="s">
        <v>408</v>
      </c>
      <c r="C2213" s="15">
        <v>467420</v>
      </c>
      <c r="D2213" s="15" t="s">
        <v>11926</v>
      </c>
      <c r="E2213" s="15">
        <v>2016</v>
      </c>
      <c r="F2213" s="41">
        <v>42705</v>
      </c>
      <c r="G2213" s="42">
        <v>1016.1</v>
      </c>
      <c r="H2213" s="42">
        <v>1017.2</v>
      </c>
      <c r="I2213" s="42">
        <v>1022.9</v>
      </c>
      <c r="J2213" s="42" t="s">
        <v>16112</v>
      </c>
      <c r="K2213" s="42">
        <v>1009.3</v>
      </c>
      <c r="L2213" s="42" t="s">
        <v>17236</v>
      </c>
      <c r="M2213" s="42">
        <v>20.399999999999999</v>
      </c>
      <c r="N2213" s="42">
        <v>29.3</v>
      </c>
      <c r="O2213" s="42" t="s">
        <v>17237</v>
      </c>
      <c r="P2213" s="42">
        <v>13.4</v>
      </c>
      <c r="Q2213" s="42" t="s">
        <v>17238</v>
      </c>
      <c r="R2213" s="42">
        <v>16.100000000000001</v>
      </c>
      <c r="S2213" s="42">
        <v>2.9</v>
      </c>
      <c r="T2213" s="42">
        <v>10</v>
      </c>
      <c r="U2213" s="42">
        <v>15.7</v>
      </c>
      <c r="V2213" s="42">
        <v>360</v>
      </c>
      <c r="W2213" s="42" t="s">
        <v>17239</v>
      </c>
      <c r="X2213" s="42">
        <v>3.5</v>
      </c>
      <c r="Y2213" s="42">
        <v>1.9</v>
      </c>
      <c r="Z2213" s="42">
        <v>1</v>
      </c>
      <c r="AA2213" s="42">
        <v>0.5</v>
      </c>
      <c r="AB2213" s="42" t="s">
        <v>17240</v>
      </c>
      <c r="AC2213" s="42">
        <v>2</v>
      </c>
      <c r="AD2213" s="42" t="s">
        <v>17240</v>
      </c>
      <c r="AE2213" s="42">
        <v>3.5</v>
      </c>
      <c r="AF2213" s="42" t="s">
        <v>6112</v>
      </c>
      <c r="AG2213" s="42">
        <v>77</v>
      </c>
      <c r="AH2213" s="42" t="s">
        <v>76</v>
      </c>
      <c r="AI2213" s="42">
        <v>159.5</v>
      </c>
      <c r="AJ2213" s="42">
        <v>396.97</v>
      </c>
      <c r="AK2213" s="42" t="s">
        <v>76</v>
      </c>
      <c r="AL2213" s="42" t="s">
        <v>76</v>
      </c>
      <c r="AM2213" s="42" t="s">
        <v>76</v>
      </c>
      <c r="AN2213" s="42" t="s">
        <v>76</v>
      </c>
    </row>
    <row r="2214" spans="2:40" x14ac:dyDescent="0.25">
      <c r="B2214" s="42" t="s">
        <v>408</v>
      </c>
      <c r="C2214" s="15">
        <v>467420</v>
      </c>
      <c r="D2214" s="15" t="s">
        <v>11926</v>
      </c>
      <c r="E2214" s="15">
        <v>2017</v>
      </c>
      <c r="F2214" s="41">
        <v>42736</v>
      </c>
      <c r="G2214" s="42">
        <v>1017.2</v>
      </c>
      <c r="H2214" s="42">
        <v>1018.3</v>
      </c>
      <c r="I2214" s="42">
        <v>1024.7</v>
      </c>
      <c r="J2214" s="42" t="s">
        <v>16686</v>
      </c>
      <c r="K2214" s="42">
        <v>1008.2</v>
      </c>
      <c r="L2214" s="42" t="s">
        <v>17241</v>
      </c>
      <c r="M2214" s="42">
        <v>19</v>
      </c>
      <c r="N2214" s="42">
        <v>28.3</v>
      </c>
      <c r="O2214" s="42" t="s">
        <v>17242</v>
      </c>
      <c r="P2214" s="42">
        <v>12.8</v>
      </c>
      <c r="Q2214" s="42" t="s">
        <v>17243</v>
      </c>
      <c r="R2214" s="42">
        <v>14.7</v>
      </c>
      <c r="S2214" s="42">
        <v>3</v>
      </c>
      <c r="T2214" s="42">
        <v>10</v>
      </c>
      <c r="U2214" s="42">
        <v>11.5</v>
      </c>
      <c r="V2214" s="42">
        <v>350</v>
      </c>
      <c r="W2214" s="42" t="s">
        <v>17244</v>
      </c>
      <c r="X2214" s="42">
        <v>0</v>
      </c>
      <c r="Y2214" s="42">
        <v>0</v>
      </c>
      <c r="Z2214" s="42">
        <v>0</v>
      </c>
      <c r="AA2214" s="42">
        <v>0</v>
      </c>
      <c r="AB2214" s="42" t="s">
        <v>2021</v>
      </c>
      <c r="AC2214" s="42">
        <v>0</v>
      </c>
      <c r="AD2214" s="42" t="s">
        <v>2021</v>
      </c>
      <c r="AE2214" s="42">
        <v>0</v>
      </c>
      <c r="AF2214" s="42" t="s">
        <v>2021</v>
      </c>
      <c r="AG2214" s="42">
        <v>77</v>
      </c>
      <c r="AH2214" s="42" t="s">
        <v>76</v>
      </c>
      <c r="AI2214" s="42">
        <v>180.7</v>
      </c>
      <c r="AJ2214" s="42">
        <v>453.99</v>
      </c>
      <c r="AK2214" s="42" t="s">
        <v>76</v>
      </c>
      <c r="AL2214" s="42" t="s">
        <v>76</v>
      </c>
      <c r="AM2214" s="42" t="s">
        <v>76</v>
      </c>
      <c r="AN2214" s="42" t="s">
        <v>76</v>
      </c>
    </row>
    <row r="2215" spans="2:40" x14ac:dyDescent="0.25">
      <c r="B2215" s="42" t="s">
        <v>408</v>
      </c>
      <c r="C2215" s="15">
        <v>467420</v>
      </c>
      <c r="D2215" s="15" t="s">
        <v>11926</v>
      </c>
      <c r="E2215" s="15">
        <v>2017</v>
      </c>
      <c r="F2215" s="41">
        <v>42767</v>
      </c>
      <c r="G2215" s="42">
        <v>1017.6</v>
      </c>
      <c r="H2215" s="42">
        <v>1018.8</v>
      </c>
      <c r="I2215" s="42">
        <v>1027.4000000000001</v>
      </c>
      <c r="J2215" s="42" t="s">
        <v>4881</v>
      </c>
      <c r="K2215" s="42">
        <v>1008.8</v>
      </c>
      <c r="L2215" s="42" t="s">
        <v>17245</v>
      </c>
      <c r="M2215" s="42">
        <v>18.3</v>
      </c>
      <c r="N2215" s="42">
        <v>30</v>
      </c>
      <c r="O2215" s="42" t="s">
        <v>17246</v>
      </c>
      <c r="P2215" s="42">
        <v>9.4</v>
      </c>
      <c r="Q2215" s="42" t="s">
        <v>17247</v>
      </c>
      <c r="R2215" s="42">
        <v>13.2</v>
      </c>
      <c r="S2215" s="42">
        <v>3.2</v>
      </c>
      <c r="T2215" s="42">
        <v>10</v>
      </c>
      <c r="U2215" s="42">
        <v>16.3</v>
      </c>
      <c r="V2215" s="42">
        <v>10</v>
      </c>
      <c r="W2215" s="42" t="s">
        <v>17248</v>
      </c>
      <c r="X2215" s="42">
        <v>1.5</v>
      </c>
      <c r="Y2215" s="42">
        <v>0.8</v>
      </c>
      <c r="Z2215" s="42">
        <v>1</v>
      </c>
      <c r="AA2215" s="42">
        <v>0.5</v>
      </c>
      <c r="AB2215" s="42" t="s">
        <v>17249</v>
      </c>
      <c r="AC2215" s="42">
        <v>0.5</v>
      </c>
      <c r="AD2215" s="42" t="s">
        <v>17250</v>
      </c>
      <c r="AE2215" s="42">
        <v>1.5</v>
      </c>
      <c r="AF2215" s="42" t="s">
        <v>15564</v>
      </c>
      <c r="AG2215" s="42">
        <v>73</v>
      </c>
      <c r="AH2215" s="42" t="s">
        <v>76</v>
      </c>
      <c r="AI2215" s="42">
        <v>162.1</v>
      </c>
      <c r="AJ2215" s="42">
        <v>440.85</v>
      </c>
      <c r="AK2215" s="42" t="s">
        <v>76</v>
      </c>
      <c r="AL2215" s="42" t="s">
        <v>76</v>
      </c>
      <c r="AM2215" s="42" t="s">
        <v>76</v>
      </c>
      <c r="AN2215" s="42" t="s">
        <v>76</v>
      </c>
    </row>
    <row r="2216" spans="2:40" x14ac:dyDescent="0.25">
      <c r="B2216" s="42" t="s">
        <v>408</v>
      </c>
      <c r="C2216" s="15">
        <v>467420</v>
      </c>
      <c r="D2216" s="15" t="s">
        <v>11926</v>
      </c>
      <c r="E2216" s="15">
        <v>2017</v>
      </c>
      <c r="F2216" s="41">
        <v>42795</v>
      </c>
      <c r="G2216" s="42">
        <v>1014.3</v>
      </c>
      <c r="H2216" s="42">
        <v>1015.4</v>
      </c>
      <c r="I2216" s="42">
        <v>1022.1</v>
      </c>
      <c r="J2216" s="42" t="s">
        <v>17251</v>
      </c>
      <c r="K2216" s="42">
        <v>1007.3</v>
      </c>
      <c r="L2216" s="42" t="s">
        <v>17252</v>
      </c>
      <c r="M2216" s="42">
        <v>21.4</v>
      </c>
      <c r="N2216" s="42">
        <v>31.1</v>
      </c>
      <c r="O2216" s="42" t="s">
        <v>17253</v>
      </c>
      <c r="P2216" s="42">
        <v>12.8</v>
      </c>
      <c r="Q2216" s="42" t="s">
        <v>17254</v>
      </c>
      <c r="R2216" s="42">
        <v>15.9</v>
      </c>
      <c r="S2216" s="42">
        <v>3</v>
      </c>
      <c r="T2216" s="42">
        <v>10</v>
      </c>
      <c r="U2216" s="42">
        <v>21</v>
      </c>
      <c r="V2216" s="42">
        <v>30</v>
      </c>
      <c r="W2216" s="42" t="s">
        <v>17255</v>
      </c>
      <c r="X2216" s="42">
        <v>6</v>
      </c>
      <c r="Y2216" s="42">
        <v>2.2999999999999998</v>
      </c>
      <c r="Z2216" s="42">
        <v>4</v>
      </c>
      <c r="AA2216" s="42">
        <v>2.5</v>
      </c>
      <c r="AB2216" s="42" t="s">
        <v>17256</v>
      </c>
      <c r="AC2216" s="42">
        <v>4</v>
      </c>
      <c r="AD2216" s="42" t="s">
        <v>17257</v>
      </c>
      <c r="AE2216" s="42">
        <v>4</v>
      </c>
      <c r="AF2216" s="42" t="s">
        <v>2037</v>
      </c>
      <c r="AG2216" s="42">
        <v>72</v>
      </c>
      <c r="AH2216" s="42" t="s">
        <v>76</v>
      </c>
      <c r="AI2216" s="42">
        <v>181.5</v>
      </c>
      <c r="AJ2216" s="42">
        <v>496.81</v>
      </c>
      <c r="AK2216" s="42" t="s">
        <v>76</v>
      </c>
      <c r="AL2216" s="42" t="s">
        <v>76</v>
      </c>
      <c r="AM2216" s="42" t="s">
        <v>76</v>
      </c>
      <c r="AN2216" s="42" t="s">
        <v>76</v>
      </c>
    </row>
    <row r="2217" spans="2:40" x14ac:dyDescent="0.25">
      <c r="B2217" s="42" t="s">
        <v>408</v>
      </c>
      <c r="C2217" s="15">
        <v>467420</v>
      </c>
      <c r="D2217" s="15" t="s">
        <v>11926</v>
      </c>
      <c r="E2217" s="15">
        <v>2017</v>
      </c>
      <c r="F2217" s="41">
        <v>42826</v>
      </c>
      <c r="G2217" s="42">
        <v>1011.7</v>
      </c>
      <c r="H2217" s="42">
        <v>1012.8</v>
      </c>
      <c r="I2217" s="42">
        <v>1020.9</v>
      </c>
      <c r="J2217" s="42" t="s">
        <v>17258</v>
      </c>
      <c r="K2217" s="42">
        <v>1004.8</v>
      </c>
      <c r="L2217" s="42" t="s">
        <v>17259</v>
      </c>
      <c r="M2217" s="42">
        <v>24.3</v>
      </c>
      <c r="N2217" s="42">
        <v>33.299999999999997</v>
      </c>
      <c r="O2217" s="42" t="s">
        <v>17260</v>
      </c>
      <c r="P2217" s="42">
        <v>14.2</v>
      </c>
      <c r="Q2217" s="42" t="s">
        <v>17261</v>
      </c>
      <c r="R2217" s="42">
        <v>18.7</v>
      </c>
      <c r="S2217" s="42">
        <v>2.5</v>
      </c>
      <c r="T2217" s="42">
        <v>10</v>
      </c>
      <c r="U2217" s="42">
        <v>19.899999999999999</v>
      </c>
      <c r="V2217" s="42">
        <v>360</v>
      </c>
      <c r="W2217" s="42" t="s">
        <v>17262</v>
      </c>
      <c r="X2217" s="42">
        <v>58</v>
      </c>
      <c r="Y2217" s="42">
        <v>8.1999999999999993</v>
      </c>
      <c r="Z2217" s="42">
        <v>8</v>
      </c>
      <c r="AA2217" s="42">
        <v>7.5</v>
      </c>
      <c r="AB2217" s="42" t="s">
        <v>17263</v>
      </c>
      <c r="AC2217" s="42">
        <v>15.5</v>
      </c>
      <c r="AD2217" s="42" t="s">
        <v>17264</v>
      </c>
      <c r="AE2217" s="42">
        <v>34.5</v>
      </c>
      <c r="AF2217" s="42" t="s">
        <v>6143</v>
      </c>
      <c r="AG2217" s="42">
        <v>72</v>
      </c>
      <c r="AH2217" s="42" t="s">
        <v>76</v>
      </c>
      <c r="AI2217" s="42">
        <v>129.69999999999999</v>
      </c>
      <c r="AJ2217" s="42">
        <v>497.64</v>
      </c>
      <c r="AK2217" s="42" t="s">
        <v>76</v>
      </c>
      <c r="AL2217" s="42" t="s">
        <v>76</v>
      </c>
      <c r="AM2217" s="42" t="s">
        <v>76</v>
      </c>
      <c r="AN2217" s="42" t="s">
        <v>76</v>
      </c>
    </row>
    <row r="2218" spans="2:40" x14ac:dyDescent="0.25">
      <c r="B2218" s="42" t="s">
        <v>408</v>
      </c>
      <c r="C2218" s="15">
        <v>467420</v>
      </c>
      <c r="D2218" s="15" t="s">
        <v>11926</v>
      </c>
      <c r="E2218" s="15">
        <v>2017</v>
      </c>
      <c r="F2218" s="41">
        <v>42856</v>
      </c>
      <c r="G2218" s="42">
        <v>1008.8</v>
      </c>
      <c r="H2218" s="42">
        <v>1009.9</v>
      </c>
      <c r="I2218" s="42">
        <v>1015</v>
      </c>
      <c r="J2218" s="42" t="s">
        <v>17265</v>
      </c>
      <c r="K2218" s="42">
        <v>1002.6</v>
      </c>
      <c r="L2218" s="42" t="s">
        <v>17266</v>
      </c>
      <c r="M2218" s="42">
        <v>27.5</v>
      </c>
      <c r="N2218" s="42">
        <v>35.299999999999997</v>
      </c>
      <c r="O2218" s="42" t="s">
        <v>17267</v>
      </c>
      <c r="P2218" s="42">
        <v>21.1</v>
      </c>
      <c r="Q2218" s="42" t="s">
        <v>17268</v>
      </c>
      <c r="R2218" s="42">
        <v>22.4</v>
      </c>
      <c r="S2218" s="42">
        <v>2.2999999999999998</v>
      </c>
      <c r="T2218" s="42">
        <v>360</v>
      </c>
      <c r="U2218" s="42">
        <v>26.4</v>
      </c>
      <c r="V2218" s="42">
        <v>10</v>
      </c>
      <c r="W2218" s="42" t="s">
        <v>17269</v>
      </c>
      <c r="X2218" s="42">
        <v>81.5</v>
      </c>
      <c r="Y2218" s="42">
        <v>13.2</v>
      </c>
      <c r="Z2218" s="42">
        <v>8</v>
      </c>
      <c r="AA2218" s="42">
        <v>5</v>
      </c>
      <c r="AB2218" s="42" t="s">
        <v>17270</v>
      </c>
      <c r="AC2218" s="42">
        <v>14</v>
      </c>
      <c r="AD2218" s="42" t="s">
        <v>17271</v>
      </c>
      <c r="AE2218" s="42">
        <v>34.5</v>
      </c>
      <c r="AF2218" s="42" t="s">
        <v>6151</v>
      </c>
      <c r="AG2218" s="42">
        <v>74</v>
      </c>
      <c r="AH2218" s="42" t="s">
        <v>76</v>
      </c>
      <c r="AI2218" s="42">
        <v>96.3</v>
      </c>
      <c r="AJ2218" s="42">
        <v>572.92999999999995</v>
      </c>
      <c r="AK2218" s="42" t="s">
        <v>76</v>
      </c>
      <c r="AL2218" s="42" t="s">
        <v>76</v>
      </c>
      <c r="AM2218" s="42" t="s">
        <v>76</v>
      </c>
      <c r="AN2218" s="42" t="s">
        <v>76</v>
      </c>
    </row>
    <row r="2219" spans="2:40" x14ac:dyDescent="0.25">
      <c r="B2219" s="42" t="s">
        <v>408</v>
      </c>
      <c r="C2219" s="15">
        <v>467420</v>
      </c>
      <c r="D2219" s="15" t="s">
        <v>11926</v>
      </c>
      <c r="E2219" s="15">
        <v>2017</v>
      </c>
      <c r="F2219" s="41">
        <v>42887</v>
      </c>
      <c r="G2219" s="42">
        <v>1007.2</v>
      </c>
      <c r="H2219" s="42">
        <v>1008.3</v>
      </c>
      <c r="I2219" s="42">
        <v>1010.8</v>
      </c>
      <c r="J2219" s="42" t="s">
        <v>17272</v>
      </c>
      <c r="K2219" s="42">
        <v>1001.9</v>
      </c>
      <c r="L2219" s="42" t="s">
        <v>17273</v>
      </c>
      <c r="M2219" s="42">
        <v>29</v>
      </c>
      <c r="N2219" s="42">
        <v>35</v>
      </c>
      <c r="O2219" s="42" t="s">
        <v>17274</v>
      </c>
      <c r="P2219" s="42">
        <v>24.1</v>
      </c>
      <c r="Q2219" s="42" t="s">
        <v>17275</v>
      </c>
      <c r="R2219" s="42">
        <v>24.6</v>
      </c>
      <c r="S2219" s="42">
        <v>2.9</v>
      </c>
      <c r="T2219" s="42">
        <v>150</v>
      </c>
      <c r="U2219" s="42">
        <v>15.3</v>
      </c>
      <c r="V2219" s="42">
        <v>200</v>
      </c>
      <c r="W2219" s="42" t="s">
        <v>17276</v>
      </c>
      <c r="X2219" s="42">
        <v>279</v>
      </c>
      <c r="Y2219" s="42">
        <v>25.7</v>
      </c>
      <c r="Z2219" s="42">
        <v>14</v>
      </c>
      <c r="AA2219" s="42">
        <v>12.5</v>
      </c>
      <c r="AB2219" s="42" t="s">
        <v>17277</v>
      </c>
      <c r="AC2219" s="42">
        <v>26</v>
      </c>
      <c r="AD2219" s="42" t="s">
        <v>17277</v>
      </c>
      <c r="AE2219" s="42">
        <v>63</v>
      </c>
      <c r="AF2219" s="42" t="s">
        <v>17278</v>
      </c>
      <c r="AG2219" s="42">
        <v>78</v>
      </c>
      <c r="AH2219" s="42" t="s">
        <v>76</v>
      </c>
      <c r="AI2219" s="42">
        <v>169.2</v>
      </c>
      <c r="AJ2219" s="42">
        <v>536.44000000000005</v>
      </c>
      <c r="AK2219" s="42" t="s">
        <v>76</v>
      </c>
      <c r="AL2219" s="42" t="s">
        <v>76</v>
      </c>
      <c r="AM2219" s="42" t="s">
        <v>76</v>
      </c>
      <c r="AN2219" s="42" t="s">
        <v>76</v>
      </c>
    </row>
    <row r="2220" spans="2:40" x14ac:dyDescent="0.25">
      <c r="B2220" s="42" t="s">
        <v>408</v>
      </c>
      <c r="C2220" s="15">
        <v>467420</v>
      </c>
      <c r="D2220" s="15" t="s">
        <v>11926</v>
      </c>
      <c r="E2220" s="15">
        <v>2017</v>
      </c>
      <c r="F2220" s="41">
        <v>42917</v>
      </c>
      <c r="G2220" s="42">
        <v>1006.7</v>
      </c>
      <c r="H2220" s="42">
        <v>1007.8</v>
      </c>
      <c r="I2220" s="42">
        <v>1012.8</v>
      </c>
      <c r="J2220" s="42" t="s">
        <v>17279</v>
      </c>
      <c r="K2220" s="42">
        <v>987.3</v>
      </c>
      <c r="L2220" s="42" t="s">
        <v>17280</v>
      </c>
      <c r="M2220" s="42">
        <v>29.1</v>
      </c>
      <c r="N2220" s="42">
        <v>35</v>
      </c>
      <c r="O2220" s="42" t="s">
        <v>17281</v>
      </c>
      <c r="P2220" s="42">
        <v>23.2</v>
      </c>
      <c r="Q2220" s="42" t="s">
        <v>17282</v>
      </c>
      <c r="R2220" s="42">
        <v>24.7</v>
      </c>
      <c r="S2220" s="42">
        <v>2.4</v>
      </c>
      <c r="T2220" s="42">
        <v>10</v>
      </c>
      <c r="U2220" s="42">
        <v>23.3</v>
      </c>
      <c r="V2220" s="42">
        <v>220</v>
      </c>
      <c r="W2220" s="42" t="s">
        <v>17283</v>
      </c>
      <c r="X2220" s="42">
        <v>549</v>
      </c>
      <c r="Y2220" s="42">
        <v>30</v>
      </c>
      <c r="Z2220" s="42">
        <v>12</v>
      </c>
      <c r="AA2220" s="42">
        <v>20.5</v>
      </c>
      <c r="AB2220" s="42" t="s">
        <v>17284</v>
      </c>
      <c r="AC2220" s="42">
        <v>74.5</v>
      </c>
      <c r="AD2220" s="42" t="s">
        <v>17285</v>
      </c>
      <c r="AE2220" s="42">
        <v>279</v>
      </c>
      <c r="AF2220" s="42" t="s">
        <v>6167</v>
      </c>
      <c r="AG2220" s="42">
        <v>78</v>
      </c>
      <c r="AH2220" s="42" t="s">
        <v>76</v>
      </c>
      <c r="AI2220" s="42">
        <v>128.5</v>
      </c>
      <c r="AJ2220" s="42">
        <v>540.65</v>
      </c>
      <c r="AK2220" s="42" t="s">
        <v>76</v>
      </c>
      <c r="AL2220" s="42" t="s">
        <v>76</v>
      </c>
      <c r="AM2220" s="42" t="s">
        <v>76</v>
      </c>
      <c r="AN2220" s="42" t="s">
        <v>76</v>
      </c>
    </row>
    <row r="2221" spans="2:40" x14ac:dyDescent="0.25">
      <c r="B2221" s="42" t="s">
        <v>408</v>
      </c>
      <c r="C2221" s="15">
        <v>467420</v>
      </c>
      <c r="D2221" s="15" t="s">
        <v>11926</v>
      </c>
      <c r="E2221" s="15">
        <v>2017</v>
      </c>
      <c r="F2221" s="41">
        <v>42948</v>
      </c>
      <c r="G2221" s="42">
        <v>1005.7</v>
      </c>
      <c r="H2221" s="42">
        <v>1006.8</v>
      </c>
      <c r="I2221" s="42">
        <v>1013</v>
      </c>
      <c r="J2221" s="42" t="s">
        <v>17286</v>
      </c>
      <c r="K2221" s="42">
        <v>992.5</v>
      </c>
      <c r="L2221" s="42" t="s">
        <v>17287</v>
      </c>
      <c r="M2221" s="42">
        <v>29.5</v>
      </c>
      <c r="N2221" s="42">
        <v>34.9</v>
      </c>
      <c r="O2221" s="42" t="s">
        <v>17288</v>
      </c>
      <c r="P2221" s="42">
        <v>24.8</v>
      </c>
      <c r="Q2221" s="42" t="s">
        <v>17289</v>
      </c>
      <c r="R2221" s="42">
        <v>25.2</v>
      </c>
      <c r="S2221" s="42">
        <v>2.2999999999999998</v>
      </c>
      <c r="T2221" s="42">
        <v>250</v>
      </c>
      <c r="U2221" s="42">
        <v>14.6</v>
      </c>
      <c r="V2221" s="42">
        <v>120</v>
      </c>
      <c r="W2221" s="42" t="s">
        <v>17290</v>
      </c>
      <c r="X2221" s="42">
        <v>115.5</v>
      </c>
      <c r="Y2221" s="42">
        <v>15</v>
      </c>
      <c r="Z2221" s="42">
        <v>8</v>
      </c>
      <c r="AA2221" s="42">
        <v>8.5</v>
      </c>
      <c r="AB2221" s="42" t="s">
        <v>17291</v>
      </c>
      <c r="AC2221" s="42">
        <v>18.5</v>
      </c>
      <c r="AD2221" s="42" t="s">
        <v>12725</v>
      </c>
      <c r="AE2221" s="42">
        <v>65.5</v>
      </c>
      <c r="AF2221" s="42" t="s">
        <v>7432</v>
      </c>
      <c r="AG2221" s="42">
        <v>78</v>
      </c>
      <c r="AH2221" s="42" t="s">
        <v>76</v>
      </c>
      <c r="AI2221" s="42">
        <v>115.2</v>
      </c>
      <c r="AJ2221" s="42">
        <v>567.72</v>
      </c>
      <c r="AK2221" s="42" t="s">
        <v>76</v>
      </c>
      <c r="AL2221" s="42" t="s">
        <v>76</v>
      </c>
      <c r="AM2221" s="42" t="s">
        <v>76</v>
      </c>
      <c r="AN2221" s="42" t="s">
        <v>76</v>
      </c>
    </row>
    <row r="2222" spans="2:40" x14ac:dyDescent="0.25">
      <c r="B2222" s="42" t="s">
        <v>408</v>
      </c>
      <c r="C2222" s="15">
        <v>467420</v>
      </c>
      <c r="D2222" s="15" t="s">
        <v>11926</v>
      </c>
      <c r="E2222" s="15">
        <v>2017</v>
      </c>
      <c r="F2222" s="41">
        <v>42979</v>
      </c>
      <c r="G2222" s="42">
        <v>1007.6</v>
      </c>
      <c r="H2222" s="42">
        <v>1008.7</v>
      </c>
      <c r="I2222" s="42">
        <v>1013.7</v>
      </c>
      <c r="J2222" s="42" t="s">
        <v>17292</v>
      </c>
      <c r="K2222" s="42">
        <v>999.9</v>
      </c>
      <c r="L2222" s="42" t="s">
        <v>17293</v>
      </c>
      <c r="M2222" s="42">
        <v>29.6</v>
      </c>
      <c r="N2222" s="42">
        <v>35.799999999999997</v>
      </c>
      <c r="O2222" s="42" t="s">
        <v>17294</v>
      </c>
      <c r="P2222" s="42">
        <v>24.9</v>
      </c>
      <c r="Q2222" s="42" t="s">
        <v>17295</v>
      </c>
      <c r="R2222" s="42">
        <v>24.6</v>
      </c>
      <c r="S2222" s="42">
        <v>2.2000000000000002</v>
      </c>
      <c r="T2222" s="42">
        <v>360</v>
      </c>
      <c r="U2222" s="42">
        <v>13.8</v>
      </c>
      <c r="V2222" s="42">
        <v>200</v>
      </c>
      <c r="W2222" s="42" t="s">
        <v>17296</v>
      </c>
      <c r="X2222" s="42">
        <v>21</v>
      </c>
      <c r="Y2222" s="42">
        <v>2.9</v>
      </c>
      <c r="Z2222" s="42">
        <v>7</v>
      </c>
      <c r="AA2222" s="42">
        <v>6</v>
      </c>
      <c r="AB2222" s="42" t="s">
        <v>17297</v>
      </c>
      <c r="AC2222" s="42">
        <v>8</v>
      </c>
      <c r="AD2222" s="42" t="s">
        <v>17298</v>
      </c>
      <c r="AE2222" s="42">
        <v>8</v>
      </c>
      <c r="AF2222" s="42" t="s">
        <v>15016</v>
      </c>
      <c r="AG2222" s="42">
        <v>75</v>
      </c>
      <c r="AH2222" s="42" t="s">
        <v>76</v>
      </c>
      <c r="AI2222" s="42">
        <v>190.2</v>
      </c>
      <c r="AJ2222" s="42">
        <v>528.84</v>
      </c>
      <c r="AK2222" s="42" t="s">
        <v>76</v>
      </c>
      <c r="AL2222" s="42" t="s">
        <v>76</v>
      </c>
      <c r="AM2222" s="42" t="s">
        <v>76</v>
      </c>
      <c r="AN2222" s="42" t="s">
        <v>76</v>
      </c>
    </row>
    <row r="2223" spans="2:40" x14ac:dyDescent="0.25">
      <c r="B2223" s="42" t="s">
        <v>408</v>
      </c>
      <c r="C2223" s="15">
        <v>467420</v>
      </c>
      <c r="D2223" s="15" t="s">
        <v>11926</v>
      </c>
      <c r="E2223" s="15">
        <v>2017</v>
      </c>
      <c r="F2223" s="41">
        <v>43009</v>
      </c>
      <c r="G2223" s="42">
        <v>1009.6</v>
      </c>
      <c r="H2223" s="42">
        <v>1010.7</v>
      </c>
      <c r="I2223" s="42">
        <v>1018.5</v>
      </c>
      <c r="J2223" s="42" t="s">
        <v>17299</v>
      </c>
      <c r="K2223" s="42">
        <v>998.7</v>
      </c>
      <c r="L2223" s="42" t="s">
        <v>17300</v>
      </c>
      <c r="M2223" s="42">
        <v>26.7</v>
      </c>
      <c r="N2223" s="42">
        <v>35.9</v>
      </c>
      <c r="O2223" s="42" t="s">
        <v>17301</v>
      </c>
      <c r="P2223" s="42">
        <v>17.7</v>
      </c>
      <c r="Q2223" s="42" t="s">
        <v>17302</v>
      </c>
      <c r="R2223" s="42">
        <v>21.6</v>
      </c>
      <c r="S2223" s="42">
        <v>2.7</v>
      </c>
      <c r="T2223" s="42">
        <v>360</v>
      </c>
      <c r="U2223" s="42">
        <v>15.7</v>
      </c>
      <c r="V2223" s="42">
        <v>350</v>
      </c>
      <c r="W2223" s="42" t="s">
        <v>17303</v>
      </c>
      <c r="X2223" s="42">
        <v>44</v>
      </c>
      <c r="Y2223" s="42">
        <v>0.1</v>
      </c>
      <c r="Z2223" s="42">
        <v>3</v>
      </c>
      <c r="AA2223" s="42">
        <v>1.5</v>
      </c>
      <c r="AB2223" s="42" t="s">
        <v>17304</v>
      </c>
      <c r="AC2223" s="42">
        <v>6</v>
      </c>
      <c r="AD2223" s="42" t="s">
        <v>17305</v>
      </c>
      <c r="AE2223" s="42">
        <v>20.5</v>
      </c>
      <c r="AF2223" s="42" t="s">
        <v>2093</v>
      </c>
      <c r="AG2223" s="42">
        <v>74</v>
      </c>
      <c r="AH2223" s="42" t="s">
        <v>76</v>
      </c>
      <c r="AI2223" s="42">
        <v>216.3</v>
      </c>
      <c r="AJ2223" s="42">
        <v>484.6</v>
      </c>
      <c r="AK2223" s="42" t="s">
        <v>76</v>
      </c>
      <c r="AL2223" s="42" t="s">
        <v>76</v>
      </c>
      <c r="AM2223" s="42" t="s">
        <v>76</v>
      </c>
      <c r="AN2223" s="42" t="s">
        <v>76</v>
      </c>
    </row>
    <row r="2224" spans="2:40" x14ac:dyDescent="0.25">
      <c r="B2224" s="42" t="s">
        <v>408</v>
      </c>
      <c r="C2224" s="15">
        <v>467420</v>
      </c>
      <c r="D2224" s="15" t="s">
        <v>11926</v>
      </c>
      <c r="E2224" s="15">
        <v>2017</v>
      </c>
      <c r="F2224" s="41">
        <v>43040</v>
      </c>
      <c r="G2224" s="42">
        <v>1013.5</v>
      </c>
      <c r="H2224" s="42">
        <v>1014.6</v>
      </c>
      <c r="I2224" s="42">
        <v>1020.3</v>
      </c>
      <c r="J2224" s="42" t="s">
        <v>17306</v>
      </c>
      <c r="K2224" s="42">
        <v>1007.1</v>
      </c>
      <c r="L2224" s="42" t="s">
        <v>17307</v>
      </c>
      <c r="M2224" s="42">
        <v>23.6</v>
      </c>
      <c r="N2224" s="42">
        <v>33.9</v>
      </c>
      <c r="O2224" s="42" t="s">
        <v>17308</v>
      </c>
      <c r="P2224" s="42">
        <v>17</v>
      </c>
      <c r="Q2224" s="42" t="s">
        <v>16755</v>
      </c>
      <c r="R2224" s="42">
        <v>19.399999999999999</v>
      </c>
      <c r="S2224" s="42">
        <v>3</v>
      </c>
      <c r="T2224" s="42">
        <v>360</v>
      </c>
      <c r="U2224" s="42">
        <v>14.2</v>
      </c>
      <c r="V2224" s="42">
        <v>360</v>
      </c>
      <c r="W2224" s="42" t="s">
        <v>17309</v>
      </c>
      <c r="X2224" s="42">
        <v>1.5</v>
      </c>
      <c r="Y2224" s="42">
        <v>1.3</v>
      </c>
      <c r="Z2224" s="42">
        <v>2</v>
      </c>
      <c r="AA2224" s="42">
        <v>1</v>
      </c>
      <c r="AB2224" s="42" t="s">
        <v>17310</v>
      </c>
      <c r="AC2224" s="42">
        <v>1</v>
      </c>
      <c r="AD2224" s="42" t="s">
        <v>17310</v>
      </c>
      <c r="AE2224" s="42">
        <v>1</v>
      </c>
      <c r="AF2224" s="42" t="s">
        <v>9300</v>
      </c>
      <c r="AG2224" s="42">
        <v>78</v>
      </c>
      <c r="AH2224" s="42" t="s">
        <v>76</v>
      </c>
      <c r="AI2224" s="42">
        <v>157.80000000000001</v>
      </c>
      <c r="AJ2224" s="42">
        <v>367.47</v>
      </c>
      <c r="AK2224" s="42" t="s">
        <v>76</v>
      </c>
      <c r="AL2224" s="42" t="s">
        <v>76</v>
      </c>
      <c r="AM2224" s="42" t="s">
        <v>76</v>
      </c>
      <c r="AN2224" s="42" t="s">
        <v>76</v>
      </c>
    </row>
    <row r="2225" spans="2:40" x14ac:dyDescent="0.25">
      <c r="B2225" s="42" t="s">
        <v>408</v>
      </c>
      <c r="C2225" s="15">
        <v>467420</v>
      </c>
      <c r="D2225" s="15" t="s">
        <v>11926</v>
      </c>
      <c r="E2225" s="15">
        <v>2017</v>
      </c>
      <c r="F2225" s="41">
        <v>43070</v>
      </c>
      <c r="G2225" s="42">
        <v>1016.8</v>
      </c>
      <c r="H2225" s="42">
        <v>1018</v>
      </c>
      <c r="I2225" s="42">
        <v>1024.0999999999999</v>
      </c>
      <c r="J2225" s="42" t="s">
        <v>17311</v>
      </c>
      <c r="K2225" s="42">
        <v>1010.9</v>
      </c>
      <c r="L2225" s="42" t="s">
        <v>16760</v>
      </c>
      <c r="M2225" s="42">
        <v>18.899999999999999</v>
      </c>
      <c r="N2225" s="42">
        <v>26.8</v>
      </c>
      <c r="O2225" s="42" t="s">
        <v>17312</v>
      </c>
      <c r="P2225" s="42">
        <v>12.8</v>
      </c>
      <c r="Q2225" s="42" t="s">
        <v>17313</v>
      </c>
      <c r="R2225" s="42">
        <v>14</v>
      </c>
      <c r="S2225" s="42">
        <v>3.4</v>
      </c>
      <c r="T2225" s="42">
        <v>360</v>
      </c>
      <c r="U2225" s="42">
        <v>17</v>
      </c>
      <c r="V2225" s="42">
        <v>360</v>
      </c>
      <c r="W2225" s="42" t="s">
        <v>17314</v>
      </c>
      <c r="X2225" s="42">
        <v>2.5</v>
      </c>
      <c r="Y2225" s="42">
        <v>1.3</v>
      </c>
      <c r="Z2225" s="42">
        <v>3</v>
      </c>
      <c r="AA2225" s="42">
        <v>0.5</v>
      </c>
      <c r="AB2225" s="42" t="s">
        <v>17315</v>
      </c>
      <c r="AC2225" s="42">
        <v>1</v>
      </c>
      <c r="AD2225" s="42" t="s">
        <v>17316</v>
      </c>
      <c r="AE2225" s="42">
        <v>1.5</v>
      </c>
      <c r="AF2225" s="42" t="s">
        <v>12757</v>
      </c>
      <c r="AG2225" s="42">
        <v>74</v>
      </c>
      <c r="AH2225" s="42" t="s">
        <v>76</v>
      </c>
      <c r="AI2225" s="42">
        <v>165.2</v>
      </c>
      <c r="AJ2225" s="42">
        <v>352.7</v>
      </c>
      <c r="AK2225" s="42" t="s">
        <v>76</v>
      </c>
      <c r="AL2225" s="42" t="s">
        <v>76</v>
      </c>
      <c r="AM2225" s="42" t="s">
        <v>76</v>
      </c>
      <c r="AN2225" s="42" t="s">
        <v>76</v>
      </c>
    </row>
    <row r="2226" spans="2:40" x14ac:dyDescent="0.25">
      <c r="B2226" s="42" t="s">
        <v>408</v>
      </c>
      <c r="C2226" s="15">
        <v>467420</v>
      </c>
      <c r="D2226" s="15" t="s">
        <v>11926</v>
      </c>
      <c r="E2226" s="15">
        <v>2018</v>
      </c>
      <c r="F2226" s="41">
        <v>43101</v>
      </c>
      <c r="G2226" s="42">
        <v>1015.6</v>
      </c>
      <c r="H2226" s="42">
        <v>1016.7</v>
      </c>
      <c r="I2226" s="42">
        <v>1026.3</v>
      </c>
      <c r="J2226" s="42" t="s">
        <v>17317</v>
      </c>
      <c r="K2226" s="42">
        <v>1008.1</v>
      </c>
      <c r="L2226" s="42" t="s">
        <v>13897</v>
      </c>
      <c r="M2226" s="42">
        <v>17.8</v>
      </c>
      <c r="N2226" s="42">
        <v>27.8</v>
      </c>
      <c r="O2226" s="42" t="s">
        <v>17318</v>
      </c>
      <c r="P2226" s="42">
        <v>6.7</v>
      </c>
      <c r="Q2226" s="42" t="s">
        <v>17319</v>
      </c>
      <c r="R2226" s="42">
        <v>13.6</v>
      </c>
      <c r="S2226" s="42">
        <v>3.3</v>
      </c>
      <c r="T2226" s="42">
        <v>360</v>
      </c>
      <c r="U2226" s="42">
        <v>17.8</v>
      </c>
      <c r="V2226" s="42">
        <v>350</v>
      </c>
      <c r="W2226" s="42" t="s">
        <v>17320</v>
      </c>
      <c r="X2226" s="42">
        <v>31</v>
      </c>
      <c r="Y2226" s="42">
        <v>17.100000000000001</v>
      </c>
      <c r="Z2226" s="42">
        <v>10</v>
      </c>
      <c r="AA2226" s="42">
        <v>1</v>
      </c>
      <c r="AB2226" s="42" t="s">
        <v>17321</v>
      </c>
      <c r="AC2226" s="42">
        <v>3.5</v>
      </c>
      <c r="AD2226" s="42" t="s">
        <v>17322</v>
      </c>
      <c r="AE2226" s="42">
        <v>12.5</v>
      </c>
      <c r="AF2226" s="42" t="s">
        <v>16772</v>
      </c>
      <c r="AG2226" s="42">
        <v>77</v>
      </c>
      <c r="AH2226" s="42" t="s">
        <v>76</v>
      </c>
      <c r="AI2226" s="42">
        <v>133.19999999999999</v>
      </c>
      <c r="AJ2226" s="42">
        <v>336.12</v>
      </c>
      <c r="AK2226" s="42" t="s">
        <v>76</v>
      </c>
      <c r="AL2226" s="42" t="s">
        <v>76</v>
      </c>
      <c r="AM2226" s="42" t="s">
        <v>76</v>
      </c>
      <c r="AN2226" s="42" t="s">
        <v>76</v>
      </c>
    </row>
    <row r="2227" spans="2:40" x14ac:dyDescent="0.25">
      <c r="B2227" s="42" t="s">
        <v>408</v>
      </c>
      <c r="C2227" s="15">
        <v>467420</v>
      </c>
      <c r="D2227" s="15" t="s">
        <v>11926</v>
      </c>
      <c r="E2227" s="15">
        <v>2018</v>
      </c>
      <c r="F2227" s="41">
        <v>43132</v>
      </c>
      <c r="G2227" s="42">
        <v>1016.8</v>
      </c>
      <c r="H2227" s="42">
        <v>1018</v>
      </c>
      <c r="I2227" s="42">
        <v>1024.8</v>
      </c>
      <c r="J2227" s="42" t="s">
        <v>17323</v>
      </c>
      <c r="K2227" s="42">
        <v>1010</v>
      </c>
      <c r="L2227" s="42" t="s">
        <v>17324</v>
      </c>
      <c r="M2227" s="42">
        <v>17.2</v>
      </c>
      <c r="N2227" s="42">
        <v>31.4</v>
      </c>
      <c r="O2227" s="42" t="s">
        <v>17325</v>
      </c>
      <c r="P2227" s="42">
        <v>7.7</v>
      </c>
      <c r="Q2227" s="42" t="s">
        <v>6843</v>
      </c>
      <c r="R2227" s="42">
        <v>12.9</v>
      </c>
      <c r="S2227" s="42">
        <v>3.5</v>
      </c>
      <c r="T2227" s="42">
        <v>360</v>
      </c>
      <c r="U2227" s="42">
        <v>15</v>
      </c>
      <c r="V2227" s="42">
        <v>10</v>
      </c>
      <c r="W2227" s="42" t="s">
        <v>17326</v>
      </c>
      <c r="X2227" s="42">
        <v>15</v>
      </c>
      <c r="Y2227" s="42">
        <v>6</v>
      </c>
      <c r="Z2227" s="42">
        <v>6</v>
      </c>
      <c r="AA2227" s="42">
        <v>1.5</v>
      </c>
      <c r="AB2227" s="42" t="s">
        <v>17327</v>
      </c>
      <c r="AC2227" s="42">
        <v>3</v>
      </c>
      <c r="AD2227" s="42" t="s">
        <v>17328</v>
      </c>
      <c r="AE2227" s="42">
        <v>6.5</v>
      </c>
      <c r="AF2227" s="42" t="s">
        <v>2621</v>
      </c>
      <c r="AG2227" s="42">
        <v>76</v>
      </c>
      <c r="AH2227" s="42" t="s">
        <v>76</v>
      </c>
      <c r="AI2227" s="42">
        <v>122.8</v>
      </c>
      <c r="AJ2227" s="42">
        <v>351.04</v>
      </c>
      <c r="AK2227" s="42" t="s">
        <v>76</v>
      </c>
      <c r="AL2227" s="42" t="s">
        <v>76</v>
      </c>
      <c r="AM2227" s="42" t="s">
        <v>76</v>
      </c>
      <c r="AN2227" s="42" t="s">
        <v>76</v>
      </c>
    </row>
    <row r="2228" spans="2:40" x14ac:dyDescent="0.25">
      <c r="B2228" s="42" t="s">
        <v>408</v>
      </c>
      <c r="C2228" s="15">
        <v>467420</v>
      </c>
      <c r="D2228" s="15" t="s">
        <v>11926</v>
      </c>
      <c r="E2228" s="15">
        <v>2018</v>
      </c>
      <c r="F2228" s="41">
        <v>43160</v>
      </c>
      <c r="G2228" s="42">
        <v>1014</v>
      </c>
      <c r="H2228" s="42">
        <v>1015.1</v>
      </c>
      <c r="I2228" s="42">
        <v>1021.2</v>
      </c>
      <c r="J2228" s="42" t="s">
        <v>17329</v>
      </c>
      <c r="K2228" s="42">
        <v>1007.5</v>
      </c>
      <c r="L2228" s="42" t="s">
        <v>17330</v>
      </c>
      <c r="M2228" s="42">
        <v>21.9</v>
      </c>
      <c r="N2228" s="42">
        <v>33.9</v>
      </c>
      <c r="O2228" s="42" t="s">
        <v>17331</v>
      </c>
      <c r="P2228" s="42">
        <v>11</v>
      </c>
      <c r="Q2228" s="42" t="s">
        <v>17332</v>
      </c>
      <c r="R2228" s="42">
        <v>16</v>
      </c>
      <c r="S2228" s="42">
        <v>2.6</v>
      </c>
      <c r="T2228" s="42">
        <v>360</v>
      </c>
      <c r="U2228" s="42">
        <v>17.100000000000001</v>
      </c>
      <c r="V2228" s="42">
        <v>30</v>
      </c>
      <c r="W2228" s="42" t="s">
        <v>17333</v>
      </c>
      <c r="X2228" s="42">
        <v>21.5</v>
      </c>
      <c r="Y2228" s="42">
        <v>4.7</v>
      </c>
      <c r="Z2228" s="42">
        <v>4</v>
      </c>
      <c r="AA2228" s="42">
        <v>3.5</v>
      </c>
      <c r="AB2228" s="42" t="s">
        <v>17334</v>
      </c>
      <c r="AC2228" s="42">
        <v>12</v>
      </c>
      <c r="AD2228" s="42" t="s">
        <v>17335</v>
      </c>
      <c r="AE2228" s="42">
        <v>17.5</v>
      </c>
      <c r="AF2228" s="42" t="s">
        <v>2135</v>
      </c>
      <c r="AG2228" s="42">
        <v>70</v>
      </c>
      <c r="AH2228" s="42" t="s">
        <v>76</v>
      </c>
      <c r="AI2228" s="42">
        <v>244.7</v>
      </c>
      <c r="AJ2228" s="42">
        <v>572.77</v>
      </c>
      <c r="AK2228" s="42" t="s">
        <v>76</v>
      </c>
      <c r="AL2228" s="42" t="s">
        <v>76</v>
      </c>
      <c r="AM2228" s="42" t="s">
        <v>76</v>
      </c>
      <c r="AN2228" s="42" t="s">
        <v>76</v>
      </c>
    </row>
    <row r="2229" spans="2:40" x14ac:dyDescent="0.25">
      <c r="B2229" s="42" t="s">
        <v>408</v>
      </c>
      <c r="C2229" s="15">
        <v>467420</v>
      </c>
      <c r="D2229" s="15" t="s">
        <v>11926</v>
      </c>
      <c r="E2229" s="15">
        <v>2018</v>
      </c>
      <c r="F2229" s="41">
        <v>43191</v>
      </c>
      <c r="G2229" s="42">
        <v>1012.2</v>
      </c>
      <c r="H2229" s="42">
        <v>1013.3</v>
      </c>
      <c r="I2229" s="42">
        <v>1020.7</v>
      </c>
      <c r="J2229" s="42" t="s">
        <v>17336</v>
      </c>
      <c r="K2229" s="42">
        <v>1005.4</v>
      </c>
      <c r="L2229" s="42" t="s">
        <v>17337</v>
      </c>
      <c r="M2229" s="42">
        <v>25.4</v>
      </c>
      <c r="N2229" s="42">
        <v>34.200000000000003</v>
      </c>
      <c r="O2229" s="42" t="s">
        <v>17338</v>
      </c>
      <c r="P2229" s="42">
        <v>15</v>
      </c>
      <c r="Q2229" s="42" t="s">
        <v>17339</v>
      </c>
      <c r="R2229" s="42">
        <v>18.8</v>
      </c>
      <c r="S2229" s="42">
        <v>2.4</v>
      </c>
      <c r="T2229" s="42">
        <v>360</v>
      </c>
      <c r="U2229" s="42">
        <v>16.8</v>
      </c>
      <c r="V2229" s="42">
        <v>350</v>
      </c>
      <c r="W2229" s="42" t="s">
        <v>17340</v>
      </c>
      <c r="X2229" s="42">
        <v>1</v>
      </c>
      <c r="Y2229" s="42">
        <v>0.4</v>
      </c>
      <c r="Z2229" s="42">
        <v>2</v>
      </c>
      <c r="AA2229" s="42">
        <v>0.5</v>
      </c>
      <c r="AB2229" s="42" t="s">
        <v>17341</v>
      </c>
      <c r="AC2229" s="42">
        <v>0.5</v>
      </c>
      <c r="AD2229" s="42" t="s">
        <v>17341</v>
      </c>
      <c r="AE2229" s="42">
        <v>0.5</v>
      </c>
      <c r="AF2229" s="42" t="s">
        <v>17342</v>
      </c>
      <c r="AG2229" s="42">
        <v>68</v>
      </c>
      <c r="AH2229" s="42" t="s">
        <v>76</v>
      </c>
      <c r="AI2229" s="42">
        <v>206.4</v>
      </c>
      <c r="AJ2229" s="42">
        <v>568.86</v>
      </c>
      <c r="AK2229" s="42" t="s">
        <v>76</v>
      </c>
      <c r="AL2229" s="42" t="s">
        <v>76</v>
      </c>
      <c r="AM2229" s="42" t="s">
        <v>76</v>
      </c>
      <c r="AN2229" s="42" t="s">
        <v>76</v>
      </c>
    </row>
    <row r="2230" spans="2:40" x14ac:dyDescent="0.25">
      <c r="B2230" s="42" t="s">
        <v>408</v>
      </c>
      <c r="C2230" s="15">
        <v>467420</v>
      </c>
      <c r="D2230" s="15" t="s">
        <v>11926</v>
      </c>
      <c r="E2230" s="15">
        <v>2018</v>
      </c>
      <c r="F2230" s="41">
        <v>43221</v>
      </c>
      <c r="G2230" s="42">
        <v>1009.6</v>
      </c>
      <c r="H2230" s="42">
        <v>1010.7</v>
      </c>
      <c r="I2230" s="42">
        <v>1016.4</v>
      </c>
      <c r="J2230" s="42" t="s">
        <v>17343</v>
      </c>
      <c r="K2230" s="42">
        <v>1005</v>
      </c>
      <c r="L2230" s="42" t="s">
        <v>17344</v>
      </c>
      <c r="M2230" s="42">
        <v>28.7</v>
      </c>
      <c r="N2230" s="42">
        <v>34.799999999999997</v>
      </c>
      <c r="O2230" s="42" t="s">
        <v>17345</v>
      </c>
      <c r="P2230" s="42">
        <v>21.9</v>
      </c>
      <c r="Q2230" s="42" t="s">
        <v>17346</v>
      </c>
      <c r="R2230" s="42">
        <v>22.8</v>
      </c>
      <c r="S2230" s="42">
        <v>2.4</v>
      </c>
      <c r="T2230" s="42">
        <v>240</v>
      </c>
      <c r="U2230" s="42">
        <v>12.4</v>
      </c>
      <c r="V2230" s="42">
        <v>220</v>
      </c>
      <c r="W2230" s="42" t="s">
        <v>17347</v>
      </c>
      <c r="X2230" s="42">
        <v>119</v>
      </c>
      <c r="Y2230" s="42">
        <v>4.3</v>
      </c>
      <c r="Z2230" s="42">
        <v>3</v>
      </c>
      <c r="AA2230" s="42">
        <v>16.5</v>
      </c>
      <c r="AB2230" s="42" t="s">
        <v>17348</v>
      </c>
      <c r="AC2230" s="42">
        <v>36.5</v>
      </c>
      <c r="AD2230" s="42" t="s">
        <v>10480</v>
      </c>
      <c r="AE2230" s="42">
        <v>62</v>
      </c>
      <c r="AF2230" s="42" t="s">
        <v>4388</v>
      </c>
      <c r="AG2230" s="42">
        <v>71</v>
      </c>
      <c r="AH2230" s="42" t="s">
        <v>76</v>
      </c>
      <c r="AI2230" s="42">
        <v>258.39999999999998</v>
      </c>
      <c r="AJ2230" s="42">
        <v>694.03</v>
      </c>
      <c r="AK2230" s="42" t="s">
        <v>76</v>
      </c>
      <c r="AL2230" s="42" t="s">
        <v>76</v>
      </c>
      <c r="AM2230" s="42" t="s">
        <v>76</v>
      </c>
      <c r="AN2230" s="42" t="s">
        <v>76</v>
      </c>
    </row>
    <row r="2231" spans="2:40" x14ac:dyDescent="0.25">
      <c r="B2231" s="42" t="s">
        <v>408</v>
      </c>
      <c r="C2231" s="15">
        <v>467420</v>
      </c>
      <c r="D2231" s="15" t="s">
        <v>11926</v>
      </c>
      <c r="E2231" s="15">
        <v>2018</v>
      </c>
      <c r="F2231" s="41">
        <v>43252</v>
      </c>
      <c r="G2231" s="42">
        <v>1004.4</v>
      </c>
      <c r="H2231" s="42">
        <v>1005.5</v>
      </c>
      <c r="I2231" s="42">
        <v>1011.2</v>
      </c>
      <c r="J2231" s="42" t="s">
        <v>17349</v>
      </c>
      <c r="K2231" s="42">
        <v>992</v>
      </c>
      <c r="L2231" s="42" t="s">
        <v>17350</v>
      </c>
      <c r="M2231" s="42">
        <v>28.5</v>
      </c>
      <c r="N2231" s="42">
        <v>35.9</v>
      </c>
      <c r="O2231" s="42" t="s">
        <v>17351</v>
      </c>
      <c r="P2231" s="42">
        <v>24</v>
      </c>
      <c r="Q2231" s="42" t="s">
        <v>17352</v>
      </c>
      <c r="R2231" s="42">
        <v>23.7</v>
      </c>
      <c r="S2231" s="42">
        <v>2.6</v>
      </c>
      <c r="T2231" s="42">
        <v>150</v>
      </c>
      <c r="U2231" s="42">
        <v>16.399999999999999</v>
      </c>
      <c r="V2231" s="42">
        <v>210</v>
      </c>
      <c r="W2231" s="42" t="s">
        <v>17353</v>
      </c>
      <c r="X2231" s="42">
        <v>503.5</v>
      </c>
      <c r="Y2231" s="42">
        <v>47.3</v>
      </c>
      <c r="Z2231" s="42">
        <v>14</v>
      </c>
      <c r="AA2231" s="42">
        <v>10</v>
      </c>
      <c r="AB2231" s="42" t="s">
        <v>17354</v>
      </c>
      <c r="AC2231" s="42">
        <v>41</v>
      </c>
      <c r="AD2231" s="42" t="s">
        <v>17355</v>
      </c>
      <c r="AE2231" s="42">
        <v>138.5</v>
      </c>
      <c r="AF2231" s="42" t="s">
        <v>7508</v>
      </c>
      <c r="AG2231" s="42">
        <v>76</v>
      </c>
      <c r="AH2231" s="42" t="s">
        <v>76</v>
      </c>
      <c r="AI2231" s="42">
        <v>166.8</v>
      </c>
      <c r="AJ2231" s="42">
        <v>506.58</v>
      </c>
      <c r="AK2231" s="42" t="s">
        <v>76</v>
      </c>
      <c r="AL2231" s="42" t="s">
        <v>76</v>
      </c>
      <c r="AM2231" s="42" t="s">
        <v>76</v>
      </c>
      <c r="AN2231" s="42" t="s">
        <v>76</v>
      </c>
    </row>
    <row r="2232" spans="2:40" x14ac:dyDescent="0.25">
      <c r="B2232" s="42" t="s">
        <v>408</v>
      </c>
      <c r="C2232" s="15">
        <v>467420</v>
      </c>
      <c r="D2232" s="15" t="s">
        <v>11926</v>
      </c>
      <c r="E2232" s="15">
        <v>2018</v>
      </c>
      <c r="F2232" s="41">
        <v>43282</v>
      </c>
      <c r="G2232" s="42">
        <v>1003.6</v>
      </c>
      <c r="H2232" s="42">
        <v>1004.7</v>
      </c>
      <c r="I2232" s="42">
        <v>1008</v>
      </c>
      <c r="J2232" s="42" t="s">
        <v>16238</v>
      </c>
      <c r="K2232" s="42">
        <v>997</v>
      </c>
      <c r="L2232" s="42" t="s">
        <v>17356</v>
      </c>
      <c r="M2232" s="42">
        <v>28.7</v>
      </c>
      <c r="N2232" s="42">
        <v>35.9</v>
      </c>
      <c r="O2232" s="42" t="s">
        <v>17357</v>
      </c>
      <c r="P2232" s="42">
        <v>24.2</v>
      </c>
      <c r="Q2232" s="42" t="s">
        <v>17358</v>
      </c>
      <c r="R2232" s="42">
        <v>24.3</v>
      </c>
      <c r="S2232" s="42">
        <v>2.2999999999999998</v>
      </c>
      <c r="T2232" s="42">
        <v>250</v>
      </c>
      <c r="U2232" s="42">
        <v>13.4</v>
      </c>
      <c r="V2232" s="42">
        <v>120</v>
      </c>
      <c r="W2232" s="42" t="s">
        <v>17359</v>
      </c>
      <c r="X2232" s="42">
        <v>324</v>
      </c>
      <c r="Y2232" s="42">
        <v>23.2</v>
      </c>
      <c r="Z2232" s="42">
        <v>16</v>
      </c>
      <c r="AA2232" s="42">
        <v>11.5</v>
      </c>
      <c r="AB2232" s="42" t="s">
        <v>17360</v>
      </c>
      <c r="AC2232" s="42">
        <v>35</v>
      </c>
      <c r="AD2232" s="42" t="s">
        <v>17361</v>
      </c>
      <c r="AE2232" s="42">
        <v>93.5</v>
      </c>
      <c r="AF2232" s="42" t="s">
        <v>6255</v>
      </c>
      <c r="AG2232" s="42">
        <v>78</v>
      </c>
      <c r="AH2232" s="42" t="s">
        <v>76</v>
      </c>
      <c r="AI2232" s="42">
        <v>178.3</v>
      </c>
      <c r="AJ2232" s="42">
        <v>572.85</v>
      </c>
      <c r="AK2232" s="42" t="s">
        <v>76</v>
      </c>
      <c r="AL2232" s="42" t="s">
        <v>76</v>
      </c>
      <c r="AM2232" s="42" t="s">
        <v>76</v>
      </c>
      <c r="AN2232" s="42" t="s">
        <v>76</v>
      </c>
    </row>
    <row r="2233" spans="2:40" x14ac:dyDescent="0.25">
      <c r="B2233" s="42" t="s">
        <v>408</v>
      </c>
      <c r="C2233" s="15">
        <v>467420</v>
      </c>
      <c r="D2233" s="15" t="s">
        <v>11926</v>
      </c>
      <c r="E2233" s="15">
        <v>2018</v>
      </c>
      <c r="F2233" s="41">
        <v>43313</v>
      </c>
      <c r="G2233" s="42">
        <v>1002.1</v>
      </c>
      <c r="H2233" s="42">
        <v>1003.2</v>
      </c>
      <c r="I2233" s="42">
        <v>1011.9</v>
      </c>
      <c r="J2233" s="42" t="s">
        <v>17362</v>
      </c>
      <c r="K2233" s="42">
        <v>993.6</v>
      </c>
      <c r="L2233" s="42" t="s">
        <v>8168</v>
      </c>
      <c r="M2233" s="42">
        <v>27.4</v>
      </c>
      <c r="N2233" s="42">
        <v>34.299999999999997</v>
      </c>
      <c r="O2233" s="42" t="s">
        <v>17363</v>
      </c>
      <c r="P2233" s="42">
        <v>22.6</v>
      </c>
      <c r="Q2233" s="42" t="s">
        <v>17364</v>
      </c>
      <c r="R2233" s="42">
        <v>23.9</v>
      </c>
      <c r="S2233" s="42">
        <v>2.7</v>
      </c>
      <c r="T2233" s="42">
        <v>140</v>
      </c>
      <c r="U2233" s="42">
        <v>25.2</v>
      </c>
      <c r="V2233" s="42">
        <v>240</v>
      </c>
      <c r="W2233" s="42" t="s">
        <v>17365</v>
      </c>
      <c r="X2233" s="42">
        <v>1095.5</v>
      </c>
      <c r="Y2233" s="42">
        <v>93.1</v>
      </c>
      <c r="Z2233" s="42">
        <v>22</v>
      </c>
      <c r="AA2233" s="42">
        <v>13.5</v>
      </c>
      <c r="AB2233" s="42" t="s">
        <v>17366</v>
      </c>
      <c r="AC2233" s="42">
        <v>55</v>
      </c>
      <c r="AD2233" s="42" t="s">
        <v>17367</v>
      </c>
      <c r="AE2233" s="42">
        <v>334.5</v>
      </c>
      <c r="AF2233" s="42" t="s">
        <v>6264</v>
      </c>
      <c r="AG2233" s="42">
        <v>82</v>
      </c>
      <c r="AH2233" s="42" t="s">
        <v>76</v>
      </c>
      <c r="AI2233" s="42">
        <v>113.9</v>
      </c>
      <c r="AJ2233" s="42">
        <v>241.75</v>
      </c>
      <c r="AK2233" s="42" t="s">
        <v>76</v>
      </c>
      <c r="AL2233" s="42" t="s">
        <v>76</v>
      </c>
      <c r="AM2233" s="42" t="s">
        <v>76</v>
      </c>
      <c r="AN2233" s="42" t="s">
        <v>76</v>
      </c>
    </row>
    <row r="2234" spans="2:40" x14ac:dyDescent="0.25">
      <c r="B2234" s="42" t="s">
        <v>408</v>
      </c>
      <c r="C2234" s="15">
        <v>467420</v>
      </c>
      <c r="D2234" s="15" t="s">
        <v>11926</v>
      </c>
      <c r="E2234" s="15">
        <v>2018</v>
      </c>
      <c r="F2234" s="41">
        <v>43344</v>
      </c>
      <c r="G2234" s="42">
        <v>1006.8</v>
      </c>
      <c r="H2234" s="42">
        <v>1007.9</v>
      </c>
      <c r="I2234" s="42">
        <v>1014.4</v>
      </c>
      <c r="J2234" s="42" t="s">
        <v>17368</v>
      </c>
      <c r="K2234" s="42">
        <v>996.6</v>
      </c>
      <c r="L2234" s="42" t="s">
        <v>17369</v>
      </c>
      <c r="M2234" s="42">
        <v>28.3</v>
      </c>
      <c r="N2234" s="42">
        <v>33.9</v>
      </c>
      <c r="O2234" s="42" t="s">
        <v>17370</v>
      </c>
      <c r="P2234" s="42">
        <v>23</v>
      </c>
      <c r="Q2234" s="42" t="s">
        <v>17371</v>
      </c>
      <c r="R2234" s="42">
        <v>23.7</v>
      </c>
      <c r="S2234" s="42">
        <v>2.5</v>
      </c>
      <c r="T2234" s="42">
        <v>360</v>
      </c>
      <c r="U2234" s="42">
        <v>18.2</v>
      </c>
      <c r="V2234" s="42">
        <v>350</v>
      </c>
      <c r="W2234" s="42" t="s">
        <v>17372</v>
      </c>
      <c r="X2234" s="42">
        <v>46.5</v>
      </c>
      <c r="Y2234" s="42">
        <v>6.2</v>
      </c>
      <c r="Z2234" s="42">
        <v>11</v>
      </c>
      <c r="AA2234" s="42">
        <v>11</v>
      </c>
      <c r="AB2234" s="42" t="s">
        <v>17373</v>
      </c>
      <c r="AC2234" s="42">
        <v>27</v>
      </c>
      <c r="AD2234" s="42" t="s">
        <v>17374</v>
      </c>
      <c r="AE2234" s="42">
        <v>28</v>
      </c>
      <c r="AF2234" s="42" t="s">
        <v>12820</v>
      </c>
      <c r="AG2234" s="42">
        <v>77</v>
      </c>
      <c r="AH2234" s="42" t="s">
        <v>76</v>
      </c>
      <c r="AI2234" s="42">
        <v>202</v>
      </c>
      <c r="AJ2234" s="42">
        <v>529.78</v>
      </c>
      <c r="AK2234" s="42" t="s">
        <v>76</v>
      </c>
      <c r="AL2234" s="42" t="s">
        <v>76</v>
      </c>
      <c r="AM2234" s="42" t="s">
        <v>76</v>
      </c>
      <c r="AN2234" s="42" t="s">
        <v>76</v>
      </c>
    </row>
    <row r="2235" spans="2:40" x14ac:dyDescent="0.25">
      <c r="B2235" s="42" t="s">
        <v>408</v>
      </c>
      <c r="C2235" s="15">
        <v>467420</v>
      </c>
      <c r="D2235" s="15" t="s">
        <v>11926</v>
      </c>
      <c r="E2235" s="15">
        <v>2018</v>
      </c>
      <c r="F2235" s="41">
        <v>43374</v>
      </c>
      <c r="G2235" s="42">
        <v>1012.3</v>
      </c>
      <c r="H2235" s="42">
        <v>1013.4</v>
      </c>
      <c r="I2235" s="42">
        <v>1018.5</v>
      </c>
      <c r="J2235" s="42" t="s">
        <v>17375</v>
      </c>
      <c r="K2235" s="42">
        <v>1005.9</v>
      </c>
      <c r="L2235" s="42" t="s">
        <v>17376</v>
      </c>
      <c r="M2235" s="42">
        <v>25.3</v>
      </c>
      <c r="N2235" s="42">
        <v>32.299999999999997</v>
      </c>
      <c r="O2235" s="42" t="s">
        <v>17377</v>
      </c>
      <c r="P2235" s="42">
        <v>17.100000000000001</v>
      </c>
      <c r="Q2235" s="42" t="s">
        <v>17378</v>
      </c>
      <c r="R2235" s="42">
        <v>19.399999999999999</v>
      </c>
      <c r="S2235" s="42">
        <v>2.6</v>
      </c>
      <c r="T2235" s="42">
        <v>360</v>
      </c>
      <c r="U2235" s="42">
        <v>16.899999999999999</v>
      </c>
      <c r="V2235" s="42">
        <v>360</v>
      </c>
      <c r="W2235" s="42" t="s">
        <v>5030</v>
      </c>
      <c r="X2235" s="42">
        <v>1.5</v>
      </c>
      <c r="Y2235" s="42">
        <v>1.9</v>
      </c>
      <c r="Z2235" s="42">
        <v>2</v>
      </c>
      <c r="AA2235" s="42">
        <v>0.5</v>
      </c>
      <c r="AB2235" s="42" t="s">
        <v>17379</v>
      </c>
      <c r="AC2235" s="42">
        <v>1</v>
      </c>
      <c r="AD2235" s="42" t="s">
        <v>17380</v>
      </c>
      <c r="AE2235" s="42">
        <v>1</v>
      </c>
      <c r="AF2235" s="42" t="s">
        <v>16266</v>
      </c>
      <c r="AG2235" s="42">
        <v>71</v>
      </c>
      <c r="AH2235" s="42" t="s">
        <v>76</v>
      </c>
      <c r="AI2235" s="42">
        <v>231.6</v>
      </c>
      <c r="AJ2235" s="42">
        <v>511.44</v>
      </c>
      <c r="AK2235" s="42" t="s">
        <v>76</v>
      </c>
      <c r="AL2235" s="42" t="s">
        <v>76</v>
      </c>
      <c r="AM2235" s="42" t="s">
        <v>76</v>
      </c>
      <c r="AN2235" s="42" t="s">
        <v>76</v>
      </c>
    </row>
    <row r="2236" spans="2:40" x14ac:dyDescent="0.25">
      <c r="B2236" s="42" t="s">
        <v>408</v>
      </c>
      <c r="C2236" s="15">
        <v>467420</v>
      </c>
      <c r="D2236" s="15" t="s">
        <v>11926</v>
      </c>
      <c r="E2236" s="15">
        <v>2018</v>
      </c>
      <c r="F2236" s="41">
        <v>43405</v>
      </c>
      <c r="G2236" s="42">
        <v>1014.9</v>
      </c>
      <c r="H2236" s="42">
        <v>1016</v>
      </c>
      <c r="I2236" s="42">
        <v>1020.2</v>
      </c>
      <c r="J2236" s="42" t="s">
        <v>17381</v>
      </c>
      <c r="K2236" s="42">
        <v>1009.2</v>
      </c>
      <c r="L2236" s="42" t="s">
        <v>17382</v>
      </c>
      <c r="M2236" s="42">
        <v>23.6</v>
      </c>
      <c r="N2236" s="42">
        <v>31.8</v>
      </c>
      <c r="O2236" s="42" t="s">
        <v>17383</v>
      </c>
      <c r="P2236" s="42">
        <v>17.5</v>
      </c>
      <c r="Q2236" s="42" t="s">
        <v>16270</v>
      </c>
      <c r="R2236" s="42">
        <v>19.2</v>
      </c>
      <c r="S2236" s="42">
        <v>2.4</v>
      </c>
      <c r="T2236" s="42">
        <v>360</v>
      </c>
      <c r="U2236" s="42">
        <v>15.5</v>
      </c>
      <c r="V2236" s="42">
        <v>10</v>
      </c>
      <c r="W2236" s="42" t="s">
        <v>17384</v>
      </c>
      <c r="X2236" s="42">
        <v>2.5</v>
      </c>
      <c r="Y2236" s="42">
        <v>2.7</v>
      </c>
      <c r="Z2236" s="42">
        <v>3</v>
      </c>
      <c r="AA2236" s="42">
        <v>0.5</v>
      </c>
      <c r="AB2236" s="42" t="s">
        <v>17385</v>
      </c>
      <c r="AC2236" s="42">
        <v>1.5</v>
      </c>
      <c r="AD2236" s="42" t="s">
        <v>17386</v>
      </c>
      <c r="AE2236" s="42">
        <v>1.5</v>
      </c>
      <c r="AF2236" s="42" t="s">
        <v>2199</v>
      </c>
      <c r="AG2236" s="42">
        <v>77</v>
      </c>
      <c r="AH2236" s="42" t="s">
        <v>76</v>
      </c>
      <c r="AI2236" s="42">
        <v>171.2</v>
      </c>
      <c r="AJ2236" s="42">
        <v>377.25</v>
      </c>
      <c r="AK2236" s="42" t="s">
        <v>76</v>
      </c>
      <c r="AL2236" s="42" t="s">
        <v>76</v>
      </c>
      <c r="AM2236" s="42" t="s">
        <v>76</v>
      </c>
      <c r="AN2236" s="42" t="s">
        <v>76</v>
      </c>
    </row>
    <row r="2237" spans="2:40" x14ac:dyDescent="0.25">
      <c r="B2237" s="42" t="s">
        <v>408</v>
      </c>
      <c r="C2237" s="15">
        <v>467420</v>
      </c>
      <c r="D2237" s="15" t="s">
        <v>11926</v>
      </c>
      <c r="E2237" s="15">
        <v>2018</v>
      </c>
      <c r="F2237" s="41">
        <v>43435</v>
      </c>
      <c r="G2237" s="42">
        <v>1016.6</v>
      </c>
      <c r="H2237" s="42">
        <v>1017.7</v>
      </c>
      <c r="I2237" s="42">
        <v>1023.9</v>
      </c>
      <c r="J2237" s="42" t="s">
        <v>17387</v>
      </c>
      <c r="K2237" s="42">
        <v>1008.4</v>
      </c>
      <c r="L2237" s="42" t="s">
        <v>13972</v>
      </c>
      <c r="M2237" s="42">
        <v>21.2</v>
      </c>
      <c r="N2237" s="42">
        <v>31.1</v>
      </c>
      <c r="O2237" s="42" t="s">
        <v>17388</v>
      </c>
      <c r="P2237" s="42">
        <v>12.5</v>
      </c>
      <c r="Q2237" s="42" t="s">
        <v>17389</v>
      </c>
      <c r="R2237" s="42">
        <v>15.9</v>
      </c>
      <c r="S2237" s="42">
        <v>3.2</v>
      </c>
      <c r="T2237" s="42">
        <v>360</v>
      </c>
      <c r="U2237" s="42">
        <v>12.2</v>
      </c>
      <c r="V2237" s="42">
        <v>360</v>
      </c>
      <c r="W2237" s="42" t="s">
        <v>17390</v>
      </c>
      <c r="X2237" s="42">
        <v>0</v>
      </c>
      <c r="Y2237" s="42">
        <v>0</v>
      </c>
      <c r="Z2237" s="42">
        <v>0</v>
      </c>
      <c r="AA2237" s="42">
        <v>0</v>
      </c>
      <c r="AB2237" s="42" t="s">
        <v>76</v>
      </c>
      <c r="AC2237" s="42">
        <v>0</v>
      </c>
      <c r="AD2237" s="42" t="s">
        <v>76</v>
      </c>
      <c r="AE2237" s="42">
        <v>0</v>
      </c>
      <c r="AF2237" s="42" t="s">
        <v>16846</v>
      </c>
      <c r="AG2237" s="42">
        <v>73</v>
      </c>
      <c r="AH2237" s="42" t="s">
        <v>76</v>
      </c>
      <c r="AI2237" s="42">
        <v>212.7</v>
      </c>
      <c r="AJ2237" s="42">
        <v>408.49</v>
      </c>
      <c r="AK2237" s="42" t="s">
        <v>76</v>
      </c>
      <c r="AL2237" s="42" t="s">
        <v>76</v>
      </c>
      <c r="AM2237" s="42" t="s">
        <v>76</v>
      </c>
      <c r="AN2237" s="42" t="s">
        <v>76</v>
      </c>
    </row>
    <row r="2238" spans="2:40" x14ac:dyDescent="0.25">
      <c r="B2238" s="42" t="s">
        <v>408</v>
      </c>
      <c r="C2238" s="15">
        <v>467420</v>
      </c>
      <c r="D2238" s="15" t="s">
        <v>11926</v>
      </c>
      <c r="E2238" s="15">
        <v>2019</v>
      </c>
      <c r="F2238" s="41">
        <v>43466</v>
      </c>
      <c r="G2238" s="42">
        <v>1018.4</v>
      </c>
      <c r="H2238" s="42">
        <v>1019.6</v>
      </c>
      <c r="I2238" s="42">
        <v>1023.7</v>
      </c>
      <c r="J2238" s="42" t="s">
        <v>17391</v>
      </c>
      <c r="K2238" s="42">
        <v>1013.3</v>
      </c>
      <c r="L2238" s="42" t="s">
        <v>17392</v>
      </c>
      <c r="M2238" s="42">
        <v>19.399999999999999</v>
      </c>
      <c r="N2238" s="42">
        <v>29.3</v>
      </c>
      <c r="O2238" s="42" t="s">
        <v>17393</v>
      </c>
      <c r="P2238" s="42">
        <v>10.9</v>
      </c>
      <c r="Q2238" s="42" t="s">
        <v>17394</v>
      </c>
      <c r="R2238" s="42">
        <v>14.7</v>
      </c>
      <c r="S2238" s="42">
        <v>3.2</v>
      </c>
      <c r="T2238" s="42">
        <v>360</v>
      </c>
      <c r="U2238" s="42">
        <v>12.5</v>
      </c>
      <c r="V2238" s="42">
        <v>350</v>
      </c>
      <c r="W2238" s="42" t="s">
        <v>17395</v>
      </c>
      <c r="X2238" s="42">
        <v>0.5</v>
      </c>
      <c r="Y2238" s="42">
        <v>2.1</v>
      </c>
      <c r="Z2238" s="42">
        <v>1</v>
      </c>
      <c r="AA2238" s="42">
        <v>0.5</v>
      </c>
      <c r="AB2238" s="42" t="s">
        <v>17396</v>
      </c>
      <c r="AC2238" s="42">
        <v>0.5</v>
      </c>
      <c r="AD2238" s="42" t="s">
        <v>17396</v>
      </c>
      <c r="AE2238" s="42">
        <v>0.5</v>
      </c>
      <c r="AF2238" s="42" t="s">
        <v>8799</v>
      </c>
      <c r="AG2238" s="42">
        <v>75</v>
      </c>
      <c r="AH2238" s="42" t="s">
        <v>76</v>
      </c>
      <c r="AI2238" s="42">
        <v>174.3</v>
      </c>
      <c r="AJ2238" s="42">
        <v>380.51</v>
      </c>
      <c r="AK2238" s="42" t="s">
        <v>76</v>
      </c>
      <c r="AL2238" s="42" t="s">
        <v>76</v>
      </c>
      <c r="AM2238" s="42" t="s">
        <v>76</v>
      </c>
      <c r="AN2238" s="42" t="s">
        <v>76</v>
      </c>
    </row>
    <row r="2239" spans="2:40" x14ac:dyDescent="0.25">
      <c r="B2239" s="42" t="s">
        <v>408</v>
      </c>
      <c r="C2239" s="15">
        <v>467420</v>
      </c>
      <c r="D2239" s="15" t="s">
        <v>11926</v>
      </c>
      <c r="E2239" s="15">
        <v>2019</v>
      </c>
      <c r="F2239" s="41">
        <v>43497</v>
      </c>
      <c r="G2239" s="42">
        <v>1016.5</v>
      </c>
      <c r="H2239" s="42">
        <v>1017.6</v>
      </c>
      <c r="I2239" s="42">
        <v>1023</v>
      </c>
      <c r="J2239" s="42" t="s">
        <v>17397</v>
      </c>
      <c r="K2239" s="42">
        <v>1010.8</v>
      </c>
      <c r="L2239" s="42" t="s">
        <v>17398</v>
      </c>
      <c r="M2239" s="42">
        <v>21.7</v>
      </c>
      <c r="N2239" s="42">
        <v>31.5</v>
      </c>
      <c r="O2239" s="42" t="s">
        <v>17399</v>
      </c>
      <c r="P2239" s="42">
        <v>15.3</v>
      </c>
      <c r="Q2239" s="42" t="s">
        <v>17400</v>
      </c>
      <c r="R2239" s="42">
        <v>16.7</v>
      </c>
      <c r="S2239" s="42">
        <v>3.1</v>
      </c>
      <c r="T2239" s="42">
        <v>360</v>
      </c>
      <c r="U2239" s="42">
        <v>12.7</v>
      </c>
      <c r="V2239" s="42">
        <v>360</v>
      </c>
      <c r="W2239" s="42" t="s">
        <v>17401</v>
      </c>
      <c r="X2239" s="42">
        <v>1</v>
      </c>
      <c r="Y2239" s="42">
        <v>1.5</v>
      </c>
      <c r="Z2239" s="42">
        <v>2</v>
      </c>
      <c r="AA2239" s="42">
        <v>0.5</v>
      </c>
      <c r="AB2239" s="42" t="s">
        <v>17402</v>
      </c>
      <c r="AC2239" s="42">
        <v>0.5</v>
      </c>
      <c r="AD2239" s="42" t="s">
        <v>17403</v>
      </c>
      <c r="AE2239" s="42">
        <v>0.5</v>
      </c>
      <c r="AF2239" s="42" t="s">
        <v>17404</v>
      </c>
      <c r="AG2239" s="42">
        <v>74</v>
      </c>
      <c r="AH2239" s="42" t="s">
        <v>76</v>
      </c>
      <c r="AI2239" s="42">
        <v>202.7</v>
      </c>
      <c r="AJ2239" s="42">
        <v>443.19</v>
      </c>
      <c r="AK2239" s="42" t="s">
        <v>76</v>
      </c>
      <c r="AL2239" s="42" t="s">
        <v>76</v>
      </c>
      <c r="AM2239" s="42" t="s">
        <v>76</v>
      </c>
      <c r="AN2239" s="42" t="s">
        <v>76</v>
      </c>
    </row>
    <row r="2240" spans="2:40" x14ac:dyDescent="0.25">
      <c r="B2240" s="42" t="s">
        <v>408</v>
      </c>
      <c r="C2240" s="15">
        <v>467420</v>
      </c>
      <c r="D2240" s="15" t="s">
        <v>11926</v>
      </c>
      <c r="E2240" s="15">
        <v>2019</v>
      </c>
      <c r="F2240" s="41">
        <v>43525</v>
      </c>
      <c r="G2240" s="42">
        <v>1013.7</v>
      </c>
      <c r="H2240" s="42">
        <v>1014.8</v>
      </c>
      <c r="I2240" s="42">
        <v>1019.2</v>
      </c>
      <c r="J2240" s="42" t="s">
        <v>16860</v>
      </c>
      <c r="K2240" s="42">
        <v>1007.5</v>
      </c>
      <c r="L2240" s="42" t="s">
        <v>17405</v>
      </c>
      <c r="M2240" s="42">
        <v>22.1</v>
      </c>
      <c r="N2240" s="42">
        <v>31.2</v>
      </c>
      <c r="O2240" s="42" t="s">
        <v>17406</v>
      </c>
      <c r="P2240" s="42">
        <v>13.4</v>
      </c>
      <c r="Q2240" s="42" t="s">
        <v>17407</v>
      </c>
      <c r="R2240" s="42">
        <v>17.5</v>
      </c>
      <c r="S2240" s="42">
        <v>2.6</v>
      </c>
      <c r="T2240" s="42">
        <v>350</v>
      </c>
      <c r="U2240" s="42">
        <v>16</v>
      </c>
      <c r="V2240" s="42">
        <v>330</v>
      </c>
      <c r="W2240" s="42" t="s">
        <v>17408</v>
      </c>
      <c r="X2240" s="42">
        <v>48.5</v>
      </c>
      <c r="Y2240" s="42">
        <v>15.4</v>
      </c>
      <c r="Z2240" s="42">
        <v>10</v>
      </c>
      <c r="AA2240" s="42">
        <v>6</v>
      </c>
      <c r="AB2240" s="42" t="s">
        <v>17409</v>
      </c>
      <c r="AC2240" s="42">
        <v>7</v>
      </c>
      <c r="AD2240" s="42" t="s">
        <v>17410</v>
      </c>
      <c r="AE2240" s="42">
        <v>9.5</v>
      </c>
      <c r="AF2240" s="42" t="s">
        <v>3846</v>
      </c>
      <c r="AG2240" s="42">
        <v>76</v>
      </c>
      <c r="AH2240" s="42" t="s">
        <v>76</v>
      </c>
      <c r="AI2240" s="42">
        <v>185</v>
      </c>
      <c r="AJ2240" s="42">
        <v>458.4</v>
      </c>
      <c r="AK2240" s="42" t="s">
        <v>76</v>
      </c>
      <c r="AL2240" s="42" t="s">
        <v>76</v>
      </c>
      <c r="AM2240" s="42" t="s">
        <v>76</v>
      </c>
      <c r="AN2240" s="42" t="s">
        <v>76</v>
      </c>
    </row>
    <row r="2241" spans="2:40" x14ac:dyDescent="0.25">
      <c r="B2241" s="42" t="s">
        <v>408</v>
      </c>
      <c r="C2241" s="15">
        <v>467420</v>
      </c>
      <c r="D2241" s="15" t="s">
        <v>11926</v>
      </c>
      <c r="E2241" s="15">
        <v>2019</v>
      </c>
      <c r="F2241" s="41">
        <v>43556</v>
      </c>
      <c r="G2241" s="42">
        <v>1010.9</v>
      </c>
      <c r="H2241" s="42">
        <v>1012</v>
      </c>
      <c r="I2241" s="42">
        <v>1019</v>
      </c>
      <c r="J2241" s="42" t="s">
        <v>16868</v>
      </c>
      <c r="K2241" s="42">
        <v>1004.9</v>
      </c>
      <c r="L2241" s="42" t="s">
        <v>17411</v>
      </c>
      <c r="M2241" s="42">
        <v>25.6</v>
      </c>
      <c r="N2241" s="42">
        <v>32.9</v>
      </c>
      <c r="O2241" s="42" t="s">
        <v>17412</v>
      </c>
      <c r="P2241" s="42">
        <v>17.899999999999999</v>
      </c>
      <c r="Q2241" s="42" t="s">
        <v>17413</v>
      </c>
      <c r="R2241" s="42">
        <v>20.6</v>
      </c>
      <c r="S2241" s="42">
        <v>2.6</v>
      </c>
      <c r="T2241" s="42">
        <v>360</v>
      </c>
      <c r="U2241" s="42">
        <v>19.2</v>
      </c>
      <c r="V2241" s="42">
        <v>260</v>
      </c>
      <c r="W2241" s="42" t="s">
        <v>17414</v>
      </c>
      <c r="X2241" s="42">
        <v>78</v>
      </c>
      <c r="Y2241" s="42">
        <v>7.4</v>
      </c>
      <c r="Z2241" s="42">
        <v>3</v>
      </c>
      <c r="AA2241" s="42">
        <v>22</v>
      </c>
      <c r="AB2241" s="42" t="s">
        <v>17415</v>
      </c>
      <c r="AC2241" s="42">
        <v>48</v>
      </c>
      <c r="AD2241" s="42" t="s">
        <v>17416</v>
      </c>
      <c r="AE2241" s="42">
        <v>61.5</v>
      </c>
      <c r="AF2241" s="42" t="s">
        <v>6327</v>
      </c>
      <c r="AG2241" s="42">
        <v>74</v>
      </c>
      <c r="AH2241" s="42" t="s">
        <v>76</v>
      </c>
      <c r="AI2241" s="42">
        <v>208.9</v>
      </c>
      <c r="AJ2241" s="42">
        <v>548.11</v>
      </c>
      <c r="AK2241" s="42" t="s">
        <v>76</v>
      </c>
      <c r="AL2241" s="42" t="s">
        <v>76</v>
      </c>
      <c r="AM2241" s="42" t="s">
        <v>76</v>
      </c>
      <c r="AN2241" s="42" t="s">
        <v>76</v>
      </c>
    </row>
    <row r="2242" spans="2:40" x14ac:dyDescent="0.25">
      <c r="B2242" s="42" t="s">
        <v>408</v>
      </c>
      <c r="C2242" s="15">
        <v>467420</v>
      </c>
      <c r="D2242" s="15" t="s">
        <v>11926</v>
      </c>
      <c r="E2242" s="15">
        <v>2019</v>
      </c>
      <c r="F2242" s="41">
        <v>43586</v>
      </c>
      <c r="G2242" s="42">
        <v>1008.3</v>
      </c>
      <c r="H2242" s="42">
        <v>1009.4</v>
      </c>
      <c r="I2242" s="42">
        <v>1013.1</v>
      </c>
      <c r="J2242" s="42" t="s">
        <v>17417</v>
      </c>
      <c r="K2242" s="42">
        <v>1003.8</v>
      </c>
      <c r="L2242" s="42" t="s">
        <v>17418</v>
      </c>
      <c r="M2242" s="42">
        <v>26.3</v>
      </c>
      <c r="N2242" s="42">
        <v>34.200000000000003</v>
      </c>
      <c r="O2242" s="42" t="s">
        <v>17419</v>
      </c>
      <c r="P2242" s="42">
        <v>19.600000000000001</v>
      </c>
      <c r="Q2242" s="42" t="s">
        <v>17420</v>
      </c>
      <c r="R2242" s="42">
        <v>22.3</v>
      </c>
      <c r="S2242" s="42">
        <v>2.1</v>
      </c>
      <c r="T2242" s="42">
        <v>350</v>
      </c>
      <c r="U2242" s="42">
        <v>14</v>
      </c>
      <c r="V2242" s="42">
        <v>360</v>
      </c>
      <c r="W2242" s="42" t="s">
        <v>17421</v>
      </c>
      <c r="X2242" s="42">
        <v>156</v>
      </c>
      <c r="Y2242" s="42">
        <v>16.100000000000001</v>
      </c>
      <c r="Z2242" s="42">
        <v>15</v>
      </c>
      <c r="AA2242" s="42">
        <v>17</v>
      </c>
      <c r="AB2242" s="42" t="s">
        <v>17422</v>
      </c>
      <c r="AC2242" s="42">
        <v>37</v>
      </c>
      <c r="AD2242" s="42" t="s">
        <v>17423</v>
      </c>
      <c r="AE2242" s="42">
        <v>37.5</v>
      </c>
      <c r="AF2242" s="42" t="s">
        <v>8236</v>
      </c>
      <c r="AG2242" s="42">
        <v>79</v>
      </c>
      <c r="AH2242" s="42" t="s">
        <v>76</v>
      </c>
      <c r="AI2242" s="42">
        <v>120.4</v>
      </c>
      <c r="AJ2242" s="42">
        <v>449.86</v>
      </c>
      <c r="AK2242" s="42" t="s">
        <v>76</v>
      </c>
      <c r="AL2242" s="42" t="s">
        <v>76</v>
      </c>
      <c r="AM2242" s="42" t="s">
        <v>76</v>
      </c>
      <c r="AN2242" s="42" t="s">
        <v>76</v>
      </c>
    </row>
    <row r="2243" spans="2:40" x14ac:dyDescent="0.25">
      <c r="B2243" s="42" t="s">
        <v>408</v>
      </c>
      <c r="C2243" s="15">
        <v>467420</v>
      </c>
      <c r="D2243" s="15" t="s">
        <v>11926</v>
      </c>
      <c r="E2243" s="15">
        <v>2019</v>
      </c>
      <c r="F2243" s="41">
        <v>43617</v>
      </c>
      <c r="G2243" s="42">
        <v>1005.8</v>
      </c>
      <c r="H2243" s="42">
        <v>1006.9</v>
      </c>
      <c r="I2243" s="42">
        <v>1011.3</v>
      </c>
      <c r="J2243" s="42" t="s">
        <v>17424</v>
      </c>
      <c r="K2243" s="42">
        <v>999.1</v>
      </c>
      <c r="L2243" s="42" t="s">
        <v>17425</v>
      </c>
      <c r="M2243" s="42">
        <v>28.9</v>
      </c>
      <c r="N2243" s="42">
        <v>34.9</v>
      </c>
      <c r="O2243" s="42" t="s">
        <v>17426</v>
      </c>
      <c r="P2243" s="42">
        <v>24.1</v>
      </c>
      <c r="Q2243" s="42" t="s">
        <v>17427</v>
      </c>
      <c r="R2243" s="42">
        <v>24.5</v>
      </c>
      <c r="S2243" s="42">
        <v>2.4</v>
      </c>
      <c r="T2243" s="42">
        <v>140</v>
      </c>
      <c r="U2243" s="42">
        <v>18.7</v>
      </c>
      <c r="V2243" s="42">
        <v>230</v>
      </c>
      <c r="W2243" s="42" t="s">
        <v>17428</v>
      </c>
      <c r="X2243" s="42">
        <v>312</v>
      </c>
      <c r="Y2243" s="42">
        <v>29.4</v>
      </c>
      <c r="Z2243" s="42">
        <v>14</v>
      </c>
      <c r="AA2243" s="42">
        <v>16.5</v>
      </c>
      <c r="AB2243" s="42" t="s">
        <v>17429</v>
      </c>
      <c r="AC2243" s="42">
        <v>24.5</v>
      </c>
      <c r="AD2243" s="42" t="s">
        <v>17430</v>
      </c>
      <c r="AE2243" s="42">
        <v>65</v>
      </c>
      <c r="AF2243" s="42" t="s">
        <v>17431</v>
      </c>
      <c r="AG2243" s="42">
        <v>78</v>
      </c>
      <c r="AH2243" s="42" t="s">
        <v>76</v>
      </c>
      <c r="AI2243" s="42">
        <v>151.80000000000001</v>
      </c>
      <c r="AJ2243" s="42">
        <v>500.11</v>
      </c>
      <c r="AK2243" s="42" t="s">
        <v>76</v>
      </c>
      <c r="AL2243" s="42" t="s">
        <v>76</v>
      </c>
      <c r="AM2243" s="42" t="s">
        <v>76</v>
      </c>
      <c r="AN2243" s="42" t="s">
        <v>76</v>
      </c>
    </row>
    <row r="2244" spans="2:40" x14ac:dyDescent="0.25">
      <c r="B2244" s="42" t="s">
        <v>408</v>
      </c>
      <c r="C2244" s="15">
        <v>467420</v>
      </c>
      <c r="D2244" s="15" t="s">
        <v>11926</v>
      </c>
      <c r="E2244" s="15">
        <v>2019</v>
      </c>
      <c r="F2244" s="41">
        <v>43647</v>
      </c>
      <c r="G2244" s="42">
        <v>1004.9</v>
      </c>
      <c r="H2244" s="42">
        <v>1006</v>
      </c>
      <c r="I2244" s="42">
        <v>1010.8</v>
      </c>
      <c r="J2244" s="42" t="s">
        <v>17432</v>
      </c>
      <c r="K2244" s="42">
        <v>993.1</v>
      </c>
      <c r="L2244" s="42" t="s">
        <v>16320</v>
      </c>
      <c r="M2244" s="42">
        <v>28.7</v>
      </c>
      <c r="N2244" s="42">
        <v>35.200000000000003</v>
      </c>
      <c r="O2244" s="42" t="s">
        <v>17433</v>
      </c>
      <c r="P2244" s="42">
        <v>24.3</v>
      </c>
      <c r="Q2244" s="42" t="s">
        <v>17434</v>
      </c>
      <c r="R2244" s="42">
        <v>25</v>
      </c>
      <c r="S2244" s="42">
        <v>2.7</v>
      </c>
      <c r="T2244" s="42">
        <v>140</v>
      </c>
      <c r="U2244" s="42">
        <v>15.5</v>
      </c>
      <c r="V2244" s="42">
        <v>200</v>
      </c>
      <c r="W2244" s="42" t="s">
        <v>17435</v>
      </c>
      <c r="X2244" s="42">
        <v>498</v>
      </c>
      <c r="Y2244" s="42">
        <v>29.3</v>
      </c>
      <c r="Z2244" s="42">
        <v>20</v>
      </c>
      <c r="AA2244" s="42">
        <v>14</v>
      </c>
      <c r="AB2244" s="42" t="s">
        <v>16893</v>
      </c>
      <c r="AC2244" s="42">
        <v>46</v>
      </c>
      <c r="AD2244" s="42" t="s">
        <v>17436</v>
      </c>
      <c r="AE2244" s="42">
        <v>108.5</v>
      </c>
      <c r="AF2244" s="42" t="s">
        <v>16895</v>
      </c>
      <c r="AG2244" s="42">
        <v>81</v>
      </c>
      <c r="AH2244" s="42" t="s">
        <v>76</v>
      </c>
      <c r="AI2244" s="42">
        <v>61.3</v>
      </c>
      <c r="AJ2244" s="42">
        <v>493.38</v>
      </c>
      <c r="AK2244" s="42" t="s">
        <v>76</v>
      </c>
      <c r="AL2244" s="42" t="s">
        <v>76</v>
      </c>
      <c r="AM2244" s="42" t="s">
        <v>76</v>
      </c>
      <c r="AN2244" s="42" t="s">
        <v>76</v>
      </c>
    </row>
    <row r="2245" spans="2:40" x14ac:dyDescent="0.25">
      <c r="B2245" s="42" t="s">
        <v>408</v>
      </c>
      <c r="C2245" s="15">
        <v>467420</v>
      </c>
      <c r="D2245" s="15" t="s">
        <v>11926</v>
      </c>
      <c r="E2245" s="15">
        <v>2019</v>
      </c>
      <c r="F2245" s="41">
        <v>43678</v>
      </c>
      <c r="G2245" s="42">
        <v>1002.1</v>
      </c>
      <c r="H2245" s="42">
        <v>1003.2</v>
      </c>
      <c r="I2245" s="42">
        <v>1010.3</v>
      </c>
      <c r="J2245" s="42" t="s">
        <v>17437</v>
      </c>
      <c r="K2245" s="42">
        <v>983.5</v>
      </c>
      <c r="L2245" s="42" t="s">
        <v>17438</v>
      </c>
      <c r="M2245" s="42">
        <v>28.3</v>
      </c>
      <c r="N2245" s="42">
        <v>37.799999999999997</v>
      </c>
      <c r="O2245" s="42" t="s">
        <v>17439</v>
      </c>
      <c r="P2245" s="42">
        <v>24.1</v>
      </c>
      <c r="Q2245" s="42" t="s">
        <v>17440</v>
      </c>
      <c r="R2245" s="42">
        <v>24.5</v>
      </c>
      <c r="S2245" s="42">
        <v>2.8</v>
      </c>
      <c r="T2245" s="42">
        <v>150</v>
      </c>
      <c r="U2245" s="42">
        <v>21.4</v>
      </c>
      <c r="V2245" s="42">
        <v>150</v>
      </c>
      <c r="W2245" s="42" t="s">
        <v>17441</v>
      </c>
      <c r="X2245" s="42">
        <v>728</v>
      </c>
      <c r="Y2245" s="42">
        <v>44.4</v>
      </c>
      <c r="Z2245" s="42">
        <v>20</v>
      </c>
      <c r="AA2245" s="42">
        <v>20.5</v>
      </c>
      <c r="AB2245" s="42" t="s">
        <v>17442</v>
      </c>
      <c r="AC2245" s="42">
        <v>88.5</v>
      </c>
      <c r="AD2245" s="42" t="s">
        <v>17443</v>
      </c>
      <c r="AE2245" s="42">
        <v>280</v>
      </c>
      <c r="AF2245" s="42" t="s">
        <v>16902</v>
      </c>
      <c r="AG2245" s="42">
        <v>80</v>
      </c>
      <c r="AH2245" s="42" t="s">
        <v>76</v>
      </c>
      <c r="AI2245" s="42">
        <v>61</v>
      </c>
      <c r="AJ2245" s="42">
        <v>349.9</v>
      </c>
      <c r="AK2245" s="42" t="s">
        <v>76</v>
      </c>
      <c r="AL2245" s="42" t="s">
        <v>76</v>
      </c>
      <c r="AM2245" s="42" t="s">
        <v>76</v>
      </c>
      <c r="AN2245" s="42" t="s">
        <v>76</v>
      </c>
    </row>
    <row r="2246" spans="2:40" x14ac:dyDescent="0.25">
      <c r="B2246" s="42" t="s">
        <v>408</v>
      </c>
      <c r="C2246" s="15">
        <v>467420</v>
      </c>
      <c r="D2246" s="15" t="s">
        <v>11926</v>
      </c>
      <c r="E2246" s="15">
        <v>2019</v>
      </c>
      <c r="F2246" s="41">
        <v>43709</v>
      </c>
      <c r="G2246" s="42">
        <v>1006.8</v>
      </c>
      <c r="H2246" s="42">
        <v>1007.9</v>
      </c>
      <c r="I2246" s="42">
        <v>1016.1</v>
      </c>
      <c r="J2246" s="42" t="s">
        <v>17444</v>
      </c>
      <c r="K2246" s="42">
        <v>996.1</v>
      </c>
      <c r="L2246" s="42" t="s">
        <v>17445</v>
      </c>
      <c r="M2246" s="42">
        <v>27.7</v>
      </c>
      <c r="N2246" s="42">
        <v>34.4</v>
      </c>
      <c r="O2246" s="42" t="s">
        <v>17446</v>
      </c>
      <c r="P2246" s="42">
        <v>22.1</v>
      </c>
      <c r="Q2246" s="42" t="s">
        <v>17447</v>
      </c>
      <c r="R2246" s="42">
        <v>22.7</v>
      </c>
      <c r="S2246" s="42">
        <v>2.4</v>
      </c>
      <c r="T2246" s="42">
        <v>350</v>
      </c>
      <c r="U2246" s="42">
        <v>17.600000000000001</v>
      </c>
      <c r="V2246" s="42">
        <v>100</v>
      </c>
      <c r="W2246" s="42" t="s">
        <v>17448</v>
      </c>
      <c r="X2246" s="42">
        <v>294.5</v>
      </c>
      <c r="Y2246" s="42">
        <v>12.1</v>
      </c>
      <c r="Z2246" s="42">
        <v>10</v>
      </c>
      <c r="AA2246" s="42">
        <v>22</v>
      </c>
      <c r="AB2246" s="42" t="s">
        <v>17449</v>
      </c>
      <c r="AC2246" s="42">
        <v>72.5</v>
      </c>
      <c r="AD2246" s="42" t="s">
        <v>17450</v>
      </c>
      <c r="AE2246" s="42">
        <v>95</v>
      </c>
      <c r="AF2246" s="42" t="s">
        <v>6992</v>
      </c>
      <c r="AG2246" s="42">
        <v>75</v>
      </c>
      <c r="AH2246" s="42" t="s">
        <v>76</v>
      </c>
      <c r="AI2246" s="42">
        <v>177.1</v>
      </c>
      <c r="AJ2246" s="42">
        <v>449.32</v>
      </c>
      <c r="AK2246" s="42" t="s">
        <v>76</v>
      </c>
      <c r="AL2246" s="42" t="s">
        <v>76</v>
      </c>
      <c r="AM2246" s="42" t="s">
        <v>76</v>
      </c>
      <c r="AN2246" s="42" t="s">
        <v>76</v>
      </c>
    </row>
    <row r="2247" spans="2:40" x14ac:dyDescent="0.25">
      <c r="B2247" s="42" t="s">
        <v>408</v>
      </c>
      <c r="C2247" s="15">
        <v>467420</v>
      </c>
      <c r="D2247" s="15" t="s">
        <v>11926</v>
      </c>
      <c r="E2247" s="15">
        <v>2019</v>
      </c>
      <c r="F2247" s="41">
        <v>43739</v>
      </c>
      <c r="G2247" s="42">
        <v>1012.2</v>
      </c>
      <c r="H2247" s="42">
        <v>1013.3</v>
      </c>
      <c r="I2247" s="42">
        <v>1016.9</v>
      </c>
      <c r="J2247" s="42" t="s">
        <v>17451</v>
      </c>
      <c r="K2247" s="42">
        <v>1001.6</v>
      </c>
      <c r="L2247" s="42" t="s">
        <v>2280</v>
      </c>
      <c r="M2247" s="42">
        <v>26.5</v>
      </c>
      <c r="N2247" s="42">
        <v>33.4</v>
      </c>
      <c r="O2247" s="42" t="s">
        <v>17452</v>
      </c>
      <c r="P2247" s="42">
        <v>20.6</v>
      </c>
      <c r="Q2247" s="42" t="s">
        <v>17453</v>
      </c>
      <c r="R2247" s="42">
        <v>20.3</v>
      </c>
      <c r="S2247" s="42">
        <v>2.4</v>
      </c>
      <c r="T2247" s="42">
        <v>360</v>
      </c>
      <c r="U2247" s="42">
        <v>16.5</v>
      </c>
      <c r="V2247" s="42">
        <v>340</v>
      </c>
      <c r="W2247" s="42" t="s">
        <v>9457</v>
      </c>
      <c r="X2247" s="42">
        <v>4</v>
      </c>
      <c r="Y2247" s="42">
        <v>0.5</v>
      </c>
      <c r="Z2247" s="42">
        <v>1</v>
      </c>
      <c r="AA2247" s="42">
        <v>2</v>
      </c>
      <c r="AB2247" s="42" t="s">
        <v>17454</v>
      </c>
      <c r="AC2247" s="42">
        <v>4</v>
      </c>
      <c r="AD2247" s="42" t="s">
        <v>17455</v>
      </c>
      <c r="AE2247" s="42">
        <v>4</v>
      </c>
      <c r="AF2247" s="42" t="s">
        <v>9460</v>
      </c>
      <c r="AG2247" s="42">
        <v>69</v>
      </c>
      <c r="AH2247" s="42" t="s">
        <v>76</v>
      </c>
      <c r="AI2247" s="42">
        <v>230.2</v>
      </c>
      <c r="AJ2247" s="42">
        <v>590.58000000000004</v>
      </c>
      <c r="AK2247" s="42" t="s">
        <v>76</v>
      </c>
      <c r="AL2247" s="42" t="s">
        <v>76</v>
      </c>
      <c r="AM2247" s="42" t="s">
        <v>76</v>
      </c>
      <c r="AN2247" s="42" t="s">
        <v>76</v>
      </c>
    </row>
    <row r="2248" spans="2:40" x14ac:dyDescent="0.25">
      <c r="B2248" s="42" t="s">
        <v>408</v>
      </c>
      <c r="C2248" s="15">
        <v>467420</v>
      </c>
      <c r="D2248" s="15" t="s">
        <v>11926</v>
      </c>
      <c r="E2248" s="15">
        <v>2019</v>
      </c>
      <c r="F2248" s="41">
        <v>43770</v>
      </c>
      <c r="G2248" s="42">
        <v>1013.5</v>
      </c>
      <c r="H2248" s="42">
        <v>1014.6</v>
      </c>
      <c r="I2248" s="42">
        <v>1020</v>
      </c>
      <c r="J2248" s="42" t="s">
        <v>17456</v>
      </c>
      <c r="K2248" s="42">
        <v>1006.5</v>
      </c>
      <c r="L2248" s="42" t="s">
        <v>17457</v>
      </c>
      <c r="M2248" s="42">
        <v>23.1</v>
      </c>
      <c r="N2248" s="42">
        <v>31.7</v>
      </c>
      <c r="O2248" s="42" t="s">
        <v>17458</v>
      </c>
      <c r="P2248" s="42">
        <v>16.3</v>
      </c>
      <c r="Q2248" s="42" t="s">
        <v>17459</v>
      </c>
      <c r="R2248" s="42">
        <v>17.100000000000001</v>
      </c>
      <c r="S2248" s="42">
        <v>2.7</v>
      </c>
      <c r="T2248" s="42">
        <v>360</v>
      </c>
      <c r="U2248" s="42">
        <v>10.7</v>
      </c>
      <c r="V2248" s="42">
        <v>360</v>
      </c>
      <c r="W2248" s="42" t="s">
        <v>17460</v>
      </c>
      <c r="X2248" s="42" t="s">
        <v>80</v>
      </c>
      <c r="Y2248" s="42">
        <v>0.1</v>
      </c>
      <c r="Z2248" s="42">
        <v>0</v>
      </c>
      <c r="AA2248" s="42" t="s">
        <v>80</v>
      </c>
      <c r="AB2248" s="42" t="s">
        <v>17461</v>
      </c>
      <c r="AC2248" s="42" t="s">
        <v>80</v>
      </c>
      <c r="AD2248" s="42" t="s">
        <v>17461</v>
      </c>
      <c r="AE2248" s="42">
        <v>-9.8000000000000007</v>
      </c>
      <c r="AF2248" s="42" t="s">
        <v>17462</v>
      </c>
      <c r="AG2248" s="42">
        <v>70</v>
      </c>
      <c r="AH2248" s="42" t="s">
        <v>76</v>
      </c>
      <c r="AI2248" s="42">
        <v>212</v>
      </c>
      <c r="AJ2248" s="42">
        <v>509.67</v>
      </c>
      <c r="AK2248" s="42" t="s">
        <v>76</v>
      </c>
      <c r="AL2248" s="42" t="s">
        <v>76</v>
      </c>
      <c r="AM2248" s="42" t="s">
        <v>76</v>
      </c>
      <c r="AN2248" s="42" t="s">
        <v>76</v>
      </c>
    </row>
    <row r="2249" spans="2:40" x14ac:dyDescent="0.25">
      <c r="B2249" s="42" t="s">
        <v>408</v>
      </c>
      <c r="C2249" s="15">
        <v>467420</v>
      </c>
      <c r="D2249" s="15" t="s">
        <v>11926</v>
      </c>
      <c r="E2249" s="15">
        <v>2019</v>
      </c>
      <c r="F2249" s="41">
        <v>43800</v>
      </c>
      <c r="G2249" s="42">
        <v>1017</v>
      </c>
      <c r="H2249" s="42">
        <v>1018.1</v>
      </c>
      <c r="I2249" s="42">
        <v>1023.6</v>
      </c>
      <c r="J2249" s="42" t="s">
        <v>2295</v>
      </c>
      <c r="K2249" s="42">
        <v>1010.2</v>
      </c>
      <c r="L2249" s="42" t="s">
        <v>17463</v>
      </c>
      <c r="M2249" s="42">
        <v>19.399999999999999</v>
      </c>
      <c r="N2249" s="42">
        <v>31.1</v>
      </c>
      <c r="O2249" s="42" t="s">
        <v>16920</v>
      </c>
      <c r="P2249" s="42">
        <v>12.3</v>
      </c>
      <c r="Q2249" s="42" t="s">
        <v>17464</v>
      </c>
      <c r="R2249" s="42">
        <v>14.6</v>
      </c>
      <c r="S2249" s="42">
        <v>3.2</v>
      </c>
      <c r="T2249" s="42">
        <v>360</v>
      </c>
      <c r="U2249" s="42">
        <v>14.2</v>
      </c>
      <c r="V2249" s="42">
        <v>360</v>
      </c>
      <c r="W2249" s="42" t="s">
        <v>17465</v>
      </c>
      <c r="X2249" s="42">
        <v>73.5</v>
      </c>
      <c r="Y2249" s="42">
        <v>15.8</v>
      </c>
      <c r="Z2249" s="42">
        <v>8</v>
      </c>
      <c r="AA2249" s="42">
        <v>3.5</v>
      </c>
      <c r="AB2249" s="42" t="s">
        <v>17466</v>
      </c>
      <c r="AC2249" s="42">
        <v>9.5</v>
      </c>
      <c r="AD2249" s="42" t="s">
        <v>17467</v>
      </c>
      <c r="AE2249" s="42">
        <v>46</v>
      </c>
      <c r="AF2249" s="42" t="s">
        <v>3428</v>
      </c>
      <c r="AG2249" s="42">
        <v>75</v>
      </c>
      <c r="AH2249" s="42" t="s">
        <v>76</v>
      </c>
      <c r="AI2249" s="42">
        <v>168.6</v>
      </c>
      <c r="AJ2249" s="42">
        <v>351.03</v>
      </c>
      <c r="AK2249" s="42" t="s">
        <v>76</v>
      </c>
      <c r="AL2249" s="42" t="s">
        <v>76</v>
      </c>
      <c r="AM2249" s="42" t="s">
        <v>76</v>
      </c>
      <c r="AN2249" s="42" t="s">
        <v>76</v>
      </c>
    </row>
    <row r="2250" spans="2:40" x14ac:dyDescent="0.25">
      <c r="B2250" s="42" t="s">
        <v>408</v>
      </c>
      <c r="C2250" s="15">
        <v>467420</v>
      </c>
      <c r="D2250" s="15" t="s">
        <v>11926</v>
      </c>
      <c r="E2250" s="15">
        <v>2020</v>
      </c>
      <c r="F2250" s="41">
        <v>43831</v>
      </c>
      <c r="G2250" s="42">
        <v>1017</v>
      </c>
      <c r="H2250" s="42">
        <v>1018.2</v>
      </c>
      <c r="I2250" s="42">
        <v>1025.7</v>
      </c>
      <c r="J2250" s="42" t="s">
        <v>17468</v>
      </c>
      <c r="K2250" s="42">
        <v>1007.4</v>
      </c>
      <c r="L2250" s="42" t="s">
        <v>17469</v>
      </c>
      <c r="M2250" s="42">
        <v>18.5</v>
      </c>
      <c r="N2250" s="42">
        <v>29.3</v>
      </c>
      <c r="O2250" s="42" t="s">
        <v>17470</v>
      </c>
      <c r="P2250" s="42">
        <v>7.8</v>
      </c>
      <c r="Q2250" s="42" t="s">
        <v>17471</v>
      </c>
      <c r="R2250" s="42">
        <v>13.7</v>
      </c>
      <c r="S2250" s="42">
        <v>3</v>
      </c>
      <c r="T2250" s="42">
        <v>360</v>
      </c>
      <c r="U2250" s="42">
        <v>15</v>
      </c>
      <c r="V2250" s="42">
        <v>10</v>
      </c>
      <c r="W2250" s="42" t="s">
        <v>17472</v>
      </c>
      <c r="X2250" s="42">
        <v>23</v>
      </c>
      <c r="Y2250" s="42">
        <v>4.2</v>
      </c>
      <c r="Z2250" s="42">
        <v>3</v>
      </c>
      <c r="AA2250" s="42">
        <v>4</v>
      </c>
      <c r="AB2250" s="42" t="s">
        <v>17473</v>
      </c>
      <c r="AC2250" s="42">
        <v>10</v>
      </c>
      <c r="AD2250" s="42" t="s">
        <v>17474</v>
      </c>
      <c r="AE2250" s="42">
        <v>21.5</v>
      </c>
      <c r="AF2250" s="42" t="s">
        <v>4535</v>
      </c>
      <c r="AG2250" s="42">
        <v>74</v>
      </c>
      <c r="AH2250" s="42" t="s">
        <v>76</v>
      </c>
      <c r="AI2250" s="42">
        <v>229.1</v>
      </c>
      <c r="AJ2250" s="42">
        <v>443.01</v>
      </c>
      <c r="AK2250" s="42" t="s">
        <v>76</v>
      </c>
      <c r="AL2250" s="42" t="s">
        <v>76</v>
      </c>
      <c r="AM2250" s="42" t="s">
        <v>76</v>
      </c>
      <c r="AN2250" s="42" t="s">
        <v>76</v>
      </c>
    </row>
    <row r="2251" spans="2:40" x14ac:dyDescent="0.25">
      <c r="B2251" s="42" t="s">
        <v>408</v>
      </c>
      <c r="C2251" s="15">
        <v>467420</v>
      </c>
      <c r="D2251" s="15" t="s">
        <v>11926</v>
      </c>
      <c r="E2251" s="15">
        <v>2020</v>
      </c>
      <c r="F2251" s="41">
        <v>43862</v>
      </c>
      <c r="G2251" s="42">
        <v>1018.8</v>
      </c>
      <c r="H2251" s="42">
        <v>1020.2</v>
      </c>
      <c r="I2251" s="42">
        <v>1026.5999999999999</v>
      </c>
      <c r="J2251" s="42" t="s">
        <v>17475</v>
      </c>
      <c r="K2251" s="42">
        <v>1009.7</v>
      </c>
      <c r="L2251" s="42" t="s">
        <v>17476</v>
      </c>
      <c r="M2251" s="42">
        <v>19.899999999999999</v>
      </c>
      <c r="N2251" s="42">
        <v>30.6</v>
      </c>
      <c r="O2251" s="42" t="s">
        <v>17477</v>
      </c>
      <c r="P2251" s="42">
        <v>9.9</v>
      </c>
      <c r="Q2251" s="42" t="s">
        <v>17478</v>
      </c>
      <c r="R2251" s="42">
        <v>14.9</v>
      </c>
      <c r="S2251" s="42">
        <v>2.8</v>
      </c>
      <c r="T2251" s="42">
        <v>360</v>
      </c>
      <c r="U2251" s="42">
        <v>14.2</v>
      </c>
      <c r="V2251" s="42">
        <v>360</v>
      </c>
      <c r="W2251" s="42" t="s">
        <v>17479</v>
      </c>
      <c r="X2251" s="42">
        <v>1</v>
      </c>
      <c r="Y2251" s="42">
        <v>0.9</v>
      </c>
      <c r="Z2251" s="42">
        <v>1</v>
      </c>
      <c r="AA2251" s="42">
        <v>0.5</v>
      </c>
      <c r="AB2251" s="42" t="s">
        <v>17480</v>
      </c>
      <c r="AC2251" s="42">
        <v>1</v>
      </c>
      <c r="AD2251" s="42" t="s">
        <v>17481</v>
      </c>
      <c r="AE2251" s="42">
        <v>1</v>
      </c>
      <c r="AF2251" s="42" t="s">
        <v>15223</v>
      </c>
      <c r="AG2251" s="42">
        <v>74</v>
      </c>
      <c r="AH2251" s="42" t="s">
        <v>76</v>
      </c>
      <c r="AI2251" s="42">
        <v>213.2</v>
      </c>
      <c r="AJ2251" s="42">
        <v>460.39</v>
      </c>
      <c r="AK2251" s="42" t="s">
        <v>76</v>
      </c>
      <c r="AL2251" s="42" t="s">
        <v>76</v>
      </c>
      <c r="AM2251" s="42" t="s">
        <v>76</v>
      </c>
      <c r="AN2251" s="42" t="s">
        <v>76</v>
      </c>
    </row>
    <row r="2252" spans="2:40" x14ac:dyDescent="0.25">
      <c r="B2252" s="42" t="s">
        <v>408</v>
      </c>
      <c r="C2252" s="15">
        <v>467420</v>
      </c>
      <c r="D2252" s="15" t="s">
        <v>11926</v>
      </c>
      <c r="E2252" s="15">
        <v>2020</v>
      </c>
      <c r="F2252" s="41">
        <v>43891</v>
      </c>
      <c r="G2252" s="42">
        <v>1013.6</v>
      </c>
      <c r="H2252" s="42">
        <v>1014.7</v>
      </c>
      <c r="I2252" s="42">
        <v>1020.3</v>
      </c>
      <c r="J2252" s="42" t="s">
        <v>17482</v>
      </c>
      <c r="K2252" s="42">
        <v>1005.4</v>
      </c>
      <c r="L2252" s="42" t="s">
        <v>17483</v>
      </c>
      <c r="M2252" s="42">
        <v>23</v>
      </c>
      <c r="N2252" s="42">
        <v>32.799999999999997</v>
      </c>
      <c r="O2252" s="42" t="s">
        <v>17484</v>
      </c>
      <c r="P2252" s="42">
        <v>15.1</v>
      </c>
      <c r="Q2252" s="42" t="s">
        <v>17485</v>
      </c>
      <c r="R2252" s="42">
        <v>17.600000000000001</v>
      </c>
      <c r="S2252" s="42">
        <v>2.7</v>
      </c>
      <c r="T2252" s="42">
        <v>360</v>
      </c>
      <c r="U2252" s="42">
        <v>17</v>
      </c>
      <c r="V2252" s="42">
        <v>330</v>
      </c>
      <c r="W2252" s="42" t="s">
        <v>17486</v>
      </c>
      <c r="X2252" s="42">
        <v>40.5</v>
      </c>
      <c r="Y2252" s="42">
        <v>5.5</v>
      </c>
      <c r="Z2252" s="42">
        <v>4</v>
      </c>
      <c r="AA2252" s="42">
        <v>4.5</v>
      </c>
      <c r="AB2252" s="42" t="s">
        <v>17487</v>
      </c>
      <c r="AC2252" s="42">
        <v>12</v>
      </c>
      <c r="AD2252" s="42" t="s">
        <v>17488</v>
      </c>
      <c r="AE2252" s="42">
        <v>18.5</v>
      </c>
      <c r="AF2252" s="42" t="s">
        <v>5161</v>
      </c>
      <c r="AG2252" s="42">
        <v>72</v>
      </c>
      <c r="AH2252" s="42" t="s">
        <v>76</v>
      </c>
      <c r="AI2252" s="42">
        <v>216.1</v>
      </c>
      <c r="AJ2252" s="42">
        <v>526.27</v>
      </c>
      <c r="AK2252" s="42" t="s">
        <v>76</v>
      </c>
      <c r="AL2252" s="42" t="s">
        <v>76</v>
      </c>
      <c r="AM2252" s="42" t="s">
        <v>76</v>
      </c>
      <c r="AN2252" s="42" t="s">
        <v>76</v>
      </c>
    </row>
    <row r="2253" spans="2:40" x14ac:dyDescent="0.25">
      <c r="B2253" s="42" t="s">
        <v>408</v>
      </c>
      <c r="C2253" s="15">
        <v>467420</v>
      </c>
      <c r="D2253" s="15" t="s">
        <v>11926</v>
      </c>
      <c r="E2253" s="15">
        <v>2020</v>
      </c>
      <c r="F2253" s="41">
        <v>43922</v>
      </c>
      <c r="G2253" s="42">
        <v>1014</v>
      </c>
      <c r="H2253" s="42">
        <v>1015.1</v>
      </c>
      <c r="I2253" s="42">
        <v>1018.5</v>
      </c>
      <c r="J2253" s="42" t="s">
        <v>17489</v>
      </c>
      <c r="K2253" s="42">
        <v>1009.4</v>
      </c>
      <c r="L2253" s="42" t="s">
        <v>17490</v>
      </c>
      <c r="M2253" s="42">
        <v>23.2</v>
      </c>
      <c r="N2253" s="42">
        <v>33.4</v>
      </c>
      <c r="O2253" s="42" t="s">
        <v>17491</v>
      </c>
      <c r="P2253" s="42">
        <v>14.5</v>
      </c>
      <c r="Q2253" s="42" t="s">
        <v>17492</v>
      </c>
      <c r="R2253" s="42">
        <v>17.2</v>
      </c>
      <c r="S2253" s="42">
        <v>2.9</v>
      </c>
      <c r="T2253" s="42">
        <v>360</v>
      </c>
      <c r="U2253" s="42">
        <v>16.3</v>
      </c>
      <c r="V2253" s="42">
        <v>360</v>
      </c>
      <c r="W2253" s="42" t="s">
        <v>17493</v>
      </c>
      <c r="X2253" s="42">
        <v>23</v>
      </c>
      <c r="Y2253" s="42">
        <v>10.1</v>
      </c>
      <c r="Z2253" s="42">
        <v>3</v>
      </c>
      <c r="AA2253" s="42">
        <v>2</v>
      </c>
      <c r="AB2253" s="42" t="s">
        <v>17494</v>
      </c>
      <c r="AC2253" s="42">
        <v>5</v>
      </c>
      <c r="AD2253" s="42" t="s">
        <v>17495</v>
      </c>
      <c r="AE2253" s="42">
        <v>15</v>
      </c>
      <c r="AF2253" s="42" t="s">
        <v>6416</v>
      </c>
      <c r="AG2253" s="42">
        <v>70</v>
      </c>
      <c r="AH2253" s="42" t="s">
        <v>76</v>
      </c>
      <c r="AI2253" s="42">
        <v>198.4</v>
      </c>
      <c r="AJ2253" s="42">
        <v>539.79999999999995</v>
      </c>
      <c r="AK2253" s="42" t="s">
        <v>76</v>
      </c>
      <c r="AL2253" s="42" t="s">
        <v>76</v>
      </c>
      <c r="AM2253" s="42" t="s">
        <v>76</v>
      </c>
      <c r="AN2253" s="42" t="s">
        <v>76</v>
      </c>
    </row>
    <row r="2254" spans="2:40" x14ac:dyDescent="0.25">
      <c r="B2254" s="42" t="s">
        <v>408</v>
      </c>
      <c r="C2254" s="15">
        <v>467420</v>
      </c>
      <c r="D2254" s="15" t="s">
        <v>11926</v>
      </c>
      <c r="E2254" s="15">
        <v>2020</v>
      </c>
      <c r="F2254" s="41">
        <v>43952</v>
      </c>
      <c r="G2254" s="42">
        <v>1008</v>
      </c>
      <c r="H2254" s="42">
        <v>1009.1</v>
      </c>
      <c r="I2254" s="42">
        <v>1013.3</v>
      </c>
      <c r="J2254" s="42" t="s">
        <v>17496</v>
      </c>
      <c r="K2254" s="42">
        <v>1001.1</v>
      </c>
      <c r="L2254" s="42" t="s">
        <v>17497</v>
      </c>
      <c r="M2254" s="42">
        <v>28.1</v>
      </c>
      <c r="N2254" s="42">
        <v>35.9</v>
      </c>
      <c r="O2254" s="42" t="s">
        <v>17498</v>
      </c>
      <c r="P2254" s="42">
        <v>22.8</v>
      </c>
      <c r="Q2254" s="42" t="s">
        <v>17499</v>
      </c>
      <c r="R2254" s="42">
        <v>23.3</v>
      </c>
      <c r="S2254" s="42">
        <v>2.2999999999999998</v>
      </c>
      <c r="T2254" s="42">
        <v>260</v>
      </c>
      <c r="U2254" s="42">
        <v>14.6</v>
      </c>
      <c r="V2254" s="42">
        <v>180</v>
      </c>
      <c r="W2254" s="42" t="s">
        <v>17500</v>
      </c>
      <c r="X2254" s="42">
        <v>445</v>
      </c>
      <c r="Y2254" s="42">
        <v>34.9</v>
      </c>
      <c r="Z2254" s="42">
        <v>12</v>
      </c>
      <c r="AA2254" s="42">
        <v>13</v>
      </c>
      <c r="AB2254" s="42" t="s">
        <v>17501</v>
      </c>
      <c r="AC2254" s="42">
        <v>47.5</v>
      </c>
      <c r="AD2254" s="42" t="s">
        <v>17502</v>
      </c>
      <c r="AE2254" s="42">
        <v>186.5</v>
      </c>
      <c r="AF2254" s="42" t="s">
        <v>2824</v>
      </c>
      <c r="AG2254" s="42">
        <v>76</v>
      </c>
      <c r="AH2254" s="42" t="s">
        <v>76</v>
      </c>
      <c r="AI2254" s="42">
        <v>207</v>
      </c>
      <c r="AJ2254" s="42">
        <v>556.12</v>
      </c>
      <c r="AK2254" s="42" t="s">
        <v>76</v>
      </c>
      <c r="AL2254" s="42" t="s">
        <v>76</v>
      </c>
      <c r="AM2254" s="42" t="s">
        <v>76</v>
      </c>
      <c r="AN2254" s="42" t="s">
        <v>76</v>
      </c>
    </row>
    <row r="2255" spans="2:40" x14ac:dyDescent="0.25">
      <c r="B2255" s="42" t="s">
        <v>408</v>
      </c>
      <c r="C2255" s="15">
        <v>467420</v>
      </c>
      <c r="D2255" s="15" t="s">
        <v>11926</v>
      </c>
      <c r="E2255" s="15">
        <v>2020</v>
      </c>
      <c r="F2255" s="41">
        <v>43983</v>
      </c>
      <c r="G2255" s="42">
        <v>1007.6</v>
      </c>
      <c r="H2255" s="42">
        <v>1008.7</v>
      </c>
      <c r="I2255" s="42">
        <v>1013.1</v>
      </c>
      <c r="J2255" s="42" t="s">
        <v>15835</v>
      </c>
      <c r="K2255" s="42">
        <v>1003.1</v>
      </c>
      <c r="L2255" s="42" t="s">
        <v>17503</v>
      </c>
      <c r="M2255" s="42">
        <v>29.8</v>
      </c>
      <c r="N2255" s="42">
        <v>35.5</v>
      </c>
      <c r="O2255" s="42" t="s">
        <v>17504</v>
      </c>
      <c r="P2255" s="42">
        <v>24.1</v>
      </c>
      <c r="Q2255" s="42" t="s">
        <v>17505</v>
      </c>
      <c r="R2255" s="42">
        <v>24.4</v>
      </c>
      <c r="S2255" s="42">
        <v>2.5</v>
      </c>
      <c r="T2255" s="42">
        <v>250</v>
      </c>
      <c r="U2255" s="42">
        <v>19.2</v>
      </c>
      <c r="V2255" s="42">
        <v>190</v>
      </c>
      <c r="W2255" s="42" t="s">
        <v>17506</v>
      </c>
      <c r="X2255" s="42">
        <v>73</v>
      </c>
      <c r="Y2255" s="42">
        <v>5.6</v>
      </c>
      <c r="Z2255" s="42">
        <v>7</v>
      </c>
      <c r="AA2255" s="42">
        <v>22</v>
      </c>
      <c r="AB2255" s="42" t="s">
        <v>17507</v>
      </c>
      <c r="AC2255" s="42">
        <v>28.5</v>
      </c>
      <c r="AD2255" s="42" t="s">
        <v>17508</v>
      </c>
      <c r="AE2255" s="42">
        <v>28.5</v>
      </c>
      <c r="AF2255" s="42" t="s">
        <v>17509</v>
      </c>
      <c r="AG2255" s="42">
        <v>73</v>
      </c>
      <c r="AH2255" s="42" t="s">
        <v>76</v>
      </c>
      <c r="AI2255" s="42">
        <v>230</v>
      </c>
      <c r="AJ2255" s="42">
        <v>626.63</v>
      </c>
      <c r="AK2255" s="42" t="s">
        <v>76</v>
      </c>
      <c r="AL2255" s="42" t="s">
        <v>76</v>
      </c>
      <c r="AM2255" s="42" t="s">
        <v>76</v>
      </c>
      <c r="AN2255" s="42" t="s">
        <v>76</v>
      </c>
    </row>
    <row r="2256" spans="2:40" x14ac:dyDescent="0.25">
      <c r="B2256" s="42" t="s">
        <v>408</v>
      </c>
      <c r="C2256" s="15">
        <v>467420</v>
      </c>
      <c r="D2256" s="15" t="s">
        <v>11926</v>
      </c>
      <c r="E2256" s="15">
        <v>2020</v>
      </c>
      <c r="F2256" s="41">
        <v>44013</v>
      </c>
      <c r="G2256" s="42">
        <v>1007.1</v>
      </c>
      <c r="H2256" s="42">
        <v>1008.2</v>
      </c>
      <c r="I2256" s="42">
        <v>1011.1</v>
      </c>
      <c r="J2256" s="42" t="s">
        <v>17510</v>
      </c>
      <c r="K2256" s="42">
        <v>1002.7</v>
      </c>
      <c r="L2256" s="42" t="s">
        <v>17511</v>
      </c>
      <c r="M2256" s="42">
        <v>29.8</v>
      </c>
      <c r="N2256" s="42">
        <v>36.1</v>
      </c>
      <c r="O2256" s="42" t="s">
        <v>17512</v>
      </c>
      <c r="P2256" s="42">
        <v>24.6</v>
      </c>
      <c r="Q2256" s="42" t="s">
        <v>17513</v>
      </c>
      <c r="R2256" s="42">
        <v>24.7</v>
      </c>
      <c r="S2256" s="42">
        <v>2.2000000000000002</v>
      </c>
      <c r="T2256" s="42">
        <v>140</v>
      </c>
      <c r="U2256" s="42">
        <v>14.3</v>
      </c>
      <c r="V2256" s="42">
        <v>200</v>
      </c>
      <c r="W2256" s="42" t="s">
        <v>16968</v>
      </c>
      <c r="X2256" s="42">
        <v>161.5</v>
      </c>
      <c r="Y2256" s="42">
        <v>9.1</v>
      </c>
      <c r="Z2256" s="42">
        <v>14</v>
      </c>
      <c r="AA2256" s="42">
        <v>16</v>
      </c>
      <c r="AB2256" s="42" t="s">
        <v>17514</v>
      </c>
      <c r="AC2256" s="42">
        <v>57</v>
      </c>
      <c r="AD2256" s="42" t="s">
        <v>17515</v>
      </c>
      <c r="AE2256" s="42">
        <v>64.5</v>
      </c>
      <c r="AF2256" s="42" t="s">
        <v>5803</v>
      </c>
      <c r="AG2256" s="42">
        <v>75</v>
      </c>
      <c r="AH2256" s="42" t="s">
        <v>76</v>
      </c>
      <c r="AI2256" s="42">
        <v>205.2</v>
      </c>
      <c r="AJ2256" s="42">
        <v>583.09</v>
      </c>
      <c r="AK2256" s="42" t="s">
        <v>76</v>
      </c>
      <c r="AL2256" s="42" t="s">
        <v>76</v>
      </c>
      <c r="AM2256" s="42" t="s">
        <v>76</v>
      </c>
      <c r="AN2256" s="42" t="s">
        <v>76</v>
      </c>
    </row>
    <row r="2257" spans="2:40" x14ac:dyDescent="0.25">
      <c r="B2257" s="42" t="s">
        <v>408</v>
      </c>
      <c r="C2257" s="15">
        <v>467420</v>
      </c>
      <c r="D2257" s="15" t="s">
        <v>11926</v>
      </c>
      <c r="E2257" s="15">
        <v>2020</v>
      </c>
      <c r="F2257" s="41">
        <v>44044</v>
      </c>
      <c r="G2257" s="42">
        <v>1005.9</v>
      </c>
      <c r="H2257" s="42">
        <v>1007</v>
      </c>
      <c r="I2257" s="42">
        <v>1013.6</v>
      </c>
      <c r="J2257" s="42" t="s">
        <v>17516</v>
      </c>
      <c r="K2257" s="42">
        <v>1000.5</v>
      </c>
      <c r="L2257" s="42" t="s">
        <v>17517</v>
      </c>
      <c r="M2257" s="42">
        <v>28.4</v>
      </c>
      <c r="N2257" s="42">
        <v>35.299999999999997</v>
      </c>
      <c r="O2257" s="42" t="s">
        <v>17518</v>
      </c>
      <c r="P2257" s="42">
        <v>23.9</v>
      </c>
      <c r="Q2257" s="42" t="s">
        <v>17519</v>
      </c>
      <c r="R2257" s="42">
        <v>24.5</v>
      </c>
      <c r="S2257" s="42">
        <v>2.4</v>
      </c>
      <c r="T2257" s="42">
        <v>140</v>
      </c>
      <c r="U2257" s="42">
        <v>17.100000000000001</v>
      </c>
      <c r="V2257" s="42">
        <v>150</v>
      </c>
      <c r="W2257" s="42" t="s">
        <v>17520</v>
      </c>
      <c r="X2257" s="42">
        <v>702.5</v>
      </c>
      <c r="Y2257" s="42">
        <v>42.3</v>
      </c>
      <c r="Z2257" s="42">
        <v>19</v>
      </c>
      <c r="AA2257" s="42">
        <v>26.5</v>
      </c>
      <c r="AB2257" s="42" t="s">
        <v>17521</v>
      </c>
      <c r="AC2257" s="42">
        <v>69.5</v>
      </c>
      <c r="AD2257" s="42" t="s">
        <v>17522</v>
      </c>
      <c r="AE2257" s="42">
        <v>266</v>
      </c>
      <c r="AF2257" s="42" t="s">
        <v>16977</v>
      </c>
      <c r="AG2257" s="42">
        <v>80</v>
      </c>
      <c r="AH2257" s="42" t="s">
        <v>76</v>
      </c>
      <c r="AI2257" s="42">
        <v>176.7</v>
      </c>
      <c r="AJ2257" s="42">
        <v>488.7</v>
      </c>
      <c r="AK2257" s="42" t="s">
        <v>76</v>
      </c>
      <c r="AL2257" s="42" t="s">
        <v>76</v>
      </c>
      <c r="AM2257" s="42" t="s">
        <v>76</v>
      </c>
      <c r="AN2257" s="42" t="s">
        <v>76</v>
      </c>
    </row>
    <row r="2258" spans="2:40" x14ac:dyDescent="0.25">
      <c r="B2258" s="42" t="s">
        <v>408</v>
      </c>
      <c r="C2258" s="15">
        <v>467420</v>
      </c>
      <c r="D2258" s="15" t="s">
        <v>11926</v>
      </c>
      <c r="E2258" s="15">
        <v>2020</v>
      </c>
      <c r="F2258" s="41">
        <v>44075</v>
      </c>
      <c r="G2258" s="42">
        <v>1007.7</v>
      </c>
      <c r="H2258" s="42">
        <v>1008.8</v>
      </c>
      <c r="I2258" s="42">
        <v>1013.3</v>
      </c>
      <c r="J2258" s="42" t="s">
        <v>17523</v>
      </c>
      <c r="K2258" s="42">
        <v>1000.3</v>
      </c>
      <c r="L2258" s="42" t="s">
        <v>17524</v>
      </c>
      <c r="M2258" s="42">
        <v>28.8</v>
      </c>
      <c r="N2258" s="42">
        <v>34.5</v>
      </c>
      <c r="O2258" s="42" t="s">
        <v>17525</v>
      </c>
      <c r="P2258" s="42">
        <v>23.2</v>
      </c>
      <c r="Q2258" s="42" t="s">
        <v>17526</v>
      </c>
      <c r="R2258" s="42">
        <v>23.4</v>
      </c>
      <c r="S2258" s="42">
        <v>2.2000000000000002</v>
      </c>
      <c r="T2258" s="42">
        <v>360</v>
      </c>
      <c r="U2258" s="42">
        <v>13.3</v>
      </c>
      <c r="V2258" s="42">
        <v>170</v>
      </c>
      <c r="W2258" s="42" t="s">
        <v>17527</v>
      </c>
      <c r="X2258" s="42">
        <v>61.5</v>
      </c>
      <c r="Y2258" s="42">
        <v>2.8</v>
      </c>
      <c r="Z2258" s="42">
        <v>3</v>
      </c>
      <c r="AA2258" s="42">
        <v>13</v>
      </c>
      <c r="AB2258" s="42" t="s">
        <v>17528</v>
      </c>
      <c r="AC2258" s="42">
        <v>34</v>
      </c>
      <c r="AD2258" s="42" t="s">
        <v>17529</v>
      </c>
      <c r="AE2258" s="42">
        <v>39.5</v>
      </c>
      <c r="AF2258" s="42" t="s">
        <v>2310</v>
      </c>
      <c r="AG2258" s="42">
        <v>73</v>
      </c>
      <c r="AH2258" s="42" t="s">
        <v>76</v>
      </c>
      <c r="AI2258" s="42">
        <v>228.8</v>
      </c>
      <c r="AJ2258" s="42">
        <v>545.35</v>
      </c>
      <c r="AK2258" s="42" t="s">
        <v>76</v>
      </c>
      <c r="AL2258" s="42" t="s">
        <v>76</v>
      </c>
      <c r="AM2258" s="42" t="s">
        <v>76</v>
      </c>
      <c r="AN2258" s="42" t="s">
        <v>76</v>
      </c>
    </row>
    <row r="2259" spans="2:40" x14ac:dyDescent="0.25">
      <c r="B2259" s="42" t="s">
        <v>408</v>
      </c>
      <c r="C2259" s="15">
        <v>467420</v>
      </c>
      <c r="D2259" s="15" t="s">
        <v>11926</v>
      </c>
      <c r="E2259" s="15">
        <v>2020</v>
      </c>
      <c r="F2259" s="41">
        <v>44105</v>
      </c>
      <c r="G2259" s="42">
        <v>1010.4</v>
      </c>
      <c r="H2259" s="42">
        <v>1011.5</v>
      </c>
      <c r="I2259" s="42">
        <v>1016.1</v>
      </c>
      <c r="J2259" s="42" t="s">
        <v>17530</v>
      </c>
      <c r="K2259" s="42">
        <v>1003.7</v>
      </c>
      <c r="L2259" s="42" t="s">
        <v>17531</v>
      </c>
      <c r="M2259" s="42">
        <v>26.4</v>
      </c>
      <c r="N2259" s="42">
        <v>33.1</v>
      </c>
      <c r="O2259" s="42" t="s">
        <v>17532</v>
      </c>
      <c r="P2259" s="42">
        <v>19.8</v>
      </c>
      <c r="Q2259" s="42" t="s">
        <v>17533</v>
      </c>
      <c r="R2259" s="42">
        <v>20.9</v>
      </c>
      <c r="S2259" s="42">
        <v>2.5</v>
      </c>
      <c r="T2259" s="42">
        <v>360</v>
      </c>
      <c r="U2259" s="42">
        <v>16.100000000000001</v>
      </c>
      <c r="V2259" s="42">
        <v>20</v>
      </c>
      <c r="W2259" s="42" t="s">
        <v>17534</v>
      </c>
      <c r="X2259" s="42">
        <v>2</v>
      </c>
      <c r="Y2259" s="42">
        <v>0.6</v>
      </c>
      <c r="Z2259" s="42">
        <v>2</v>
      </c>
      <c r="AA2259" s="42">
        <v>1</v>
      </c>
      <c r="AB2259" s="42" t="s">
        <v>17535</v>
      </c>
      <c r="AC2259" s="42">
        <v>1.5</v>
      </c>
      <c r="AD2259" s="42" t="s">
        <v>17536</v>
      </c>
      <c r="AE2259" s="42">
        <v>1.5</v>
      </c>
      <c r="AF2259" s="42" t="s">
        <v>14123</v>
      </c>
      <c r="AG2259" s="42">
        <v>73</v>
      </c>
      <c r="AH2259" s="42" t="s">
        <v>76</v>
      </c>
      <c r="AI2259" s="42">
        <v>204.3</v>
      </c>
      <c r="AJ2259" s="42">
        <v>470.26</v>
      </c>
      <c r="AK2259" s="42" t="s">
        <v>76</v>
      </c>
      <c r="AL2259" s="42" t="s">
        <v>76</v>
      </c>
      <c r="AM2259" s="42" t="s">
        <v>76</v>
      </c>
      <c r="AN2259" s="42" t="s">
        <v>76</v>
      </c>
    </row>
    <row r="2260" spans="2:40" x14ac:dyDescent="0.25">
      <c r="B2260" s="42" t="s">
        <v>408</v>
      </c>
      <c r="C2260" s="15">
        <v>467420</v>
      </c>
      <c r="D2260" s="15" t="s">
        <v>11926</v>
      </c>
      <c r="E2260" s="15">
        <v>2020</v>
      </c>
      <c r="F2260" s="41">
        <v>44136</v>
      </c>
      <c r="G2260" s="42">
        <v>1014.3</v>
      </c>
      <c r="H2260" s="42">
        <v>1015.4</v>
      </c>
      <c r="I2260" s="42">
        <v>1019.6</v>
      </c>
      <c r="J2260" s="42" t="s">
        <v>17537</v>
      </c>
      <c r="K2260" s="42">
        <v>1006.4</v>
      </c>
      <c r="L2260" s="42" t="s">
        <v>17538</v>
      </c>
      <c r="M2260" s="42">
        <v>23.8</v>
      </c>
      <c r="N2260" s="42">
        <v>32</v>
      </c>
      <c r="O2260" s="42" t="s">
        <v>17539</v>
      </c>
      <c r="P2260" s="42">
        <v>18.3</v>
      </c>
      <c r="Q2260" s="42" t="s">
        <v>17540</v>
      </c>
      <c r="R2260" s="42">
        <v>19.600000000000001</v>
      </c>
      <c r="S2260" s="42">
        <v>2.2999999999999998</v>
      </c>
      <c r="T2260" s="42">
        <v>360</v>
      </c>
      <c r="U2260" s="42">
        <v>11.4</v>
      </c>
      <c r="V2260" s="42">
        <v>320</v>
      </c>
      <c r="W2260" s="42" t="s">
        <v>17541</v>
      </c>
      <c r="X2260" s="42">
        <v>65</v>
      </c>
      <c r="Y2260" s="42">
        <v>6.7</v>
      </c>
      <c r="Z2260" s="42">
        <v>3</v>
      </c>
      <c r="AA2260" s="42">
        <v>9</v>
      </c>
      <c r="AB2260" s="42" t="s">
        <v>17542</v>
      </c>
      <c r="AC2260" s="42">
        <v>35</v>
      </c>
      <c r="AD2260" s="42" t="s">
        <v>17543</v>
      </c>
      <c r="AE2260" s="42">
        <v>56</v>
      </c>
      <c r="AF2260" s="42" t="s">
        <v>6467</v>
      </c>
      <c r="AG2260" s="42">
        <v>78</v>
      </c>
      <c r="AH2260" s="42" t="s">
        <v>76</v>
      </c>
      <c r="AI2260" s="42">
        <v>161.19999999999999</v>
      </c>
      <c r="AJ2260" s="42">
        <v>361.18</v>
      </c>
      <c r="AK2260" s="42" t="s">
        <v>76</v>
      </c>
      <c r="AL2260" s="42" t="s">
        <v>76</v>
      </c>
      <c r="AM2260" s="42" t="s">
        <v>76</v>
      </c>
      <c r="AN2260" s="42" t="s">
        <v>76</v>
      </c>
    </row>
    <row r="2261" spans="2:40" x14ac:dyDescent="0.25">
      <c r="B2261" s="42" t="s">
        <v>408</v>
      </c>
      <c r="C2261" s="15">
        <v>467420</v>
      </c>
      <c r="D2261" s="15" t="s">
        <v>11926</v>
      </c>
      <c r="E2261" s="15">
        <v>2020</v>
      </c>
      <c r="F2261" s="41">
        <v>44166</v>
      </c>
      <c r="G2261" s="42">
        <v>1015.5</v>
      </c>
      <c r="H2261" s="42">
        <v>1016.6</v>
      </c>
      <c r="I2261" s="42">
        <v>1024</v>
      </c>
      <c r="J2261" s="42" t="s">
        <v>17544</v>
      </c>
      <c r="K2261" s="42">
        <v>1008.9</v>
      </c>
      <c r="L2261" s="42" t="s">
        <v>17545</v>
      </c>
      <c r="M2261" s="42">
        <v>19.899999999999999</v>
      </c>
      <c r="N2261" s="42">
        <v>29</v>
      </c>
      <c r="O2261" s="42" t="s">
        <v>17546</v>
      </c>
      <c r="P2261" s="42">
        <v>10.1</v>
      </c>
      <c r="Q2261" s="42" t="s">
        <v>17547</v>
      </c>
      <c r="R2261" s="42">
        <v>15.4</v>
      </c>
      <c r="S2261" s="42">
        <v>3.7</v>
      </c>
      <c r="T2261" s="42">
        <v>360</v>
      </c>
      <c r="U2261" s="42">
        <v>19.899999999999999</v>
      </c>
      <c r="V2261" s="42">
        <v>360</v>
      </c>
      <c r="W2261" s="42" t="s">
        <v>17548</v>
      </c>
      <c r="X2261" s="42">
        <v>9</v>
      </c>
      <c r="Y2261" s="42">
        <v>6.3</v>
      </c>
      <c r="Z2261" s="42">
        <v>4</v>
      </c>
      <c r="AA2261" s="42">
        <v>2</v>
      </c>
      <c r="AB2261" s="42" t="s">
        <v>17549</v>
      </c>
      <c r="AC2261" s="42">
        <v>4.5</v>
      </c>
      <c r="AD2261" s="42" t="s">
        <v>17550</v>
      </c>
      <c r="AE2261" s="42">
        <v>5</v>
      </c>
      <c r="AF2261" s="42" t="s">
        <v>9555</v>
      </c>
      <c r="AG2261" s="42">
        <v>76</v>
      </c>
      <c r="AH2261" s="42" t="s">
        <v>76</v>
      </c>
      <c r="AI2261" s="42">
        <v>139.9</v>
      </c>
      <c r="AJ2261" s="42">
        <v>344.15</v>
      </c>
      <c r="AK2261" s="42" t="s">
        <v>76</v>
      </c>
      <c r="AL2261" s="42" t="s">
        <v>76</v>
      </c>
      <c r="AM2261" s="42" t="s">
        <v>76</v>
      </c>
      <c r="AN2261" s="42" t="s">
        <v>76</v>
      </c>
    </row>
    <row r="2262" spans="2:40" x14ac:dyDescent="0.25">
      <c r="B2262" s="42" t="s">
        <v>408</v>
      </c>
      <c r="C2262" s="15">
        <v>467420</v>
      </c>
      <c r="D2262" s="15" t="s">
        <v>11926</v>
      </c>
      <c r="E2262" s="15">
        <v>2021</v>
      </c>
      <c r="F2262" s="41">
        <v>44197</v>
      </c>
      <c r="G2262" s="42">
        <v>1017.5</v>
      </c>
      <c r="H2262" s="42">
        <v>1018.7</v>
      </c>
      <c r="I2262" s="42">
        <v>1023.9</v>
      </c>
      <c r="J2262" s="42" t="s">
        <v>17551</v>
      </c>
      <c r="K2262" s="42">
        <v>1007.8</v>
      </c>
      <c r="L2262" s="42" t="s">
        <v>17552</v>
      </c>
      <c r="M2262" s="42">
        <v>16.399999999999999</v>
      </c>
      <c r="N2262" s="42">
        <v>27.8</v>
      </c>
      <c r="O2262" s="42" t="s">
        <v>13570</v>
      </c>
      <c r="P2262" s="42">
        <v>7.9</v>
      </c>
      <c r="Q2262" s="42" t="s">
        <v>17553</v>
      </c>
      <c r="R2262" s="42">
        <v>11.6</v>
      </c>
      <c r="S2262" s="42">
        <v>3.2</v>
      </c>
      <c r="T2262" s="42">
        <v>360</v>
      </c>
      <c r="U2262" s="42">
        <v>16.8</v>
      </c>
      <c r="V2262" s="42">
        <v>240</v>
      </c>
      <c r="W2262" s="42" t="s">
        <v>17554</v>
      </c>
      <c r="X2262" s="42">
        <v>2.5</v>
      </c>
      <c r="Y2262" s="42">
        <v>4.9000000000000004</v>
      </c>
      <c r="Z2262" s="42">
        <v>1</v>
      </c>
      <c r="AA2262" s="42">
        <v>1</v>
      </c>
      <c r="AB2262" s="42" t="s">
        <v>17555</v>
      </c>
      <c r="AC2262" s="42">
        <v>2</v>
      </c>
      <c r="AD2262" s="42" t="s">
        <v>17556</v>
      </c>
      <c r="AE2262" s="42">
        <v>2.5</v>
      </c>
      <c r="AF2262" s="42" t="s">
        <v>4622</v>
      </c>
      <c r="AG2262" s="42">
        <v>75</v>
      </c>
      <c r="AH2262" s="42" t="s">
        <v>76</v>
      </c>
      <c r="AI2262" s="42">
        <v>200.2</v>
      </c>
      <c r="AJ2262" s="42">
        <v>406.38</v>
      </c>
      <c r="AK2262" s="42" t="s">
        <v>76</v>
      </c>
      <c r="AL2262" s="42" t="s">
        <v>76</v>
      </c>
      <c r="AM2262" s="42" t="s">
        <v>76</v>
      </c>
      <c r="AN2262" s="42" t="s">
        <v>76</v>
      </c>
    </row>
    <row r="2263" spans="2:40" x14ac:dyDescent="0.25">
      <c r="B2263" s="42" t="s">
        <v>408</v>
      </c>
      <c r="C2263" s="15">
        <v>467420</v>
      </c>
      <c r="D2263" s="15" t="s">
        <v>11926</v>
      </c>
      <c r="E2263" s="15">
        <v>2021</v>
      </c>
      <c r="F2263" s="41">
        <v>44228</v>
      </c>
      <c r="G2263" s="42">
        <v>1015.3</v>
      </c>
      <c r="H2263" s="42">
        <v>1016.5</v>
      </c>
      <c r="I2263" s="42">
        <v>1023.4</v>
      </c>
      <c r="J2263" s="42" t="s">
        <v>17557</v>
      </c>
      <c r="K2263" s="42">
        <v>1006.5</v>
      </c>
      <c r="L2263" s="42" t="s">
        <v>17558</v>
      </c>
      <c r="M2263" s="42">
        <v>19.5</v>
      </c>
      <c r="N2263" s="42">
        <v>28.2</v>
      </c>
      <c r="O2263" s="42" t="s">
        <v>17559</v>
      </c>
      <c r="P2263" s="42">
        <v>12.9</v>
      </c>
      <c r="Q2263" s="42" t="s">
        <v>17560</v>
      </c>
      <c r="R2263" s="42">
        <v>14.7</v>
      </c>
      <c r="S2263" s="42">
        <v>2.5</v>
      </c>
      <c r="T2263" s="42">
        <v>360</v>
      </c>
      <c r="U2263" s="42">
        <v>14.1</v>
      </c>
      <c r="V2263" s="42">
        <v>350</v>
      </c>
      <c r="W2263" s="42" t="s">
        <v>17561</v>
      </c>
      <c r="X2263" s="42">
        <v>15.5</v>
      </c>
      <c r="Y2263" s="42">
        <v>3.2</v>
      </c>
      <c r="Z2263" s="42">
        <v>1</v>
      </c>
      <c r="AA2263" s="42">
        <v>3.5</v>
      </c>
      <c r="AB2263" s="42" t="s">
        <v>17562</v>
      </c>
      <c r="AC2263" s="42">
        <v>7</v>
      </c>
      <c r="AD2263" s="42" t="s">
        <v>13011</v>
      </c>
      <c r="AE2263" s="42">
        <v>15.5</v>
      </c>
      <c r="AF2263" s="42" t="s">
        <v>1464</v>
      </c>
      <c r="AG2263" s="42">
        <v>76</v>
      </c>
      <c r="AH2263" s="42" t="s">
        <v>76</v>
      </c>
      <c r="AI2263" s="42">
        <v>225.9</v>
      </c>
      <c r="AJ2263" s="42">
        <v>493.91</v>
      </c>
      <c r="AK2263" s="42" t="s">
        <v>76</v>
      </c>
      <c r="AL2263" s="42" t="s">
        <v>76</v>
      </c>
      <c r="AM2263" s="42" t="s">
        <v>76</v>
      </c>
      <c r="AN2263" s="42" t="s">
        <v>76</v>
      </c>
    </row>
    <row r="2264" spans="2:40" x14ac:dyDescent="0.25">
      <c r="B2264" s="42" t="s">
        <v>408</v>
      </c>
      <c r="C2264" s="15">
        <v>467420</v>
      </c>
      <c r="D2264" s="15" t="s">
        <v>11926</v>
      </c>
      <c r="E2264" s="15">
        <v>2021</v>
      </c>
      <c r="F2264" s="41">
        <v>44256</v>
      </c>
      <c r="G2264" s="42">
        <v>1014.2</v>
      </c>
      <c r="H2264" s="42">
        <v>1015.3</v>
      </c>
      <c r="I2264" s="42">
        <v>1021.4</v>
      </c>
      <c r="J2264" s="42" t="s">
        <v>17563</v>
      </c>
      <c r="K2264" s="42">
        <v>1004.7</v>
      </c>
      <c r="L2264" s="42" t="s">
        <v>17564</v>
      </c>
      <c r="M2264" s="42">
        <v>22.3</v>
      </c>
      <c r="N2264" s="42">
        <v>31.6</v>
      </c>
      <c r="O2264" s="42" t="s">
        <v>15897</v>
      </c>
      <c r="P2264" s="42">
        <v>14.6</v>
      </c>
      <c r="Q2264" s="42" t="s">
        <v>17565</v>
      </c>
      <c r="R2264" s="42">
        <v>17.5</v>
      </c>
      <c r="S2264" s="42">
        <v>2.8</v>
      </c>
      <c r="T2264" s="42">
        <v>360</v>
      </c>
      <c r="U2264" s="42">
        <v>15.4</v>
      </c>
      <c r="V2264" s="42">
        <v>360</v>
      </c>
      <c r="W2264" s="42" t="s">
        <v>17566</v>
      </c>
      <c r="X2264" s="42">
        <v>3.5</v>
      </c>
      <c r="Y2264" s="42">
        <v>2.2999999999999998</v>
      </c>
      <c r="Z2264" s="42">
        <v>1</v>
      </c>
      <c r="AA2264" s="42">
        <v>1.5</v>
      </c>
      <c r="AB2264" s="42" t="s">
        <v>17567</v>
      </c>
      <c r="AC2264" s="42">
        <v>3.5</v>
      </c>
      <c r="AD2264" s="42" t="s">
        <v>17567</v>
      </c>
      <c r="AE2264" s="42">
        <v>3.5</v>
      </c>
      <c r="AF2264" s="42" t="s">
        <v>6495</v>
      </c>
      <c r="AG2264" s="42">
        <v>76</v>
      </c>
      <c r="AH2264" s="42" t="s">
        <v>76</v>
      </c>
      <c r="AI2264" s="42">
        <v>245.1</v>
      </c>
      <c r="AJ2264" s="42">
        <v>572.26</v>
      </c>
      <c r="AK2264" s="42" t="s">
        <v>76</v>
      </c>
      <c r="AL2264" s="42" t="s">
        <v>76</v>
      </c>
      <c r="AM2264" s="42" t="s">
        <v>76</v>
      </c>
      <c r="AN2264" s="42" t="s">
        <v>76</v>
      </c>
    </row>
    <row r="2265" spans="2:40" x14ac:dyDescent="0.25">
      <c r="B2265" s="42" t="s">
        <v>408</v>
      </c>
      <c r="C2265" s="15">
        <v>467420</v>
      </c>
      <c r="D2265" s="15" t="s">
        <v>11926</v>
      </c>
      <c r="E2265" s="15">
        <v>2021</v>
      </c>
      <c r="F2265" s="41">
        <v>44287</v>
      </c>
      <c r="G2265" s="42">
        <v>1011.9</v>
      </c>
      <c r="H2265" s="42">
        <v>1013</v>
      </c>
      <c r="I2265" s="42">
        <v>1018.9</v>
      </c>
      <c r="J2265" s="42" t="s">
        <v>17568</v>
      </c>
      <c r="K2265" s="42">
        <v>1003.7</v>
      </c>
      <c r="L2265" s="42" t="s">
        <v>17569</v>
      </c>
      <c r="M2265" s="42">
        <v>24.7</v>
      </c>
      <c r="N2265" s="42">
        <v>32.4</v>
      </c>
      <c r="O2265" s="42" t="s">
        <v>17570</v>
      </c>
      <c r="P2265" s="42">
        <v>17.600000000000001</v>
      </c>
      <c r="Q2265" s="42" t="s">
        <v>17571</v>
      </c>
      <c r="R2265" s="42">
        <v>19.3</v>
      </c>
      <c r="S2265" s="42">
        <v>2.7</v>
      </c>
      <c r="T2265" s="42">
        <v>360</v>
      </c>
      <c r="U2265" s="42">
        <v>14.8</v>
      </c>
      <c r="V2265" s="42">
        <v>360</v>
      </c>
      <c r="W2265" s="42" t="s">
        <v>17572</v>
      </c>
      <c r="X2265" s="42">
        <v>23</v>
      </c>
      <c r="Y2265" s="42">
        <v>7.8</v>
      </c>
      <c r="Z2265" s="42">
        <v>4</v>
      </c>
      <c r="AA2265" s="42">
        <v>3</v>
      </c>
      <c r="AB2265" s="42" t="s">
        <v>17573</v>
      </c>
      <c r="AC2265" s="42">
        <v>7.5</v>
      </c>
      <c r="AD2265" s="42" t="s">
        <v>17573</v>
      </c>
      <c r="AE2265" s="42">
        <v>18.5</v>
      </c>
      <c r="AF2265" s="42" t="s">
        <v>6502</v>
      </c>
      <c r="AG2265" s="42">
        <v>73</v>
      </c>
      <c r="AH2265" s="42" t="s">
        <v>76</v>
      </c>
      <c r="AI2265" s="42">
        <v>215.6</v>
      </c>
      <c r="AJ2265" s="42">
        <v>575.46</v>
      </c>
      <c r="AK2265" s="42" t="s">
        <v>76</v>
      </c>
      <c r="AL2265" s="42" t="s">
        <v>76</v>
      </c>
      <c r="AM2265" s="42" t="s">
        <v>76</v>
      </c>
      <c r="AN2265" s="42" t="s">
        <v>76</v>
      </c>
    </row>
    <row r="2266" spans="2:40" x14ac:dyDescent="0.25">
      <c r="B2266" s="42" t="s">
        <v>408</v>
      </c>
      <c r="C2266" s="15">
        <v>467420</v>
      </c>
      <c r="D2266" s="15" t="s">
        <v>11926</v>
      </c>
      <c r="E2266" s="15">
        <v>2021</v>
      </c>
      <c r="F2266" s="41">
        <v>44317</v>
      </c>
      <c r="G2266" s="42">
        <v>1009.2</v>
      </c>
      <c r="H2266" s="42">
        <v>1010.3</v>
      </c>
      <c r="I2266" s="42">
        <v>1015.1</v>
      </c>
      <c r="J2266" s="42" t="s">
        <v>17574</v>
      </c>
      <c r="K2266" s="42">
        <v>1003.1</v>
      </c>
      <c r="L2266" s="42" t="s">
        <v>17575</v>
      </c>
      <c r="M2266" s="42">
        <v>29.4</v>
      </c>
      <c r="N2266" s="42">
        <v>35.4</v>
      </c>
      <c r="O2266" s="42" t="s">
        <v>17576</v>
      </c>
      <c r="P2266" s="42">
        <v>21.9</v>
      </c>
      <c r="Q2266" s="42" t="s">
        <v>17577</v>
      </c>
      <c r="R2266" s="42">
        <v>23.4</v>
      </c>
      <c r="S2266" s="42">
        <v>2.7</v>
      </c>
      <c r="T2266" s="42">
        <v>260</v>
      </c>
      <c r="U2266" s="42">
        <v>13.2</v>
      </c>
      <c r="V2266" s="42">
        <v>220</v>
      </c>
      <c r="W2266" s="42" t="s">
        <v>17578</v>
      </c>
      <c r="X2266" s="42">
        <v>77.5</v>
      </c>
      <c r="Y2266" s="42">
        <v>3.4</v>
      </c>
      <c r="Z2266" s="42">
        <v>3</v>
      </c>
      <c r="AA2266" s="42">
        <v>8.5</v>
      </c>
      <c r="AB2266" s="42" t="s">
        <v>17579</v>
      </c>
      <c r="AC2266" s="42">
        <v>15.5</v>
      </c>
      <c r="AD2266" s="42" t="s">
        <v>17580</v>
      </c>
      <c r="AE2266" s="42">
        <v>30.5</v>
      </c>
      <c r="AF2266" s="42" t="s">
        <v>2318</v>
      </c>
      <c r="AG2266" s="42">
        <v>71</v>
      </c>
      <c r="AH2266" s="42" t="s">
        <v>76</v>
      </c>
      <c r="AI2266" s="42">
        <v>281.7</v>
      </c>
      <c r="AJ2266" s="42">
        <v>716.02</v>
      </c>
      <c r="AK2266" s="42" t="s">
        <v>76</v>
      </c>
      <c r="AL2266" s="42" t="s">
        <v>76</v>
      </c>
      <c r="AM2266" s="42" t="s">
        <v>76</v>
      </c>
      <c r="AN2266" s="42" t="s">
        <v>76</v>
      </c>
    </row>
    <row r="2267" spans="2:40" x14ac:dyDescent="0.25">
      <c r="B2267" s="42" t="s">
        <v>408</v>
      </c>
      <c r="C2267" s="15">
        <v>467420</v>
      </c>
      <c r="D2267" s="15" t="s">
        <v>11926</v>
      </c>
      <c r="E2267" s="15">
        <v>2021</v>
      </c>
      <c r="F2267" s="41">
        <v>44348</v>
      </c>
      <c r="G2267" s="42">
        <v>1006.4</v>
      </c>
      <c r="H2267" s="42">
        <v>1007.5</v>
      </c>
      <c r="I2267" s="42">
        <v>1011.5</v>
      </c>
      <c r="J2267" s="42" t="s">
        <v>17035</v>
      </c>
      <c r="K2267" s="42">
        <v>1000</v>
      </c>
      <c r="L2267" s="42" t="s">
        <v>11838</v>
      </c>
      <c r="M2267" s="42">
        <v>28.2</v>
      </c>
      <c r="N2267" s="42">
        <v>34.5</v>
      </c>
      <c r="O2267" s="42" t="s">
        <v>17581</v>
      </c>
      <c r="P2267" s="42">
        <v>24</v>
      </c>
      <c r="Q2267" s="42" t="s">
        <v>17582</v>
      </c>
      <c r="R2267" s="42">
        <v>24.7</v>
      </c>
      <c r="S2267" s="42">
        <v>2.6</v>
      </c>
      <c r="T2267" s="42">
        <v>140</v>
      </c>
      <c r="U2267" s="42">
        <v>16.8</v>
      </c>
      <c r="V2267" s="42">
        <v>180</v>
      </c>
      <c r="W2267" s="42" t="s">
        <v>17583</v>
      </c>
      <c r="X2267" s="42">
        <v>775</v>
      </c>
      <c r="Y2267" s="42">
        <v>34.5</v>
      </c>
      <c r="Z2267" s="42">
        <v>22</v>
      </c>
      <c r="AA2267" s="42">
        <v>16.5</v>
      </c>
      <c r="AB2267" s="42" t="s">
        <v>17584</v>
      </c>
      <c r="AC2267" s="42">
        <v>42</v>
      </c>
      <c r="AD2267" s="42" t="s">
        <v>17585</v>
      </c>
      <c r="AE2267" s="42">
        <v>163.5</v>
      </c>
      <c r="AF2267" s="42" t="s">
        <v>4046</v>
      </c>
      <c r="AG2267" s="42">
        <v>82</v>
      </c>
      <c r="AH2267" s="42" t="s">
        <v>76</v>
      </c>
      <c r="AI2267" s="42">
        <v>139.69999999999999</v>
      </c>
      <c r="AJ2267" s="42">
        <v>457.59</v>
      </c>
      <c r="AK2267" s="42" t="s">
        <v>76</v>
      </c>
      <c r="AL2267" s="42" t="s">
        <v>76</v>
      </c>
      <c r="AM2267" s="42" t="s">
        <v>76</v>
      </c>
      <c r="AN2267" s="42" t="s">
        <v>76</v>
      </c>
    </row>
    <row r="2268" spans="2:40" x14ac:dyDescent="0.25">
      <c r="B2268" s="42" t="s">
        <v>408</v>
      </c>
      <c r="C2268" s="15">
        <v>467420</v>
      </c>
      <c r="D2268" s="15" t="s">
        <v>11926</v>
      </c>
      <c r="E2268" s="15">
        <v>2021</v>
      </c>
      <c r="F2268" s="41">
        <v>44378</v>
      </c>
      <c r="G2268" s="42">
        <v>1004.1</v>
      </c>
      <c r="H2268" s="42">
        <v>1005.2</v>
      </c>
      <c r="I2268" s="42">
        <v>1012.4</v>
      </c>
      <c r="J2268" s="42" t="s">
        <v>17042</v>
      </c>
      <c r="K2268" s="42">
        <v>991.5</v>
      </c>
      <c r="L2268" s="42" t="s">
        <v>15923</v>
      </c>
      <c r="M2268" s="42">
        <v>29.1</v>
      </c>
      <c r="N2268" s="42">
        <v>34.5</v>
      </c>
      <c r="O2268" s="42" t="s">
        <v>17586</v>
      </c>
      <c r="P2268" s="42">
        <v>24</v>
      </c>
      <c r="Q2268" s="42" t="s">
        <v>17587</v>
      </c>
      <c r="R2268" s="42">
        <v>25.3</v>
      </c>
      <c r="S2268" s="42">
        <v>2.9</v>
      </c>
      <c r="T2268" s="42">
        <v>220</v>
      </c>
      <c r="U2268" s="42">
        <v>18.8</v>
      </c>
      <c r="V2268" s="42">
        <v>350</v>
      </c>
      <c r="W2268" s="42" t="s">
        <v>17588</v>
      </c>
      <c r="X2268" s="42">
        <v>371</v>
      </c>
      <c r="Y2268" s="42">
        <v>25</v>
      </c>
      <c r="Z2268" s="42">
        <v>18</v>
      </c>
      <c r="AA2268" s="42">
        <v>21.5</v>
      </c>
      <c r="AB2268" s="42" t="s">
        <v>17589</v>
      </c>
      <c r="AC2268" s="42">
        <v>43.5</v>
      </c>
      <c r="AD2268" s="42" t="s">
        <v>17590</v>
      </c>
      <c r="AE2268" s="42">
        <v>138.5</v>
      </c>
      <c r="AF2268" s="42" t="s">
        <v>6525</v>
      </c>
      <c r="AG2268" s="42">
        <v>81</v>
      </c>
      <c r="AH2268" s="42" t="s">
        <v>76</v>
      </c>
      <c r="AI2268" s="42">
        <v>206.2</v>
      </c>
      <c r="AJ2268" s="42">
        <v>571.87</v>
      </c>
      <c r="AK2268" s="42" t="s">
        <v>76</v>
      </c>
      <c r="AL2268" s="42" t="s">
        <v>76</v>
      </c>
      <c r="AM2268" s="42" t="s">
        <v>76</v>
      </c>
      <c r="AN2268" s="42" t="s">
        <v>76</v>
      </c>
    </row>
    <row r="2269" spans="2:40" x14ac:dyDescent="0.25">
      <c r="B2269" s="42" t="s">
        <v>408</v>
      </c>
      <c r="C2269" s="15">
        <v>467420</v>
      </c>
      <c r="D2269" s="15" t="s">
        <v>11926</v>
      </c>
      <c r="E2269" s="15">
        <v>2021</v>
      </c>
      <c r="F2269" s="41">
        <v>44409</v>
      </c>
      <c r="G2269" s="42">
        <v>1006.4</v>
      </c>
      <c r="H2269" s="42">
        <v>1007.5</v>
      </c>
      <c r="I2269" s="42">
        <v>1013</v>
      </c>
      <c r="J2269" s="42" t="s">
        <v>17591</v>
      </c>
      <c r="K2269" s="42">
        <v>995.7</v>
      </c>
      <c r="L2269" s="42" t="s">
        <v>17592</v>
      </c>
      <c r="M2269" s="42">
        <v>28.4</v>
      </c>
      <c r="N2269" s="42">
        <v>33.799999999999997</v>
      </c>
      <c r="O2269" s="42" t="s">
        <v>17593</v>
      </c>
      <c r="P2269" s="42">
        <v>23.6</v>
      </c>
      <c r="Q2269" s="42" t="s">
        <v>17594</v>
      </c>
      <c r="R2269" s="42">
        <v>24.9</v>
      </c>
      <c r="S2269" s="42">
        <v>2.7</v>
      </c>
      <c r="T2269" s="42">
        <v>140</v>
      </c>
      <c r="U2269" s="42">
        <v>18.399999999999999</v>
      </c>
      <c r="V2269" s="42">
        <v>210</v>
      </c>
      <c r="W2269" s="42" t="s">
        <v>17595</v>
      </c>
      <c r="X2269" s="42">
        <v>658.5</v>
      </c>
      <c r="Y2269" s="42">
        <v>50</v>
      </c>
      <c r="Z2269" s="42">
        <v>16</v>
      </c>
      <c r="AA2269" s="42">
        <v>15.5</v>
      </c>
      <c r="AB2269" s="42" t="s">
        <v>17596</v>
      </c>
      <c r="AC2269" s="42">
        <v>42.5</v>
      </c>
      <c r="AD2269" s="42" t="s">
        <v>17597</v>
      </c>
      <c r="AE2269" s="42">
        <v>195.5</v>
      </c>
      <c r="AF2269" s="42" t="s">
        <v>5280</v>
      </c>
      <c r="AG2269" s="42">
        <v>82</v>
      </c>
      <c r="AH2269" s="42" t="s">
        <v>76</v>
      </c>
      <c r="AI2269" s="42">
        <v>4.9000000000000004</v>
      </c>
      <c r="AJ2269" s="42">
        <v>476.45</v>
      </c>
      <c r="AK2269" s="42" t="s">
        <v>76</v>
      </c>
      <c r="AL2269" s="42" t="s">
        <v>76</v>
      </c>
      <c r="AM2269" s="42" t="s">
        <v>76</v>
      </c>
      <c r="AN2269" s="42" t="s">
        <v>76</v>
      </c>
    </row>
    <row r="2270" spans="2:40" x14ac:dyDescent="0.25">
      <c r="B2270" s="42" t="s">
        <v>408</v>
      </c>
      <c r="C2270" s="15">
        <v>467420</v>
      </c>
      <c r="D2270" s="15" t="s">
        <v>11926</v>
      </c>
      <c r="E2270" s="15">
        <v>2021</v>
      </c>
      <c r="F2270" s="41">
        <v>44440</v>
      </c>
      <c r="G2270" s="42">
        <v>1008.3</v>
      </c>
      <c r="H2270" s="42">
        <v>1009.4</v>
      </c>
      <c r="I2270" s="42">
        <v>1014.5</v>
      </c>
      <c r="J2270" s="42" t="s">
        <v>17598</v>
      </c>
      <c r="K2270" s="42">
        <v>993.4</v>
      </c>
      <c r="L2270" s="42" t="s">
        <v>17599</v>
      </c>
      <c r="M2270" s="42">
        <v>29.3</v>
      </c>
      <c r="N2270" s="42">
        <v>34.299999999999997</v>
      </c>
      <c r="O2270" s="42" t="s">
        <v>17600</v>
      </c>
      <c r="P2270" s="42">
        <v>24.1</v>
      </c>
      <c r="Q2270" s="42" t="s">
        <v>17601</v>
      </c>
      <c r="R2270" s="42">
        <v>24.6</v>
      </c>
      <c r="S2270" s="42">
        <v>2.2000000000000002</v>
      </c>
      <c r="T2270" s="42">
        <v>300</v>
      </c>
      <c r="U2270" s="42">
        <v>15.4</v>
      </c>
      <c r="V2270" s="42">
        <v>320</v>
      </c>
      <c r="W2270" s="42" t="s">
        <v>17602</v>
      </c>
      <c r="X2270" s="42">
        <v>84</v>
      </c>
      <c r="Y2270" s="42">
        <v>8</v>
      </c>
      <c r="Z2270" s="42">
        <v>11</v>
      </c>
      <c r="AA2270" s="42">
        <v>9</v>
      </c>
      <c r="AB2270" s="42" t="s">
        <v>17603</v>
      </c>
      <c r="AC2270" s="42">
        <v>27</v>
      </c>
      <c r="AD2270" s="42" t="s">
        <v>17604</v>
      </c>
      <c r="AE2270" s="42">
        <v>39</v>
      </c>
      <c r="AF2270" s="42" t="s">
        <v>6540</v>
      </c>
      <c r="AG2270" s="42">
        <v>76</v>
      </c>
      <c r="AH2270" s="42" t="s">
        <v>76</v>
      </c>
      <c r="AI2270" s="42">
        <v>184.2</v>
      </c>
      <c r="AJ2270" s="42">
        <v>554.48</v>
      </c>
      <c r="AK2270" s="42" t="s">
        <v>76</v>
      </c>
      <c r="AL2270" s="42" t="s">
        <v>76</v>
      </c>
      <c r="AM2270" s="42" t="s">
        <v>76</v>
      </c>
      <c r="AN2270" s="42" t="s">
        <v>76</v>
      </c>
    </row>
    <row r="2271" spans="2:40" x14ac:dyDescent="0.25">
      <c r="B2271" s="42" t="s">
        <v>408</v>
      </c>
      <c r="C2271" s="15">
        <v>467420</v>
      </c>
      <c r="D2271" s="15" t="s">
        <v>11926</v>
      </c>
      <c r="E2271" s="15">
        <v>2021</v>
      </c>
      <c r="F2271" s="41">
        <v>44470</v>
      </c>
      <c r="G2271" s="42">
        <v>1010.9</v>
      </c>
      <c r="H2271" s="42">
        <v>1012</v>
      </c>
      <c r="I2271" s="42">
        <v>1018.4</v>
      </c>
      <c r="J2271" s="42" t="s">
        <v>17605</v>
      </c>
      <c r="K2271" s="42">
        <v>993.1</v>
      </c>
      <c r="L2271" s="42" t="s">
        <v>17606</v>
      </c>
      <c r="M2271" s="42">
        <v>27.1</v>
      </c>
      <c r="N2271" s="42">
        <v>33.9</v>
      </c>
      <c r="O2271" s="42" t="s">
        <v>17607</v>
      </c>
      <c r="P2271" s="42">
        <v>20.7</v>
      </c>
      <c r="Q2271" s="42" t="s">
        <v>17608</v>
      </c>
      <c r="R2271" s="42">
        <v>22.1</v>
      </c>
      <c r="S2271" s="42">
        <v>2.2999999999999998</v>
      </c>
      <c r="T2271" s="42">
        <v>360</v>
      </c>
      <c r="U2271" s="42">
        <v>11.8</v>
      </c>
      <c r="V2271" s="42">
        <v>350</v>
      </c>
      <c r="W2271" s="42" t="s">
        <v>17609</v>
      </c>
      <c r="X2271" s="42">
        <v>32.5</v>
      </c>
      <c r="Y2271" s="42">
        <v>9.1999999999999993</v>
      </c>
      <c r="Z2271" s="42">
        <v>4</v>
      </c>
      <c r="AA2271" s="42">
        <v>2.5</v>
      </c>
      <c r="AB2271" s="42" t="s">
        <v>17610</v>
      </c>
      <c r="AC2271" s="42">
        <v>5</v>
      </c>
      <c r="AD2271" s="42" t="s">
        <v>17611</v>
      </c>
      <c r="AE2271" s="42">
        <v>14.5</v>
      </c>
      <c r="AF2271" s="42" t="s">
        <v>3444</v>
      </c>
      <c r="AG2271" s="42">
        <v>75</v>
      </c>
      <c r="AH2271" s="42" t="s">
        <v>76</v>
      </c>
      <c r="AI2271" s="42">
        <v>204.9</v>
      </c>
      <c r="AJ2271" s="42">
        <v>487.63</v>
      </c>
      <c r="AK2271" s="42" t="s">
        <v>76</v>
      </c>
      <c r="AL2271" s="42" t="s">
        <v>76</v>
      </c>
      <c r="AM2271" s="42" t="s">
        <v>76</v>
      </c>
      <c r="AN2271" s="42" t="s">
        <v>76</v>
      </c>
    </row>
    <row r="2272" spans="2:40" x14ac:dyDescent="0.25">
      <c r="B2272" s="42" t="s">
        <v>408</v>
      </c>
      <c r="C2272" s="15">
        <v>467420</v>
      </c>
      <c r="D2272" s="15" t="s">
        <v>11926</v>
      </c>
      <c r="E2272" s="15">
        <v>2021</v>
      </c>
      <c r="F2272" s="41">
        <v>44501</v>
      </c>
      <c r="G2272" s="42">
        <v>1014.3</v>
      </c>
      <c r="H2272" s="42">
        <v>1015.4</v>
      </c>
      <c r="I2272" s="42">
        <v>1019.3</v>
      </c>
      <c r="J2272" s="42" t="s">
        <v>17612</v>
      </c>
      <c r="K2272" s="42">
        <v>1006.9</v>
      </c>
      <c r="L2272" s="42" t="s">
        <v>17613</v>
      </c>
      <c r="M2272" s="42">
        <v>23.1</v>
      </c>
      <c r="N2272" s="42">
        <v>33</v>
      </c>
      <c r="O2272" s="42" t="s">
        <v>17614</v>
      </c>
      <c r="P2272" s="42">
        <v>15.5</v>
      </c>
      <c r="Q2272" s="42" t="s">
        <v>17615</v>
      </c>
      <c r="R2272" s="42">
        <v>18</v>
      </c>
      <c r="S2272" s="42">
        <v>3.1</v>
      </c>
      <c r="T2272" s="42">
        <v>360</v>
      </c>
      <c r="U2272" s="42">
        <v>14.5</v>
      </c>
      <c r="V2272" s="42">
        <v>360</v>
      </c>
      <c r="W2272" s="42" t="s">
        <v>17616</v>
      </c>
      <c r="X2272" s="42">
        <v>4</v>
      </c>
      <c r="Y2272" s="42">
        <v>7.2</v>
      </c>
      <c r="Z2272" s="42">
        <v>3</v>
      </c>
      <c r="AA2272" s="42">
        <v>0.5</v>
      </c>
      <c r="AB2272" s="42" t="s">
        <v>17617</v>
      </c>
      <c r="AC2272" s="42">
        <v>1.5</v>
      </c>
      <c r="AD2272" s="42" t="s">
        <v>17618</v>
      </c>
      <c r="AE2272" s="42">
        <v>3</v>
      </c>
      <c r="AF2272" s="42" t="s">
        <v>8446</v>
      </c>
      <c r="AG2272" s="42">
        <v>74</v>
      </c>
      <c r="AH2272" s="42" t="s">
        <v>76</v>
      </c>
      <c r="AI2272" s="42">
        <v>197</v>
      </c>
      <c r="AJ2272" s="42">
        <v>426.68</v>
      </c>
      <c r="AK2272" s="42" t="s">
        <v>76</v>
      </c>
      <c r="AL2272" s="42" t="s">
        <v>76</v>
      </c>
      <c r="AM2272" s="42" t="s">
        <v>76</v>
      </c>
      <c r="AN2272" s="42" t="s">
        <v>76</v>
      </c>
    </row>
    <row r="2273" spans="2:40" x14ac:dyDescent="0.25">
      <c r="B2273" s="42" t="s">
        <v>408</v>
      </c>
      <c r="C2273" s="15">
        <v>467420</v>
      </c>
      <c r="D2273" s="15" t="s">
        <v>11926</v>
      </c>
      <c r="E2273" s="15">
        <v>2021</v>
      </c>
      <c r="F2273" s="41">
        <v>44531</v>
      </c>
      <c r="G2273" s="43">
        <v>1018.1</v>
      </c>
      <c r="H2273" s="43">
        <v>1019.3</v>
      </c>
      <c r="I2273" s="43">
        <v>1025.8</v>
      </c>
      <c r="J2273" s="42" t="s">
        <v>18809</v>
      </c>
      <c r="K2273" s="43">
        <v>1010.1</v>
      </c>
      <c r="L2273" s="42" t="s">
        <v>17077</v>
      </c>
      <c r="M2273" s="43">
        <v>19.3</v>
      </c>
      <c r="N2273" s="43">
        <v>27.3</v>
      </c>
      <c r="O2273" s="42" t="s">
        <v>17619</v>
      </c>
      <c r="P2273" s="43">
        <v>12</v>
      </c>
      <c r="Q2273" s="42" t="s">
        <v>17620</v>
      </c>
      <c r="R2273" s="43">
        <v>14.7</v>
      </c>
      <c r="S2273" s="43">
        <v>3.2</v>
      </c>
      <c r="T2273" s="43">
        <v>360</v>
      </c>
      <c r="U2273" s="43">
        <v>14.2</v>
      </c>
      <c r="V2273" s="43">
        <v>10</v>
      </c>
      <c r="W2273" s="42" t="s">
        <v>17621</v>
      </c>
      <c r="X2273" s="43">
        <v>13.5</v>
      </c>
      <c r="Y2273" s="43">
        <v>8.1</v>
      </c>
      <c r="Z2273" s="43">
        <v>4</v>
      </c>
      <c r="AA2273" s="43">
        <v>2.5</v>
      </c>
      <c r="AB2273" s="42" t="s">
        <v>17622</v>
      </c>
      <c r="AC2273" s="43">
        <v>5</v>
      </c>
      <c r="AD2273" s="42" t="s">
        <v>17622</v>
      </c>
      <c r="AE2273" s="43">
        <v>11.5</v>
      </c>
      <c r="AF2273" s="42" t="s">
        <v>6560</v>
      </c>
      <c r="AG2273" s="43">
        <v>76</v>
      </c>
      <c r="AH2273" s="42" t="s">
        <v>76</v>
      </c>
      <c r="AI2273" s="43">
        <v>200.3</v>
      </c>
      <c r="AJ2273" s="43">
        <v>397.97</v>
      </c>
      <c r="AK2273" s="42" t="s">
        <v>76</v>
      </c>
      <c r="AL2273" s="42" t="s">
        <v>76</v>
      </c>
      <c r="AM2273" s="42" t="s">
        <v>76</v>
      </c>
      <c r="AN2273" s="42" t="s">
        <v>76</v>
      </c>
    </row>
    <row r="2274" spans="2:40" x14ac:dyDescent="0.25">
      <c r="B2274" s="42" t="s">
        <v>408</v>
      </c>
      <c r="C2274" s="15">
        <v>467440</v>
      </c>
      <c r="D2274" s="15" t="s">
        <v>11931</v>
      </c>
      <c r="E2274" s="15">
        <v>2015</v>
      </c>
      <c r="F2274" s="41">
        <v>42005</v>
      </c>
      <c r="G2274" s="42">
        <v>1019</v>
      </c>
      <c r="H2274" s="42">
        <v>1019.4</v>
      </c>
      <c r="I2274" s="42">
        <v>1024.8</v>
      </c>
      <c r="J2274" s="42" t="s">
        <v>17623</v>
      </c>
      <c r="K2274" s="42">
        <v>1011.9</v>
      </c>
      <c r="L2274" s="42" t="s">
        <v>17624</v>
      </c>
      <c r="M2274" s="42">
        <v>19.899999999999999</v>
      </c>
      <c r="N2274" s="42">
        <v>27.4</v>
      </c>
      <c r="O2274" s="42" t="s">
        <v>17625</v>
      </c>
      <c r="P2274" s="42">
        <v>14.1</v>
      </c>
      <c r="Q2274" s="42" t="s">
        <v>17626</v>
      </c>
      <c r="R2274" s="42">
        <v>13.4</v>
      </c>
      <c r="S2274" s="42">
        <v>2.1</v>
      </c>
      <c r="T2274" s="42">
        <v>350</v>
      </c>
      <c r="U2274" s="42">
        <v>12.9</v>
      </c>
      <c r="V2274" s="42">
        <v>20</v>
      </c>
      <c r="W2274" s="42" t="s">
        <v>17627</v>
      </c>
      <c r="X2274" s="42">
        <v>6</v>
      </c>
      <c r="Y2274" s="42">
        <v>3.6</v>
      </c>
      <c r="Z2274" s="42">
        <v>2</v>
      </c>
      <c r="AA2274" s="42">
        <v>1</v>
      </c>
      <c r="AB2274" s="42" t="s">
        <v>17628</v>
      </c>
      <c r="AC2274" s="42">
        <v>2.5</v>
      </c>
      <c r="AD2274" s="42" t="s">
        <v>17629</v>
      </c>
      <c r="AE2274" s="42">
        <v>5</v>
      </c>
      <c r="AF2274" s="42" t="s">
        <v>2338</v>
      </c>
      <c r="AG2274" s="42">
        <v>66</v>
      </c>
      <c r="AH2274" s="42">
        <v>101</v>
      </c>
      <c r="AI2274" s="42">
        <v>199.8</v>
      </c>
      <c r="AJ2274" s="42">
        <v>408.6</v>
      </c>
      <c r="AK2274" s="42">
        <v>5</v>
      </c>
      <c r="AL2274" s="42">
        <v>6</v>
      </c>
      <c r="AM2274" s="42" t="s">
        <v>13085</v>
      </c>
      <c r="AN2274" s="42">
        <v>5</v>
      </c>
    </row>
    <row r="2275" spans="2:40" x14ac:dyDescent="0.25">
      <c r="B2275" s="42" t="s">
        <v>408</v>
      </c>
      <c r="C2275" s="15">
        <v>467440</v>
      </c>
      <c r="D2275" s="15" t="s">
        <v>11931</v>
      </c>
      <c r="E2275" s="15">
        <v>2015</v>
      </c>
      <c r="F2275" s="41">
        <v>42036</v>
      </c>
      <c r="G2275" s="42">
        <v>1017.9</v>
      </c>
      <c r="H2275" s="42">
        <v>1018.3</v>
      </c>
      <c r="I2275" s="42">
        <v>1025.3</v>
      </c>
      <c r="J2275" s="42" t="s">
        <v>17630</v>
      </c>
      <c r="K2275" s="42">
        <v>1010.6</v>
      </c>
      <c r="L2275" s="42" t="s">
        <v>17631</v>
      </c>
      <c r="M2275" s="42">
        <v>20.8</v>
      </c>
      <c r="N2275" s="42">
        <v>29.4</v>
      </c>
      <c r="O2275" s="42" t="s">
        <v>17632</v>
      </c>
      <c r="P2275" s="42">
        <v>12.3</v>
      </c>
      <c r="Q2275" s="42" t="s">
        <v>17633</v>
      </c>
      <c r="R2275" s="42">
        <v>14.8</v>
      </c>
      <c r="S2275" s="42">
        <v>2.2000000000000002</v>
      </c>
      <c r="T2275" s="42">
        <v>310</v>
      </c>
      <c r="U2275" s="42">
        <v>12.4</v>
      </c>
      <c r="V2275" s="42">
        <v>340</v>
      </c>
      <c r="W2275" s="42" t="s">
        <v>17634</v>
      </c>
      <c r="X2275" s="42">
        <v>38</v>
      </c>
      <c r="Y2275" s="42">
        <v>4.7</v>
      </c>
      <c r="Z2275" s="42">
        <v>3</v>
      </c>
      <c r="AA2275" s="42">
        <v>11.5</v>
      </c>
      <c r="AB2275" s="42" t="s">
        <v>17635</v>
      </c>
      <c r="AC2275" s="42">
        <v>23.5</v>
      </c>
      <c r="AD2275" s="42" t="s">
        <v>17636</v>
      </c>
      <c r="AE2275" s="42">
        <v>23.5</v>
      </c>
      <c r="AF2275" s="42" t="s">
        <v>4103</v>
      </c>
      <c r="AG2275" s="42">
        <v>69</v>
      </c>
      <c r="AH2275" s="42">
        <v>93.5</v>
      </c>
      <c r="AI2275" s="42">
        <v>194.8</v>
      </c>
      <c r="AJ2275" s="42">
        <v>419.95</v>
      </c>
      <c r="AK2275" s="42" t="s">
        <v>76</v>
      </c>
      <c r="AL2275" s="42" t="s">
        <v>76</v>
      </c>
      <c r="AM2275" s="42" t="s">
        <v>76</v>
      </c>
      <c r="AN2275" s="42">
        <v>4.0999999999999996</v>
      </c>
    </row>
    <row r="2276" spans="2:40" x14ac:dyDescent="0.25">
      <c r="B2276" s="42" t="s">
        <v>408</v>
      </c>
      <c r="C2276" s="15">
        <v>467440</v>
      </c>
      <c r="D2276" s="15" t="s">
        <v>11931</v>
      </c>
      <c r="E2276" s="15">
        <v>2015</v>
      </c>
      <c r="F2276" s="41">
        <v>42064</v>
      </c>
      <c r="G2276" s="42">
        <v>1016.6</v>
      </c>
      <c r="H2276" s="42">
        <v>1017</v>
      </c>
      <c r="I2276" s="42">
        <v>1023.9</v>
      </c>
      <c r="J2276" s="42" t="s">
        <v>17637</v>
      </c>
      <c r="K2276" s="42">
        <v>1009.3</v>
      </c>
      <c r="L2276" s="42" t="s">
        <v>17638</v>
      </c>
      <c r="M2276" s="42">
        <v>23.6</v>
      </c>
      <c r="N2276" s="42">
        <v>29.7</v>
      </c>
      <c r="O2276" s="42" t="s">
        <v>17639</v>
      </c>
      <c r="P2276" s="42">
        <v>17</v>
      </c>
      <c r="Q2276" s="42" t="s">
        <v>17640</v>
      </c>
      <c r="R2276" s="42">
        <v>18.3</v>
      </c>
      <c r="S2276" s="42">
        <v>2.2000000000000002</v>
      </c>
      <c r="T2276" s="42">
        <v>310</v>
      </c>
      <c r="U2276" s="42">
        <v>12.2</v>
      </c>
      <c r="V2276" s="42">
        <v>320</v>
      </c>
      <c r="W2276" s="42" t="s">
        <v>17641</v>
      </c>
      <c r="X2276" s="42">
        <v>0</v>
      </c>
      <c r="Y2276" s="42">
        <v>0</v>
      </c>
      <c r="Z2276" s="42">
        <v>0</v>
      </c>
      <c r="AA2276" s="42">
        <v>0</v>
      </c>
      <c r="AB2276" s="42" t="s">
        <v>17642</v>
      </c>
      <c r="AC2276" s="42">
        <v>0</v>
      </c>
      <c r="AD2276" s="42" t="s">
        <v>17642</v>
      </c>
      <c r="AE2276" s="42">
        <v>0</v>
      </c>
      <c r="AF2276" s="42" t="s">
        <v>17642</v>
      </c>
      <c r="AG2276" s="42">
        <v>72</v>
      </c>
      <c r="AH2276" s="42">
        <v>122.2</v>
      </c>
      <c r="AI2276" s="42">
        <v>204.6</v>
      </c>
      <c r="AJ2276" s="42">
        <v>498.59</v>
      </c>
      <c r="AK2276" s="42" t="s">
        <v>76</v>
      </c>
      <c r="AL2276" s="42" t="s">
        <v>76</v>
      </c>
      <c r="AM2276" s="42" t="s">
        <v>76</v>
      </c>
      <c r="AN2276" s="42">
        <v>5.2</v>
      </c>
    </row>
    <row r="2277" spans="2:40" x14ac:dyDescent="0.25">
      <c r="B2277" s="42" t="s">
        <v>408</v>
      </c>
      <c r="C2277" s="15">
        <v>467440</v>
      </c>
      <c r="D2277" s="15" t="s">
        <v>11931</v>
      </c>
      <c r="E2277" s="15">
        <v>2015</v>
      </c>
      <c r="F2277" s="41">
        <v>42095</v>
      </c>
      <c r="G2277" s="42">
        <v>1013.4</v>
      </c>
      <c r="H2277" s="42">
        <v>1013.8</v>
      </c>
      <c r="I2277" s="42">
        <v>1018.7</v>
      </c>
      <c r="J2277" s="42" t="s">
        <v>17643</v>
      </c>
      <c r="K2277" s="42">
        <v>1007.4</v>
      </c>
      <c r="L2277" s="42" t="s">
        <v>17644</v>
      </c>
      <c r="M2277" s="42">
        <v>26.2</v>
      </c>
      <c r="N2277" s="42">
        <v>31.8</v>
      </c>
      <c r="O2277" s="42" t="s">
        <v>6585</v>
      </c>
      <c r="P2277" s="42">
        <v>18.5</v>
      </c>
      <c r="Q2277" s="42" t="s">
        <v>17645</v>
      </c>
      <c r="R2277" s="42">
        <v>20.2</v>
      </c>
      <c r="S2277" s="42">
        <v>2.4</v>
      </c>
      <c r="T2277" s="42">
        <v>310</v>
      </c>
      <c r="U2277" s="42">
        <v>14.1</v>
      </c>
      <c r="V2277" s="42">
        <v>310</v>
      </c>
      <c r="W2277" s="42" t="s">
        <v>17646</v>
      </c>
      <c r="X2277" s="42">
        <v>7</v>
      </c>
      <c r="Y2277" s="42">
        <v>4.3</v>
      </c>
      <c r="Z2277" s="42">
        <v>4</v>
      </c>
      <c r="AA2277" s="42">
        <v>1</v>
      </c>
      <c r="AB2277" s="42" t="s">
        <v>17647</v>
      </c>
      <c r="AC2277" s="42">
        <v>2.5</v>
      </c>
      <c r="AD2277" s="42" t="s">
        <v>17648</v>
      </c>
      <c r="AE2277" s="42">
        <v>3.5</v>
      </c>
      <c r="AF2277" s="42" t="s">
        <v>4729</v>
      </c>
      <c r="AG2277" s="42">
        <v>70</v>
      </c>
      <c r="AH2277" s="42">
        <v>156.1</v>
      </c>
      <c r="AI2277" s="42">
        <v>259.7</v>
      </c>
      <c r="AJ2277" s="42">
        <v>622.02</v>
      </c>
      <c r="AK2277" s="42" t="s">
        <v>76</v>
      </c>
      <c r="AL2277" s="42" t="s">
        <v>76</v>
      </c>
      <c r="AM2277" s="42" t="s">
        <v>76</v>
      </c>
      <c r="AN2277" s="42">
        <v>3.9</v>
      </c>
    </row>
    <row r="2278" spans="2:40" x14ac:dyDescent="0.25">
      <c r="B2278" s="42" t="s">
        <v>408</v>
      </c>
      <c r="C2278" s="15">
        <v>467440</v>
      </c>
      <c r="D2278" s="15" t="s">
        <v>11931</v>
      </c>
      <c r="E2278" s="15">
        <v>2015</v>
      </c>
      <c r="F2278" s="41">
        <v>42125</v>
      </c>
      <c r="G2278" s="42">
        <v>1009.6</v>
      </c>
      <c r="H2278" s="42">
        <v>1009.9</v>
      </c>
      <c r="I2278" s="42">
        <v>1014.7</v>
      </c>
      <c r="J2278" s="42" t="s">
        <v>17649</v>
      </c>
      <c r="K2278" s="42">
        <v>1005.2</v>
      </c>
      <c r="L2278" s="42" t="s">
        <v>17650</v>
      </c>
      <c r="M2278" s="42">
        <v>28.3</v>
      </c>
      <c r="N2278" s="42">
        <v>33.6</v>
      </c>
      <c r="O2278" s="42" t="s">
        <v>17651</v>
      </c>
      <c r="P2278" s="42">
        <v>24.7</v>
      </c>
      <c r="Q2278" s="42" t="s">
        <v>17652</v>
      </c>
      <c r="R2278" s="42">
        <v>23.9</v>
      </c>
      <c r="S2278" s="42">
        <v>2</v>
      </c>
      <c r="T2278" s="42">
        <v>280</v>
      </c>
      <c r="U2278" s="42">
        <v>13.2</v>
      </c>
      <c r="V2278" s="42">
        <v>280</v>
      </c>
      <c r="W2278" s="42" t="s">
        <v>17653</v>
      </c>
      <c r="X2278" s="42">
        <v>300.5</v>
      </c>
      <c r="Y2278" s="42">
        <v>75.3</v>
      </c>
      <c r="Z2278" s="42">
        <v>11</v>
      </c>
      <c r="AA2278" s="42">
        <v>9.5</v>
      </c>
      <c r="AB2278" s="42" t="s">
        <v>17654</v>
      </c>
      <c r="AC2278" s="42">
        <v>22.5</v>
      </c>
      <c r="AD2278" s="42" t="s">
        <v>17655</v>
      </c>
      <c r="AE2278" s="42">
        <v>62</v>
      </c>
      <c r="AF2278" s="42" t="s">
        <v>4126</v>
      </c>
      <c r="AG2278" s="42">
        <v>77</v>
      </c>
      <c r="AH2278" s="42">
        <v>130.6</v>
      </c>
      <c r="AI2278" s="42">
        <v>213.6</v>
      </c>
      <c r="AJ2278" s="42">
        <v>561.79999999999995</v>
      </c>
      <c r="AK2278" s="42" t="s">
        <v>76</v>
      </c>
      <c r="AL2278" s="42" t="s">
        <v>76</v>
      </c>
      <c r="AM2278" s="42" t="s">
        <v>76</v>
      </c>
      <c r="AN2278" s="42">
        <v>5.4</v>
      </c>
    </row>
    <row r="2279" spans="2:40" x14ac:dyDescent="0.25">
      <c r="B2279" s="42" t="s">
        <v>408</v>
      </c>
      <c r="C2279" s="15">
        <v>467440</v>
      </c>
      <c r="D2279" s="15" t="s">
        <v>11931</v>
      </c>
      <c r="E2279" s="15">
        <v>2015</v>
      </c>
      <c r="F2279" s="41">
        <v>42156</v>
      </c>
      <c r="G2279" s="42">
        <v>1008.4</v>
      </c>
      <c r="H2279" s="42">
        <v>1008.7</v>
      </c>
      <c r="I2279" s="42">
        <v>1011.9</v>
      </c>
      <c r="J2279" s="42" t="s">
        <v>17656</v>
      </c>
      <c r="K2279" s="42">
        <v>1004.1</v>
      </c>
      <c r="L2279" s="42" t="s">
        <v>17657</v>
      </c>
      <c r="M2279" s="42">
        <v>30.6</v>
      </c>
      <c r="N2279" s="42">
        <v>34.700000000000003</v>
      </c>
      <c r="O2279" s="42" t="s">
        <v>6606</v>
      </c>
      <c r="P2279" s="42">
        <v>25.9</v>
      </c>
      <c r="Q2279" s="42" t="s">
        <v>17658</v>
      </c>
      <c r="R2279" s="42">
        <v>25.6</v>
      </c>
      <c r="S2279" s="42">
        <v>2.2999999999999998</v>
      </c>
      <c r="T2279" s="42">
        <v>280</v>
      </c>
      <c r="U2279" s="42">
        <v>12.2</v>
      </c>
      <c r="V2279" s="42">
        <v>180</v>
      </c>
      <c r="W2279" s="42" t="s">
        <v>17659</v>
      </c>
      <c r="X2279" s="42">
        <v>10</v>
      </c>
      <c r="Y2279" s="42">
        <v>1.6</v>
      </c>
      <c r="Z2279" s="42">
        <v>2</v>
      </c>
      <c r="AA2279" s="42">
        <v>5.5</v>
      </c>
      <c r="AB2279" s="42" t="s">
        <v>17660</v>
      </c>
      <c r="AC2279" s="42">
        <v>6</v>
      </c>
      <c r="AD2279" s="42" t="s">
        <v>17661</v>
      </c>
      <c r="AE2279" s="42">
        <v>8</v>
      </c>
      <c r="AF2279" s="42" t="s">
        <v>12554</v>
      </c>
      <c r="AG2279" s="42">
        <v>75</v>
      </c>
      <c r="AH2279" s="42">
        <v>187.7</v>
      </c>
      <c r="AI2279" s="42">
        <v>328.7</v>
      </c>
      <c r="AJ2279" s="42">
        <v>728.22</v>
      </c>
      <c r="AK2279" s="42" t="s">
        <v>76</v>
      </c>
      <c r="AL2279" s="42" t="s">
        <v>76</v>
      </c>
      <c r="AM2279" s="42" t="s">
        <v>76</v>
      </c>
      <c r="AN2279" s="42">
        <v>4.4000000000000004</v>
      </c>
    </row>
    <row r="2280" spans="2:40" x14ac:dyDescent="0.25">
      <c r="B2280" s="42" t="s">
        <v>408</v>
      </c>
      <c r="C2280" s="15">
        <v>467440</v>
      </c>
      <c r="D2280" s="15" t="s">
        <v>11931</v>
      </c>
      <c r="E2280" s="15">
        <v>2015</v>
      </c>
      <c r="F2280" s="41">
        <v>42186</v>
      </c>
      <c r="G2280" s="42">
        <v>1005.2</v>
      </c>
      <c r="H2280" s="42">
        <v>1005.5</v>
      </c>
      <c r="I2280" s="42">
        <v>1013.9</v>
      </c>
      <c r="J2280" s="42" t="s">
        <v>17662</v>
      </c>
      <c r="K2280" s="42">
        <v>993.9</v>
      </c>
      <c r="L2280" s="42" t="s">
        <v>17663</v>
      </c>
      <c r="M2280" s="42">
        <v>29.5</v>
      </c>
      <c r="N2280" s="42">
        <v>34.700000000000003</v>
      </c>
      <c r="O2280" s="42" t="s">
        <v>17664</v>
      </c>
      <c r="P2280" s="42">
        <v>25</v>
      </c>
      <c r="Q2280" s="42" t="s">
        <v>17665</v>
      </c>
      <c r="R2280" s="42">
        <v>25.2</v>
      </c>
      <c r="S2280" s="42">
        <v>2.5</v>
      </c>
      <c r="T2280" s="42">
        <v>150</v>
      </c>
      <c r="U2280" s="42">
        <v>17.600000000000001</v>
      </c>
      <c r="V2280" s="42">
        <v>140</v>
      </c>
      <c r="W2280" s="42" t="s">
        <v>17666</v>
      </c>
      <c r="X2280" s="42">
        <v>200</v>
      </c>
      <c r="Y2280" s="42">
        <v>50.8</v>
      </c>
      <c r="Z2280" s="42">
        <v>15</v>
      </c>
      <c r="AA2280" s="42">
        <v>13</v>
      </c>
      <c r="AB2280" s="42" t="s">
        <v>17667</v>
      </c>
      <c r="AC2280" s="42">
        <v>34.5</v>
      </c>
      <c r="AD2280" s="42" t="s">
        <v>17668</v>
      </c>
      <c r="AE2280" s="42">
        <v>39</v>
      </c>
      <c r="AF2280" s="42" t="s">
        <v>3022</v>
      </c>
      <c r="AG2280" s="42">
        <v>78</v>
      </c>
      <c r="AH2280" s="42">
        <v>151</v>
      </c>
      <c r="AI2280" s="42">
        <v>218.7</v>
      </c>
      <c r="AJ2280" s="42">
        <v>587.79</v>
      </c>
      <c r="AK2280" s="42" t="s">
        <v>76</v>
      </c>
      <c r="AL2280" s="42" t="s">
        <v>76</v>
      </c>
      <c r="AM2280" s="42" t="s">
        <v>76</v>
      </c>
      <c r="AN2280" s="42">
        <v>6</v>
      </c>
    </row>
    <row r="2281" spans="2:40" x14ac:dyDescent="0.25">
      <c r="B2281" s="42" t="s">
        <v>408</v>
      </c>
      <c r="C2281" s="15">
        <v>467440</v>
      </c>
      <c r="D2281" s="15" t="s">
        <v>11931</v>
      </c>
      <c r="E2281" s="15">
        <v>2015</v>
      </c>
      <c r="F2281" s="41">
        <v>42217</v>
      </c>
      <c r="G2281" s="42">
        <v>1005.7</v>
      </c>
      <c r="H2281" s="42">
        <v>1006</v>
      </c>
      <c r="I2281" s="42">
        <v>1012.4</v>
      </c>
      <c r="J2281" s="42" t="s">
        <v>17669</v>
      </c>
      <c r="K2281" s="42">
        <v>979.5</v>
      </c>
      <c r="L2281" s="42" t="s">
        <v>17670</v>
      </c>
      <c r="M2281" s="42">
        <v>28.8</v>
      </c>
      <c r="N2281" s="42">
        <v>34.1</v>
      </c>
      <c r="O2281" s="42" t="s">
        <v>17671</v>
      </c>
      <c r="P2281" s="42">
        <v>23.8</v>
      </c>
      <c r="Q2281" s="42" t="s">
        <v>17672</v>
      </c>
      <c r="R2281" s="42">
        <v>24.9</v>
      </c>
      <c r="S2281" s="42">
        <v>2.2999999999999998</v>
      </c>
      <c r="T2281" s="42">
        <v>310</v>
      </c>
      <c r="U2281" s="42">
        <v>31</v>
      </c>
      <c r="V2281" s="42">
        <v>270</v>
      </c>
      <c r="W2281" s="42" t="s">
        <v>17673</v>
      </c>
      <c r="X2281" s="42">
        <v>548</v>
      </c>
      <c r="Y2281" s="42">
        <v>90.1</v>
      </c>
      <c r="Z2281" s="42">
        <v>17</v>
      </c>
      <c r="AA2281" s="42">
        <v>15</v>
      </c>
      <c r="AB2281" s="42" t="s">
        <v>17674</v>
      </c>
      <c r="AC2281" s="42">
        <v>32.5</v>
      </c>
      <c r="AD2281" s="42" t="s">
        <v>17675</v>
      </c>
      <c r="AE2281" s="42">
        <v>162.5</v>
      </c>
      <c r="AF2281" s="42" t="s">
        <v>1883</v>
      </c>
      <c r="AG2281" s="42">
        <v>80</v>
      </c>
      <c r="AH2281" s="42">
        <v>122.4</v>
      </c>
      <c r="AI2281" s="42">
        <v>175</v>
      </c>
      <c r="AJ2281" s="42">
        <v>488.83</v>
      </c>
      <c r="AK2281" s="42" t="s">
        <v>76</v>
      </c>
      <c r="AL2281" s="42" t="s">
        <v>76</v>
      </c>
      <c r="AM2281" s="42" t="s">
        <v>76</v>
      </c>
      <c r="AN2281" s="42">
        <v>6.2</v>
      </c>
    </row>
    <row r="2282" spans="2:40" x14ac:dyDescent="0.25">
      <c r="B2282" s="42" t="s">
        <v>408</v>
      </c>
      <c r="C2282" s="15">
        <v>467440</v>
      </c>
      <c r="D2282" s="15" t="s">
        <v>11931</v>
      </c>
      <c r="E2282" s="15">
        <v>2015</v>
      </c>
      <c r="F2282" s="41">
        <v>42248</v>
      </c>
      <c r="G2282" s="42">
        <v>1009.3</v>
      </c>
      <c r="H2282" s="42">
        <v>1009.6</v>
      </c>
      <c r="I2282" s="42">
        <v>1015.2</v>
      </c>
      <c r="J2282" s="42" t="s">
        <v>17676</v>
      </c>
      <c r="K2282" s="42">
        <v>993.3</v>
      </c>
      <c r="L2282" s="42" t="s">
        <v>17677</v>
      </c>
      <c r="M2282" s="42">
        <v>28.8</v>
      </c>
      <c r="N2282" s="42">
        <v>33.5</v>
      </c>
      <c r="O2282" s="42" t="s">
        <v>17678</v>
      </c>
      <c r="P2282" s="42">
        <v>24.5</v>
      </c>
      <c r="Q2282" s="42" t="s">
        <v>17679</v>
      </c>
      <c r="R2282" s="42">
        <v>24.1</v>
      </c>
      <c r="S2282" s="42">
        <v>2.2999999999999998</v>
      </c>
      <c r="T2282" s="42">
        <v>310</v>
      </c>
      <c r="U2282" s="42">
        <v>22.1</v>
      </c>
      <c r="V2282" s="42">
        <v>270</v>
      </c>
      <c r="W2282" s="42" t="s">
        <v>17680</v>
      </c>
      <c r="X2282" s="42">
        <v>140.5</v>
      </c>
      <c r="Y2282" s="42">
        <v>20.8</v>
      </c>
      <c r="Z2282" s="42">
        <v>6</v>
      </c>
      <c r="AA2282" s="42">
        <v>16.5</v>
      </c>
      <c r="AB2282" s="42" t="s">
        <v>17681</v>
      </c>
      <c r="AC2282" s="42">
        <v>44.5</v>
      </c>
      <c r="AD2282" s="42" t="s">
        <v>17682</v>
      </c>
      <c r="AE2282" s="42">
        <v>77.5</v>
      </c>
      <c r="AF2282" s="42" t="s">
        <v>4155</v>
      </c>
      <c r="AG2282" s="42">
        <v>76</v>
      </c>
      <c r="AH2282" s="42">
        <v>137.1</v>
      </c>
      <c r="AI2282" s="42">
        <v>208.7</v>
      </c>
      <c r="AJ2282" s="42">
        <v>512.11</v>
      </c>
      <c r="AK2282" s="42" t="s">
        <v>76</v>
      </c>
      <c r="AL2282" s="42" t="s">
        <v>76</v>
      </c>
      <c r="AM2282" s="42" t="s">
        <v>76</v>
      </c>
      <c r="AN2282" s="42">
        <v>5.0999999999999996</v>
      </c>
    </row>
    <row r="2283" spans="2:40" x14ac:dyDescent="0.25">
      <c r="B2283" s="42" t="s">
        <v>408</v>
      </c>
      <c r="C2283" s="15">
        <v>467440</v>
      </c>
      <c r="D2283" s="15" t="s">
        <v>11931</v>
      </c>
      <c r="E2283" s="15">
        <v>2015</v>
      </c>
      <c r="F2283" s="41">
        <v>42278</v>
      </c>
      <c r="G2283" s="42">
        <v>1012.7</v>
      </c>
      <c r="H2283" s="42">
        <v>1013.1</v>
      </c>
      <c r="I2283" s="42">
        <v>1020.2</v>
      </c>
      <c r="J2283" s="42" t="s">
        <v>17683</v>
      </c>
      <c r="K2283" s="42">
        <v>1002</v>
      </c>
      <c r="L2283" s="42" t="s">
        <v>17684</v>
      </c>
      <c r="M2283" s="42">
        <v>27.7</v>
      </c>
      <c r="N2283" s="42">
        <v>32.5</v>
      </c>
      <c r="O2283" s="42" t="s">
        <v>17685</v>
      </c>
      <c r="P2283" s="42">
        <v>23.8</v>
      </c>
      <c r="Q2283" s="42" t="s">
        <v>17686</v>
      </c>
      <c r="R2283" s="42">
        <v>23</v>
      </c>
      <c r="S2283" s="42">
        <v>1.8</v>
      </c>
      <c r="T2283" s="42">
        <v>310</v>
      </c>
      <c r="U2283" s="42">
        <v>8.9</v>
      </c>
      <c r="V2283" s="42">
        <v>20</v>
      </c>
      <c r="W2283" s="42" t="s">
        <v>17687</v>
      </c>
      <c r="X2283" s="42">
        <v>25.5</v>
      </c>
      <c r="Y2283" s="42">
        <v>21.5</v>
      </c>
      <c r="Z2283" s="42">
        <v>4</v>
      </c>
      <c r="AA2283" s="42">
        <v>6.5</v>
      </c>
      <c r="AB2283" s="42" t="s">
        <v>17688</v>
      </c>
      <c r="AC2283" s="42">
        <v>9</v>
      </c>
      <c r="AD2283" s="42" t="s">
        <v>17689</v>
      </c>
      <c r="AE2283" s="42">
        <v>11.5</v>
      </c>
      <c r="AF2283" s="42" t="s">
        <v>4163</v>
      </c>
      <c r="AG2283" s="42">
        <v>76</v>
      </c>
      <c r="AH2283" s="42">
        <v>116.4</v>
      </c>
      <c r="AI2283" s="42">
        <v>193.2</v>
      </c>
      <c r="AJ2283" s="42">
        <v>453.89</v>
      </c>
      <c r="AK2283" s="42" t="s">
        <v>76</v>
      </c>
      <c r="AL2283" s="42" t="s">
        <v>76</v>
      </c>
      <c r="AM2283" s="42" t="s">
        <v>76</v>
      </c>
      <c r="AN2283" s="42">
        <v>5.5</v>
      </c>
    </row>
    <row r="2284" spans="2:40" x14ac:dyDescent="0.25">
      <c r="B2284" s="42" t="s">
        <v>408</v>
      </c>
      <c r="C2284" s="15">
        <v>467440</v>
      </c>
      <c r="D2284" s="15" t="s">
        <v>11931</v>
      </c>
      <c r="E2284" s="15">
        <v>2015</v>
      </c>
      <c r="F2284" s="41">
        <v>42309</v>
      </c>
      <c r="G2284" s="42">
        <v>1016</v>
      </c>
      <c r="H2284" s="42">
        <v>1016.4</v>
      </c>
      <c r="I2284" s="42">
        <v>1023.2</v>
      </c>
      <c r="J2284" s="42" t="s">
        <v>17690</v>
      </c>
      <c r="K2284" s="42">
        <v>1011.6</v>
      </c>
      <c r="L2284" s="42" t="s">
        <v>17691</v>
      </c>
      <c r="M2284" s="42">
        <v>26.2</v>
      </c>
      <c r="N2284" s="42">
        <v>32.9</v>
      </c>
      <c r="O2284" s="42" t="s">
        <v>17692</v>
      </c>
      <c r="P2284" s="42">
        <v>17.399999999999999</v>
      </c>
      <c r="Q2284" s="42" t="s">
        <v>17693</v>
      </c>
      <c r="R2284" s="42">
        <v>21.1</v>
      </c>
      <c r="S2284" s="42">
        <v>1.8</v>
      </c>
      <c r="T2284" s="42">
        <v>310</v>
      </c>
      <c r="U2284" s="42">
        <v>9.3000000000000007</v>
      </c>
      <c r="V2284" s="42">
        <v>350</v>
      </c>
      <c r="W2284" s="42" t="s">
        <v>17694</v>
      </c>
      <c r="X2284" s="42">
        <v>41</v>
      </c>
      <c r="Y2284" s="42">
        <v>2.7</v>
      </c>
      <c r="Z2284" s="42">
        <v>2</v>
      </c>
      <c r="AA2284" s="42">
        <v>9</v>
      </c>
      <c r="AB2284" s="42" t="s">
        <v>17695</v>
      </c>
      <c r="AC2284" s="42">
        <v>32.5</v>
      </c>
      <c r="AD2284" s="42" t="s">
        <v>17696</v>
      </c>
      <c r="AE2284" s="42">
        <v>39.5</v>
      </c>
      <c r="AF2284" s="42" t="s">
        <v>8529</v>
      </c>
      <c r="AG2284" s="42">
        <v>74</v>
      </c>
      <c r="AH2284" s="42">
        <v>97.1</v>
      </c>
      <c r="AI2284" s="42">
        <v>198.6</v>
      </c>
      <c r="AJ2284" s="42">
        <v>384.72</v>
      </c>
      <c r="AK2284" s="42" t="s">
        <v>76</v>
      </c>
      <c r="AL2284" s="42" t="s">
        <v>76</v>
      </c>
      <c r="AM2284" s="42" t="s">
        <v>76</v>
      </c>
      <c r="AN2284" s="42">
        <v>4.0999999999999996</v>
      </c>
    </row>
    <row r="2285" spans="2:40" x14ac:dyDescent="0.25">
      <c r="B2285" s="42" t="s">
        <v>408</v>
      </c>
      <c r="C2285" s="15">
        <v>467440</v>
      </c>
      <c r="D2285" s="15" t="s">
        <v>11931</v>
      </c>
      <c r="E2285" s="15">
        <v>2015</v>
      </c>
      <c r="F2285" s="41">
        <v>42339</v>
      </c>
      <c r="G2285" s="42">
        <v>1018.1</v>
      </c>
      <c r="H2285" s="42">
        <v>1018.5</v>
      </c>
      <c r="I2285" s="42">
        <v>1025.4000000000001</v>
      </c>
      <c r="J2285" s="42" t="s">
        <v>17697</v>
      </c>
      <c r="K2285" s="42">
        <v>1010.2</v>
      </c>
      <c r="L2285" s="42" t="s">
        <v>17698</v>
      </c>
      <c r="M2285" s="42">
        <v>22.4</v>
      </c>
      <c r="N2285" s="42">
        <v>29.7</v>
      </c>
      <c r="O2285" s="42" t="s">
        <v>17699</v>
      </c>
      <c r="P2285" s="42">
        <v>13.9</v>
      </c>
      <c r="Q2285" s="42" t="s">
        <v>17700</v>
      </c>
      <c r="R2285" s="42">
        <v>16.899999999999999</v>
      </c>
      <c r="S2285" s="42">
        <v>2.1</v>
      </c>
      <c r="T2285" s="42">
        <v>350</v>
      </c>
      <c r="U2285" s="42">
        <v>9.6999999999999993</v>
      </c>
      <c r="V2285" s="42">
        <v>30</v>
      </c>
      <c r="W2285" s="42" t="s">
        <v>17701</v>
      </c>
      <c r="X2285" s="42">
        <v>27.5</v>
      </c>
      <c r="Y2285" s="42">
        <v>8.9</v>
      </c>
      <c r="Z2285" s="42">
        <v>3</v>
      </c>
      <c r="AA2285" s="42">
        <v>4</v>
      </c>
      <c r="AB2285" s="42" t="s">
        <v>17702</v>
      </c>
      <c r="AC2285" s="42">
        <v>11.5</v>
      </c>
      <c r="AD2285" s="42" t="s">
        <v>17703</v>
      </c>
      <c r="AE2285" s="42">
        <v>26</v>
      </c>
      <c r="AF2285" s="42" t="s">
        <v>4787</v>
      </c>
      <c r="AG2285" s="42">
        <v>71</v>
      </c>
      <c r="AH2285" s="42">
        <v>85</v>
      </c>
      <c r="AI2285" s="42">
        <v>195.7</v>
      </c>
      <c r="AJ2285" s="42">
        <v>372.07</v>
      </c>
      <c r="AK2285" s="42" t="s">
        <v>76</v>
      </c>
      <c r="AL2285" s="42" t="s">
        <v>76</v>
      </c>
      <c r="AM2285" s="42" t="s">
        <v>76</v>
      </c>
      <c r="AN2285" s="42">
        <v>4.3</v>
      </c>
    </row>
    <row r="2286" spans="2:40" x14ac:dyDescent="0.25">
      <c r="B2286" s="42" t="s">
        <v>408</v>
      </c>
      <c r="C2286" s="15">
        <v>467440</v>
      </c>
      <c r="D2286" s="15" t="s">
        <v>11931</v>
      </c>
      <c r="E2286" s="15">
        <v>2016</v>
      </c>
      <c r="F2286" s="41">
        <v>42370</v>
      </c>
      <c r="G2286" s="42">
        <v>1018.3</v>
      </c>
      <c r="H2286" s="42">
        <v>1018.7</v>
      </c>
      <c r="I2286" s="42">
        <v>1031.0999999999999</v>
      </c>
      <c r="J2286" s="42" t="s">
        <v>17704</v>
      </c>
      <c r="K2286" s="42">
        <v>1006.8</v>
      </c>
      <c r="L2286" s="42" t="s">
        <v>14302</v>
      </c>
      <c r="M2286" s="42">
        <v>19.3</v>
      </c>
      <c r="N2286" s="42">
        <v>27.7</v>
      </c>
      <c r="O2286" s="42" t="s">
        <v>17705</v>
      </c>
      <c r="P2286" s="42">
        <v>7</v>
      </c>
      <c r="Q2286" s="42" t="s">
        <v>17706</v>
      </c>
      <c r="R2286" s="42">
        <v>15</v>
      </c>
      <c r="S2286" s="42">
        <v>2.2999999999999998</v>
      </c>
      <c r="T2286" s="42">
        <v>350</v>
      </c>
      <c r="U2286" s="42">
        <v>16</v>
      </c>
      <c r="V2286" s="42">
        <v>340</v>
      </c>
      <c r="W2286" s="42" t="s">
        <v>17707</v>
      </c>
      <c r="X2286" s="42">
        <v>179.5</v>
      </c>
      <c r="Y2286" s="42">
        <v>80.8</v>
      </c>
      <c r="Z2286" s="42">
        <v>12</v>
      </c>
      <c r="AA2286" s="42">
        <v>10</v>
      </c>
      <c r="AB2286" s="42" t="s">
        <v>17708</v>
      </c>
      <c r="AC2286" s="42">
        <v>28.5</v>
      </c>
      <c r="AD2286" s="42" t="s">
        <v>17709</v>
      </c>
      <c r="AE2286" s="42">
        <v>78.5</v>
      </c>
      <c r="AF2286" s="42" t="s">
        <v>13170</v>
      </c>
      <c r="AG2286" s="42">
        <v>76</v>
      </c>
      <c r="AH2286" s="42">
        <v>48.8</v>
      </c>
      <c r="AI2286" s="42">
        <v>120.9</v>
      </c>
      <c r="AJ2286" s="42">
        <v>281.51</v>
      </c>
      <c r="AK2286" s="42" t="s">
        <v>76</v>
      </c>
      <c r="AL2286" s="42" t="s">
        <v>76</v>
      </c>
      <c r="AM2286" s="42" t="s">
        <v>76</v>
      </c>
      <c r="AN2286" s="42">
        <v>6.8</v>
      </c>
    </row>
    <row r="2287" spans="2:40" x14ac:dyDescent="0.25">
      <c r="B2287" s="42" t="s">
        <v>408</v>
      </c>
      <c r="C2287" s="15">
        <v>467440</v>
      </c>
      <c r="D2287" s="15" t="s">
        <v>11931</v>
      </c>
      <c r="E2287" s="15">
        <v>2016</v>
      </c>
      <c r="F2287" s="41">
        <v>42401</v>
      </c>
      <c r="G2287" s="42">
        <v>1019.6</v>
      </c>
      <c r="H2287" s="42">
        <v>1020</v>
      </c>
      <c r="I2287" s="42">
        <v>1027.4000000000001</v>
      </c>
      <c r="J2287" s="42" t="s">
        <v>17710</v>
      </c>
      <c r="K2287" s="42">
        <v>1012.1</v>
      </c>
      <c r="L2287" s="42" t="s">
        <v>3553</v>
      </c>
      <c r="M2287" s="42">
        <v>19.600000000000001</v>
      </c>
      <c r="N2287" s="42">
        <v>29.2</v>
      </c>
      <c r="O2287" s="42" t="s">
        <v>17711</v>
      </c>
      <c r="P2287" s="42">
        <v>10.1</v>
      </c>
      <c r="Q2287" s="42" t="s">
        <v>17712</v>
      </c>
      <c r="R2287" s="42">
        <v>13.9</v>
      </c>
      <c r="S2287" s="42">
        <v>2.2999999999999998</v>
      </c>
      <c r="T2287" s="42">
        <v>350</v>
      </c>
      <c r="U2287" s="42">
        <v>12.4</v>
      </c>
      <c r="V2287" s="42">
        <v>10</v>
      </c>
      <c r="W2287" s="42" t="s">
        <v>17713</v>
      </c>
      <c r="X2287" s="42">
        <v>24.5</v>
      </c>
      <c r="Y2287" s="42">
        <v>10.3</v>
      </c>
      <c r="Z2287" s="42">
        <v>4</v>
      </c>
      <c r="AA2287" s="42">
        <v>6</v>
      </c>
      <c r="AB2287" s="42" t="s">
        <v>17714</v>
      </c>
      <c r="AC2287" s="42">
        <v>17</v>
      </c>
      <c r="AD2287" s="42" t="s">
        <v>17715</v>
      </c>
      <c r="AE2287" s="42">
        <v>20</v>
      </c>
      <c r="AF2287" s="42" t="s">
        <v>6665</v>
      </c>
      <c r="AG2287" s="42">
        <v>70</v>
      </c>
      <c r="AH2287" s="42">
        <v>92</v>
      </c>
      <c r="AI2287" s="42">
        <v>164.6</v>
      </c>
      <c r="AJ2287" s="42">
        <v>387.9</v>
      </c>
      <c r="AK2287" s="42" t="s">
        <v>76</v>
      </c>
      <c r="AL2287" s="42" t="s">
        <v>76</v>
      </c>
      <c r="AM2287" s="42" t="s">
        <v>76</v>
      </c>
      <c r="AN2287" s="42">
        <v>5.4</v>
      </c>
    </row>
    <row r="2288" spans="2:40" x14ac:dyDescent="0.25">
      <c r="B2288" s="42" t="s">
        <v>408</v>
      </c>
      <c r="C2288" s="15">
        <v>467440</v>
      </c>
      <c r="D2288" s="15" t="s">
        <v>11931</v>
      </c>
      <c r="E2288" s="15">
        <v>2016</v>
      </c>
      <c r="F2288" s="41">
        <v>42430</v>
      </c>
      <c r="G2288" s="42">
        <v>1016.4</v>
      </c>
      <c r="H2288" s="42">
        <v>1016.8</v>
      </c>
      <c r="I2288" s="42">
        <v>1024.4000000000001</v>
      </c>
      <c r="J2288" s="42" t="s">
        <v>17716</v>
      </c>
      <c r="K2288" s="42">
        <v>1009.6</v>
      </c>
      <c r="L2288" s="42" t="s">
        <v>17717</v>
      </c>
      <c r="M2288" s="42">
        <v>21.6</v>
      </c>
      <c r="N2288" s="42">
        <v>29.7</v>
      </c>
      <c r="O2288" s="42" t="s">
        <v>17718</v>
      </c>
      <c r="P2288" s="42">
        <v>12.8</v>
      </c>
      <c r="Q2288" s="42" t="s">
        <v>17719</v>
      </c>
      <c r="R2288" s="42">
        <v>16.600000000000001</v>
      </c>
      <c r="S2288" s="42">
        <v>1.9</v>
      </c>
      <c r="T2288" s="42">
        <v>10</v>
      </c>
      <c r="U2288" s="42">
        <v>11.8</v>
      </c>
      <c r="V2288" s="42">
        <v>340</v>
      </c>
      <c r="W2288" s="42" t="s">
        <v>17720</v>
      </c>
      <c r="X2288" s="42">
        <v>79</v>
      </c>
      <c r="Y2288" s="42">
        <v>54.9</v>
      </c>
      <c r="Z2288" s="42">
        <v>11</v>
      </c>
      <c r="AA2288" s="42">
        <v>6</v>
      </c>
      <c r="AB2288" s="42" t="s">
        <v>17721</v>
      </c>
      <c r="AC2288" s="42">
        <v>14</v>
      </c>
      <c r="AD2288" s="42" t="s">
        <v>17722</v>
      </c>
      <c r="AE2288" s="42">
        <v>29.5</v>
      </c>
      <c r="AF2288" s="42" t="s">
        <v>15486</v>
      </c>
      <c r="AG2288" s="42">
        <v>74</v>
      </c>
      <c r="AH2288" s="42">
        <v>87.1</v>
      </c>
      <c r="AI2288" s="42">
        <v>159.1</v>
      </c>
      <c r="AJ2288" s="42">
        <v>405.15</v>
      </c>
      <c r="AK2288" s="42" t="s">
        <v>76</v>
      </c>
      <c r="AL2288" s="42" t="s">
        <v>76</v>
      </c>
      <c r="AM2288" s="42" t="s">
        <v>76</v>
      </c>
      <c r="AN2288" s="42">
        <v>5.9</v>
      </c>
    </row>
    <row r="2289" spans="2:40" x14ac:dyDescent="0.25">
      <c r="B2289" s="42" t="s">
        <v>408</v>
      </c>
      <c r="C2289" s="15">
        <v>467440</v>
      </c>
      <c r="D2289" s="15" t="s">
        <v>11931</v>
      </c>
      <c r="E2289" s="15">
        <v>2016</v>
      </c>
      <c r="F2289" s="41">
        <v>42461</v>
      </c>
      <c r="G2289" s="42">
        <v>1011.8</v>
      </c>
      <c r="H2289" s="42">
        <v>1012.2</v>
      </c>
      <c r="I2289" s="42">
        <v>1018.6</v>
      </c>
      <c r="J2289" s="42" t="s">
        <v>17723</v>
      </c>
      <c r="K2289" s="42">
        <v>1005.5</v>
      </c>
      <c r="L2289" s="42" t="s">
        <v>17724</v>
      </c>
      <c r="M2289" s="42">
        <v>26.9</v>
      </c>
      <c r="N2289" s="42">
        <v>33</v>
      </c>
      <c r="O2289" s="42" t="s">
        <v>17725</v>
      </c>
      <c r="P2289" s="42">
        <v>21.8</v>
      </c>
      <c r="Q2289" s="42" t="s">
        <v>17726</v>
      </c>
      <c r="R2289" s="42">
        <v>22.4</v>
      </c>
      <c r="S2289" s="42">
        <v>1.9</v>
      </c>
      <c r="T2289" s="42">
        <v>170</v>
      </c>
      <c r="U2289" s="42">
        <v>18.399999999999999</v>
      </c>
      <c r="V2289" s="42">
        <v>260</v>
      </c>
      <c r="W2289" s="42" t="s">
        <v>7301</v>
      </c>
      <c r="X2289" s="42">
        <v>182.5</v>
      </c>
      <c r="Y2289" s="42">
        <v>40.799999999999997</v>
      </c>
      <c r="Z2289" s="42">
        <v>8</v>
      </c>
      <c r="AA2289" s="42">
        <v>10</v>
      </c>
      <c r="AB2289" s="42" t="s">
        <v>17727</v>
      </c>
      <c r="AC2289" s="42">
        <v>20.5</v>
      </c>
      <c r="AD2289" s="42" t="s">
        <v>17728</v>
      </c>
      <c r="AE2289" s="42">
        <v>49</v>
      </c>
      <c r="AF2289" s="42" t="s">
        <v>3090</v>
      </c>
      <c r="AG2289" s="42">
        <v>77</v>
      </c>
      <c r="AH2289" s="42">
        <v>131</v>
      </c>
      <c r="AI2289" s="42">
        <v>222.1</v>
      </c>
      <c r="AJ2289" s="42">
        <v>544.62</v>
      </c>
      <c r="AK2289" s="42" t="s">
        <v>76</v>
      </c>
      <c r="AL2289" s="42" t="s">
        <v>76</v>
      </c>
      <c r="AM2289" s="42" t="s">
        <v>76</v>
      </c>
      <c r="AN2289" s="42">
        <v>4.7</v>
      </c>
    </row>
    <row r="2290" spans="2:40" x14ac:dyDescent="0.25">
      <c r="B2290" s="42" t="s">
        <v>408</v>
      </c>
      <c r="C2290" s="15">
        <v>467440</v>
      </c>
      <c r="D2290" s="15" t="s">
        <v>11931</v>
      </c>
      <c r="E2290" s="15">
        <v>2016</v>
      </c>
      <c r="F2290" s="41">
        <v>42491</v>
      </c>
      <c r="G2290" s="42">
        <v>1009.9</v>
      </c>
      <c r="H2290" s="42">
        <v>1010.3</v>
      </c>
      <c r="I2290" s="42">
        <v>1014.9</v>
      </c>
      <c r="J2290" s="42" t="s">
        <v>16631</v>
      </c>
      <c r="K2290" s="42">
        <v>1005.3</v>
      </c>
      <c r="L2290" s="42" t="s">
        <v>17729</v>
      </c>
      <c r="M2290" s="42">
        <v>28.9</v>
      </c>
      <c r="N2290" s="42">
        <v>33.6</v>
      </c>
      <c r="O2290" s="42" t="s">
        <v>17730</v>
      </c>
      <c r="P2290" s="42">
        <v>24.8</v>
      </c>
      <c r="Q2290" s="42" t="s">
        <v>17731</v>
      </c>
      <c r="R2290" s="42">
        <v>24.2</v>
      </c>
      <c r="S2290" s="42">
        <v>2.1</v>
      </c>
      <c r="T2290" s="42">
        <v>170</v>
      </c>
      <c r="U2290" s="42">
        <v>11</v>
      </c>
      <c r="V2290" s="42">
        <v>180</v>
      </c>
      <c r="W2290" s="42" t="s">
        <v>17732</v>
      </c>
      <c r="X2290" s="42">
        <v>97.5</v>
      </c>
      <c r="Y2290" s="42">
        <v>27.2</v>
      </c>
      <c r="Z2290" s="42">
        <v>7</v>
      </c>
      <c r="AA2290" s="42">
        <v>11.5</v>
      </c>
      <c r="AB2290" s="42" t="s">
        <v>17733</v>
      </c>
      <c r="AC2290" s="42">
        <v>33</v>
      </c>
      <c r="AD2290" s="42" t="s">
        <v>17733</v>
      </c>
      <c r="AE2290" s="42">
        <v>44</v>
      </c>
      <c r="AF2290" s="42" t="s">
        <v>6689</v>
      </c>
      <c r="AG2290" s="42">
        <v>76</v>
      </c>
      <c r="AH2290" s="42">
        <v>142.6</v>
      </c>
      <c r="AI2290" s="42">
        <v>246.5</v>
      </c>
      <c r="AJ2290" s="42">
        <v>605.08000000000004</v>
      </c>
      <c r="AK2290" s="42" t="s">
        <v>76</v>
      </c>
      <c r="AL2290" s="42" t="s">
        <v>76</v>
      </c>
      <c r="AM2290" s="42" t="s">
        <v>76</v>
      </c>
      <c r="AN2290" s="42">
        <v>5.4</v>
      </c>
    </row>
    <row r="2291" spans="2:40" x14ac:dyDescent="0.25">
      <c r="B2291" s="42" t="s">
        <v>408</v>
      </c>
      <c r="C2291" s="15">
        <v>467440</v>
      </c>
      <c r="D2291" s="15" t="s">
        <v>11931</v>
      </c>
      <c r="E2291" s="15">
        <v>2016</v>
      </c>
      <c r="F2291" s="41">
        <v>42522</v>
      </c>
      <c r="G2291" s="42">
        <v>1008.8</v>
      </c>
      <c r="H2291" s="42">
        <v>1009.2</v>
      </c>
      <c r="I2291" s="42">
        <v>1014.6</v>
      </c>
      <c r="J2291" s="42" t="s">
        <v>17734</v>
      </c>
      <c r="K2291" s="42">
        <v>1004.8</v>
      </c>
      <c r="L2291" s="42" t="s">
        <v>17735</v>
      </c>
      <c r="M2291" s="42">
        <v>29.7</v>
      </c>
      <c r="N2291" s="42">
        <v>34.799999999999997</v>
      </c>
      <c r="O2291" s="42" t="s">
        <v>17736</v>
      </c>
      <c r="P2291" s="42">
        <v>24.6</v>
      </c>
      <c r="Q2291" s="42" t="s">
        <v>17737</v>
      </c>
      <c r="R2291" s="42">
        <v>25.6</v>
      </c>
      <c r="S2291" s="42">
        <v>2.2000000000000002</v>
      </c>
      <c r="T2291" s="42">
        <v>180</v>
      </c>
      <c r="U2291" s="42">
        <v>13.4</v>
      </c>
      <c r="V2291" s="42">
        <v>190</v>
      </c>
      <c r="W2291" s="42" t="s">
        <v>17738</v>
      </c>
      <c r="X2291" s="42">
        <v>383</v>
      </c>
      <c r="Y2291" s="42">
        <v>55.7</v>
      </c>
      <c r="Z2291" s="42">
        <v>13</v>
      </c>
      <c r="AA2291" s="42">
        <v>16.5</v>
      </c>
      <c r="AB2291" s="42" t="s">
        <v>17739</v>
      </c>
      <c r="AC2291" s="42">
        <v>37.5</v>
      </c>
      <c r="AD2291" s="42" t="s">
        <v>17740</v>
      </c>
      <c r="AE2291" s="42">
        <v>139.5</v>
      </c>
      <c r="AF2291" s="42" t="s">
        <v>3590</v>
      </c>
      <c r="AG2291" s="42">
        <v>79</v>
      </c>
      <c r="AH2291" s="42">
        <v>149.80000000000001</v>
      </c>
      <c r="AI2291" s="42">
        <v>255.8</v>
      </c>
      <c r="AJ2291" s="42">
        <v>625.85</v>
      </c>
      <c r="AK2291" s="42" t="s">
        <v>76</v>
      </c>
      <c r="AL2291" s="42" t="s">
        <v>76</v>
      </c>
      <c r="AM2291" s="42" t="s">
        <v>76</v>
      </c>
      <c r="AN2291" s="42">
        <v>5.5</v>
      </c>
    </row>
    <row r="2292" spans="2:40" x14ac:dyDescent="0.25">
      <c r="B2292" s="42" t="s">
        <v>408</v>
      </c>
      <c r="C2292" s="15">
        <v>467440</v>
      </c>
      <c r="D2292" s="15" t="s">
        <v>11931</v>
      </c>
      <c r="E2292" s="15">
        <v>2016</v>
      </c>
      <c r="F2292" s="41">
        <v>42552</v>
      </c>
      <c r="G2292" s="42">
        <v>1007.1</v>
      </c>
      <c r="H2292" s="42">
        <v>1007.5</v>
      </c>
      <c r="I2292" s="42">
        <v>1012.5</v>
      </c>
      <c r="J2292" s="42" t="s">
        <v>17741</v>
      </c>
      <c r="K2292" s="42">
        <v>978.7</v>
      </c>
      <c r="L2292" s="42" t="s">
        <v>17742</v>
      </c>
      <c r="M2292" s="42">
        <v>30.2</v>
      </c>
      <c r="N2292" s="42">
        <v>35.1</v>
      </c>
      <c r="O2292" s="42" t="s">
        <v>17743</v>
      </c>
      <c r="P2292" s="42">
        <v>25.4</v>
      </c>
      <c r="Q2292" s="42" t="s">
        <v>17744</v>
      </c>
      <c r="R2292" s="42">
        <v>25.6</v>
      </c>
      <c r="S2292" s="42">
        <v>2.5</v>
      </c>
      <c r="T2292" s="42">
        <v>180</v>
      </c>
      <c r="U2292" s="42">
        <v>34.299999999999997</v>
      </c>
      <c r="V2292" s="42">
        <v>340</v>
      </c>
      <c r="W2292" s="42" t="s">
        <v>17745</v>
      </c>
      <c r="X2292" s="42">
        <v>315</v>
      </c>
      <c r="Y2292" s="42">
        <v>49</v>
      </c>
      <c r="Z2292" s="42">
        <v>10</v>
      </c>
      <c r="AA2292" s="42">
        <v>13.5</v>
      </c>
      <c r="AB2292" s="42" t="s">
        <v>14910</v>
      </c>
      <c r="AC2292" s="42">
        <v>65</v>
      </c>
      <c r="AD2292" s="42" t="s">
        <v>17746</v>
      </c>
      <c r="AE2292" s="42">
        <v>162</v>
      </c>
      <c r="AF2292" s="42" t="s">
        <v>1974</v>
      </c>
      <c r="AG2292" s="42">
        <v>77</v>
      </c>
      <c r="AH2292" s="42">
        <v>156.4</v>
      </c>
      <c r="AI2292" s="42">
        <v>252.2</v>
      </c>
      <c r="AJ2292" s="42">
        <v>652.91</v>
      </c>
      <c r="AK2292" s="42" t="s">
        <v>76</v>
      </c>
      <c r="AL2292" s="42" t="s">
        <v>76</v>
      </c>
      <c r="AM2292" s="42" t="s">
        <v>76</v>
      </c>
      <c r="AN2292" s="42">
        <v>5.0999999999999996</v>
      </c>
    </row>
    <row r="2293" spans="2:40" x14ac:dyDescent="0.25">
      <c r="B2293" s="42" t="s">
        <v>408</v>
      </c>
      <c r="C2293" s="15">
        <v>467440</v>
      </c>
      <c r="D2293" s="15" t="s">
        <v>11931</v>
      </c>
      <c r="E2293" s="15">
        <v>2016</v>
      </c>
      <c r="F2293" s="41">
        <v>42583</v>
      </c>
      <c r="G2293" s="42">
        <v>1003.8</v>
      </c>
      <c r="H2293" s="42">
        <v>1004.1</v>
      </c>
      <c r="I2293" s="42">
        <v>1010.6</v>
      </c>
      <c r="J2293" s="42" t="s">
        <v>17747</v>
      </c>
      <c r="K2293" s="42">
        <v>998.7</v>
      </c>
      <c r="L2293" s="42" t="s">
        <v>17748</v>
      </c>
      <c r="M2293" s="42">
        <v>29.4</v>
      </c>
      <c r="N2293" s="42">
        <v>34.200000000000003</v>
      </c>
      <c r="O2293" s="42" t="s">
        <v>17749</v>
      </c>
      <c r="P2293" s="42">
        <v>24.8</v>
      </c>
      <c r="Q2293" s="42" t="s">
        <v>17750</v>
      </c>
      <c r="R2293" s="42">
        <v>25.3</v>
      </c>
      <c r="S2293" s="42">
        <v>2.2999999999999998</v>
      </c>
      <c r="T2293" s="42">
        <v>320</v>
      </c>
      <c r="U2293" s="42">
        <v>16.600000000000001</v>
      </c>
      <c r="V2293" s="42">
        <v>170</v>
      </c>
      <c r="W2293" s="42" t="s">
        <v>17751</v>
      </c>
      <c r="X2293" s="42">
        <v>427</v>
      </c>
      <c r="Y2293" s="42">
        <v>62</v>
      </c>
      <c r="Z2293" s="42">
        <v>16</v>
      </c>
      <c r="AA2293" s="42">
        <v>23</v>
      </c>
      <c r="AB2293" s="42" t="s">
        <v>17752</v>
      </c>
      <c r="AC2293" s="42">
        <v>69</v>
      </c>
      <c r="AD2293" s="42" t="s">
        <v>17753</v>
      </c>
      <c r="AE2293" s="42">
        <v>110</v>
      </c>
      <c r="AF2293" s="42" t="s">
        <v>5456</v>
      </c>
      <c r="AG2293" s="42">
        <v>79</v>
      </c>
      <c r="AH2293" s="42">
        <v>130.6</v>
      </c>
      <c r="AI2293" s="42">
        <v>206.6</v>
      </c>
      <c r="AJ2293" s="42">
        <v>578.82000000000005</v>
      </c>
      <c r="AK2293" s="42" t="s">
        <v>76</v>
      </c>
      <c r="AL2293" s="42" t="s">
        <v>76</v>
      </c>
      <c r="AM2293" s="42" t="s">
        <v>76</v>
      </c>
      <c r="AN2293" s="42">
        <v>6.4</v>
      </c>
    </row>
    <row r="2294" spans="2:40" x14ac:dyDescent="0.25">
      <c r="B2294" s="42" t="s">
        <v>408</v>
      </c>
      <c r="C2294" s="15">
        <v>467440</v>
      </c>
      <c r="D2294" s="15" t="s">
        <v>11931</v>
      </c>
      <c r="E2294" s="15">
        <v>2016</v>
      </c>
      <c r="F2294" s="41">
        <v>42614</v>
      </c>
      <c r="G2294" s="42">
        <v>1006.1</v>
      </c>
      <c r="H2294" s="42">
        <v>1006.4</v>
      </c>
      <c r="I2294" s="42">
        <v>1014.2</v>
      </c>
      <c r="J2294" s="42" t="s">
        <v>17754</v>
      </c>
      <c r="K2294" s="42">
        <v>976.4</v>
      </c>
      <c r="L2294" s="42" t="s">
        <v>17755</v>
      </c>
      <c r="M2294" s="42">
        <v>28.4</v>
      </c>
      <c r="N2294" s="42">
        <v>33.9</v>
      </c>
      <c r="O2294" s="42" t="s">
        <v>17756</v>
      </c>
      <c r="P2294" s="42">
        <v>23.4</v>
      </c>
      <c r="Q2294" s="42" t="s">
        <v>17757</v>
      </c>
      <c r="R2294" s="42">
        <v>24.7</v>
      </c>
      <c r="S2294" s="42">
        <v>2.6</v>
      </c>
      <c r="T2294" s="42">
        <v>320</v>
      </c>
      <c r="U2294" s="42">
        <v>39.1</v>
      </c>
      <c r="V2294" s="42">
        <v>100</v>
      </c>
      <c r="W2294" s="42" t="s">
        <v>17758</v>
      </c>
      <c r="X2294" s="42">
        <v>1098</v>
      </c>
      <c r="Y2294" s="42">
        <v>124.5</v>
      </c>
      <c r="Z2294" s="42">
        <v>15</v>
      </c>
      <c r="AA2294" s="42">
        <v>20</v>
      </c>
      <c r="AB2294" s="42" t="s">
        <v>17759</v>
      </c>
      <c r="AC2294" s="42">
        <v>77.5</v>
      </c>
      <c r="AD2294" s="42" t="s">
        <v>17760</v>
      </c>
      <c r="AE2294" s="42">
        <v>262.5</v>
      </c>
      <c r="AF2294" s="42" t="s">
        <v>17761</v>
      </c>
      <c r="AG2294" s="42">
        <v>81</v>
      </c>
      <c r="AH2294" s="42">
        <v>103.3</v>
      </c>
      <c r="AI2294" s="42">
        <v>172.2</v>
      </c>
      <c r="AJ2294" s="42">
        <v>458.27</v>
      </c>
      <c r="AK2294" s="42" t="s">
        <v>76</v>
      </c>
      <c r="AL2294" s="42" t="s">
        <v>76</v>
      </c>
      <c r="AM2294" s="42" t="s">
        <v>76</v>
      </c>
      <c r="AN2294" s="42">
        <v>6.9</v>
      </c>
    </row>
    <row r="2295" spans="2:40" x14ac:dyDescent="0.25">
      <c r="B2295" s="42" t="s">
        <v>408</v>
      </c>
      <c r="C2295" s="15">
        <v>467440</v>
      </c>
      <c r="D2295" s="15" t="s">
        <v>11931</v>
      </c>
      <c r="E2295" s="15">
        <v>2016</v>
      </c>
      <c r="F2295" s="41">
        <v>42644</v>
      </c>
      <c r="G2295" s="42">
        <v>1010</v>
      </c>
      <c r="H2295" s="42">
        <v>1010.4</v>
      </c>
      <c r="I2295" s="42">
        <v>1018.7</v>
      </c>
      <c r="J2295" s="42" t="s">
        <v>17762</v>
      </c>
      <c r="K2295" s="42">
        <v>1000</v>
      </c>
      <c r="L2295" s="42" t="s">
        <v>17763</v>
      </c>
      <c r="M2295" s="42">
        <v>28.4</v>
      </c>
      <c r="N2295" s="42">
        <v>33</v>
      </c>
      <c r="O2295" s="42" t="s">
        <v>17764</v>
      </c>
      <c r="P2295" s="42">
        <v>24</v>
      </c>
      <c r="Q2295" s="42" t="s">
        <v>17765</v>
      </c>
      <c r="R2295" s="42">
        <v>24.3</v>
      </c>
      <c r="S2295" s="42">
        <v>2</v>
      </c>
      <c r="T2295" s="42">
        <v>320</v>
      </c>
      <c r="U2295" s="42">
        <v>18.600000000000001</v>
      </c>
      <c r="V2295" s="42">
        <v>140</v>
      </c>
      <c r="W2295" s="42" t="s">
        <v>17766</v>
      </c>
      <c r="X2295" s="42">
        <v>259.5</v>
      </c>
      <c r="Y2295" s="42">
        <v>61.2</v>
      </c>
      <c r="Z2295" s="42">
        <v>13</v>
      </c>
      <c r="AA2295" s="42">
        <v>12.5</v>
      </c>
      <c r="AB2295" s="42" t="s">
        <v>17767</v>
      </c>
      <c r="AC2295" s="42">
        <v>41.5</v>
      </c>
      <c r="AD2295" s="42" t="s">
        <v>17768</v>
      </c>
      <c r="AE2295" s="42">
        <v>74</v>
      </c>
      <c r="AF2295" s="42" t="s">
        <v>4859</v>
      </c>
      <c r="AG2295" s="42">
        <v>79</v>
      </c>
      <c r="AH2295" s="42">
        <v>109.7</v>
      </c>
      <c r="AI2295" s="42">
        <v>185.4</v>
      </c>
      <c r="AJ2295" s="42">
        <v>453</v>
      </c>
      <c r="AK2295" s="42" t="s">
        <v>76</v>
      </c>
      <c r="AL2295" s="42" t="s">
        <v>76</v>
      </c>
      <c r="AM2295" s="42" t="s">
        <v>76</v>
      </c>
      <c r="AN2295" s="42">
        <v>5.5</v>
      </c>
    </row>
    <row r="2296" spans="2:40" x14ac:dyDescent="0.25">
      <c r="B2296" s="42" t="s">
        <v>408</v>
      </c>
      <c r="C2296" s="15">
        <v>467440</v>
      </c>
      <c r="D2296" s="15" t="s">
        <v>11931</v>
      </c>
      <c r="E2296" s="15">
        <v>2016</v>
      </c>
      <c r="F2296" s="41">
        <v>42675</v>
      </c>
      <c r="G2296" s="42">
        <v>1015.1</v>
      </c>
      <c r="H2296" s="42">
        <v>1015.5</v>
      </c>
      <c r="I2296" s="42">
        <v>1021.2</v>
      </c>
      <c r="J2296" s="42" t="s">
        <v>17769</v>
      </c>
      <c r="K2296" s="42">
        <v>1010.4</v>
      </c>
      <c r="L2296" s="42" t="s">
        <v>17770</v>
      </c>
      <c r="M2296" s="42">
        <v>25.7</v>
      </c>
      <c r="N2296" s="42">
        <v>31.9</v>
      </c>
      <c r="O2296" s="42" t="s">
        <v>17771</v>
      </c>
      <c r="P2296" s="42">
        <v>19.7</v>
      </c>
      <c r="Q2296" s="42" t="s">
        <v>17772</v>
      </c>
      <c r="R2296" s="42">
        <v>20.3</v>
      </c>
      <c r="S2296" s="42">
        <v>1.8</v>
      </c>
      <c r="T2296" s="42">
        <v>350</v>
      </c>
      <c r="U2296" s="42">
        <v>14.4</v>
      </c>
      <c r="V2296" s="42">
        <v>30</v>
      </c>
      <c r="W2296" s="42" t="s">
        <v>17773</v>
      </c>
      <c r="X2296" s="42">
        <v>57</v>
      </c>
      <c r="Y2296" s="42">
        <v>19</v>
      </c>
      <c r="Z2296" s="42">
        <v>3</v>
      </c>
      <c r="AA2296" s="42">
        <v>3</v>
      </c>
      <c r="AB2296" s="42" t="s">
        <v>17774</v>
      </c>
      <c r="AC2296" s="42">
        <v>7.5</v>
      </c>
      <c r="AD2296" s="42" t="s">
        <v>17775</v>
      </c>
      <c r="AE2296" s="42">
        <v>55</v>
      </c>
      <c r="AF2296" s="42" t="s">
        <v>3628</v>
      </c>
      <c r="AG2296" s="42">
        <v>72</v>
      </c>
      <c r="AH2296" s="42">
        <v>88.3</v>
      </c>
      <c r="AI2296" s="42">
        <v>163.30000000000001</v>
      </c>
      <c r="AJ2296" s="42">
        <v>363.54</v>
      </c>
      <c r="AK2296" s="42" t="s">
        <v>76</v>
      </c>
      <c r="AL2296" s="42" t="s">
        <v>76</v>
      </c>
      <c r="AM2296" s="42" t="s">
        <v>76</v>
      </c>
      <c r="AN2296" s="42">
        <v>5.2</v>
      </c>
    </row>
    <row r="2297" spans="2:40" x14ac:dyDescent="0.25">
      <c r="B2297" s="42" t="s">
        <v>408</v>
      </c>
      <c r="C2297" s="15">
        <v>467440</v>
      </c>
      <c r="D2297" s="15" t="s">
        <v>11931</v>
      </c>
      <c r="E2297" s="15">
        <v>2016</v>
      </c>
      <c r="F2297" s="41">
        <v>42705</v>
      </c>
      <c r="G2297" s="42">
        <v>1017.1</v>
      </c>
      <c r="H2297" s="42">
        <v>1017.5</v>
      </c>
      <c r="I2297" s="42">
        <v>1023.5</v>
      </c>
      <c r="J2297" s="42" t="s">
        <v>17776</v>
      </c>
      <c r="K2297" s="42">
        <v>1010.4</v>
      </c>
      <c r="L2297" s="42" t="s">
        <v>17777</v>
      </c>
      <c r="M2297" s="42">
        <v>22.9</v>
      </c>
      <c r="N2297" s="42">
        <v>30</v>
      </c>
      <c r="O2297" s="42" t="s">
        <v>17778</v>
      </c>
      <c r="P2297" s="42">
        <v>16.2</v>
      </c>
      <c r="Q2297" s="42" t="s">
        <v>17779</v>
      </c>
      <c r="R2297" s="42">
        <v>17.2</v>
      </c>
      <c r="S2297" s="42">
        <v>2</v>
      </c>
      <c r="T2297" s="42">
        <v>360</v>
      </c>
      <c r="U2297" s="42">
        <v>9.6</v>
      </c>
      <c r="V2297" s="42">
        <v>350</v>
      </c>
      <c r="W2297" s="42" t="s">
        <v>17780</v>
      </c>
      <c r="X2297" s="42">
        <v>1</v>
      </c>
      <c r="Y2297" s="42">
        <v>3.5</v>
      </c>
      <c r="Z2297" s="42">
        <v>2</v>
      </c>
      <c r="AA2297" s="42">
        <v>0.5</v>
      </c>
      <c r="AB2297" s="42" t="s">
        <v>17781</v>
      </c>
      <c r="AC2297" s="42">
        <v>0.5</v>
      </c>
      <c r="AD2297" s="42" t="s">
        <v>17782</v>
      </c>
      <c r="AE2297" s="42">
        <v>0.5</v>
      </c>
      <c r="AF2297" s="42" t="s">
        <v>17783</v>
      </c>
      <c r="AG2297" s="42">
        <v>71</v>
      </c>
      <c r="AH2297" s="42">
        <v>84.9</v>
      </c>
      <c r="AI2297" s="42">
        <v>180.4</v>
      </c>
      <c r="AJ2297" s="42">
        <v>380.14</v>
      </c>
      <c r="AK2297" s="42" t="s">
        <v>76</v>
      </c>
      <c r="AL2297" s="42" t="s">
        <v>76</v>
      </c>
      <c r="AM2297" s="42" t="s">
        <v>76</v>
      </c>
      <c r="AN2297" s="42">
        <v>4.9000000000000004</v>
      </c>
    </row>
    <row r="2298" spans="2:40" x14ac:dyDescent="0.25">
      <c r="B2298" s="42" t="s">
        <v>408</v>
      </c>
      <c r="C2298" s="15">
        <v>467440</v>
      </c>
      <c r="D2298" s="15" t="s">
        <v>11931</v>
      </c>
      <c r="E2298" s="15">
        <v>2017</v>
      </c>
      <c r="F2298" s="41">
        <v>42736</v>
      </c>
      <c r="G2298" s="42">
        <v>1018.1</v>
      </c>
      <c r="H2298" s="42">
        <v>1018.5</v>
      </c>
      <c r="I2298" s="42">
        <v>1025.3</v>
      </c>
      <c r="J2298" s="42" t="s">
        <v>17784</v>
      </c>
      <c r="K2298" s="42">
        <v>1009.5</v>
      </c>
      <c r="L2298" s="42" t="s">
        <v>17785</v>
      </c>
      <c r="M2298" s="42">
        <v>21.7</v>
      </c>
      <c r="N2298" s="42">
        <v>28.5</v>
      </c>
      <c r="O2298" s="42" t="s">
        <v>17786</v>
      </c>
      <c r="P2298" s="42">
        <v>14.7</v>
      </c>
      <c r="Q2298" s="42" t="s">
        <v>17787</v>
      </c>
      <c r="R2298" s="42">
        <v>15.8</v>
      </c>
      <c r="S2298" s="42">
        <v>2</v>
      </c>
      <c r="T2298" s="42">
        <v>350</v>
      </c>
      <c r="U2298" s="42">
        <v>9.8000000000000007</v>
      </c>
      <c r="V2298" s="42">
        <v>300</v>
      </c>
      <c r="W2298" s="42" t="s">
        <v>17788</v>
      </c>
      <c r="X2298" s="42">
        <v>0</v>
      </c>
      <c r="Y2298" s="42">
        <v>0</v>
      </c>
      <c r="Z2298" s="42">
        <v>0</v>
      </c>
      <c r="AA2298" s="42">
        <v>0</v>
      </c>
      <c r="AB2298" s="42" t="s">
        <v>2021</v>
      </c>
      <c r="AC2298" s="42">
        <v>0</v>
      </c>
      <c r="AD2298" s="42" t="s">
        <v>2021</v>
      </c>
      <c r="AE2298" s="42">
        <v>0</v>
      </c>
      <c r="AF2298" s="42" t="s">
        <v>2021</v>
      </c>
      <c r="AG2298" s="42">
        <v>70</v>
      </c>
      <c r="AH2298" s="42">
        <v>93.5</v>
      </c>
      <c r="AI2298" s="42">
        <v>205.1</v>
      </c>
      <c r="AJ2298" s="42">
        <v>434.37</v>
      </c>
      <c r="AK2298" s="42" t="s">
        <v>76</v>
      </c>
      <c r="AL2298" s="42" t="s">
        <v>76</v>
      </c>
      <c r="AM2298" s="42" t="s">
        <v>76</v>
      </c>
      <c r="AN2298" s="42">
        <v>4.5</v>
      </c>
    </row>
    <row r="2299" spans="2:40" x14ac:dyDescent="0.25">
      <c r="B2299" s="42" t="s">
        <v>408</v>
      </c>
      <c r="C2299" s="15">
        <v>467440</v>
      </c>
      <c r="D2299" s="15" t="s">
        <v>11931</v>
      </c>
      <c r="E2299" s="15">
        <v>2017</v>
      </c>
      <c r="F2299" s="41">
        <v>42767</v>
      </c>
      <c r="G2299" s="42">
        <v>1018.5</v>
      </c>
      <c r="H2299" s="42">
        <v>1018.9</v>
      </c>
      <c r="I2299" s="42">
        <v>1028.3</v>
      </c>
      <c r="J2299" s="42" t="s">
        <v>17789</v>
      </c>
      <c r="K2299" s="42">
        <v>1009.6</v>
      </c>
      <c r="L2299" s="42" t="s">
        <v>17790</v>
      </c>
      <c r="M2299" s="42">
        <v>21.1</v>
      </c>
      <c r="N2299" s="42">
        <v>29.8</v>
      </c>
      <c r="O2299" s="42" t="s">
        <v>17791</v>
      </c>
      <c r="P2299" s="42">
        <v>13.8</v>
      </c>
      <c r="Q2299" s="42" t="s">
        <v>17792</v>
      </c>
      <c r="R2299" s="42">
        <v>14.7</v>
      </c>
      <c r="S2299" s="42">
        <v>2.2000000000000002</v>
      </c>
      <c r="T2299" s="42">
        <v>360</v>
      </c>
      <c r="U2299" s="42">
        <v>11.8</v>
      </c>
      <c r="V2299" s="42">
        <v>20</v>
      </c>
      <c r="W2299" s="42" t="s">
        <v>17793</v>
      </c>
      <c r="X2299" s="42">
        <v>0</v>
      </c>
      <c r="Y2299" s="42">
        <v>0</v>
      </c>
      <c r="Z2299" s="42">
        <v>0</v>
      </c>
      <c r="AA2299" s="42">
        <v>0</v>
      </c>
      <c r="AB2299" s="42" t="s">
        <v>4888</v>
      </c>
      <c r="AC2299" s="42">
        <v>0</v>
      </c>
      <c r="AD2299" s="42" t="s">
        <v>4888</v>
      </c>
      <c r="AE2299" s="42">
        <v>0</v>
      </c>
      <c r="AF2299" s="42" t="s">
        <v>4888</v>
      </c>
      <c r="AG2299" s="42">
        <v>67</v>
      </c>
      <c r="AH2299" s="42">
        <v>84.4</v>
      </c>
      <c r="AI2299" s="42">
        <v>166.1</v>
      </c>
      <c r="AJ2299" s="42">
        <v>423.23</v>
      </c>
      <c r="AK2299" s="42" t="s">
        <v>76</v>
      </c>
      <c r="AL2299" s="42" t="s">
        <v>76</v>
      </c>
      <c r="AM2299" s="42" t="s">
        <v>76</v>
      </c>
      <c r="AN2299" s="42">
        <v>5.4</v>
      </c>
    </row>
    <row r="2300" spans="2:40" x14ac:dyDescent="0.25">
      <c r="B2300" s="42" t="s">
        <v>408</v>
      </c>
      <c r="C2300" s="15">
        <v>467440</v>
      </c>
      <c r="D2300" s="15" t="s">
        <v>11931</v>
      </c>
      <c r="E2300" s="15">
        <v>2017</v>
      </c>
      <c r="F2300" s="41">
        <v>42795</v>
      </c>
      <c r="G2300" s="42">
        <v>1015.3</v>
      </c>
      <c r="H2300" s="42">
        <v>1015.7</v>
      </c>
      <c r="I2300" s="42">
        <v>1023.2</v>
      </c>
      <c r="J2300" s="42" t="s">
        <v>17794</v>
      </c>
      <c r="K2300" s="42">
        <v>1008.9</v>
      </c>
      <c r="L2300" s="42" t="s">
        <v>17795</v>
      </c>
      <c r="M2300" s="42">
        <v>23.5</v>
      </c>
      <c r="N2300" s="42">
        <v>33</v>
      </c>
      <c r="O2300" s="42" t="s">
        <v>17796</v>
      </c>
      <c r="P2300" s="42">
        <v>17.5</v>
      </c>
      <c r="Q2300" s="42" t="s">
        <v>17797</v>
      </c>
      <c r="R2300" s="42">
        <v>17.399999999999999</v>
      </c>
      <c r="S2300" s="42">
        <v>2.1</v>
      </c>
      <c r="T2300" s="42">
        <v>360</v>
      </c>
      <c r="U2300" s="42">
        <v>12.2</v>
      </c>
      <c r="V2300" s="42">
        <v>350</v>
      </c>
      <c r="W2300" s="42" t="s">
        <v>17798</v>
      </c>
      <c r="X2300" s="42">
        <v>3.5</v>
      </c>
      <c r="Y2300" s="42">
        <v>8.1</v>
      </c>
      <c r="Z2300" s="42">
        <v>3</v>
      </c>
      <c r="AA2300" s="42">
        <v>0.5</v>
      </c>
      <c r="AB2300" s="42" t="s">
        <v>17799</v>
      </c>
      <c r="AC2300" s="42">
        <v>2</v>
      </c>
      <c r="AD2300" s="42" t="s">
        <v>17800</v>
      </c>
      <c r="AE2300" s="42">
        <v>2.5</v>
      </c>
      <c r="AF2300" s="42" t="s">
        <v>17801</v>
      </c>
      <c r="AG2300" s="42">
        <v>69</v>
      </c>
      <c r="AH2300" s="42">
        <v>115.2</v>
      </c>
      <c r="AI2300" s="42">
        <v>200.5</v>
      </c>
      <c r="AJ2300" s="42">
        <v>520.29999999999995</v>
      </c>
      <c r="AK2300" s="42" t="s">
        <v>76</v>
      </c>
      <c r="AL2300" s="42" t="s">
        <v>76</v>
      </c>
      <c r="AM2300" s="42" t="s">
        <v>76</v>
      </c>
      <c r="AN2300" s="42">
        <v>5.5</v>
      </c>
    </row>
    <row r="2301" spans="2:40" x14ac:dyDescent="0.25">
      <c r="B2301" s="42" t="s">
        <v>408</v>
      </c>
      <c r="C2301" s="15">
        <v>467440</v>
      </c>
      <c r="D2301" s="15" t="s">
        <v>11931</v>
      </c>
      <c r="E2301" s="15">
        <v>2017</v>
      </c>
      <c r="F2301" s="41">
        <v>42826</v>
      </c>
      <c r="G2301" s="42">
        <v>1012.7</v>
      </c>
      <c r="H2301" s="42">
        <v>1013.1</v>
      </c>
      <c r="I2301" s="42">
        <v>1022.3</v>
      </c>
      <c r="J2301" s="42" t="s">
        <v>17802</v>
      </c>
      <c r="K2301" s="42">
        <v>1006.6</v>
      </c>
      <c r="L2301" s="42" t="s">
        <v>17259</v>
      </c>
      <c r="M2301" s="42">
        <v>25.6</v>
      </c>
      <c r="N2301" s="42">
        <v>32.700000000000003</v>
      </c>
      <c r="O2301" s="42" t="s">
        <v>17803</v>
      </c>
      <c r="P2301" s="42">
        <v>16.600000000000001</v>
      </c>
      <c r="Q2301" s="42" t="s">
        <v>17804</v>
      </c>
      <c r="R2301" s="42">
        <v>19.8</v>
      </c>
      <c r="S2301" s="42">
        <v>1.9</v>
      </c>
      <c r="T2301" s="42">
        <v>190</v>
      </c>
      <c r="U2301" s="42">
        <v>16.2</v>
      </c>
      <c r="V2301" s="42">
        <v>350</v>
      </c>
      <c r="W2301" s="42" t="s">
        <v>17805</v>
      </c>
      <c r="X2301" s="42">
        <v>113.5</v>
      </c>
      <c r="Y2301" s="42">
        <v>27.7</v>
      </c>
      <c r="Z2301" s="42">
        <v>6</v>
      </c>
      <c r="AA2301" s="42">
        <v>10</v>
      </c>
      <c r="AB2301" s="42" t="s">
        <v>17806</v>
      </c>
      <c r="AC2301" s="42">
        <v>30.5</v>
      </c>
      <c r="AD2301" s="42" t="s">
        <v>17807</v>
      </c>
      <c r="AE2301" s="42">
        <v>52</v>
      </c>
      <c r="AF2301" s="42" t="s">
        <v>6143</v>
      </c>
      <c r="AG2301" s="42">
        <v>71</v>
      </c>
      <c r="AH2301" s="42">
        <v>142.30000000000001</v>
      </c>
      <c r="AI2301" s="42">
        <v>209.1</v>
      </c>
      <c r="AJ2301" s="42">
        <v>576.38</v>
      </c>
      <c r="AK2301" s="42" t="s">
        <v>76</v>
      </c>
      <c r="AL2301" s="42" t="s">
        <v>76</v>
      </c>
      <c r="AM2301" s="42" t="s">
        <v>76</v>
      </c>
      <c r="AN2301" s="42">
        <v>5.7</v>
      </c>
    </row>
    <row r="2302" spans="2:40" x14ac:dyDescent="0.25">
      <c r="B2302" s="42" t="s">
        <v>408</v>
      </c>
      <c r="C2302" s="15">
        <v>467440</v>
      </c>
      <c r="D2302" s="15" t="s">
        <v>11931</v>
      </c>
      <c r="E2302" s="15">
        <v>2017</v>
      </c>
      <c r="F2302" s="41">
        <v>42856</v>
      </c>
      <c r="G2302" s="42">
        <v>1009.8</v>
      </c>
      <c r="H2302" s="42">
        <v>1010.2</v>
      </c>
      <c r="I2302" s="42">
        <v>1016.1</v>
      </c>
      <c r="J2302" s="42" t="s">
        <v>17808</v>
      </c>
      <c r="K2302" s="42">
        <v>1003.7</v>
      </c>
      <c r="L2302" s="42" t="s">
        <v>17809</v>
      </c>
      <c r="M2302" s="42">
        <v>28.2</v>
      </c>
      <c r="N2302" s="42">
        <v>33.5</v>
      </c>
      <c r="O2302" s="42" t="s">
        <v>17810</v>
      </c>
      <c r="P2302" s="42">
        <v>22.8</v>
      </c>
      <c r="Q2302" s="42" t="s">
        <v>17811</v>
      </c>
      <c r="R2302" s="42">
        <v>23.1</v>
      </c>
      <c r="S2302" s="42">
        <v>2</v>
      </c>
      <c r="T2302" s="42">
        <v>320</v>
      </c>
      <c r="U2302" s="42">
        <v>10.6</v>
      </c>
      <c r="V2302" s="42">
        <v>170</v>
      </c>
      <c r="W2302" s="42" t="s">
        <v>17812</v>
      </c>
      <c r="X2302" s="42">
        <v>129</v>
      </c>
      <c r="Y2302" s="42">
        <v>34</v>
      </c>
      <c r="Z2302" s="42">
        <v>8</v>
      </c>
      <c r="AA2302" s="42">
        <v>14.5</v>
      </c>
      <c r="AB2302" s="42" t="s">
        <v>17813</v>
      </c>
      <c r="AC2302" s="42">
        <v>34.5</v>
      </c>
      <c r="AD2302" s="42" t="s">
        <v>17814</v>
      </c>
      <c r="AE2302" s="42">
        <v>73.5</v>
      </c>
      <c r="AF2302" s="42" t="s">
        <v>17815</v>
      </c>
      <c r="AG2302" s="42">
        <v>74</v>
      </c>
      <c r="AH2302" s="42">
        <v>131.69999999999999</v>
      </c>
      <c r="AI2302" s="42">
        <v>209.6</v>
      </c>
      <c r="AJ2302" s="42">
        <v>616.58000000000004</v>
      </c>
      <c r="AK2302" s="42" t="s">
        <v>76</v>
      </c>
      <c r="AL2302" s="42" t="s">
        <v>76</v>
      </c>
      <c r="AM2302" s="42" t="s">
        <v>76</v>
      </c>
      <c r="AN2302" s="42">
        <v>6.1</v>
      </c>
    </row>
    <row r="2303" spans="2:40" x14ac:dyDescent="0.25">
      <c r="B2303" s="42" t="s">
        <v>408</v>
      </c>
      <c r="C2303" s="15">
        <v>467440</v>
      </c>
      <c r="D2303" s="15" t="s">
        <v>11931</v>
      </c>
      <c r="E2303" s="15">
        <v>2017</v>
      </c>
      <c r="F2303" s="41">
        <v>42887</v>
      </c>
      <c r="G2303" s="42">
        <v>1008.4</v>
      </c>
      <c r="H2303" s="42">
        <v>1008.7</v>
      </c>
      <c r="I2303" s="42">
        <v>1011.9</v>
      </c>
      <c r="J2303" s="42" t="s">
        <v>17816</v>
      </c>
      <c r="K2303" s="42">
        <v>1003.3</v>
      </c>
      <c r="L2303" s="42" t="s">
        <v>17817</v>
      </c>
      <c r="M2303" s="42">
        <v>29.7</v>
      </c>
      <c r="N2303" s="42">
        <v>34.299999999999997</v>
      </c>
      <c r="O2303" s="42" t="s">
        <v>17818</v>
      </c>
      <c r="P2303" s="42">
        <v>24.9</v>
      </c>
      <c r="Q2303" s="42" t="s">
        <v>17819</v>
      </c>
      <c r="R2303" s="42">
        <v>25.2</v>
      </c>
      <c r="S2303" s="42">
        <v>2.1</v>
      </c>
      <c r="T2303" s="42">
        <v>170</v>
      </c>
      <c r="U2303" s="42">
        <v>25.6</v>
      </c>
      <c r="V2303" s="42">
        <v>60</v>
      </c>
      <c r="W2303" s="42" t="s">
        <v>17820</v>
      </c>
      <c r="X2303" s="42">
        <v>256</v>
      </c>
      <c r="Y2303" s="42">
        <v>41.3</v>
      </c>
      <c r="Z2303" s="42">
        <v>14</v>
      </c>
      <c r="AA2303" s="42">
        <v>28.5</v>
      </c>
      <c r="AB2303" s="42" t="s">
        <v>17821</v>
      </c>
      <c r="AC2303" s="42">
        <v>60.5</v>
      </c>
      <c r="AD2303" s="42" t="s">
        <v>17822</v>
      </c>
      <c r="AE2303" s="42">
        <v>77</v>
      </c>
      <c r="AF2303" s="42" t="s">
        <v>16725</v>
      </c>
      <c r="AG2303" s="42">
        <v>77</v>
      </c>
      <c r="AH2303" s="42">
        <v>156.19999999999999</v>
      </c>
      <c r="AI2303" s="42">
        <v>226.8</v>
      </c>
      <c r="AJ2303" s="42">
        <v>606.37</v>
      </c>
      <c r="AK2303" s="42" t="s">
        <v>76</v>
      </c>
      <c r="AL2303" s="42" t="s">
        <v>76</v>
      </c>
      <c r="AM2303" s="42" t="s">
        <v>76</v>
      </c>
      <c r="AN2303" s="42">
        <v>6.5</v>
      </c>
    </row>
    <row r="2304" spans="2:40" x14ac:dyDescent="0.25">
      <c r="B2304" s="42" t="s">
        <v>408</v>
      </c>
      <c r="C2304" s="15">
        <v>467440</v>
      </c>
      <c r="D2304" s="15" t="s">
        <v>11931</v>
      </c>
      <c r="E2304" s="15">
        <v>2017</v>
      </c>
      <c r="F2304" s="41">
        <v>42917</v>
      </c>
      <c r="G2304" s="42">
        <v>1007.8</v>
      </c>
      <c r="H2304" s="42">
        <v>1008.1</v>
      </c>
      <c r="I2304" s="42">
        <v>1013.8</v>
      </c>
      <c r="J2304" s="42" t="s">
        <v>17823</v>
      </c>
      <c r="K2304" s="42">
        <v>985.5</v>
      </c>
      <c r="L2304" s="42" t="s">
        <v>17824</v>
      </c>
      <c r="M2304" s="42">
        <v>30.4</v>
      </c>
      <c r="N2304" s="42">
        <v>35.6</v>
      </c>
      <c r="O2304" s="42" t="s">
        <v>17825</v>
      </c>
      <c r="P2304" s="42">
        <v>24.3</v>
      </c>
      <c r="Q2304" s="42" t="s">
        <v>17826</v>
      </c>
      <c r="R2304" s="42">
        <v>24.6</v>
      </c>
      <c r="S2304" s="42">
        <v>2.6</v>
      </c>
      <c r="T2304" s="42">
        <v>60</v>
      </c>
      <c r="U2304" s="42">
        <v>24.8</v>
      </c>
      <c r="V2304" s="42">
        <v>240</v>
      </c>
      <c r="W2304" s="42" t="s">
        <v>17827</v>
      </c>
      <c r="X2304" s="42">
        <v>285</v>
      </c>
      <c r="Y2304" s="42">
        <v>30.9</v>
      </c>
      <c r="Z2304" s="42">
        <v>7</v>
      </c>
      <c r="AA2304" s="42">
        <v>17</v>
      </c>
      <c r="AB2304" s="42" t="s">
        <v>17828</v>
      </c>
      <c r="AC2304" s="42">
        <v>56.5</v>
      </c>
      <c r="AD2304" s="42" t="s">
        <v>17829</v>
      </c>
      <c r="AE2304" s="42">
        <v>124</v>
      </c>
      <c r="AF2304" s="42" t="s">
        <v>6167</v>
      </c>
      <c r="AG2304" s="42">
        <v>71</v>
      </c>
      <c r="AH2304" s="42">
        <v>176.6</v>
      </c>
      <c r="AI2304" s="42">
        <v>241.9</v>
      </c>
      <c r="AJ2304" s="42">
        <v>650.54999999999995</v>
      </c>
      <c r="AK2304" s="42" t="s">
        <v>76</v>
      </c>
      <c r="AL2304" s="42" t="s">
        <v>76</v>
      </c>
      <c r="AM2304" s="42" t="s">
        <v>76</v>
      </c>
      <c r="AN2304" s="42">
        <v>6.2</v>
      </c>
    </row>
    <row r="2305" spans="2:40" x14ac:dyDescent="0.25">
      <c r="B2305" s="42" t="s">
        <v>408</v>
      </c>
      <c r="C2305" s="15">
        <v>467440</v>
      </c>
      <c r="D2305" s="15" t="s">
        <v>11931</v>
      </c>
      <c r="E2305" s="15">
        <v>2017</v>
      </c>
      <c r="F2305" s="41">
        <v>42948</v>
      </c>
      <c r="G2305" s="42">
        <v>1007.1</v>
      </c>
      <c r="H2305" s="42">
        <v>1007.4</v>
      </c>
      <c r="I2305" s="42">
        <v>1013.7</v>
      </c>
      <c r="J2305" s="42" t="s">
        <v>17830</v>
      </c>
      <c r="K2305" s="42">
        <v>994.2</v>
      </c>
      <c r="L2305" s="42" t="s">
        <v>17831</v>
      </c>
      <c r="M2305" s="42">
        <v>30.1</v>
      </c>
      <c r="N2305" s="42">
        <v>34.700000000000003</v>
      </c>
      <c r="O2305" s="42" t="s">
        <v>17832</v>
      </c>
      <c r="P2305" s="42">
        <v>24.9</v>
      </c>
      <c r="Q2305" s="42" t="s">
        <v>17833</v>
      </c>
      <c r="R2305" s="42">
        <v>25.1</v>
      </c>
      <c r="S2305" s="42">
        <v>2.1</v>
      </c>
      <c r="T2305" s="42">
        <v>320</v>
      </c>
      <c r="U2305" s="42">
        <v>18.600000000000001</v>
      </c>
      <c r="V2305" s="42">
        <v>150</v>
      </c>
      <c r="W2305" s="42" t="s">
        <v>17834</v>
      </c>
      <c r="X2305" s="42">
        <v>211</v>
      </c>
      <c r="Y2305" s="42">
        <v>36.5</v>
      </c>
      <c r="Z2305" s="42">
        <v>13</v>
      </c>
      <c r="AA2305" s="42">
        <v>12.5</v>
      </c>
      <c r="AB2305" s="42" t="s">
        <v>17835</v>
      </c>
      <c r="AC2305" s="42">
        <v>51.5</v>
      </c>
      <c r="AD2305" s="42" t="s">
        <v>17836</v>
      </c>
      <c r="AE2305" s="42">
        <v>120.5</v>
      </c>
      <c r="AF2305" s="42" t="s">
        <v>6175</v>
      </c>
      <c r="AG2305" s="42">
        <v>75</v>
      </c>
      <c r="AH2305" s="42">
        <v>152.69999999999999</v>
      </c>
      <c r="AI2305" s="42">
        <v>222</v>
      </c>
      <c r="AJ2305" s="42">
        <v>590.49</v>
      </c>
      <c r="AK2305" s="42" t="s">
        <v>76</v>
      </c>
      <c r="AL2305" s="42" t="s">
        <v>76</v>
      </c>
      <c r="AM2305" s="42" t="s">
        <v>76</v>
      </c>
      <c r="AN2305" s="42">
        <v>5.3</v>
      </c>
    </row>
    <row r="2306" spans="2:40" x14ac:dyDescent="0.25">
      <c r="B2306" s="42" t="s">
        <v>408</v>
      </c>
      <c r="C2306" s="15">
        <v>467440</v>
      </c>
      <c r="D2306" s="15" t="s">
        <v>11931</v>
      </c>
      <c r="E2306" s="15">
        <v>2017</v>
      </c>
      <c r="F2306" s="41">
        <v>42979</v>
      </c>
      <c r="G2306" s="42">
        <v>1009</v>
      </c>
      <c r="H2306" s="42">
        <v>1009.3</v>
      </c>
      <c r="I2306" s="42">
        <v>1014.7</v>
      </c>
      <c r="J2306" s="42" t="s">
        <v>17837</v>
      </c>
      <c r="K2306" s="42">
        <v>1001</v>
      </c>
      <c r="L2306" s="42" t="s">
        <v>17838</v>
      </c>
      <c r="M2306" s="42">
        <v>30.2</v>
      </c>
      <c r="N2306" s="42">
        <v>35.1</v>
      </c>
      <c r="O2306" s="42" t="s">
        <v>17839</v>
      </c>
      <c r="P2306" s="42">
        <v>25.3</v>
      </c>
      <c r="Q2306" s="42" t="s">
        <v>17840</v>
      </c>
      <c r="R2306" s="42">
        <v>25</v>
      </c>
      <c r="S2306" s="42">
        <v>2.2000000000000002</v>
      </c>
      <c r="T2306" s="42">
        <v>310</v>
      </c>
      <c r="U2306" s="42">
        <v>12.9</v>
      </c>
      <c r="V2306" s="42">
        <v>140</v>
      </c>
      <c r="W2306" s="42" t="s">
        <v>17841</v>
      </c>
      <c r="X2306" s="42">
        <v>32.5</v>
      </c>
      <c r="Y2306" s="42">
        <v>22</v>
      </c>
      <c r="Z2306" s="42">
        <v>8</v>
      </c>
      <c r="AA2306" s="42">
        <v>4</v>
      </c>
      <c r="AB2306" s="42" t="s">
        <v>17842</v>
      </c>
      <c r="AC2306" s="42">
        <v>5.5</v>
      </c>
      <c r="AD2306" s="42" t="s">
        <v>17843</v>
      </c>
      <c r="AE2306" s="42">
        <v>16</v>
      </c>
      <c r="AF2306" s="42" t="s">
        <v>3220</v>
      </c>
      <c r="AG2306" s="42">
        <v>74</v>
      </c>
      <c r="AH2306" s="42">
        <v>138.6</v>
      </c>
      <c r="AI2306" s="42">
        <v>235.9</v>
      </c>
      <c r="AJ2306" s="42">
        <v>571.16999999999996</v>
      </c>
      <c r="AK2306" s="42" t="s">
        <v>76</v>
      </c>
      <c r="AL2306" s="42" t="s">
        <v>76</v>
      </c>
      <c r="AM2306" s="42" t="s">
        <v>76</v>
      </c>
      <c r="AN2306" s="42">
        <v>4.7</v>
      </c>
    </row>
    <row r="2307" spans="2:40" x14ac:dyDescent="0.25">
      <c r="B2307" s="42" t="s">
        <v>408</v>
      </c>
      <c r="C2307" s="15">
        <v>467440</v>
      </c>
      <c r="D2307" s="15" t="s">
        <v>11931</v>
      </c>
      <c r="E2307" s="15">
        <v>2017</v>
      </c>
      <c r="F2307" s="41">
        <v>43009</v>
      </c>
      <c r="G2307" s="42">
        <v>1010.5</v>
      </c>
      <c r="H2307" s="42">
        <v>1010.9</v>
      </c>
      <c r="I2307" s="42">
        <v>1019.3</v>
      </c>
      <c r="J2307" s="42" t="s">
        <v>17844</v>
      </c>
      <c r="K2307" s="42">
        <v>999.6</v>
      </c>
      <c r="L2307" s="42" t="s">
        <v>17845</v>
      </c>
      <c r="M2307" s="42">
        <v>28</v>
      </c>
      <c r="N2307" s="42">
        <v>34.5</v>
      </c>
      <c r="O2307" s="42" t="s">
        <v>17846</v>
      </c>
      <c r="P2307" s="42">
        <v>21.3</v>
      </c>
      <c r="Q2307" s="42" t="s">
        <v>17847</v>
      </c>
      <c r="R2307" s="42">
        <v>22.6</v>
      </c>
      <c r="S2307" s="42">
        <v>2</v>
      </c>
      <c r="T2307" s="42">
        <v>290</v>
      </c>
      <c r="U2307" s="42">
        <v>11.1</v>
      </c>
      <c r="V2307" s="42">
        <v>350</v>
      </c>
      <c r="W2307" s="42" t="s">
        <v>17848</v>
      </c>
      <c r="X2307" s="42">
        <v>82.5</v>
      </c>
      <c r="Y2307" s="42">
        <v>31</v>
      </c>
      <c r="Z2307" s="42">
        <v>7</v>
      </c>
      <c r="AA2307" s="42">
        <v>4.5</v>
      </c>
      <c r="AB2307" s="42" t="s">
        <v>17849</v>
      </c>
      <c r="AC2307" s="42">
        <v>20</v>
      </c>
      <c r="AD2307" s="42" t="s">
        <v>17850</v>
      </c>
      <c r="AE2307" s="42">
        <v>31</v>
      </c>
      <c r="AF2307" s="42" t="s">
        <v>2093</v>
      </c>
      <c r="AG2307" s="42">
        <v>73</v>
      </c>
      <c r="AH2307" s="42">
        <v>118.4</v>
      </c>
      <c r="AI2307" s="42">
        <v>213.2</v>
      </c>
      <c r="AJ2307" s="42">
        <v>488.75</v>
      </c>
      <c r="AK2307" s="42" t="s">
        <v>76</v>
      </c>
      <c r="AL2307" s="42" t="s">
        <v>76</v>
      </c>
      <c r="AM2307" s="42" t="s">
        <v>76</v>
      </c>
      <c r="AN2307" s="42">
        <v>4.8</v>
      </c>
    </row>
    <row r="2308" spans="2:40" x14ac:dyDescent="0.25">
      <c r="B2308" s="42" t="s">
        <v>408</v>
      </c>
      <c r="C2308" s="15">
        <v>467440</v>
      </c>
      <c r="D2308" s="15" t="s">
        <v>11931</v>
      </c>
      <c r="E2308" s="15">
        <v>2017</v>
      </c>
      <c r="F2308" s="41">
        <v>43040</v>
      </c>
      <c r="G2308" s="42">
        <v>1014.4</v>
      </c>
      <c r="H2308" s="42">
        <v>1014.8</v>
      </c>
      <c r="I2308" s="42">
        <v>1021.1</v>
      </c>
      <c r="J2308" s="42" t="s">
        <v>12743</v>
      </c>
      <c r="K2308" s="42">
        <v>1008</v>
      </c>
      <c r="L2308" s="42" t="s">
        <v>17851</v>
      </c>
      <c r="M2308" s="42">
        <v>25.5</v>
      </c>
      <c r="N2308" s="42">
        <v>32.1</v>
      </c>
      <c r="O2308" s="42" t="s">
        <v>17852</v>
      </c>
      <c r="P2308" s="42">
        <v>19.600000000000001</v>
      </c>
      <c r="Q2308" s="42" t="s">
        <v>17853</v>
      </c>
      <c r="R2308" s="42">
        <v>20.399999999999999</v>
      </c>
      <c r="S2308" s="42">
        <v>2</v>
      </c>
      <c r="T2308" s="42">
        <v>360</v>
      </c>
      <c r="U2308" s="42">
        <v>10.3</v>
      </c>
      <c r="V2308" s="42">
        <v>360</v>
      </c>
      <c r="W2308" s="42" t="s">
        <v>17854</v>
      </c>
      <c r="X2308" s="42">
        <v>11</v>
      </c>
      <c r="Y2308" s="42">
        <v>11.5</v>
      </c>
      <c r="Z2308" s="42">
        <v>4</v>
      </c>
      <c r="AA2308" s="42">
        <v>3</v>
      </c>
      <c r="AB2308" s="42" t="s">
        <v>17855</v>
      </c>
      <c r="AC2308" s="42">
        <v>6</v>
      </c>
      <c r="AD2308" s="42" t="s">
        <v>17856</v>
      </c>
      <c r="AE2308" s="42">
        <v>7</v>
      </c>
      <c r="AF2308" s="42" t="s">
        <v>13320</v>
      </c>
      <c r="AG2308" s="42">
        <v>74</v>
      </c>
      <c r="AH2308" s="42">
        <v>94.6</v>
      </c>
      <c r="AI2308" s="42">
        <v>164.6</v>
      </c>
      <c r="AJ2308" s="42">
        <v>379.91</v>
      </c>
      <c r="AK2308" s="42" t="s">
        <v>76</v>
      </c>
      <c r="AL2308" s="42" t="s">
        <v>76</v>
      </c>
      <c r="AM2308" s="42" t="s">
        <v>76</v>
      </c>
      <c r="AN2308" s="42">
        <v>4.9000000000000004</v>
      </c>
    </row>
    <row r="2309" spans="2:40" x14ac:dyDescent="0.25">
      <c r="B2309" s="42" t="s">
        <v>408</v>
      </c>
      <c r="C2309" s="15">
        <v>467440</v>
      </c>
      <c r="D2309" s="15" t="s">
        <v>11931</v>
      </c>
      <c r="E2309" s="15">
        <v>2017</v>
      </c>
      <c r="F2309" s="41">
        <v>43070</v>
      </c>
      <c r="G2309" s="42">
        <v>1017.6</v>
      </c>
      <c r="H2309" s="42">
        <v>1018</v>
      </c>
      <c r="I2309" s="42">
        <v>1024.8</v>
      </c>
      <c r="J2309" s="42" t="s">
        <v>6823</v>
      </c>
      <c r="K2309" s="42">
        <v>1011.7</v>
      </c>
      <c r="L2309" s="42" t="s">
        <v>17857</v>
      </c>
      <c r="M2309" s="42">
        <v>21.4</v>
      </c>
      <c r="N2309" s="42">
        <v>29.4</v>
      </c>
      <c r="O2309" s="42" t="s">
        <v>17858</v>
      </c>
      <c r="P2309" s="42">
        <v>15.5</v>
      </c>
      <c r="Q2309" s="42" t="s">
        <v>17859</v>
      </c>
      <c r="R2309" s="42">
        <v>15.4</v>
      </c>
      <c r="S2309" s="42">
        <v>2.4</v>
      </c>
      <c r="T2309" s="42">
        <v>350</v>
      </c>
      <c r="U2309" s="42">
        <v>11.8</v>
      </c>
      <c r="V2309" s="42">
        <v>350</v>
      </c>
      <c r="W2309" s="42" t="s">
        <v>17860</v>
      </c>
      <c r="X2309" s="42">
        <v>0.5</v>
      </c>
      <c r="Y2309" s="42">
        <v>0.8</v>
      </c>
      <c r="Z2309" s="42">
        <v>1</v>
      </c>
      <c r="AA2309" s="42">
        <v>0.5</v>
      </c>
      <c r="AB2309" s="42" t="s">
        <v>17861</v>
      </c>
      <c r="AC2309" s="42">
        <v>0.5</v>
      </c>
      <c r="AD2309" s="42" t="s">
        <v>17862</v>
      </c>
      <c r="AE2309" s="42">
        <v>0.5</v>
      </c>
      <c r="AF2309" s="42" t="s">
        <v>15038</v>
      </c>
      <c r="AG2309" s="42">
        <v>69</v>
      </c>
      <c r="AH2309" s="42">
        <v>84.1</v>
      </c>
      <c r="AI2309" s="42">
        <v>142.5</v>
      </c>
      <c r="AJ2309" s="42">
        <v>338.46</v>
      </c>
      <c r="AK2309" s="42">
        <v>5</v>
      </c>
      <c r="AL2309" s="42">
        <v>6</v>
      </c>
      <c r="AM2309" s="42" t="s">
        <v>17863</v>
      </c>
      <c r="AN2309" s="42">
        <v>6.3</v>
      </c>
    </row>
    <row r="2310" spans="2:40" x14ac:dyDescent="0.25">
      <c r="B2310" s="42" t="s">
        <v>408</v>
      </c>
      <c r="C2310" s="15">
        <v>467440</v>
      </c>
      <c r="D2310" s="15" t="s">
        <v>11931</v>
      </c>
      <c r="E2310" s="15">
        <v>2018</v>
      </c>
      <c r="F2310" s="41">
        <v>43101</v>
      </c>
      <c r="G2310" s="42">
        <v>1016.3</v>
      </c>
      <c r="H2310" s="42">
        <v>1016.7</v>
      </c>
      <c r="I2310" s="42">
        <v>1026</v>
      </c>
      <c r="J2310" s="42" t="s">
        <v>17864</v>
      </c>
      <c r="K2310" s="42">
        <v>1009</v>
      </c>
      <c r="L2310" s="42" t="s">
        <v>17865</v>
      </c>
      <c r="M2310" s="42">
        <v>20.399999999999999</v>
      </c>
      <c r="N2310" s="42">
        <v>29.3</v>
      </c>
      <c r="O2310" s="42" t="s">
        <v>17866</v>
      </c>
      <c r="P2310" s="42">
        <v>10.4</v>
      </c>
      <c r="Q2310" s="42" t="s">
        <v>17867</v>
      </c>
      <c r="R2310" s="42">
        <v>15.1</v>
      </c>
      <c r="S2310" s="42">
        <v>2.2999999999999998</v>
      </c>
      <c r="T2310" s="42">
        <v>360</v>
      </c>
      <c r="U2310" s="42">
        <v>16.600000000000001</v>
      </c>
      <c r="V2310" s="42">
        <v>360</v>
      </c>
      <c r="W2310" s="42" t="s">
        <v>17868</v>
      </c>
      <c r="X2310" s="42">
        <v>23.5</v>
      </c>
      <c r="Y2310" s="42">
        <v>33.1</v>
      </c>
      <c r="Z2310" s="42">
        <v>7</v>
      </c>
      <c r="AA2310" s="42">
        <v>1.5</v>
      </c>
      <c r="AB2310" s="42" t="s">
        <v>17869</v>
      </c>
      <c r="AC2310" s="42">
        <v>5.5</v>
      </c>
      <c r="AD2310" s="42" t="s">
        <v>17870</v>
      </c>
      <c r="AE2310" s="42">
        <v>11.5</v>
      </c>
      <c r="AF2310" s="42" t="s">
        <v>17871</v>
      </c>
      <c r="AG2310" s="42">
        <v>72</v>
      </c>
      <c r="AH2310" s="42">
        <v>75.7</v>
      </c>
      <c r="AI2310" s="42">
        <v>149</v>
      </c>
      <c r="AJ2310" s="42">
        <v>368.06</v>
      </c>
      <c r="AK2310" s="42" t="s">
        <v>76</v>
      </c>
      <c r="AL2310" s="42" t="s">
        <v>76</v>
      </c>
      <c r="AM2310" s="42" t="s">
        <v>76</v>
      </c>
      <c r="AN2310" s="42">
        <v>6</v>
      </c>
    </row>
    <row r="2311" spans="2:40" x14ac:dyDescent="0.25">
      <c r="B2311" s="42" t="s">
        <v>408</v>
      </c>
      <c r="C2311" s="15">
        <v>467440</v>
      </c>
      <c r="D2311" s="15" t="s">
        <v>11931</v>
      </c>
      <c r="E2311" s="15">
        <v>2018</v>
      </c>
      <c r="F2311" s="41">
        <v>43132</v>
      </c>
      <c r="G2311" s="42">
        <v>1017.5</v>
      </c>
      <c r="H2311" s="42">
        <v>1017.9</v>
      </c>
      <c r="I2311" s="42">
        <v>1025.5999999999999</v>
      </c>
      <c r="J2311" s="42" t="s">
        <v>14467</v>
      </c>
      <c r="K2311" s="42">
        <v>1010.8</v>
      </c>
      <c r="L2311" s="42" t="s">
        <v>17872</v>
      </c>
      <c r="M2311" s="42">
        <v>19.8</v>
      </c>
      <c r="N2311" s="42">
        <v>31.2</v>
      </c>
      <c r="O2311" s="42" t="s">
        <v>17873</v>
      </c>
      <c r="P2311" s="42">
        <v>10.199999999999999</v>
      </c>
      <c r="Q2311" s="42" t="s">
        <v>17874</v>
      </c>
      <c r="R2311" s="42">
        <v>13.4</v>
      </c>
      <c r="S2311" s="42">
        <v>2.5</v>
      </c>
      <c r="T2311" s="42">
        <v>360</v>
      </c>
      <c r="U2311" s="42">
        <v>13.6</v>
      </c>
      <c r="V2311" s="42">
        <v>360</v>
      </c>
      <c r="W2311" s="42" t="s">
        <v>17875</v>
      </c>
      <c r="X2311" s="42">
        <v>4.5</v>
      </c>
      <c r="Y2311" s="42">
        <v>9.1999999999999993</v>
      </c>
      <c r="Z2311" s="42">
        <v>2</v>
      </c>
      <c r="AA2311" s="42">
        <v>0.5</v>
      </c>
      <c r="AB2311" s="42" t="s">
        <v>17876</v>
      </c>
      <c r="AC2311" s="42">
        <v>1</v>
      </c>
      <c r="AD2311" s="42" t="s">
        <v>17877</v>
      </c>
      <c r="AE2311" s="42">
        <v>3.5</v>
      </c>
      <c r="AF2311" s="42" t="s">
        <v>17878</v>
      </c>
      <c r="AG2311" s="42">
        <v>67</v>
      </c>
      <c r="AH2311" s="42">
        <v>89</v>
      </c>
      <c r="AI2311" s="42">
        <v>136.80000000000001</v>
      </c>
      <c r="AJ2311" s="42">
        <v>370.3</v>
      </c>
      <c r="AK2311" s="42">
        <v>7</v>
      </c>
      <c r="AL2311" s="42">
        <v>10</v>
      </c>
      <c r="AM2311" s="42" t="s">
        <v>2128</v>
      </c>
      <c r="AN2311" s="42">
        <v>6.4</v>
      </c>
    </row>
    <row r="2312" spans="2:40" x14ac:dyDescent="0.25">
      <c r="B2312" s="42" t="s">
        <v>408</v>
      </c>
      <c r="C2312" s="15">
        <v>467440</v>
      </c>
      <c r="D2312" s="15" t="s">
        <v>11931</v>
      </c>
      <c r="E2312" s="15">
        <v>2018</v>
      </c>
      <c r="F2312" s="41">
        <v>43160</v>
      </c>
      <c r="G2312" s="42">
        <v>1015</v>
      </c>
      <c r="H2312" s="42">
        <v>1015.4</v>
      </c>
      <c r="I2312" s="42">
        <v>1022</v>
      </c>
      <c r="J2312" s="42" t="s">
        <v>17879</v>
      </c>
      <c r="K2312" s="42">
        <v>1008.5</v>
      </c>
      <c r="L2312" s="42" t="s">
        <v>17880</v>
      </c>
      <c r="M2312" s="42">
        <v>23.5</v>
      </c>
      <c r="N2312" s="42">
        <v>31</v>
      </c>
      <c r="O2312" s="42" t="s">
        <v>17881</v>
      </c>
      <c r="P2312" s="42">
        <v>12.8</v>
      </c>
      <c r="Q2312" s="42" t="s">
        <v>17882</v>
      </c>
      <c r="R2312" s="42">
        <v>16.3</v>
      </c>
      <c r="S2312" s="42">
        <v>2.2999999999999998</v>
      </c>
      <c r="T2312" s="42">
        <v>310</v>
      </c>
      <c r="U2312" s="42">
        <v>14.9</v>
      </c>
      <c r="V2312" s="42">
        <v>360</v>
      </c>
      <c r="W2312" s="42" t="s">
        <v>17883</v>
      </c>
      <c r="X2312" s="42">
        <v>57</v>
      </c>
      <c r="Y2312" s="42">
        <v>11.8</v>
      </c>
      <c r="Z2312" s="42">
        <v>5</v>
      </c>
      <c r="AA2312" s="42">
        <v>11.5</v>
      </c>
      <c r="AB2312" s="42" t="s">
        <v>17884</v>
      </c>
      <c r="AC2312" s="42">
        <v>19</v>
      </c>
      <c r="AD2312" s="42" t="s">
        <v>17885</v>
      </c>
      <c r="AE2312" s="42">
        <v>34</v>
      </c>
      <c r="AF2312" s="42" t="s">
        <v>2135</v>
      </c>
      <c r="AG2312" s="42">
        <v>65</v>
      </c>
      <c r="AH2312" s="42">
        <v>136</v>
      </c>
      <c r="AI2312" s="42">
        <v>255.7</v>
      </c>
      <c r="AJ2312" s="42">
        <v>585.89</v>
      </c>
      <c r="AK2312" s="42" t="s">
        <v>76</v>
      </c>
      <c r="AL2312" s="42" t="s">
        <v>76</v>
      </c>
      <c r="AM2312" s="42" t="s">
        <v>76</v>
      </c>
      <c r="AN2312" s="42">
        <v>3.7</v>
      </c>
    </row>
    <row r="2313" spans="2:40" x14ac:dyDescent="0.25">
      <c r="B2313" s="42" t="s">
        <v>408</v>
      </c>
      <c r="C2313" s="15">
        <v>467440</v>
      </c>
      <c r="D2313" s="15" t="s">
        <v>11931</v>
      </c>
      <c r="E2313" s="15">
        <v>2018</v>
      </c>
      <c r="F2313" s="41">
        <v>43191</v>
      </c>
      <c r="G2313" s="42">
        <v>1013.2</v>
      </c>
      <c r="H2313" s="42">
        <v>1013.6</v>
      </c>
      <c r="I2313" s="42">
        <v>1021.7</v>
      </c>
      <c r="J2313" s="42" t="s">
        <v>17336</v>
      </c>
      <c r="K2313" s="42">
        <v>1007.1</v>
      </c>
      <c r="L2313" s="42" t="s">
        <v>17886</v>
      </c>
      <c r="M2313" s="42">
        <v>26.3</v>
      </c>
      <c r="N2313" s="42">
        <v>33.200000000000003</v>
      </c>
      <c r="O2313" s="42" t="s">
        <v>17887</v>
      </c>
      <c r="P2313" s="42">
        <v>17.399999999999999</v>
      </c>
      <c r="Q2313" s="42" t="s">
        <v>17888</v>
      </c>
      <c r="R2313" s="42">
        <v>19.5</v>
      </c>
      <c r="S2313" s="42">
        <v>2.2000000000000002</v>
      </c>
      <c r="T2313" s="42">
        <v>310</v>
      </c>
      <c r="U2313" s="42">
        <v>12</v>
      </c>
      <c r="V2313" s="42">
        <v>150</v>
      </c>
      <c r="W2313" s="42" t="s">
        <v>5602</v>
      </c>
      <c r="X2313" s="42">
        <v>9.5</v>
      </c>
      <c r="Y2313" s="42">
        <v>3.8</v>
      </c>
      <c r="Z2313" s="42">
        <v>4</v>
      </c>
      <c r="AA2313" s="42">
        <v>2.5</v>
      </c>
      <c r="AB2313" s="42" t="s">
        <v>17889</v>
      </c>
      <c r="AC2313" s="42">
        <v>7</v>
      </c>
      <c r="AD2313" s="42" t="s">
        <v>17890</v>
      </c>
      <c r="AE2313" s="42">
        <v>7.5</v>
      </c>
      <c r="AF2313" s="42" t="s">
        <v>17342</v>
      </c>
      <c r="AG2313" s="42">
        <v>67</v>
      </c>
      <c r="AH2313" s="42">
        <v>147.19999999999999</v>
      </c>
      <c r="AI2313" s="42">
        <v>219.9</v>
      </c>
      <c r="AJ2313" s="42">
        <v>590.07000000000005</v>
      </c>
      <c r="AK2313" s="42" t="s">
        <v>76</v>
      </c>
      <c r="AL2313" s="42" t="s">
        <v>76</v>
      </c>
      <c r="AM2313" s="42" t="s">
        <v>76</v>
      </c>
      <c r="AN2313" s="42">
        <v>5.3</v>
      </c>
    </row>
    <row r="2314" spans="2:40" x14ac:dyDescent="0.25">
      <c r="B2314" s="42" t="s">
        <v>408</v>
      </c>
      <c r="C2314" s="15">
        <v>467440</v>
      </c>
      <c r="D2314" s="15" t="s">
        <v>11931</v>
      </c>
      <c r="E2314" s="15">
        <v>2018</v>
      </c>
      <c r="F2314" s="41">
        <v>43221</v>
      </c>
      <c r="G2314" s="42">
        <v>1010.7</v>
      </c>
      <c r="H2314" s="42">
        <v>1011.1</v>
      </c>
      <c r="I2314" s="42">
        <v>1017.5</v>
      </c>
      <c r="J2314" s="42" t="s">
        <v>17891</v>
      </c>
      <c r="K2314" s="42">
        <v>1006.2</v>
      </c>
      <c r="L2314" s="42" t="s">
        <v>17892</v>
      </c>
      <c r="M2314" s="42">
        <v>29.1</v>
      </c>
      <c r="N2314" s="42">
        <v>33.700000000000003</v>
      </c>
      <c r="O2314" s="42" t="s">
        <v>17893</v>
      </c>
      <c r="P2314" s="42">
        <v>23.2</v>
      </c>
      <c r="Q2314" s="42" t="s">
        <v>17894</v>
      </c>
      <c r="R2314" s="42">
        <v>23.4</v>
      </c>
      <c r="S2314" s="42">
        <v>2.1</v>
      </c>
      <c r="T2314" s="42">
        <v>290</v>
      </c>
      <c r="U2314" s="42">
        <v>10.4</v>
      </c>
      <c r="V2314" s="42">
        <v>320</v>
      </c>
      <c r="W2314" s="42" t="s">
        <v>5609</v>
      </c>
      <c r="X2314" s="42">
        <v>58.7</v>
      </c>
      <c r="Y2314" s="42">
        <v>9.9</v>
      </c>
      <c r="Z2314" s="42">
        <v>4</v>
      </c>
      <c r="AA2314" s="42">
        <v>10</v>
      </c>
      <c r="AB2314" s="42" t="s">
        <v>17895</v>
      </c>
      <c r="AC2314" s="42">
        <v>23</v>
      </c>
      <c r="AD2314" s="42" t="s">
        <v>17896</v>
      </c>
      <c r="AE2314" s="42">
        <v>45.5</v>
      </c>
      <c r="AF2314" s="42" t="s">
        <v>2151</v>
      </c>
      <c r="AG2314" s="42">
        <v>72</v>
      </c>
      <c r="AH2314" s="42">
        <v>170.9</v>
      </c>
      <c r="AI2314" s="42">
        <v>289.3</v>
      </c>
      <c r="AJ2314" s="42">
        <v>718.07</v>
      </c>
      <c r="AK2314" s="42" t="s">
        <v>76</v>
      </c>
      <c r="AL2314" s="42" t="s">
        <v>76</v>
      </c>
      <c r="AM2314" s="42" t="s">
        <v>76</v>
      </c>
      <c r="AN2314" s="42">
        <v>4.2</v>
      </c>
    </row>
    <row r="2315" spans="2:40" x14ac:dyDescent="0.25">
      <c r="B2315" s="42" t="s">
        <v>408</v>
      </c>
      <c r="C2315" s="15">
        <v>467440</v>
      </c>
      <c r="D2315" s="15" t="s">
        <v>11931</v>
      </c>
      <c r="E2315" s="15">
        <v>2018</v>
      </c>
      <c r="F2315" s="41">
        <v>43252</v>
      </c>
      <c r="G2315" s="42">
        <v>1005.5</v>
      </c>
      <c r="H2315" s="42">
        <v>1005.9</v>
      </c>
      <c r="I2315" s="42">
        <v>1012</v>
      </c>
      <c r="J2315" s="42" t="s">
        <v>17897</v>
      </c>
      <c r="K2315" s="42">
        <v>990.7</v>
      </c>
      <c r="L2315" s="42" t="s">
        <v>17898</v>
      </c>
      <c r="M2315" s="42">
        <v>29.1</v>
      </c>
      <c r="N2315" s="42">
        <v>34.200000000000003</v>
      </c>
      <c r="O2315" s="42" t="s">
        <v>17899</v>
      </c>
      <c r="P2315" s="42">
        <v>24.5</v>
      </c>
      <c r="Q2315" s="42" t="s">
        <v>17900</v>
      </c>
      <c r="R2315" s="42">
        <v>24.3</v>
      </c>
      <c r="S2315" s="42">
        <v>2.2000000000000002</v>
      </c>
      <c r="T2315" s="42">
        <v>160</v>
      </c>
      <c r="U2315" s="42">
        <v>18.8</v>
      </c>
      <c r="V2315" s="42">
        <v>180</v>
      </c>
      <c r="W2315" s="42" t="s">
        <v>17901</v>
      </c>
      <c r="X2315" s="42">
        <v>835</v>
      </c>
      <c r="Y2315" s="42">
        <v>95.7</v>
      </c>
      <c r="Z2315" s="42">
        <v>14</v>
      </c>
      <c r="AA2315" s="42">
        <v>16.5</v>
      </c>
      <c r="AB2315" s="42" t="s">
        <v>17902</v>
      </c>
      <c r="AC2315" s="42">
        <v>53.5</v>
      </c>
      <c r="AD2315" s="42" t="s">
        <v>17903</v>
      </c>
      <c r="AE2315" s="42">
        <v>193.5</v>
      </c>
      <c r="AF2315" s="42" t="s">
        <v>7508</v>
      </c>
      <c r="AG2315" s="42">
        <v>75</v>
      </c>
      <c r="AH2315" s="42">
        <v>127.1</v>
      </c>
      <c r="AI2315" s="42">
        <v>200.8</v>
      </c>
      <c r="AJ2315" s="42">
        <v>535.82000000000005</v>
      </c>
      <c r="AK2315" s="42" t="s">
        <v>76</v>
      </c>
      <c r="AL2315" s="42" t="s">
        <v>76</v>
      </c>
      <c r="AM2315" s="42" t="s">
        <v>76</v>
      </c>
      <c r="AN2315" s="42">
        <v>6.1</v>
      </c>
    </row>
    <row r="2316" spans="2:40" x14ac:dyDescent="0.25">
      <c r="B2316" s="42" t="s">
        <v>408</v>
      </c>
      <c r="C2316" s="15">
        <v>467440</v>
      </c>
      <c r="D2316" s="15" t="s">
        <v>11931</v>
      </c>
      <c r="E2316" s="15">
        <v>2018</v>
      </c>
      <c r="F2316" s="41">
        <v>43282</v>
      </c>
      <c r="G2316" s="42">
        <v>1004.6</v>
      </c>
      <c r="H2316" s="42">
        <v>1005</v>
      </c>
      <c r="I2316" s="42">
        <v>1008.7</v>
      </c>
      <c r="J2316" s="42" t="s">
        <v>17904</v>
      </c>
      <c r="K2316" s="42">
        <v>998.5</v>
      </c>
      <c r="L2316" s="42" t="s">
        <v>17905</v>
      </c>
      <c r="M2316" s="42">
        <v>29.2</v>
      </c>
      <c r="N2316" s="42">
        <v>33.9</v>
      </c>
      <c r="O2316" s="42" t="s">
        <v>17906</v>
      </c>
      <c r="P2316" s="42">
        <v>24.3</v>
      </c>
      <c r="Q2316" s="42" t="s">
        <v>17907</v>
      </c>
      <c r="R2316" s="42">
        <v>24.4</v>
      </c>
      <c r="S2316" s="42">
        <v>2</v>
      </c>
      <c r="T2316" s="42">
        <v>300</v>
      </c>
      <c r="U2316" s="42">
        <v>11.5</v>
      </c>
      <c r="V2316" s="42">
        <v>360</v>
      </c>
      <c r="W2316" s="42" t="s">
        <v>17908</v>
      </c>
      <c r="X2316" s="42">
        <v>410</v>
      </c>
      <c r="Y2316" s="42">
        <v>56.8</v>
      </c>
      <c r="Z2316" s="42">
        <v>14</v>
      </c>
      <c r="AA2316" s="42">
        <v>19</v>
      </c>
      <c r="AB2316" s="42" t="s">
        <v>17909</v>
      </c>
      <c r="AC2316" s="42">
        <v>63</v>
      </c>
      <c r="AD2316" s="42" t="s">
        <v>17910</v>
      </c>
      <c r="AE2316" s="42">
        <v>92</v>
      </c>
      <c r="AF2316" s="42" t="s">
        <v>6886</v>
      </c>
      <c r="AG2316" s="42">
        <v>76</v>
      </c>
      <c r="AH2316" s="42">
        <v>151.69999999999999</v>
      </c>
      <c r="AI2316" s="42">
        <v>208.6</v>
      </c>
      <c r="AJ2316" s="42">
        <v>560.38</v>
      </c>
      <c r="AK2316" s="42" t="s">
        <v>76</v>
      </c>
      <c r="AL2316" s="42" t="s">
        <v>76</v>
      </c>
      <c r="AM2316" s="42" t="s">
        <v>76</v>
      </c>
      <c r="AN2316" s="42">
        <v>6.2</v>
      </c>
    </row>
    <row r="2317" spans="2:40" x14ac:dyDescent="0.25">
      <c r="B2317" s="42" t="s">
        <v>408</v>
      </c>
      <c r="C2317" s="15">
        <v>467440</v>
      </c>
      <c r="D2317" s="15" t="s">
        <v>11931</v>
      </c>
      <c r="E2317" s="15">
        <v>2018</v>
      </c>
      <c r="F2317" s="41">
        <v>43313</v>
      </c>
      <c r="G2317" s="42">
        <v>1003.2</v>
      </c>
      <c r="H2317" s="42">
        <v>1003.6</v>
      </c>
      <c r="I2317" s="42">
        <v>1012.9</v>
      </c>
      <c r="J2317" s="42" t="s">
        <v>17911</v>
      </c>
      <c r="K2317" s="42">
        <v>992.8</v>
      </c>
      <c r="L2317" s="42" t="s">
        <v>17912</v>
      </c>
      <c r="M2317" s="42">
        <v>28</v>
      </c>
      <c r="N2317" s="42">
        <v>34.1</v>
      </c>
      <c r="O2317" s="42" t="s">
        <v>17913</v>
      </c>
      <c r="P2317" s="42">
        <v>23</v>
      </c>
      <c r="Q2317" s="42" t="s">
        <v>17914</v>
      </c>
      <c r="R2317" s="42">
        <v>23.9</v>
      </c>
      <c r="S2317" s="42">
        <v>2.2000000000000002</v>
      </c>
      <c r="T2317" s="42">
        <v>160</v>
      </c>
      <c r="U2317" s="42">
        <v>19.3</v>
      </c>
      <c r="V2317" s="42">
        <v>200</v>
      </c>
      <c r="W2317" s="42" t="s">
        <v>17915</v>
      </c>
      <c r="X2317" s="42">
        <v>1600.5</v>
      </c>
      <c r="Y2317" s="42">
        <v>199.5</v>
      </c>
      <c r="Z2317" s="42">
        <v>26</v>
      </c>
      <c r="AA2317" s="42">
        <v>28.5</v>
      </c>
      <c r="AB2317" s="42" t="s">
        <v>17916</v>
      </c>
      <c r="AC2317" s="42">
        <v>109</v>
      </c>
      <c r="AD2317" s="42" t="s">
        <v>17917</v>
      </c>
      <c r="AE2317" s="42">
        <v>314.5</v>
      </c>
      <c r="AF2317" s="42" t="s">
        <v>4411</v>
      </c>
      <c r="AG2317" s="42">
        <v>79</v>
      </c>
      <c r="AH2317" s="42">
        <v>82.4</v>
      </c>
      <c r="AI2317" s="42">
        <v>127.7</v>
      </c>
      <c r="AJ2317" s="42">
        <v>388.12</v>
      </c>
      <c r="AK2317" s="42" t="s">
        <v>76</v>
      </c>
      <c r="AL2317" s="42" t="s">
        <v>76</v>
      </c>
      <c r="AM2317" s="42" t="s">
        <v>76</v>
      </c>
      <c r="AN2317" s="42">
        <v>7.4</v>
      </c>
    </row>
    <row r="2318" spans="2:40" x14ac:dyDescent="0.25">
      <c r="B2318" s="42" t="s">
        <v>408</v>
      </c>
      <c r="C2318" s="15">
        <v>467440</v>
      </c>
      <c r="D2318" s="15" t="s">
        <v>11931</v>
      </c>
      <c r="E2318" s="15">
        <v>2018</v>
      </c>
      <c r="F2318" s="41">
        <v>43344</v>
      </c>
      <c r="G2318" s="42">
        <v>1007.8</v>
      </c>
      <c r="H2318" s="42">
        <v>1008.1</v>
      </c>
      <c r="I2318" s="42">
        <v>1015.3</v>
      </c>
      <c r="J2318" s="42" t="s">
        <v>17918</v>
      </c>
      <c r="K2318" s="42">
        <v>997.1</v>
      </c>
      <c r="L2318" s="42" t="s">
        <v>17919</v>
      </c>
      <c r="M2318" s="42">
        <v>29.1</v>
      </c>
      <c r="N2318" s="42">
        <v>33.700000000000003</v>
      </c>
      <c r="O2318" s="42" t="s">
        <v>17920</v>
      </c>
      <c r="P2318" s="42">
        <v>25.2</v>
      </c>
      <c r="Q2318" s="42" t="s">
        <v>17921</v>
      </c>
      <c r="R2318" s="42">
        <v>23.8</v>
      </c>
      <c r="S2318" s="42">
        <v>2.2000000000000002</v>
      </c>
      <c r="T2318" s="42">
        <v>310</v>
      </c>
      <c r="U2318" s="42">
        <v>16.100000000000001</v>
      </c>
      <c r="V2318" s="42">
        <v>360</v>
      </c>
      <c r="W2318" s="42" t="s">
        <v>17921</v>
      </c>
      <c r="X2318" s="42">
        <v>66</v>
      </c>
      <c r="Y2318" s="42">
        <v>20</v>
      </c>
      <c r="Z2318" s="42">
        <v>10</v>
      </c>
      <c r="AA2318" s="42">
        <v>7</v>
      </c>
      <c r="AB2318" s="42" t="s">
        <v>17922</v>
      </c>
      <c r="AC2318" s="42">
        <v>17</v>
      </c>
      <c r="AD2318" s="42" t="s">
        <v>17923</v>
      </c>
      <c r="AE2318" s="42">
        <v>21.5</v>
      </c>
      <c r="AF2318" s="42" t="s">
        <v>14521</v>
      </c>
      <c r="AG2318" s="42">
        <v>74</v>
      </c>
      <c r="AH2318" s="42">
        <v>148.80000000000001</v>
      </c>
      <c r="AI2318" s="42">
        <v>214</v>
      </c>
      <c r="AJ2318" s="42">
        <v>531.80999999999995</v>
      </c>
      <c r="AK2318" s="42" t="s">
        <v>76</v>
      </c>
      <c r="AL2318" s="42" t="s">
        <v>76</v>
      </c>
      <c r="AM2318" s="42" t="s">
        <v>76</v>
      </c>
      <c r="AN2318" s="42">
        <v>5</v>
      </c>
    </row>
    <row r="2319" spans="2:40" x14ac:dyDescent="0.25">
      <c r="B2319" s="42" t="s">
        <v>408</v>
      </c>
      <c r="C2319" s="15">
        <v>467440</v>
      </c>
      <c r="D2319" s="15" t="s">
        <v>11931</v>
      </c>
      <c r="E2319" s="15">
        <v>2018</v>
      </c>
      <c r="F2319" s="41">
        <v>43374</v>
      </c>
      <c r="G2319" s="42">
        <v>1013.3</v>
      </c>
      <c r="H2319" s="42">
        <v>1013.7</v>
      </c>
      <c r="I2319" s="42">
        <v>1019.5</v>
      </c>
      <c r="J2319" s="42" t="s">
        <v>17924</v>
      </c>
      <c r="K2319" s="42">
        <v>1005.8</v>
      </c>
      <c r="L2319" s="42" t="s">
        <v>17925</v>
      </c>
      <c r="M2319" s="42">
        <v>26.8</v>
      </c>
      <c r="N2319" s="42">
        <v>31.2</v>
      </c>
      <c r="O2319" s="42" t="s">
        <v>17926</v>
      </c>
      <c r="P2319" s="42">
        <v>21</v>
      </c>
      <c r="Q2319" s="42" t="s">
        <v>17927</v>
      </c>
      <c r="R2319" s="42">
        <v>20.7</v>
      </c>
      <c r="S2319" s="42">
        <v>2.1</v>
      </c>
      <c r="T2319" s="42">
        <v>310</v>
      </c>
      <c r="U2319" s="42">
        <v>17.899999999999999</v>
      </c>
      <c r="V2319" s="42">
        <v>350</v>
      </c>
      <c r="W2319" s="42" t="s">
        <v>17928</v>
      </c>
      <c r="X2319" s="42">
        <v>1.5</v>
      </c>
      <c r="Y2319" s="42">
        <v>1.4</v>
      </c>
      <c r="Z2319" s="42">
        <v>2</v>
      </c>
      <c r="AA2319" s="42">
        <v>0.5</v>
      </c>
      <c r="AB2319" s="42" t="s">
        <v>17929</v>
      </c>
      <c r="AC2319" s="42">
        <v>1</v>
      </c>
      <c r="AD2319" s="42" t="s">
        <v>17930</v>
      </c>
      <c r="AE2319" s="42">
        <v>1</v>
      </c>
      <c r="AF2319" s="42" t="s">
        <v>15108</v>
      </c>
      <c r="AG2319" s="42">
        <v>70</v>
      </c>
      <c r="AH2319" s="42">
        <v>140.9</v>
      </c>
      <c r="AI2319" s="42">
        <v>222.8</v>
      </c>
      <c r="AJ2319" s="42">
        <v>499.33</v>
      </c>
      <c r="AK2319" s="42" t="s">
        <v>76</v>
      </c>
      <c r="AL2319" s="42" t="s">
        <v>76</v>
      </c>
      <c r="AM2319" s="42" t="s">
        <v>76</v>
      </c>
      <c r="AN2319" s="42">
        <v>3.9</v>
      </c>
    </row>
    <row r="2320" spans="2:40" x14ac:dyDescent="0.25">
      <c r="B2320" s="42" t="s">
        <v>408</v>
      </c>
      <c r="C2320" s="15">
        <v>467440</v>
      </c>
      <c r="D2320" s="15" t="s">
        <v>11931</v>
      </c>
      <c r="E2320" s="15">
        <v>2018</v>
      </c>
      <c r="F2320" s="41">
        <v>43405</v>
      </c>
      <c r="G2320" s="42">
        <v>1015.8</v>
      </c>
      <c r="H2320" s="42">
        <v>1016.2</v>
      </c>
      <c r="I2320" s="42">
        <v>1021.2</v>
      </c>
      <c r="J2320" s="42" t="s">
        <v>17931</v>
      </c>
      <c r="K2320" s="42">
        <v>1009.9</v>
      </c>
      <c r="L2320" s="42" t="s">
        <v>17932</v>
      </c>
      <c r="M2320" s="42">
        <v>25.6</v>
      </c>
      <c r="N2320" s="42">
        <v>32.1</v>
      </c>
      <c r="O2320" s="42" t="s">
        <v>17933</v>
      </c>
      <c r="P2320" s="42">
        <v>20.8</v>
      </c>
      <c r="Q2320" s="42" t="s">
        <v>17934</v>
      </c>
      <c r="R2320" s="42">
        <v>20.3</v>
      </c>
      <c r="S2320" s="42">
        <v>2</v>
      </c>
      <c r="T2320" s="42">
        <v>310</v>
      </c>
      <c r="U2320" s="42">
        <v>13</v>
      </c>
      <c r="V2320" s="42">
        <v>350</v>
      </c>
      <c r="W2320" s="42" t="s">
        <v>17935</v>
      </c>
      <c r="X2320" s="42">
        <v>2</v>
      </c>
      <c r="Y2320" s="42">
        <v>1.1000000000000001</v>
      </c>
      <c r="Z2320" s="42">
        <v>2</v>
      </c>
      <c r="AA2320" s="42">
        <v>1.5</v>
      </c>
      <c r="AB2320" s="42" t="s">
        <v>17386</v>
      </c>
      <c r="AC2320" s="42">
        <v>1.5</v>
      </c>
      <c r="AD2320" s="42" t="s">
        <v>17386</v>
      </c>
      <c r="AE2320" s="42">
        <v>1.5</v>
      </c>
      <c r="AF2320" s="42" t="s">
        <v>2199</v>
      </c>
      <c r="AG2320" s="42">
        <v>73</v>
      </c>
      <c r="AH2320" s="42">
        <v>119.1</v>
      </c>
      <c r="AI2320" s="42">
        <v>177.5</v>
      </c>
      <c r="AJ2320" s="42">
        <v>369.22</v>
      </c>
      <c r="AK2320" s="42" t="s">
        <v>76</v>
      </c>
      <c r="AL2320" s="42" t="s">
        <v>76</v>
      </c>
      <c r="AM2320" s="42" t="s">
        <v>76</v>
      </c>
      <c r="AN2320" s="42">
        <v>4.9000000000000004</v>
      </c>
    </row>
    <row r="2321" spans="2:40" x14ac:dyDescent="0.25">
      <c r="B2321" s="42" t="s">
        <v>408</v>
      </c>
      <c r="C2321" s="15">
        <v>467440</v>
      </c>
      <c r="D2321" s="15" t="s">
        <v>11931</v>
      </c>
      <c r="E2321" s="15">
        <v>2018</v>
      </c>
      <c r="F2321" s="41">
        <v>43435</v>
      </c>
      <c r="G2321" s="42">
        <v>1017.4</v>
      </c>
      <c r="H2321" s="42">
        <v>1017.8</v>
      </c>
      <c r="I2321" s="42">
        <v>1024.5</v>
      </c>
      <c r="J2321" s="42" t="s">
        <v>17936</v>
      </c>
      <c r="K2321" s="42">
        <v>1009.2</v>
      </c>
      <c r="L2321" s="42" t="s">
        <v>17937</v>
      </c>
      <c r="M2321" s="42">
        <v>23.4</v>
      </c>
      <c r="N2321" s="42">
        <v>32.4</v>
      </c>
      <c r="O2321" s="42" t="s">
        <v>17938</v>
      </c>
      <c r="P2321" s="42">
        <v>16</v>
      </c>
      <c r="Q2321" s="42" t="s">
        <v>17939</v>
      </c>
      <c r="R2321" s="42">
        <v>17.5</v>
      </c>
      <c r="S2321" s="42">
        <v>2.2000000000000002</v>
      </c>
      <c r="T2321" s="42">
        <v>350</v>
      </c>
      <c r="U2321" s="42">
        <v>9.9</v>
      </c>
      <c r="V2321" s="42">
        <v>360</v>
      </c>
      <c r="W2321" s="42" t="s">
        <v>17940</v>
      </c>
      <c r="X2321" s="42">
        <v>0</v>
      </c>
      <c r="Y2321" s="42">
        <v>0</v>
      </c>
      <c r="Z2321" s="42">
        <v>0</v>
      </c>
      <c r="AA2321" s="42">
        <v>0</v>
      </c>
      <c r="AB2321" s="42" t="s">
        <v>76</v>
      </c>
      <c r="AC2321" s="42">
        <v>0</v>
      </c>
      <c r="AD2321" s="42" t="s">
        <v>76</v>
      </c>
      <c r="AE2321" s="42">
        <v>0</v>
      </c>
      <c r="AF2321" s="42" t="s">
        <v>16846</v>
      </c>
      <c r="AG2321" s="42">
        <v>70</v>
      </c>
      <c r="AH2321" s="42">
        <v>111</v>
      </c>
      <c r="AI2321" s="42">
        <v>200.4</v>
      </c>
      <c r="AJ2321" s="42">
        <v>369.64</v>
      </c>
      <c r="AK2321" s="42" t="s">
        <v>76</v>
      </c>
      <c r="AL2321" s="42" t="s">
        <v>76</v>
      </c>
      <c r="AM2321" s="42" t="s">
        <v>76</v>
      </c>
      <c r="AN2321" s="42">
        <v>4</v>
      </c>
    </row>
    <row r="2322" spans="2:40" x14ac:dyDescent="0.25">
      <c r="B2322" s="42" t="s">
        <v>408</v>
      </c>
      <c r="C2322" s="15">
        <v>467440</v>
      </c>
      <c r="D2322" s="15" t="s">
        <v>11931</v>
      </c>
      <c r="E2322" s="15">
        <v>2019</v>
      </c>
      <c r="F2322" s="41">
        <v>43466</v>
      </c>
      <c r="G2322" s="42">
        <v>1019.2</v>
      </c>
      <c r="H2322" s="42">
        <v>1019.6</v>
      </c>
      <c r="I2322" s="42">
        <v>1024.5</v>
      </c>
      <c r="J2322" s="42" t="s">
        <v>17941</v>
      </c>
      <c r="K2322" s="42">
        <v>1014.6</v>
      </c>
      <c r="L2322" s="42" t="s">
        <v>17942</v>
      </c>
      <c r="M2322" s="42">
        <v>21.9</v>
      </c>
      <c r="N2322" s="42">
        <v>28.8</v>
      </c>
      <c r="O2322" s="42" t="s">
        <v>17943</v>
      </c>
      <c r="P2322" s="42">
        <v>14.6</v>
      </c>
      <c r="Q2322" s="42" t="s">
        <v>17944</v>
      </c>
      <c r="R2322" s="42">
        <v>16.3</v>
      </c>
      <c r="S2322" s="42">
        <v>2.2999999999999998</v>
      </c>
      <c r="T2322" s="42">
        <v>360</v>
      </c>
      <c r="U2322" s="42">
        <v>10.3</v>
      </c>
      <c r="V2322" s="42">
        <v>360</v>
      </c>
      <c r="W2322" s="42" t="s">
        <v>17945</v>
      </c>
      <c r="X2322" s="42">
        <v>2.5</v>
      </c>
      <c r="Y2322" s="42">
        <v>4.7</v>
      </c>
      <c r="Z2322" s="42">
        <v>4</v>
      </c>
      <c r="AA2322" s="42">
        <v>0.6</v>
      </c>
      <c r="AB2322" s="42" t="s">
        <v>17946</v>
      </c>
      <c r="AC2322" s="42">
        <v>0.6</v>
      </c>
      <c r="AD2322" s="42" t="s">
        <v>17947</v>
      </c>
      <c r="AE2322" s="42">
        <v>1</v>
      </c>
      <c r="AF2322" s="42" t="s">
        <v>8799</v>
      </c>
      <c r="AG2322" s="42">
        <v>71</v>
      </c>
      <c r="AH2322" s="42">
        <v>92.3</v>
      </c>
      <c r="AI2322" s="42">
        <v>154.5</v>
      </c>
      <c r="AJ2322" s="42">
        <v>353.3</v>
      </c>
      <c r="AK2322" s="42" t="s">
        <v>76</v>
      </c>
      <c r="AL2322" s="42" t="s">
        <v>76</v>
      </c>
      <c r="AM2322" s="42" t="s">
        <v>76</v>
      </c>
      <c r="AN2322" s="42">
        <v>5.2</v>
      </c>
    </row>
    <row r="2323" spans="2:40" x14ac:dyDescent="0.25">
      <c r="B2323" s="42" t="s">
        <v>408</v>
      </c>
      <c r="C2323" s="15">
        <v>467440</v>
      </c>
      <c r="D2323" s="15" t="s">
        <v>11931</v>
      </c>
      <c r="E2323" s="15">
        <v>2019</v>
      </c>
      <c r="F2323" s="41">
        <v>43497</v>
      </c>
      <c r="G2323" s="42">
        <v>1017.4</v>
      </c>
      <c r="H2323" s="42">
        <v>1017.8</v>
      </c>
      <c r="I2323" s="42">
        <v>1023.9</v>
      </c>
      <c r="J2323" s="42" t="s">
        <v>17948</v>
      </c>
      <c r="K2323" s="42">
        <v>1012.2</v>
      </c>
      <c r="L2323" s="42" t="s">
        <v>17949</v>
      </c>
      <c r="M2323" s="42">
        <v>23.8</v>
      </c>
      <c r="N2323" s="42">
        <v>31.3</v>
      </c>
      <c r="O2323" s="42" t="s">
        <v>12281</v>
      </c>
      <c r="P2323" s="42">
        <v>18.7</v>
      </c>
      <c r="Q2323" s="42" t="s">
        <v>17950</v>
      </c>
      <c r="R2323" s="42">
        <v>18.2</v>
      </c>
      <c r="S2323" s="42">
        <v>2.4</v>
      </c>
      <c r="T2323" s="42">
        <v>20</v>
      </c>
      <c r="U2323" s="42">
        <v>12.2</v>
      </c>
      <c r="V2323" s="42">
        <v>310</v>
      </c>
      <c r="W2323" s="42" t="s">
        <v>17951</v>
      </c>
      <c r="X2323" s="42">
        <v>12.5</v>
      </c>
      <c r="Y2323" s="42">
        <v>8.8000000000000007</v>
      </c>
      <c r="Z2323" s="42">
        <v>3</v>
      </c>
      <c r="AA2323" s="42">
        <v>1.5</v>
      </c>
      <c r="AB2323" s="42" t="s">
        <v>17952</v>
      </c>
      <c r="AC2323" s="42">
        <v>4</v>
      </c>
      <c r="AD2323" s="42" t="s">
        <v>17953</v>
      </c>
      <c r="AE2323" s="42">
        <v>6</v>
      </c>
      <c r="AF2323" s="42" t="s">
        <v>2713</v>
      </c>
      <c r="AG2323" s="42">
        <v>71</v>
      </c>
      <c r="AH2323" s="42">
        <v>111.3</v>
      </c>
      <c r="AI2323" s="42">
        <v>221.1</v>
      </c>
      <c r="AJ2323" s="42">
        <v>446.4</v>
      </c>
      <c r="AK2323" s="42" t="s">
        <v>76</v>
      </c>
      <c r="AL2323" s="42" t="s">
        <v>76</v>
      </c>
      <c r="AM2323" s="42" t="s">
        <v>76</v>
      </c>
      <c r="AN2323" s="42">
        <v>3.5</v>
      </c>
    </row>
    <row r="2324" spans="2:40" x14ac:dyDescent="0.25">
      <c r="B2324" s="42" t="s">
        <v>408</v>
      </c>
      <c r="C2324" s="15">
        <v>467440</v>
      </c>
      <c r="D2324" s="15" t="s">
        <v>11931</v>
      </c>
      <c r="E2324" s="15">
        <v>2019</v>
      </c>
      <c r="F2324" s="41">
        <v>43525</v>
      </c>
      <c r="G2324" s="42">
        <v>1014.7</v>
      </c>
      <c r="H2324" s="42">
        <v>1015.1</v>
      </c>
      <c r="I2324" s="42">
        <v>1020.1</v>
      </c>
      <c r="J2324" s="42" t="s">
        <v>17954</v>
      </c>
      <c r="K2324" s="42">
        <v>1008.7</v>
      </c>
      <c r="L2324" s="42" t="s">
        <v>17955</v>
      </c>
      <c r="M2324" s="42">
        <v>24.1</v>
      </c>
      <c r="N2324" s="42">
        <v>31.5</v>
      </c>
      <c r="O2324" s="42" t="s">
        <v>17956</v>
      </c>
      <c r="P2324" s="42">
        <v>17.399999999999999</v>
      </c>
      <c r="Q2324" s="42" t="s">
        <v>17957</v>
      </c>
      <c r="R2324" s="42">
        <v>18.8</v>
      </c>
      <c r="S2324" s="42">
        <v>2.2000000000000002</v>
      </c>
      <c r="T2324" s="42">
        <v>360</v>
      </c>
      <c r="U2324" s="42">
        <v>13.2</v>
      </c>
      <c r="V2324" s="42">
        <v>160</v>
      </c>
      <c r="W2324" s="42" t="s">
        <v>17958</v>
      </c>
      <c r="X2324" s="42">
        <v>44</v>
      </c>
      <c r="Y2324" s="42">
        <v>18.8</v>
      </c>
      <c r="Z2324" s="42">
        <v>7</v>
      </c>
      <c r="AA2324" s="42">
        <v>10</v>
      </c>
      <c r="AB2324" s="42" t="s">
        <v>17959</v>
      </c>
      <c r="AC2324" s="42">
        <v>10.5</v>
      </c>
      <c r="AD2324" s="42" t="s">
        <v>17410</v>
      </c>
      <c r="AE2324" s="42">
        <v>21</v>
      </c>
      <c r="AF2324" s="42" t="s">
        <v>3846</v>
      </c>
      <c r="AG2324" s="42">
        <v>73</v>
      </c>
      <c r="AH2324" s="42">
        <v>125.1</v>
      </c>
      <c r="AI2324" s="42">
        <v>206.1</v>
      </c>
      <c r="AJ2324" s="42">
        <v>482.93</v>
      </c>
      <c r="AK2324" s="42" t="s">
        <v>76</v>
      </c>
      <c r="AL2324" s="42" t="s">
        <v>76</v>
      </c>
      <c r="AM2324" s="42" t="s">
        <v>76</v>
      </c>
      <c r="AN2324" s="42">
        <v>4.3</v>
      </c>
    </row>
    <row r="2325" spans="2:40" x14ac:dyDescent="0.25">
      <c r="B2325" s="42" t="s">
        <v>408</v>
      </c>
      <c r="C2325" s="15">
        <v>467440</v>
      </c>
      <c r="D2325" s="15" t="s">
        <v>11931</v>
      </c>
      <c r="E2325" s="15">
        <v>2019</v>
      </c>
      <c r="F2325" s="41">
        <v>43556</v>
      </c>
      <c r="G2325" s="42">
        <v>1012</v>
      </c>
      <c r="H2325" s="42">
        <v>1012.3</v>
      </c>
      <c r="I2325" s="42">
        <v>1019.5</v>
      </c>
      <c r="J2325" s="42" t="s">
        <v>17960</v>
      </c>
      <c r="K2325" s="42">
        <v>1006.2</v>
      </c>
      <c r="L2325" s="42" t="s">
        <v>6321</v>
      </c>
      <c r="M2325" s="42">
        <v>26.9</v>
      </c>
      <c r="N2325" s="42">
        <v>33.299999999999997</v>
      </c>
      <c r="O2325" s="42" t="s">
        <v>17961</v>
      </c>
      <c r="P2325" s="42">
        <v>21</v>
      </c>
      <c r="Q2325" s="42" t="s">
        <v>17962</v>
      </c>
      <c r="R2325" s="42">
        <v>21.8</v>
      </c>
      <c r="S2325" s="42">
        <v>2.2000000000000002</v>
      </c>
      <c r="T2325" s="42">
        <v>350</v>
      </c>
      <c r="U2325" s="42">
        <v>15</v>
      </c>
      <c r="V2325" s="42">
        <v>290</v>
      </c>
      <c r="W2325" s="42" t="s">
        <v>17963</v>
      </c>
      <c r="X2325" s="42">
        <v>63.2</v>
      </c>
      <c r="Y2325" s="42">
        <v>9.5</v>
      </c>
      <c r="Z2325" s="42">
        <v>4</v>
      </c>
      <c r="AA2325" s="42">
        <v>8.5</v>
      </c>
      <c r="AB2325" s="42" t="s">
        <v>17964</v>
      </c>
      <c r="AC2325" s="42">
        <v>20.5</v>
      </c>
      <c r="AD2325" s="42" t="s">
        <v>17965</v>
      </c>
      <c r="AE2325" s="42">
        <v>49.5</v>
      </c>
      <c r="AF2325" s="42" t="s">
        <v>6327</v>
      </c>
      <c r="AG2325" s="42">
        <v>74</v>
      </c>
      <c r="AH2325" s="42">
        <v>150.30000000000001</v>
      </c>
      <c r="AI2325" s="42">
        <v>237.5</v>
      </c>
      <c r="AJ2325" s="42">
        <v>568.26</v>
      </c>
      <c r="AK2325" s="42" t="s">
        <v>76</v>
      </c>
      <c r="AL2325" s="42" t="s">
        <v>76</v>
      </c>
      <c r="AM2325" s="42" t="s">
        <v>76</v>
      </c>
      <c r="AN2325" s="42">
        <v>3.9</v>
      </c>
    </row>
    <row r="2326" spans="2:40" x14ac:dyDescent="0.25">
      <c r="B2326" s="42" t="s">
        <v>408</v>
      </c>
      <c r="C2326" s="15">
        <v>467440</v>
      </c>
      <c r="D2326" s="15" t="s">
        <v>11931</v>
      </c>
      <c r="E2326" s="15">
        <v>2019</v>
      </c>
      <c r="F2326" s="41">
        <v>43586</v>
      </c>
      <c r="G2326" s="42">
        <v>1009.3</v>
      </c>
      <c r="H2326" s="42">
        <v>1009.7</v>
      </c>
      <c r="I2326" s="42">
        <v>1014.2</v>
      </c>
      <c r="J2326" s="42" t="s">
        <v>17966</v>
      </c>
      <c r="K2326" s="42">
        <v>1005</v>
      </c>
      <c r="L2326" s="42" t="s">
        <v>17967</v>
      </c>
      <c r="M2326" s="42">
        <v>27.5</v>
      </c>
      <c r="N2326" s="42">
        <v>33</v>
      </c>
      <c r="O2326" s="42" t="s">
        <v>17968</v>
      </c>
      <c r="P2326" s="42">
        <v>22.2</v>
      </c>
      <c r="Q2326" s="42" t="s">
        <v>17969</v>
      </c>
      <c r="R2326" s="42">
        <v>23.5</v>
      </c>
      <c r="S2326" s="42">
        <v>1.7</v>
      </c>
      <c r="T2326" s="42">
        <v>290</v>
      </c>
      <c r="U2326" s="42">
        <v>11.4</v>
      </c>
      <c r="V2326" s="42">
        <v>360</v>
      </c>
      <c r="W2326" s="42" t="s">
        <v>17970</v>
      </c>
      <c r="X2326" s="42">
        <v>196.3</v>
      </c>
      <c r="Y2326" s="42">
        <v>35.4</v>
      </c>
      <c r="Z2326" s="42">
        <v>14</v>
      </c>
      <c r="AA2326" s="42">
        <v>13</v>
      </c>
      <c r="AB2326" s="42" t="s">
        <v>17971</v>
      </c>
      <c r="AC2326" s="42">
        <v>35.5</v>
      </c>
      <c r="AD2326" s="42" t="s">
        <v>17972</v>
      </c>
      <c r="AE2326" s="42">
        <v>63.5</v>
      </c>
      <c r="AF2326" s="42" t="s">
        <v>3862</v>
      </c>
      <c r="AG2326" s="42">
        <v>79</v>
      </c>
      <c r="AH2326" s="42">
        <v>119.2</v>
      </c>
      <c r="AI2326" s="42">
        <v>143.4</v>
      </c>
      <c r="AJ2326" s="42">
        <v>467.48</v>
      </c>
      <c r="AK2326" s="42" t="s">
        <v>76</v>
      </c>
      <c r="AL2326" s="42" t="s">
        <v>76</v>
      </c>
      <c r="AM2326" s="42" t="s">
        <v>76</v>
      </c>
      <c r="AN2326" s="42">
        <v>7</v>
      </c>
    </row>
    <row r="2327" spans="2:40" x14ac:dyDescent="0.25">
      <c r="B2327" s="42" t="s">
        <v>408</v>
      </c>
      <c r="C2327" s="15">
        <v>467440</v>
      </c>
      <c r="D2327" s="15" t="s">
        <v>11931</v>
      </c>
      <c r="E2327" s="15">
        <v>2019</v>
      </c>
      <c r="F2327" s="41">
        <v>43617</v>
      </c>
      <c r="G2327" s="42">
        <v>1006.8</v>
      </c>
      <c r="H2327" s="42">
        <v>1007.2</v>
      </c>
      <c r="I2327" s="42">
        <v>1012.2</v>
      </c>
      <c r="J2327" s="42" t="s">
        <v>17973</v>
      </c>
      <c r="K2327" s="42">
        <v>999.9</v>
      </c>
      <c r="L2327" s="42" t="s">
        <v>17974</v>
      </c>
      <c r="M2327" s="42">
        <v>29.5</v>
      </c>
      <c r="N2327" s="42">
        <v>34.299999999999997</v>
      </c>
      <c r="O2327" s="42" t="s">
        <v>17975</v>
      </c>
      <c r="P2327" s="42">
        <v>24.4</v>
      </c>
      <c r="Q2327" s="42" t="s">
        <v>17976</v>
      </c>
      <c r="R2327" s="42">
        <v>25.4</v>
      </c>
      <c r="S2327" s="42">
        <v>1.8</v>
      </c>
      <c r="T2327" s="42">
        <v>160</v>
      </c>
      <c r="U2327" s="42">
        <v>14.7</v>
      </c>
      <c r="V2327" s="42">
        <v>150</v>
      </c>
      <c r="W2327" s="42" t="s">
        <v>17977</v>
      </c>
      <c r="X2327" s="42">
        <v>357.5</v>
      </c>
      <c r="Y2327" s="42">
        <v>37</v>
      </c>
      <c r="Z2327" s="42">
        <v>17</v>
      </c>
      <c r="AA2327" s="42">
        <v>21</v>
      </c>
      <c r="AB2327" s="42" t="s">
        <v>17978</v>
      </c>
      <c r="AC2327" s="42">
        <v>55.5</v>
      </c>
      <c r="AD2327" s="42" t="s">
        <v>17979</v>
      </c>
      <c r="AE2327" s="42">
        <v>66.5</v>
      </c>
      <c r="AF2327" s="42" t="s">
        <v>2254</v>
      </c>
      <c r="AG2327" s="42">
        <v>79</v>
      </c>
      <c r="AH2327" s="42">
        <v>137.19999999999999</v>
      </c>
      <c r="AI2327" s="42">
        <v>201.1</v>
      </c>
      <c r="AJ2327" s="42">
        <v>523.67999999999995</v>
      </c>
      <c r="AK2327" s="42" t="s">
        <v>76</v>
      </c>
      <c r="AL2327" s="42" t="s">
        <v>76</v>
      </c>
      <c r="AM2327" s="42" t="s">
        <v>76</v>
      </c>
      <c r="AN2327" s="42">
        <v>6.6</v>
      </c>
    </row>
    <row r="2328" spans="2:40" x14ac:dyDescent="0.25">
      <c r="B2328" s="42" t="s">
        <v>408</v>
      </c>
      <c r="C2328" s="15">
        <v>467440</v>
      </c>
      <c r="D2328" s="15" t="s">
        <v>11931</v>
      </c>
      <c r="E2328" s="15">
        <v>2019</v>
      </c>
      <c r="F2328" s="41">
        <v>43647</v>
      </c>
      <c r="G2328" s="42">
        <v>1006</v>
      </c>
      <c r="H2328" s="42">
        <v>1006.3</v>
      </c>
      <c r="I2328" s="42">
        <v>1011.9</v>
      </c>
      <c r="J2328" s="42" t="s">
        <v>17980</v>
      </c>
      <c r="K2328" s="42">
        <v>994.4</v>
      </c>
      <c r="L2328" s="42" t="s">
        <v>17981</v>
      </c>
      <c r="M2328" s="42">
        <v>29.3</v>
      </c>
      <c r="N2328" s="42">
        <v>35.200000000000003</v>
      </c>
      <c r="O2328" s="42" t="s">
        <v>17982</v>
      </c>
      <c r="P2328" s="42">
        <v>23.7</v>
      </c>
      <c r="Q2328" s="42" t="s">
        <v>17983</v>
      </c>
      <c r="R2328" s="42">
        <v>25.5</v>
      </c>
      <c r="S2328" s="42">
        <v>2</v>
      </c>
      <c r="T2328" s="42">
        <v>60</v>
      </c>
      <c r="U2328" s="42">
        <v>14.8</v>
      </c>
      <c r="V2328" s="42">
        <v>190</v>
      </c>
      <c r="W2328" s="42" t="s">
        <v>17984</v>
      </c>
      <c r="X2328" s="42">
        <v>500</v>
      </c>
      <c r="Y2328" s="42">
        <v>70.599999999999994</v>
      </c>
      <c r="Z2328" s="42">
        <v>18</v>
      </c>
      <c r="AA2328" s="42">
        <v>20</v>
      </c>
      <c r="AB2328" s="42" t="s">
        <v>17985</v>
      </c>
      <c r="AC2328" s="42">
        <v>43.5</v>
      </c>
      <c r="AD2328" s="42" t="s">
        <v>17986</v>
      </c>
      <c r="AE2328" s="42">
        <v>85.5</v>
      </c>
      <c r="AF2328" s="42" t="s">
        <v>16895</v>
      </c>
      <c r="AG2328" s="42">
        <v>81</v>
      </c>
      <c r="AH2328" s="42">
        <v>132.80000000000001</v>
      </c>
      <c r="AI2328" s="42">
        <v>170.2</v>
      </c>
      <c r="AJ2328" s="42">
        <v>468.11</v>
      </c>
      <c r="AK2328" s="42" t="s">
        <v>76</v>
      </c>
      <c r="AL2328" s="42" t="s">
        <v>76</v>
      </c>
      <c r="AM2328" s="42" t="s">
        <v>76</v>
      </c>
      <c r="AN2328" s="42">
        <v>6.7</v>
      </c>
    </row>
    <row r="2329" spans="2:40" x14ac:dyDescent="0.25">
      <c r="B2329" s="42" t="s">
        <v>408</v>
      </c>
      <c r="C2329" s="15">
        <v>467440</v>
      </c>
      <c r="D2329" s="15" t="s">
        <v>11931</v>
      </c>
      <c r="E2329" s="15">
        <v>2019</v>
      </c>
      <c r="F2329" s="41">
        <v>43678</v>
      </c>
      <c r="G2329" s="42">
        <v>1003.2</v>
      </c>
      <c r="H2329" s="42">
        <v>1003.6</v>
      </c>
      <c r="I2329" s="42">
        <v>1011.2</v>
      </c>
      <c r="J2329" s="42" t="s">
        <v>17987</v>
      </c>
      <c r="K2329" s="42">
        <v>984.5</v>
      </c>
      <c r="L2329" s="42" t="s">
        <v>17988</v>
      </c>
      <c r="M2329" s="42">
        <v>28.8</v>
      </c>
      <c r="N2329" s="42">
        <v>33.200000000000003</v>
      </c>
      <c r="O2329" s="42" t="s">
        <v>17989</v>
      </c>
      <c r="P2329" s="42">
        <v>25</v>
      </c>
      <c r="Q2329" s="42" t="s">
        <v>17990</v>
      </c>
      <c r="R2329" s="42">
        <v>25.7</v>
      </c>
      <c r="S2329" s="42">
        <v>2.2999999999999998</v>
      </c>
      <c r="T2329" s="42">
        <v>360</v>
      </c>
      <c r="U2329" s="42">
        <v>22.3</v>
      </c>
      <c r="V2329" s="42">
        <v>160</v>
      </c>
      <c r="W2329" s="42" t="s">
        <v>17991</v>
      </c>
      <c r="X2329" s="42">
        <v>726.2</v>
      </c>
      <c r="Y2329" s="42">
        <v>116.8</v>
      </c>
      <c r="Z2329" s="42">
        <v>21</v>
      </c>
      <c r="AA2329" s="42">
        <v>17.5</v>
      </c>
      <c r="AB2329" s="42" t="s">
        <v>17992</v>
      </c>
      <c r="AC2329" s="42">
        <v>55.5</v>
      </c>
      <c r="AD2329" s="42" t="s">
        <v>17993</v>
      </c>
      <c r="AE2329" s="42">
        <v>104</v>
      </c>
      <c r="AF2329" s="42" t="s">
        <v>6359</v>
      </c>
      <c r="AG2329" s="42">
        <v>84</v>
      </c>
      <c r="AH2329" s="42">
        <v>111.1</v>
      </c>
      <c r="AI2329" s="42">
        <v>129.6</v>
      </c>
      <c r="AJ2329" s="42">
        <v>374.89</v>
      </c>
      <c r="AK2329" s="42" t="s">
        <v>76</v>
      </c>
      <c r="AL2329" s="42" t="s">
        <v>76</v>
      </c>
      <c r="AM2329" s="42" t="s">
        <v>76</v>
      </c>
      <c r="AN2329" s="42">
        <v>7.3</v>
      </c>
    </row>
    <row r="2330" spans="2:40" x14ac:dyDescent="0.25">
      <c r="B2330" s="42" t="s">
        <v>408</v>
      </c>
      <c r="C2330" s="15">
        <v>467440</v>
      </c>
      <c r="D2330" s="15" t="s">
        <v>11931</v>
      </c>
      <c r="E2330" s="15">
        <v>2019</v>
      </c>
      <c r="F2330" s="41">
        <v>43709</v>
      </c>
      <c r="G2330" s="42">
        <v>1007.8</v>
      </c>
      <c r="H2330" s="42">
        <v>1008.1</v>
      </c>
      <c r="I2330" s="42">
        <v>1017</v>
      </c>
      <c r="J2330" s="42" t="s">
        <v>17994</v>
      </c>
      <c r="K2330" s="42">
        <v>997.7</v>
      </c>
      <c r="L2330" s="42" t="s">
        <v>17995</v>
      </c>
      <c r="M2330" s="42">
        <v>28.7</v>
      </c>
      <c r="N2330" s="42">
        <v>32.799999999999997</v>
      </c>
      <c r="O2330" s="42" t="s">
        <v>17996</v>
      </c>
      <c r="P2330" s="42">
        <v>24.5</v>
      </c>
      <c r="Q2330" s="42" t="s">
        <v>17997</v>
      </c>
      <c r="R2330" s="42">
        <v>23.9</v>
      </c>
      <c r="S2330" s="42">
        <v>2</v>
      </c>
      <c r="T2330" s="42">
        <v>290</v>
      </c>
      <c r="U2330" s="42">
        <v>18.5</v>
      </c>
      <c r="V2330" s="42">
        <v>340</v>
      </c>
      <c r="W2330" s="42" t="s">
        <v>17998</v>
      </c>
      <c r="X2330" s="42">
        <v>247</v>
      </c>
      <c r="Y2330" s="42">
        <v>28.5</v>
      </c>
      <c r="Z2330" s="42">
        <v>8</v>
      </c>
      <c r="AA2330" s="42">
        <v>23</v>
      </c>
      <c r="AB2330" s="42" t="s">
        <v>17999</v>
      </c>
      <c r="AC2330" s="42">
        <v>75</v>
      </c>
      <c r="AD2330" s="42" t="s">
        <v>18000</v>
      </c>
      <c r="AE2330" s="42">
        <v>130.5</v>
      </c>
      <c r="AF2330" s="42" t="s">
        <v>6992</v>
      </c>
      <c r="AG2330" s="42">
        <v>76</v>
      </c>
      <c r="AH2330" s="42">
        <v>137.30000000000001</v>
      </c>
      <c r="AI2330" s="42">
        <v>198.9</v>
      </c>
      <c r="AJ2330" s="42">
        <v>492.14</v>
      </c>
      <c r="AK2330" s="42" t="s">
        <v>76</v>
      </c>
      <c r="AL2330" s="42" t="s">
        <v>76</v>
      </c>
      <c r="AM2330" s="42" t="s">
        <v>76</v>
      </c>
      <c r="AN2330" s="42">
        <v>5.4</v>
      </c>
    </row>
    <row r="2331" spans="2:40" x14ac:dyDescent="0.25">
      <c r="B2331" s="42" t="s">
        <v>408</v>
      </c>
      <c r="C2331" s="15">
        <v>467440</v>
      </c>
      <c r="D2331" s="15" t="s">
        <v>11931</v>
      </c>
      <c r="E2331" s="15">
        <v>2019</v>
      </c>
      <c r="F2331" s="41">
        <v>43739</v>
      </c>
      <c r="G2331" s="42">
        <v>1013.3</v>
      </c>
      <c r="H2331" s="42">
        <v>1013.7</v>
      </c>
      <c r="I2331" s="42">
        <v>1017.7</v>
      </c>
      <c r="J2331" s="42" t="s">
        <v>18001</v>
      </c>
      <c r="K2331" s="42">
        <v>1002.1</v>
      </c>
      <c r="L2331" s="42" t="s">
        <v>2280</v>
      </c>
      <c r="M2331" s="42">
        <v>27.7</v>
      </c>
      <c r="N2331" s="42">
        <v>31.9</v>
      </c>
      <c r="O2331" s="42" t="s">
        <v>18002</v>
      </c>
      <c r="P2331" s="42">
        <v>23.3</v>
      </c>
      <c r="Q2331" s="42" t="s">
        <v>18003</v>
      </c>
      <c r="R2331" s="42">
        <v>22.1</v>
      </c>
      <c r="S2331" s="42">
        <v>1.9</v>
      </c>
      <c r="T2331" s="42">
        <v>290</v>
      </c>
      <c r="U2331" s="42">
        <v>19.100000000000001</v>
      </c>
      <c r="V2331" s="42">
        <v>330</v>
      </c>
      <c r="W2331" s="42" t="s">
        <v>18004</v>
      </c>
      <c r="X2331" s="42">
        <v>52.5</v>
      </c>
      <c r="Y2331" s="42">
        <v>4.7</v>
      </c>
      <c r="Z2331" s="42">
        <v>3</v>
      </c>
      <c r="AA2331" s="42">
        <v>8</v>
      </c>
      <c r="AB2331" s="42" t="s">
        <v>18005</v>
      </c>
      <c r="AC2331" s="42">
        <v>30.5</v>
      </c>
      <c r="AD2331" s="42" t="s">
        <v>18006</v>
      </c>
      <c r="AE2331" s="42">
        <v>33</v>
      </c>
      <c r="AF2331" s="42" t="s">
        <v>18007</v>
      </c>
      <c r="AG2331" s="42">
        <v>72</v>
      </c>
      <c r="AH2331" s="42">
        <v>135.80000000000001</v>
      </c>
      <c r="AI2331" s="42">
        <v>232.7</v>
      </c>
      <c r="AJ2331" s="42">
        <v>475.91</v>
      </c>
      <c r="AK2331" s="42" t="s">
        <v>76</v>
      </c>
      <c r="AL2331" s="42" t="s">
        <v>76</v>
      </c>
      <c r="AM2331" s="42" t="s">
        <v>76</v>
      </c>
      <c r="AN2331" s="42">
        <v>3.9</v>
      </c>
    </row>
    <row r="2332" spans="2:40" x14ac:dyDescent="0.25">
      <c r="B2332" s="42" t="s">
        <v>408</v>
      </c>
      <c r="C2332" s="15">
        <v>467440</v>
      </c>
      <c r="D2332" s="15" t="s">
        <v>11931</v>
      </c>
      <c r="E2332" s="15">
        <v>2019</v>
      </c>
      <c r="F2332" s="41">
        <v>43770</v>
      </c>
      <c r="G2332" s="42">
        <v>1014.5</v>
      </c>
      <c r="H2332" s="42">
        <v>1014.9</v>
      </c>
      <c r="I2332" s="42">
        <v>1021.1</v>
      </c>
      <c r="J2332" s="42" t="s">
        <v>18008</v>
      </c>
      <c r="K2332" s="42">
        <v>1007.6</v>
      </c>
      <c r="L2332" s="42" t="s">
        <v>18009</v>
      </c>
      <c r="M2332" s="42">
        <v>25.1</v>
      </c>
      <c r="N2332" s="42">
        <v>31.8</v>
      </c>
      <c r="O2332" s="42" t="s">
        <v>18010</v>
      </c>
      <c r="P2332" s="42">
        <v>19.399999999999999</v>
      </c>
      <c r="Q2332" s="42" t="s">
        <v>18011</v>
      </c>
      <c r="R2332" s="42">
        <v>19.100000000000001</v>
      </c>
      <c r="S2332" s="42">
        <v>2</v>
      </c>
      <c r="T2332" s="42">
        <v>360</v>
      </c>
      <c r="U2332" s="42">
        <v>8.6999999999999993</v>
      </c>
      <c r="V2332" s="42">
        <v>320</v>
      </c>
      <c r="W2332" s="42" t="s">
        <v>18012</v>
      </c>
      <c r="X2332" s="42">
        <v>2</v>
      </c>
      <c r="Y2332" s="42">
        <v>2.7</v>
      </c>
      <c r="Z2332" s="42">
        <v>1</v>
      </c>
      <c r="AA2332" s="42">
        <v>0.5</v>
      </c>
      <c r="AB2332" s="42" t="s">
        <v>18013</v>
      </c>
      <c r="AC2332" s="42">
        <v>1.5</v>
      </c>
      <c r="AD2332" s="42" t="s">
        <v>18014</v>
      </c>
      <c r="AE2332" s="42">
        <v>2</v>
      </c>
      <c r="AF2332" s="42" t="s">
        <v>4521</v>
      </c>
      <c r="AG2332" s="42">
        <v>70</v>
      </c>
      <c r="AH2332" s="42">
        <v>114.9</v>
      </c>
      <c r="AI2332" s="42">
        <v>215.2</v>
      </c>
      <c r="AJ2332" s="42">
        <v>378.6</v>
      </c>
      <c r="AK2332" s="42" t="s">
        <v>76</v>
      </c>
      <c r="AL2332" s="42" t="s">
        <v>76</v>
      </c>
      <c r="AM2332" s="42" t="s">
        <v>76</v>
      </c>
      <c r="AN2332" s="42">
        <v>3.8</v>
      </c>
    </row>
    <row r="2333" spans="2:40" x14ac:dyDescent="0.25">
      <c r="B2333" s="42" t="s">
        <v>408</v>
      </c>
      <c r="C2333" s="15">
        <v>467440</v>
      </c>
      <c r="D2333" s="15" t="s">
        <v>11931</v>
      </c>
      <c r="E2333" s="15">
        <v>2019</v>
      </c>
      <c r="F2333" s="41">
        <v>43800</v>
      </c>
      <c r="G2333" s="42">
        <v>1017.8</v>
      </c>
      <c r="H2333" s="42">
        <v>1018.2</v>
      </c>
      <c r="I2333" s="42">
        <v>1024.2</v>
      </c>
      <c r="J2333" s="42" t="s">
        <v>18015</v>
      </c>
      <c r="K2333" s="42">
        <v>1011.1</v>
      </c>
      <c r="L2333" s="42" t="s">
        <v>17463</v>
      </c>
      <c r="M2333" s="42">
        <v>21.8</v>
      </c>
      <c r="N2333" s="42">
        <v>29.6</v>
      </c>
      <c r="O2333" s="42" t="s">
        <v>18016</v>
      </c>
      <c r="P2333" s="42">
        <v>14.6</v>
      </c>
      <c r="Q2333" s="42" t="s">
        <v>18017</v>
      </c>
      <c r="R2333" s="42">
        <v>16.100000000000001</v>
      </c>
      <c r="S2333" s="42">
        <v>2.2999999999999998</v>
      </c>
      <c r="T2333" s="42">
        <v>360</v>
      </c>
      <c r="U2333" s="42">
        <v>10.4</v>
      </c>
      <c r="V2333" s="42">
        <v>10</v>
      </c>
      <c r="W2333" s="42" t="s">
        <v>18018</v>
      </c>
      <c r="X2333" s="42">
        <v>22.3</v>
      </c>
      <c r="Y2333" s="42">
        <v>20.5</v>
      </c>
      <c r="Z2333" s="42">
        <v>4</v>
      </c>
      <c r="AA2333" s="42">
        <v>3</v>
      </c>
      <c r="AB2333" s="42" t="s">
        <v>18019</v>
      </c>
      <c r="AC2333" s="42">
        <v>5</v>
      </c>
      <c r="AD2333" s="42" t="s">
        <v>18020</v>
      </c>
      <c r="AE2333" s="42">
        <v>10</v>
      </c>
      <c r="AF2333" s="42" t="s">
        <v>3428</v>
      </c>
      <c r="AG2333" s="42">
        <v>71</v>
      </c>
      <c r="AH2333" s="42">
        <v>86.6</v>
      </c>
      <c r="AI2333" s="42">
        <v>171</v>
      </c>
      <c r="AJ2333" s="42">
        <v>400.24</v>
      </c>
      <c r="AK2333" s="42" t="s">
        <v>76</v>
      </c>
      <c r="AL2333" s="42" t="s">
        <v>76</v>
      </c>
      <c r="AM2333" s="42" t="s">
        <v>76</v>
      </c>
      <c r="AN2333" s="42">
        <v>4.9000000000000004</v>
      </c>
    </row>
    <row r="2334" spans="2:40" x14ac:dyDescent="0.25">
      <c r="B2334" s="42" t="s">
        <v>408</v>
      </c>
      <c r="C2334" s="15">
        <v>467440</v>
      </c>
      <c r="D2334" s="15" t="s">
        <v>11931</v>
      </c>
      <c r="E2334" s="15">
        <v>2020</v>
      </c>
      <c r="F2334" s="41">
        <v>43831</v>
      </c>
      <c r="G2334" s="42">
        <v>1017.8</v>
      </c>
      <c r="H2334" s="42">
        <v>1018.2</v>
      </c>
      <c r="I2334" s="42">
        <v>1026.5999999999999</v>
      </c>
      <c r="J2334" s="42" t="s">
        <v>7643</v>
      </c>
      <c r="K2334" s="42">
        <v>1008.5</v>
      </c>
      <c r="L2334" s="42" t="s">
        <v>18021</v>
      </c>
      <c r="M2334" s="42">
        <v>20.9</v>
      </c>
      <c r="N2334" s="42">
        <v>29</v>
      </c>
      <c r="O2334" s="42" t="s">
        <v>1611</v>
      </c>
      <c r="P2334" s="42">
        <v>11.7</v>
      </c>
      <c r="Q2334" s="42" t="s">
        <v>16363</v>
      </c>
      <c r="R2334" s="42">
        <v>15.1</v>
      </c>
      <c r="S2334" s="42">
        <v>2.5</v>
      </c>
      <c r="T2334" s="42">
        <v>350</v>
      </c>
      <c r="U2334" s="42">
        <v>14.7</v>
      </c>
      <c r="V2334" s="42">
        <v>360</v>
      </c>
      <c r="W2334" s="42" t="s">
        <v>18022</v>
      </c>
      <c r="X2334" s="42">
        <v>26.5</v>
      </c>
      <c r="Y2334" s="42">
        <v>22.8</v>
      </c>
      <c r="Z2334" s="42">
        <v>4</v>
      </c>
      <c r="AA2334" s="42">
        <v>3.5</v>
      </c>
      <c r="AB2334" s="42" t="s">
        <v>18023</v>
      </c>
      <c r="AC2334" s="42">
        <v>9</v>
      </c>
      <c r="AD2334" s="42" t="s">
        <v>18024</v>
      </c>
      <c r="AE2334" s="42">
        <v>18</v>
      </c>
      <c r="AF2334" s="42" t="s">
        <v>4535</v>
      </c>
      <c r="AG2334" s="42">
        <v>70</v>
      </c>
      <c r="AH2334" s="42">
        <v>95.1</v>
      </c>
      <c r="AI2334" s="42">
        <v>228</v>
      </c>
      <c r="AJ2334" s="42">
        <v>488.08</v>
      </c>
      <c r="AK2334" s="42" t="s">
        <v>76</v>
      </c>
      <c r="AL2334" s="42" t="s">
        <v>76</v>
      </c>
      <c r="AM2334" s="42" t="s">
        <v>76</v>
      </c>
      <c r="AN2334" s="42">
        <v>3</v>
      </c>
    </row>
    <row r="2335" spans="2:40" x14ac:dyDescent="0.25">
      <c r="B2335" s="42" t="s">
        <v>408</v>
      </c>
      <c r="C2335" s="15">
        <v>467440</v>
      </c>
      <c r="D2335" s="15" t="s">
        <v>11931</v>
      </c>
      <c r="E2335" s="15">
        <v>2020</v>
      </c>
      <c r="F2335" s="41">
        <v>43862</v>
      </c>
      <c r="G2335" s="42">
        <v>1019.7</v>
      </c>
      <c r="H2335" s="42">
        <v>1020.1</v>
      </c>
      <c r="I2335" s="42">
        <v>1027.3</v>
      </c>
      <c r="J2335" s="42" t="s">
        <v>17475</v>
      </c>
      <c r="K2335" s="42">
        <v>1011.3</v>
      </c>
      <c r="L2335" s="42" t="s">
        <v>18025</v>
      </c>
      <c r="M2335" s="42">
        <v>21.8</v>
      </c>
      <c r="N2335" s="42">
        <v>29.9</v>
      </c>
      <c r="O2335" s="42" t="s">
        <v>18026</v>
      </c>
      <c r="P2335" s="42">
        <v>13</v>
      </c>
      <c r="Q2335" s="42" t="s">
        <v>18027</v>
      </c>
      <c r="R2335" s="42">
        <v>15.7</v>
      </c>
      <c r="S2335" s="42">
        <v>2.2999999999999998</v>
      </c>
      <c r="T2335" s="42">
        <v>350</v>
      </c>
      <c r="U2335" s="42">
        <v>12.2</v>
      </c>
      <c r="V2335" s="42">
        <v>180</v>
      </c>
      <c r="W2335" s="42" t="s">
        <v>18028</v>
      </c>
      <c r="X2335" s="42">
        <v>0.5</v>
      </c>
      <c r="Y2335" s="42">
        <v>1.7</v>
      </c>
      <c r="Z2335" s="42">
        <v>1</v>
      </c>
      <c r="AA2335" s="42">
        <v>0.5</v>
      </c>
      <c r="AB2335" s="42" t="s">
        <v>18029</v>
      </c>
      <c r="AC2335" s="42">
        <v>0.5</v>
      </c>
      <c r="AD2335" s="42" t="s">
        <v>18030</v>
      </c>
      <c r="AE2335" s="42">
        <v>0.5</v>
      </c>
      <c r="AF2335" s="42" t="s">
        <v>15223</v>
      </c>
      <c r="AG2335" s="42">
        <v>69</v>
      </c>
      <c r="AH2335" s="42">
        <v>112.2</v>
      </c>
      <c r="AI2335" s="42">
        <v>218.7</v>
      </c>
      <c r="AJ2335" s="42">
        <v>525.74</v>
      </c>
      <c r="AK2335" s="42" t="s">
        <v>76</v>
      </c>
      <c r="AL2335" s="42" t="s">
        <v>76</v>
      </c>
      <c r="AM2335" s="42" t="s">
        <v>76</v>
      </c>
      <c r="AN2335" s="42">
        <v>3.5</v>
      </c>
    </row>
    <row r="2336" spans="2:40" x14ac:dyDescent="0.25">
      <c r="B2336" s="42" t="s">
        <v>408</v>
      </c>
      <c r="C2336" s="15">
        <v>467440</v>
      </c>
      <c r="D2336" s="15" t="s">
        <v>11931</v>
      </c>
      <c r="E2336" s="15">
        <v>2020</v>
      </c>
      <c r="F2336" s="41">
        <v>43891</v>
      </c>
      <c r="G2336" s="42">
        <v>1014.6</v>
      </c>
      <c r="H2336" s="42">
        <v>1015</v>
      </c>
      <c r="I2336" s="42">
        <v>1021.3</v>
      </c>
      <c r="J2336" s="42" t="s">
        <v>18031</v>
      </c>
      <c r="K2336" s="42">
        <v>1007</v>
      </c>
      <c r="L2336" s="42" t="s">
        <v>18032</v>
      </c>
      <c r="M2336" s="42">
        <v>24.7</v>
      </c>
      <c r="N2336" s="42">
        <v>32</v>
      </c>
      <c r="O2336" s="42" t="s">
        <v>18033</v>
      </c>
      <c r="P2336" s="42">
        <v>18.100000000000001</v>
      </c>
      <c r="Q2336" s="42" t="s">
        <v>1628</v>
      </c>
      <c r="R2336" s="42">
        <v>19</v>
      </c>
      <c r="S2336" s="42">
        <v>2.2000000000000002</v>
      </c>
      <c r="T2336" s="42">
        <v>310</v>
      </c>
      <c r="U2336" s="42">
        <v>11.4</v>
      </c>
      <c r="V2336" s="42">
        <v>170</v>
      </c>
      <c r="W2336" s="42" t="s">
        <v>18034</v>
      </c>
      <c r="X2336" s="42">
        <v>29</v>
      </c>
      <c r="Y2336" s="42">
        <v>4.3</v>
      </c>
      <c r="Z2336" s="42">
        <v>3</v>
      </c>
      <c r="AA2336" s="42">
        <v>8.5</v>
      </c>
      <c r="AB2336" s="42" t="s">
        <v>18035</v>
      </c>
      <c r="AC2336" s="42">
        <v>19</v>
      </c>
      <c r="AD2336" s="42" t="s">
        <v>18036</v>
      </c>
      <c r="AE2336" s="42">
        <v>19</v>
      </c>
      <c r="AF2336" s="42" t="s">
        <v>6408</v>
      </c>
      <c r="AG2336" s="42">
        <v>71</v>
      </c>
      <c r="AH2336" s="42">
        <v>141.9</v>
      </c>
      <c r="AI2336" s="42">
        <v>227.8</v>
      </c>
      <c r="AJ2336" s="42">
        <v>605.87</v>
      </c>
      <c r="AK2336" s="42" t="s">
        <v>76</v>
      </c>
      <c r="AL2336" s="42" t="s">
        <v>76</v>
      </c>
      <c r="AM2336" s="42" t="s">
        <v>76</v>
      </c>
      <c r="AN2336" s="42">
        <v>3.9</v>
      </c>
    </row>
    <row r="2337" spans="2:40" x14ac:dyDescent="0.25">
      <c r="B2337" s="42" t="s">
        <v>408</v>
      </c>
      <c r="C2337" s="15">
        <v>467440</v>
      </c>
      <c r="D2337" s="15" t="s">
        <v>11931</v>
      </c>
      <c r="E2337" s="15">
        <v>2020</v>
      </c>
      <c r="F2337" s="41">
        <v>43922</v>
      </c>
      <c r="G2337" s="42">
        <v>1014.9</v>
      </c>
      <c r="H2337" s="42">
        <v>1015.3</v>
      </c>
      <c r="I2337" s="42">
        <v>1019.8</v>
      </c>
      <c r="J2337" s="42" t="s">
        <v>18037</v>
      </c>
      <c r="K2337" s="42">
        <v>1010.5</v>
      </c>
      <c r="L2337" s="42" t="s">
        <v>18038</v>
      </c>
      <c r="M2337" s="42">
        <v>25</v>
      </c>
      <c r="N2337" s="42">
        <v>31</v>
      </c>
      <c r="O2337" s="42" t="s">
        <v>18039</v>
      </c>
      <c r="P2337" s="42">
        <v>17.100000000000001</v>
      </c>
      <c r="Q2337" s="42" t="s">
        <v>18040</v>
      </c>
      <c r="R2337" s="42">
        <v>18.7</v>
      </c>
      <c r="S2337" s="42">
        <v>2.5</v>
      </c>
      <c r="T2337" s="42">
        <v>290</v>
      </c>
      <c r="U2337" s="42">
        <v>13.3</v>
      </c>
      <c r="V2337" s="42">
        <v>360</v>
      </c>
      <c r="W2337" s="42" t="s">
        <v>18041</v>
      </c>
      <c r="X2337" s="42">
        <v>34.5</v>
      </c>
      <c r="Y2337" s="42">
        <v>9.9</v>
      </c>
      <c r="Z2337" s="42">
        <v>2</v>
      </c>
      <c r="AA2337" s="42">
        <v>2.5</v>
      </c>
      <c r="AB2337" s="42" t="s">
        <v>18042</v>
      </c>
      <c r="AC2337" s="42">
        <v>8</v>
      </c>
      <c r="AD2337" s="42" t="s">
        <v>18043</v>
      </c>
      <c r="AE2337" s="42">
        <v>22</v>
      </c>
      <c r="AF2337" s="42" t="s">
        <v>3943</v>
      </c>
      <c r="AG2337" s="42">
        <v>69</v>
      </c>
      <c r="AH2337" s="42">
        <v>147.80000000000001</v>
      </c>
      <c r="AI2337" s="42">
        <v>218.3</v>
      </c>
      <c r="AJ2337" s="42">
        <v>644.54999999999995</v>
      </c>
      <c r="AK2337" s="42" t="s">
        <v>76</v>
      </c>
      <c r="AL2337" s="42" t="s">
        <v>76</v>
      </c>
      <c r="AM2337" s="42" t="s">
        <v>76</v>
      </c>
      <c r="AN2337" s="42">
        <v>4.5999999999999996</v>
      </c>
    </row>
    <row r="2338" spans="2:40" x14ac:dyDescent="0.25">
      <c r="B2338" s="42" t="s">
        <v>408</v>
      </c>
      <c r="C2338" s="15">
        <v>467440</v>
      </c>
      <c r="D2338" s="15" t="s">
        <v>11931</v>
      </c>
      <c r="E2338" s="15">
        <v>2020</v>
      </c>
      <c r="F2338" s="41">
        <v>43952</v>
      </c>
      <c r="G2338" s="42">
        <v>1009.1</v>
      </c>
      <c r="H2338" s="42">
        <v>1009.5</v>
      </c>
      <c r="I2338" s="42">
        <v>1014.1</v>
      </c>
      <c r="J2338" s="42" t="s">
        <v>18044</v>
      </c>
      <c r="K2338" s="42">
        <v>1001.9</v>
      </c>
      <c r="L2338" s="42" t="s">
        <v>18045</v>
      </c>
      <c r="M2338" s="42">
        <v>28.6</v>
      </c>
      <c r="N2338" s="42">
        <v>34.5</v>
      </c>
      <c r="O2338" s="42" t="s">
        <v>18046</v>
      </c>
      <c r="P2338" s="42">
        <v>23.3</v>
      </c>
      <c r="Q2338" s="42" t="s">
        <v>18047</v>
      </c>
      <c r="R2338" s="42">
        <v>24.5</v>
      </c>
      <c r="S2338" s="42">
        <v>2.1</v>
      </c>
      <c r="T2338" s="42">
        <v>290</v>
      </c>
      <c r="U2338" s="42">
        <v>15.1</v>
      </c>
      <c r="V2338" s="42">
        <v>280</v>
      </c>
      <c r="W2338" s="42" t="s">
        <v>18048</v>
      </c>
      <c r="X2338" s="42">
        <v>748</v>
      </c>
      <c r="Y2338" s="42">
        <v>64.7</v>
      </c>
      <c r="Z2338" s="42">
        <v>9</v>
      </c>
      <c r="AA2338" s="42">
        <v>13.5</v>
      </c>
      <c r="AB2338" s="42" t="s">
        <v>18049</v>
      </c>
      <c r="AC2338" s="42">
        <v>47.5</v>
      </c>
      <c r="AD2338" s="42" t="s">
        <v>18050</v>
      </c>
      <c r="AE2338" s="42">
        <v>288</v>
      </c>
      <c r="AF2338" s="42" t="s">
        <v>18051</v>
      </c>
      <c r="AG2338" s="42">
        <v>79</v>
      </c>
      <c r="AH2338" s="42">
        <v>147.69999999999999</v>
      </c>
      <c r="AI2338" s="42">
        <v>221</v>
      </c>
      <c r="AJ2338" s="42">
        <v>650.29</v>
      </c>
      <c r="AK2338" s="42" t="s">
        <v>76</v>
      </c>
      <c r="AL2338" s="42" t="s">
        <v>76</v>
      </c>
      <c r="AM2338" s="42" t="s">
        <v>76</v>
      </c>
      <c r="AN2338" s="42">
        <v>5.4</v>
      </c>
    </row>
    <row r="2339" spans="2:40" x14ac:dyDescent="0.25">
      <c r="B2339" s="42" t="s">
        <v>408</v>
      </c>
      <c r="C2339" s="15">
        <v>467440</v>
      </c>
      <c r="D2339" s="15" t="s">
        <v>11931</v>
      </c>
      <c r="E2339" s="15">
        <v>2020</v>
      </c>
      <c r="F2339" s="41">
        <v>43983</v>
      </c>
      <c r="G2339" s="42">
        <v>1008.9</v>
      </c>
      <c r="H2339" s="42">
        <v>1009.2</v>
      </c>
      <c r="I2339" s="42">
        <v>1014.6</v>
      </c>
      <c r="J2339" s="42" t="s">
        <v>18052</v>
      </c>
      <c r="K2339" s="42">
        <v>1003.5</v>
      </c>
      <c r="L2339" s="42" t="s">
        <v>18053</v>
      </c>
      <c r="M2339" s="42">
        <v>30.3</v>
      </c>
      <c r="N2339" s="42">
        <v>35.9</v>
      </c>
      <c r="O2339" s="42" t="s">
        <v>18054</v>
      </c>
      <c r="P2339" s="42">
        <v>25.2</v>
      </c>
      <c r="Q2339" s="42" t="s">
        <v>18055</v>
      </c>
      <c r="R2339" s="42">
        <v>25.4</v>
      </c>
      <c r="S2339" s="42">
        <v>2.2000000000000002</v>
      </c>
      <c r="T2339" s="42">
        <v>160</v>
      </c>
      <c r="U2339" s="42">
        <v>16.899999999999999</v>
      </c>
      <c r="V2339" s="42">
        <v>180</v>
      </c>
      <c r="W2339" s="42" t="s">
        <v>18056</v>
      </c>
      <c r="X2339" s="42">
        <v>163</v>
      </c>
      <c r="Y2339" s="42">
        <v>11.6</v>
      </c>
      <c r="Z2339" s="42">
        <v>6</v>
      </c>
      <c r="AA2339" s="42">
        <v>19</v>
      </c>
      <c r="AB2339" s="42" t="s">
        <v>18057</v>
      </c>
      <c r="AC2339" s="42">
        <v>53.5</v>
      </c>
      <c r="AD2339" s="42" t="s">
        <v>18058</v>
      </c>
      <c r="AE2339" s="42">
        <v>72</v>
      </c>
      <c r="AF2339" s="42" t="s">
        <v>18059</v>
      </c>
      <c r="AG2339" s="42">
        <v>75</v>
      </c>
      <c r="AH2339" s="42">
        <v>169.2</v>
      </c>
      <c r="AI2339" s="42">
        <v>287.60000000000002</v>
      </c>
      <c r="AJ2339" s="42">
        <v>774.75</v>
      </c>
      <c r="AK2339" s="42" t="s">
        <v>76</v>
      </c>
      <c r="AL2339" s="42" t="s">
        <v>76</v>
      </c>
      <c r="AM2339" s="42" t="s">
        <v>76</v>
      </c>
      <c r="AN2339" s="42">
        <v>4.9000000000000004</v>
      </c>
    </row>
    <row r="2340" spans="2:40" x14ac:dyDescent="0.25">
      <c r="B2340" s="42" t="s">
        <v>408</v>
      </c>
      <c r="C2340" s="15">
        <v>467440</v>
      </c>
      <c r="D2340" s="15" t="s">
        <v>11931</v>
      </c>
      <c r="E2340" s="15">
        <v>2020</v>
      </c>
      <c r="F2340" s="41">
        <v>44013</v>
      </c>
      <c r="G2340" s="42">
        <v>1008.3</v>
      </c>
      <c r="H2340" s="42">
        <v>1008.6</v>
      </c>
      <c r="I2340" s="42">
        <v>1012.3</v>
      </c>
      <c r="J2340" s="42" t="s">
        <v>18060</v>
      </c>
      <c r="K2340" s="42">
        <v>1003.9</v>
      </c>
      <c r="L2340" s="42" t="s">
        <v>18061</v>
      </c>
      <c r="M2340" s="42">
        <v>30.5</v>
      </c>
      <c r="N2340" s="42">
        <v>34.5</v>
      </c>
      <c r="O2340" s="42" t="s">
        <v>18062</v>
      </c>
      <c r="P2340" s="42">
        <v>25.3</v>
      </c>
      <c r="Q2340" s="42" t="s">
        <v>18063</v>
      </c>
      <c r="R2340" s="42">
        <v>25.9</v>
      </c>
      <c r="S2340" s="42">
        <v>1.8</v>
      </c>
      <c r="T2340" s="42">
        <v>290</v>
      </c>
      <c r="U2340" s="42">
        <v>10.199999999999999</v>
      </c>
      <c r="V2340" s="42">
        <v>310</v>
      </c>
      <c r="W2340" s="42" t="s">
        <v>18064</v>
      </c>
      <c r="X2340" s="42">
        <v>146.5</v>
      </c>
      <c r="Y2340" s="42">
        <v>23.5</v>
      </c>
      <c r="Z2340" s="42">
        <v>14</v>
      </c>
      <c r="AA2340" s="42">
        <v>13.5</v>
      </c>
      <c r="AB2340" s="42" t="s">
        <v>18065</v>
      </c>
      <c r="AC2340" s="42">
        <v>44</v>
      </c>
      <c r="AD2340" s="42" t="s">
        <v>18066</v>
      </c>
      <c r="AE2340" s="42">
        <v>95</v>
      </c>
      <c r="AF2340" s="42" t="s">
        <v>3966</v>
      </c>
      <c r="AG2340" s="42">
        <v>76</v>
      </c>
      <c r="AH2340" s="42">
        <v>173.6</v>
      </c>
      <c r="AI2340" s="42">
        <v>244.2</v>
      </c>
      <c r="AJ2340" s="42">
        <v>705.23</v>
      </c>
      <c r="AK2340" s="42" t="s">
        <v>76</v>
      </c>
      <c r="AL2340" s="42" t="s">
        <v>76</v>
      </c>
      <c r="AM2340" s="42" t="s">
        <v>76</v>
      </c>
      <c r="AN2340" s="42">
        <v>5.7</v>
      </c>
    </row>
    <row r="2341" spans="2:40" x14ac:dyDescent="0.25">
      <c r="B2341" s="42" t="s">
        <v>408</v>
      </c>
      <c r="C2341" s="15">
        <v>467440</v>
      </c>
      <c r="D2341" s="15" t="s">
        <v>11931</v>
      </c>
      <c r="E2341" s="15">
        <v>2020</v>
      </c>
      <c r="F2341" s="41">
        <v>44044</v>
      </c>
      <c r="G2341" s="42">
        <v>1007.1</v>
      </c>
      <c r="H2341" s="42">
        <v>1007.5</v>
      </c>
      <c r="I2341" s="42">
        <v>1014.6</v>
      </c>
      <c r="J2341" s="42" t="s">
        <v>5191</v>
      </c>
      <c r="K2341" s="42">
        <v>1001.4</v>
      </c>
      <c r="L2341" s="42" t="s">
        <v>18067</v>
      </c>
      <c r="M2341" s="42">
        <v>29.1</v>
      </c>
      <c r="N2341" s="42">
        <v>34.9</v>
      </c>
      <c r="O2341" s="42" t="s">
        <v>18068</v>
      </c>
      <c r="P2341" s="42">
        <v>24.5</v>
      </c>
      <c r="Q2341" s="42" t="s">
        <v>18069</v>
      </c>
      <c r="R2341" s="42">
        <v>25.6</v>
      </c>
      <c r="S2341" s="42">
        <v>2.1</v>
      </c>
      <c r="T2341" s="42">
        <v>160</v>
      </c>
      <c r="U2341" s="42">
        <v>19.2</v>
      </c>
      <c r="V2341" s="42">
        <v>160</v>
      </c>
      <c r="W2341" s="42" t="s">
        <v>18070</v>
      </c>
      <c r="X2341" s="42">
        <v>915</v>
      </c>
      <c r="Y2341" s="42">
        <v>81.3</v>
      </c>
      <c r="Z2341" s="42">
        <v>22</v>
      </c>
      <c r="AA2341" s="42">
        <v>22.5</v>
      </c>
      <c r="AB2341" s="42" t="s">
        <v>18071</v>
      </c>
      <c r="AC2341" s="42">
        <v>75.5</v>
      </c>
      <c r="AD2341" s="42" t="s">
        <v>18072</v>
      </c>
      <c r="AE2341" s="42">
        <v>295</v>
      </c>
      <c r="AF2341" s="42" t="s">
        <v>16977</v>
      </c>
      <c r="AG2341" s="42">
        <v>82</v>
      </c>
      <c r="AH2341" s="42">
        <v>123.1</v>
      </c>
      <c r="AI2341" s="42">
        <v>182.5</v>
      </c>
      <c r="AJ2341" s="42">
        <v>567.13</v>
      </c>
      <c r="AK2341" s="42" t="s">
        <v>76</v>
      </c>
      <c r="AL2341" s="42" t="s">
        <v>76</v>
      </c>
      <c r="AM2341" s="42" t="s">
        <v>76</v>
      </c>
      <c r="AN2341" s="42">
        <v>6.5</v>
      </c>
    </row>
    <row r="2342" spans="2:40" x14ac:dyDescent="0.25">
      <c r="B2342" s="42" t="s">
        <v>408</v>
      </c>
      <c r="C2342" s="15">
        <v>467440</v>
      </c>
      <c r="D2342" s="15" t="s">
        <v>11931</v>
      </c>
      <c r="E2342" s="15">
        <v>2020</v>
      </c>
      <c r="F2342" s="41">
        <v>44075</v>
      </c>
      <c r="G2342" s="42">
        <v>1008.9</v>
      </c>
      <c r="H2342" s="42">
        <v>1009.2</v>
      </c>
      <c r="I2342" s="42">
        <v>1014.2</v>
      </c>
      <c r="J2342" s="42" t="s">
        <v>18073</v>
      </c>
      <c r="K2342" s="42">
        <v>1001</v>
      </c>
      <c r="L2342" s="42" t="s">
        <v>16979</v>
      </c>
      <c r="M2342" s="42">
        <v>29.7</v>
      </c>
      <c r="N2342" s="42">
        <v>35</v>
      </c>
      <c r="O2342" s="42" t="s">
        <v>18074</v>
      </c>
      <c r="P2342" s="42">
        <v>24.4</v>
      </c>
      <c r="Q2342" s="42" t="s">
        <v>18075</v>
      </c>
      <c r="R2342" s="42">
        <v>24.6</v>
      </c>
      <c r="S2342" s="42">
        <v>2</v>
      </c>
      <c r="T2342" s="42">
        <v>310</v>
      </c>
      <c r="U2342" s="42">
        <v>13</v>
      </c>
      <c r="V2342" s="42">
        <v>320</v>
      </c>
      <c r="W2342" s="42" t="s">
        <v>18076</v>
      </c>
      <c r="X2342" s="42">
        <v>27.5</v>
      </c>
      <c r="Y2342" s="42">
        <v>4.5</v>
      </c>
      <c r="Z2342" s="42">
        <v>6</v>
      </c>
      <c r="AA2342" s="42">
        <v>6.5</v>
      </c>
      <c r="AB2342" s="42" t="s">
        <v>18077</v>
      </c>
      <c r="AC2342" s="42">
        <v>15</v>
      </c>
      <c r="AD2342" s="42" t="s">
        <v>18078</v>
      </c>
      <c r="AE2342" s="42">
        <v>19.5</v>
      </c>
      <c r="AF2342" s="42" t="s">
        <v>18079</v>
      </c>
      <c r="AG2342" s="42">
        <v>75</v>
      </c>
      <c r="AH2342" s="42">
        <v>167.9</v>
      </c>
      <c r="AI2342" s="42">
        <v>263.3</v>
      </c>
      <c r="AJ2342" s="42">
        <v>680.53</v>
      </c>
      <c r="AK2342" s="42" t="s">
        <v>76</v>
      </c>
      <c r="AL2342" s="42" t="s">
        <v>76</v>
      </c>
      <c r="AM2342" s="42" t="s">
        <v>76</v>
      </c>
      <c r="AN2342" s="42">
        <v>4.2</v>
      </c>
    </row>
    <row r="2343" spans="2:40" x14ac:dyDescent="0.25">
      <c r="B2343" s="42" t="s">
        <v>408</v>
      </c>
      <c r="C2343" s="15">
        <v>467440</v>
      </c>
      <c r="D2343" s="15" t="s">
        <v>11931</v>
      </c>
      <c r="E2343" s="15">
        <v>2020</v>
      </c>
      <c r="F2343" s="41">
        <v>44105</v>
      </c>
      <c r="G2343" s="42">
        <v>1011.4</v>
      </c>
      <c r="H2343" s="42">
        <v>1011.8</v>
      </c>
      <c r="I2343" s="42">
        <v>1017</v>
      </c>
      <c r="J2343" s="42" t="s">
        <v>18080</v>
      </c>
      <c r="K2343" s="42">
        <v>1004.5</v>
      </c>
      <c r="L2343" s="42" t="s">
        <v>18081</v>
      </c>
      <c r="M2343" s="42">
        <v>27.9</v>
      </c>
      <c r="N2343" s="42">
        <v>33.4</v>
      </c>
      <c r="O2343" s="42" t="s">
        <v>18082</v>
      </c>
      <c r="P2343" s="42">
        <v>21.4</v>
      </c>
      <c r="Q2343" s="42" t="s">
        <v>18083</v>
      </c>
      <c r="R2343" s="42">
        <v>22.8</v>
      </c>
      <c r="S2343" s="42">
        <v>1.9</v>
      </c>
      <c r="T2343" s="42">
        <v>300</v>
      </c>
      <c r="U2343" s="42">
        <v>10.9</v>
      </c>
      <c r="V2343" s="42">
        <v>360</v>
      </c>
      <c r="W2343" s="42" t="s">
        <v>18084</v>
      </c>
      <c r="X2343" s="42">
        <v>9.5</v>
      </c>
      <c r="Y2343" s="42">
        <v>5.6</v>
      </c>
      <c r="Z2343" s="42">
        <v>3</v>
      </c>
      <c r="AA2343" s="42">
        <v>1.5</v>
      </c>
      <c r="AB2343" s="42" t="s">
        <v>18085</v>
      </c>
      <c r="AC2343" s="42">
        <v>5</v>
      </c>
      <c r="AD2343" s="42" t="s">
        <v>18086</v>
      </c>
      <c r="AE2343" s="42">
        <v>5.5</v>
      </c>
      <c r="AF2343" s="42" t="s">
        <v>7085</v>
      </c>
      <c r="AG2343" s="42">
        <v>74</v>
      </c>
      <c r="AH2343" s="42">
        <v>126.5</v>
      </c>
      <c r="AI2343" s="42">
        <v>178.9</v>
      </c>
      <c r="AJ2343" s="42">
        <v>506.19</v>
      </c>
      <c r="AK2343" s="42" t="s">
        <v>76</v>
      </c>
      <c r="AL2343" s="42" t="s">
        <v>76</v>
      </c>
      <c r="AM2343" s="42" t="s">
        <v>76</v>
      </c>
      <c r="AN2343" s="42">
        <v>5.2</v>
      </c>
    </row>
    <row r="2344" spans="2:40" x14ac:dyDescent="0.25">
      <c r="B2344" s="42" t="s">
        <v>408</v>
      </c>
      <c r="C2344" s="15">
        <v>467440</v>
      </c>
      <c r="D2344" s="15" t="s">
        <v>11931</v>
      </c>
      <c r="E2344" s="15">
        <v>2020</v>
      </c>
      <c r="F2344" s="41">
        <v>44136</v>
      </c>
      <c r="G2344" s="42">
        <v>1015.3</v>
      </c>
      <c r="H2344" s="42">
        <v>1015.7</v>
      </c>
      <c r="I2344" s="42">
        <v>1020.3</v>
      </c>
      <c r="J2344" s="42" t="s">
        <v>18087</v>
      </c>
      <c r="K2344" s="42">
        <v>1006.6</v>
      </c>
      <c r="L2344" s="42" t="s">
        <v>18088</v>
      </c>
      <c r="M2344" s="42">
        <v>25.8</v>
      </c>
      <c r="N2344" s="42">
        <v>30.9</v>
      </c>
      <c r="O2344" s="42" t="s">
        <v>18089</v>
      </c>
      <c r="P2344" s="42">
        <v>21.1</v>
      </c>
      <c r="Q2344" s="42" t="s">
        <v>18090</v>
      </c>
      <c r="R2344" s="42">
        <v>20.7</v>
      </c>
      <c r="S2344" s="42">
        <v>2</v>
      </c>
      <c r="T2344" s="42">
        <v>310</v>
      </c>
      <c r="U2344" s="42">
        <v>15.2</v>
      </c>
      <c r="V2344" s="42">
        <v>160</v>
      </c>
      <c r="W2344" s="42" t="s">
        <v>18091</v>
      </c>
      <c r="X2344" s="42">
        <v>55</v>
      </c>
      <c r="Y2344" s="42">
        <v>15.4</v>
      </c>
      <c r="Z2344" s="42">
        <v>3</v>
      </c>
      <c r="AA2344" s="42">
        <v>2.5</v>
      </c>
      <c r="AB2344" s="42" t="s">
        <v>18092</v>
      </c>
      <c r="AC2344" s="42">
        <v>10</v>
      </c>
      <c r="AD2344" s="42" t="s">
        <v>7722</v>
      </c>
      <c r="AE2344" s="42">
        <v>38</v>
      </c>
      <c r="AF2344" s="42" t="s">
        <v>6467</v>
      </c>
      <c r="AG2344" s="42">
        <v>74</v>
      </c>
      <c r="AH2344" s="42">
        <v>103.3</v>
      </c>
      <c r="AI2344" s="42">
        <v>161.1</v>
      </c>
      <c r="AJ2344" s="42">
        <v>403.46</v>
      </c>
      <c r="AK2344" s="42">
        <v>6</v>
      </c>
      <c r="AL2344" s="42">
        <v>8</v>
      </c>
      <c r="AM2344" s="42" t="s">
        <v>163</v>
      </c>
      <c r="AN2344" s="42">
        <v>5.2</v>
      </c>
    </row>
    <row r="2345" spans="2:40" x14ac:dyDescent="0.25">
      <c r="B2345" s="42" t="s">
        <v>408</v>
      </c>
      <c r="C2345" s="15">
        <v>467440</v>
      </c>
      <c r="D2345" s="15" t="s">
        <v>11931</v>
      </c>
      <c r="E2345" s="15">
        <v>2020</v>
      </c>
      <c r="F2345" s="41">
        <v>44166</v>
      </c>
      <c r="G2345" s="42">
        <v>1016.3</v>
      </c>
      <c r="H2345" s="42">
        <v>1016.7</v>
      </c>
      <c r="I2345" s="42">
        <v>1024.4000000000001</v>
      </c>
      <c r="J2345" s="42" t="s">
        <v>5833</v>
      </c>
      <c r="K2345" s="42">
        <v>1009.1</v>
      </c>
      <c r="L2345" s="42" t="s">
        <v>18093</v>
      </c>
      <c r="M2345" s="42">
        <v>22.3</v>
      </c>
      <c r="N2345" s="42">
        <v>28.6</v>
      </c>
      <c r="O2345" s="42" t="s">
        <v>18094</v>
      </c>
      <c r="P2345" s="42">
        <v>13.3</v>
      </c>
      <c r="Q2345" s="42" t="s">
        <v>18095</v>
      </c>
      <c r="R2345" s="42">
        <v>16.7</v>
      </c>
      <c r="S2345" s="42">
        <v>2.4</v>
      </c>
      <c r="T2345" s="42">
        <v>350</v>
      </c>
      <c r="U2345" s="42">
        <v>12.5</v>
      </c>
      <c r="V2345" s="42">
        <v>350</v>
      </c>
      <c r="W2345" s="42" t="s">
        <v>18096</v>
      </c>
      <c r="X2345" s="42">
        <v>7.5</v>
      </c>
      <c r="Y2345" s="42">
        <v>12.9</v>
      </c>
      <c r="Z2345" s="42">
        <v>3</v>
      </c>
      <c r="AA2345" s="42">
        <v>2</v>
      </c>
      <c r="AB2345" s="42" t="s">
        <v>18097</v>
      </c>
      <c r="AC2345" s="42">
        <v>4.5</v>
      </c>
      <c r="AD2345" s="42" t="s">
        <v>18098</v>
      </c>
      <c r="AE2345" s="42">
        <v>4.5</v>
      </c>
      <c r="AF2345" s="42" t="s">
        <v>5839</v>
      </c>
      <c r="AG2345" s="42">
        <v>71</v>
      </c>
      <c r="AH2345" s="42">
        <v>92.4</v>
      </c>
      <c r="AI2345" s="42">
        <v>134.80000000000001</v>
      </c>
      <c r="AJ2345" s="42">
        <v>365.42</v>
      </c>
      <c r="AK2345" s="42" t="s">
        <v>76</v>
      </c>
      <c r="AL2345" s="42" t="s">
        <v>76</v>
      </c>
      <c r="AM2345" s="42" t="s">
        <v>76</v>
      </c>
      <c r="AN2345" s="42">
        <v>5.7</v>
      </c>
    </row>
    <row r="2346" spans="2:40" x14ac:dyDescent="0.25">
      <c r="B2346" s="42" t="s">
        <v>408</v>
      </c>
      <c r="C2346" s="15">
        <v>467440</v>
      </c>
      <c r="D2346" s="15" t="s">
        <v>11931</v>
      </c>
      <c r="E2346" s="15">
        <v>2021</v>
      </c>
      <c r="F2346" s="41">
        <v>44197</v>
      </c>
      <c r="G2346" s="42">
        <v>1017.8</v>
      </c>
      <c r="H2346" s="42">
        <v>1018.2</v>
      </c>
      <c r="I2346" s="42">
        <v>1024.2</v>
      </c>
      <c r="J2346" s="42" t="s">
        <v>18099</v>
      </c>
      <c r="K2346" s="42">
        <v>1008.3</v>
      </c>
      <c r="L2346" s="42" t="s">
        <v>18100</v>
      </c>
      <c r="M2346" s="42">
        <v>18.3</v>
      </c>
      <c r="N2346" s="42">
        <v>26.3</v>
      </c>
      <c r="O2346" s="42" t="s">
        <v>18101</v>
      </c>
      <c r="P2346" s="42">
        <v>10.3</v>
      </c>
      <c r="Q2346" s="42" t="s">
        <v>18102</v>
      </c>
      <c r="R2346" s="42">
        <v>12.5</v>
      </c>
      <c r="S2346" s="42">
        <v>2.6</v>
      </c>
      <c r="T2346" s="42">
        <v>20</v>
      </c>
      <c r="U2346" s="42">
        <v>11.9</v>
      </c>
      <c r="V2346" s="42">
        <v>340</v>
      </c>
      <c r="W2346" s="42" t="s">
        <v>18103</v>
      </c>
      <c r="X2346" s="42">
        <v>1</v>
      </c>
      <c r="Y2346" s="42">
        <v>2.6</v>
      </c>
      <c r="Z2346" s="42">
        <v>1</v>
      </c>
      <c r="AA2346" s="42">
        <v>0.5</v>
      </c>
      <c r="AB2346" s="42" t="s">
        <v>18104</v>
      </c>
      <c r="AC2346" s="42">
        <v>0.5</v>
      </c>
      <c r="AD2346" s="42" t="s">
        <v>18105</v>
      </c>
      <c r="AE2346" s="42">
        <v>1</v>
      </c>
      <c r="AF2346" s="42" t="s">
        <v>4622</v>
      </c>
      <c r="AG2346" s="42">
        <v>69</v>
      </c>
      <c r="AH2346" s="42">
        <v>95.6</v>
      </c>
      <c r="AI2346" s="42">
        <v>204.1</v>
      </c>
      <c r="AJ2346" s="42">
        <v>408.76</v>
      </c>
      <c r="AK2346" s="42" t="s">
        <v>76</v>
      </c>
      <c r="AL2346" s="42" t="s">
        <v>76</v>
      </c>
      <c r="AM2346" s="42" t="s">
        <v>76</v>
      </c>
      <c r="AN2346" s="42">
        <v>3.8</v>
      </c>
    </row>
    <row r="2347" spans="2:40" x14ac:dyDescent="0.25">
      <c r="B2347" s="42" t="s">
        <v>408</v>
      </c>
      <c r="C2347" s="15">
        <v>467440</v>
      </c>
      <c r="D2347" s="15" t="s">
        <v>11931</v>
      </c>
      <c r="E2347" s="15">
        <v>2021</v>
      </c>
      <c r="F2347" s="41">
        <v>44228</v>
      </c>
      <c r="G2347" s="42">
        <v>1015.9</v>
      </c>
      <c r="H2347" s="42">
        <v>1016.3</v>
      </c>
      <c r="I2347" s="42">
        <v>1024</v>
      </c>
      <c r="J2347" s="42" t="s">
        <v>18106</v>
      </c>
      <c r="K2347" s="42">
        <v>1006.9</v>
      </c>
      <c r="L2347" s="42" t="s">
        <v>18107</v>
      </c>
      <c r="M2347" s="42">
        <v>20.8</v>
      </c>
      <c r="N2347" s="42">
        <v>27.3</v>
      </c>
      <c r="O2347" s="42" t="s">
        <v>18108</v>
      </c>
      <c r="P2347" s="42">
        <v>15</v>
      </c>
      <c r="Q2347" s="42" t="s">
        <v>18109</v>
      </c>
      <c r="R2347" s="42">
        <v>15.4</v>
      </c>
      <c r="S2347" s="42">
        <v>2.2999999999999998</v>
      </c>
      <c r="T2347" s="42">
        <v>310</v>
      </c>
      <c r="U2347" s="42">
        <v>15.9</v>
      </c>
      <c r="V2347" s="42">
        <v>330</v>
      </c>
      <c r="W2347" s="42" t="s">
        <v>18110</v>
      </c>
      <c r="X2347" s="42">
        <v>27.9</v>
      </c>
      <c r="Y2347" s="42">
        <v>12.7</v>
      </c>
      <c r="Z2347" s="42">
        <v>3</v>
      </c>
      <c r="AA2347" s="42">
        <v>3.5</v>
      </c>
      <c r="AB2347" s="42" t="s">
        <v>18111</v>
      </c>
      <c r="AC2347" s="42">
        <v>10.5</v>
      </c>
      <c r="AD2347" s="42" t="s">
        <v>18112</v>
      </c>
      <c r="AE2347" s="42">
        <v>17.5</v>
      </c>
      <c r="AF2347" s="42" t="s">
        <v>5855</v>
      </c>
      <c r="AG2347" s="42">
        <v>72</v>
      </c>
      <c r="AH2347" s="42">
        <v>105.2</v>
      </c>
      <c r="AI2347" s="42">
        <v>228.6</v>
      </c>
      <c r="AJ2347" s="42">
        <v>470.92</v>
      </c>
      <c r="AK2347" s="42" t="s">
        <v>76</v>
      </c>
      <c r="AL2347" s="42" t="s">
        <v>76</v>
      </c>
      <c r="AM2347" s="42" t="s">
        <v>76</v>
      </c>
      <c r="AN2347" s="42">
        <v>2.6</v>
      </c>
    </row>
    <row r="2348" spans="2:40" x14ac:dyDescent="0.25">
      <c r="B2348" s="42" t="s">
        <v>408</v>
      </c>
      <c r="C2348" s="15">
        <v>467440</v>
      </c>
      <c r="D2348" s="15" t="s">
        <v>11931</v>
      </c>
      <c r="E2348" s="15">
        <v>2021</v>
      </c>
      <c r="F2348" s="41">
        <v>44256</v>
      </c>
      <c r="G2348" s="42">
        <v>1014.6</v>
      </c>
      <c r="H2348" s="42">
        <v>1015</v>
      </c>
      <c r="I2348" s="42">
        <v>1021.5</v>
      </c>
      <c r="J2348" s="42" t="s">
        <v>18113</v>
      </c>
      <c r="K2348" s="42">
        <v>1005.6</v>
      </c>
      <c r="L2348" s="42" t="s">
        <v>18114</v>
      </c>
      <c r="M2348" s="42">
        <v>23.6</v>
      </c>
      <c r="N2348" s="42">
        <v>30.2</v>
      </c>
      <c r="O2348" s="42" t="s">
        <v>18115</v>
      </c>
      <c r="P2348" s="42">
        <v>17.5</v>
      </c>
      <c r="Q2348" s="42" t="s">
        <v>18116</v>
      </c>
      <c r="R2348" s="42">
        <v>18.5</v>
      </c>
      <c r="S2348" s="42">
        <v>2.2000000000000002</v>
      </c>
      <c r="T2348" s="42">
        <v>310</v>
      </c>
      <c r="U2348" s="42">
        <v>10.3</v>
      </c>
      <c r="V2348" s="42">
        <v>350</v>
      </c>
      <c r="W2348" s="42" t="s">
        <v>18117</v>
      </c>
      <c r="X2348" s="42">
        <v>0</v>
      </c>
      <c r="Y2348" s="42">
        <v>0</v>
      </c>
      <c r="Z2348" s="42">
        <v>0</v>
      </c>
      <c r="AA2348" s="42">
        <v>0</v>
      </c>
      <c r="AB2348" s="42" t="s">
        <v>76</v>
      </c>
      <c r="AC2348" s="42">
        <v>0</v>
      </c>
      <c r="AD2348" s="42" t="s">
        <v>76</v>
      </c>
      <c r="AE2348" s="42">
        <v>0</v>
      </c>
      <c r="AF2348" s="42" t="s">
        <v>18118</v>
      </c>
      <c r="AG2348" s="42">
        <v>73</v>
      </c>
      <c r="AH2348" s="42">
        <v>143.6</v>
      </c>
      <c r="AI2348" s="42">
        <v>239.4</v>
      </c>
      <c r="AJ2348" s="42">
        <v>543.95000000000005</v>
      </c>
      <c r="AK2348" s="42" t="s">
        <v>76</v>
      </c>
      <c r="AL2348" s="42" t="s">
        <v>76</v>
      </c>
      <c r="AM2348" s="42" t="s">
        <v>76</v>
      </c>
      <c r="AN2348" s="42">
        <v>2.9</v>
      </c>
    </row>
    <row r="2349" spans="2:40" x14ac:dyDescent="0.25">
      <c r="B2349" s="42" t="s">
        <v>408</v>
      </c>
      <c r="C2349" s="15">
        <v>467440</v>
      </c>
      <c r="D2349" s="15" t="s">
        <v>11931</v>
      </c>
      <c r="E2349" s="15">
        <v>2021</v>
      </c>
      <c r="F2349" s="41">
        <v>44287</v>
      </c>
      <c r="G2349" s="42">
        <v>1012.5</v>
      </c>
      <c r="H2349" s="42">
        <v>1012.9</v>
      </c>
      <c r="I2349" s="42">
        <v>1019.2</v>
      </c>
      <c r="J2349" s="42" t="s">
        <v>18119</v>
      </c>
      <c r="K2349" s="42">
        <v>1004.1</v>
      </c>
      <c r="L2349" s="42" t="s">
        <v>18120</v>
      </c>
      <c r="M2349" s="42">
        <v>25.4</v>
      </c>
      <c r="N2349" s="42">
        <v>30.5</v>
      </c>
      <c r="O2349" s="42" t="s">
        <v>18121</v>
      </c>
      <c r="P2349" s="42">
        <v>20</v>
      </c>
      <c r="Q2349" s="42" t="s">
        <v>18122</v>
      </c>
      <c r="R2349" s="42">
        <v>20.5</v>
      </c>
      <c r="S2349" s="42">
        <v>2.2999999999999998</v>
      </c>
      <c r="T2349" s="42">
        <v>310</v>
      </c>
      <c r="U2349" s="42">
        <v>12</v>
      </c>
      <c r="V2349" s="42">
        <v>330</v>
      </c>
      <c r="W2349" s="42" t="s">
        <v>18123</v>
      </c>
      <c r="X2349" s="42">
        <v>36</v>
      </c>
      <c r="Y2349" s="42">
        <v>17.5</v>
      </c>
      <c r="Z2349" s="42">
        <v>5</v>
      </c>
      <c r="AA2349" s="42">
        <v>2.5</v>
      </c>
      <c r="AB2349" s="42" t="s">
        <v>18124</v>
      </c>
      <c r="AC2349" s="42">
        <v>11</v>
      </c>
      <c r="AD2349" s="42" t="s">
        <v>18125</v>
      </c>
      <c r="AE2349" s="42">
        <v>21</v>
      </c>
      <c r="AF2349" s="42" t="s">
        <v>6502</v>
      </c>
      <c r="AG2349" s="42">
        <v>75</v>
      </c>
      <c r="AH2349" s="42">
        <v>146.80000000000001</v>
      </c>
      <c r="AI2349" s="42">
        <v>191.1</v>
      </c>
      <c r="AJ2349" s="42">
        <v>539.88</v>
      </c>
      <c r="AK2349" s="42" t="s">
        <v>76</v>
      </c>
      <c r="AL2349" s="42" t="s">
        <v>76</v>
      </c>
      <c r="AM2349" s="42" t="s">
        <v>76</v>
      </c>
      <c r="AN2349" s="42">
        <v>4.2</v>
      </c>
    </row>
    <row r="2350" spans="2:40" x14ac:dyDescent="0.25">
      <c r="B2350" s="42" t="s">
        <v>408</v>
      </c>
      <c r="C2350" s="15">
        <v>467440</v>
      </c>
      <c r="D2350" s="15" t="s">
        <v>11931</v>
      </c>
      <c r="E2350" s="15">
        <v>2021</v>
      </c>
      <c r="F2350" s="41">
        <v>44317</v>
      </c>
      <c r="G2350" s="42">
        <v>1009.9</v>
      </c>
      <c r="H2350" s="42">
        <v>1010.3</v>
      </c>
      <c r="I2350" s="42">
        <v>1015.6</v>
      </c>
      <c r="J2350" s="42" t="s">
        <v>18126</v>
      </c>
      <c r="K2350" s="42">
        <v>1003.7</v>
      </c>
      <c r="L2350" s="42" t="s">
        <v>18127</v>
      </c>
      <c r="M2350" s="42">
        <v>29.1</v>
      </c>
      <c r="N2350" s="42">
        <v>33.6</v>
      </c>
      <c r="O2350" s="42" t="s">
        <v>18128</v>
      </c>
      <c r="P2350" s="42">
        <v>23</v>
      </c>
      <c r="Q2350" s="42" t="s">
        <v>18129</v>
      </c>
      <c r="R2350" s="42">
        <v>24.4</v>
      </c>
      <c r="S2350" s="42">
        <v>2.2000000000000002</v>
      </c>
      <c r="T2350" s="42">
        <v>160</v>
      </c>
      <c r="U2350" s="42">
        <v>11.1</v>
      </c>
      <c r="V2350" s="42">
        <v>140</v>
      </c>
      <c r="W2350" s="42" t="s">
        <v>18130</v>
      </c>
      <c r="X2350" s="42">
        <v>31</v>
      </c>
      <c r="Y2350" s="42">
        <v>5.3</v>
      </c>
      <c r="Z2350" s="42">
        <v>3</v>
      </c>
      <c r="AA2350" s="42">
        <v>11</v>
      </c>
      <c r="AB2350" s="42" t="s">
        <v>18131</v>
      </c>
      <c r="AC2350" s="42">
        <v>19</v>
      </c>
      <c r="AD2350" s="42" t="s">
        <v>18131</v>
      </c>
      <c r="AE2350" s="42">
        <v>21</v>
      </c>
      <c r="AF2350" s="42" t="s">
        <v>2318</v>
      </c>
      <c r="AG2350" s="42">
        <v>76</v>
      </c>
      <c r="AH2350" s="42">
        <v>196</v>
      </c>
      <c r="AI2350" s="42">
        <v>282.10000000000002</v>
      </c>
      <c r="AJ2350" s="42">
        <v>741.3</v>
      </c>
      <c r="AK2350" s="42" t="s">
        <v>76</v>
      </c>
      <c r="AL2350" s="42" t="s">
        <v>76</v>
      </c>
      <c r="AM2350" s="42" t="s">
        <v>76</v>
      </c>
      <c r="AN2350" s="42">
        <v>4</v>
      </c>
    </row>
    <row r="2351" spans="2:40" x14ac:dyDescent="0.25">
      <c r="B2351" s="42" t="s">
        <v>408</v>
      </c>
      <c r="C2351" s="15">
        <v>467440</v>
      </c>
      <c r="D2351" s="15" t="s">
        <v>11931</v>
      </c>
      <c r="E2351" s="15">
        <v>2021</v>
      </c>
      <c r="F2351" s="41">
        <v>44348</v>
      </c>
      <c r="G2351" s="42">
        <v>1007.1</v>
      </c>
      <c r="H2351" s="42">
        <v>1007.5</v>
      </c>
      <c r="I2351" s="42">
        <v>1011.9</v>
      </c>
      <c r="J2351" s="42" t="s">
        <v>18132</v>
      </c>
      <c r="K2351" s="42">
        <v>1001.3</v>
      </c>
      <c r="L2351" s="42" t="s">
        <v>18133</v>
      </c>
      <c r="M2351" s="42">
        <v>28.2</v>
      </c>
      <c r="N2351" s="42">
        <v>33.799999999999997</v>
      </c>
      <c r="O2351" s="42" t="s">
        <v>18134</v>
      </c>
      <c r="P2351" s="42">
        <v>24.1</v>
      </c>
      <c r="Q2351" s="42" t="s">
        <v>18135</v>
      </c>
      <c r="R2351" s="42">
        <v>25.2</v>
      </c>
      <c r="S2351" s="42">
        <v>2</v>
      </c>
      <c r="T2351" s="42">
        <v>80</v>
      </c>
      <c r="U2351" s="42">
        <v>13.9</v>
      </c>
      <c r="V2351" s="42">
        <v>190</v>
      </c>
      <c r="W2351" s="42" t="s">
        <v>18136</v>
      </c>
      <c r="X2351" s="42">
        <v>911</v>
      </c>
      <c r="Y2351" s="42">
        <v>110</v>
      </c>
      <c r="Z2351" s="42">
        <v>22</v>
      </c>
      <c r="AA2351" s="42">
        <v>34.5</v>
      </c>
      <c r="AB2351" s="42" t="s">
        <v>18137</v>
      </c>
      <c r="AC2351" s="42">
        <v>108.5</v>
      </c>
      <c r="AD2351" s="42" t="s">
        <v>18138</v>
      </c>
      <c r="AE2351" s="42">
        <v>264</v>
      </c>
      <c r="AF2351" s="42" t="s">
        <v>4046</v>
      </c>
      <c r="AG2351" s="42">
        <v>84</v>
      </c>
      <c r="AH2351" s="42">
        <v>112.4</v>
      </c>
      <c r="AI2351" s="42">
        <v>148.69999999999999</v>
      </c>
      <c r="AJ2351" s="42">
        <v>495.67</v>
      </c>
      <c r="AK2351" s="42" t="s">
        <v>76</v>
      </c>
      <c r="AL2351" s="42" t="s">
        <v>76</v>
      </c>
      <c r="AM2351" s="42" t="s">
        <v>76</v>
      </c>
      <c r="AN2351" s="42">
        <v>7.1</v>
      </c>
    </row>
    <row r="2352" spans="2:40" x14ac:dyDescent="0.25">
      <c r="B2352" s="42" t="s">
        <v>408</v>
      </c>
      <c r="C2352" s="15">
        <v>467440</v>
      </c>
      <c r="D2352" s="15" t="s">
        <v>11931</v>
      </c>
      <c r="E2352" s="15">
        <v>2021</v>
      </c>
      <c r="F2352" s="41">
        <v>44378</v>
      </c>
      <c r="G2352" s="42">
        <v>1004.4</v>
      </c>
      <c r="H2352" s="42">
        <v>1005.2</v>
      </c>
      <c r="I2352" s="42">
        <v>1012.5</v>
      </c>
      <c r="J2352" s="42" t="s">
        <v>17042</v>
      </c>
      <c r="K2352" s="42">
        <v>990.9</v>
      </c>
      <c r="L2352" s="42" t="s">
        <v>18139</v>
      </c>
      <c r="M2352" s="42">
        <v>29.1</v>
      </c>
      <c r="N2352" s="42">
        <v>34.299999999999997</v>
      </c>
      <c r="O2352" s="42" t="s">
        <v>18140</v>
      </c>
      <c r="P2352" s="42">
        <v>24.7</v>
      </c>
      <c r="Q2352" s="42" t="s">
        <v>18141</v>
      </c>
      <c r="R2352" s="42">
        <v>25.5</v>
      </c>
      <c r="S2352" s="42">
        <v>2</v>
      </c>
      <c r="T2352" s="42">
        <v>290</v>
      </c>
      <c r="U2352" s="42">
        <v>14.9</v>
      </c>
      <c r="V2352" s="42">
        <v>300</v>
      </c>
      <c r="W2352" s="42" t="s">
        <v>18142</v>
      </c>
      <c r="X2352" s="42">
        <v>476.5</v>
      </c>
      <c r="Y2352" s="42">
        <v>68.3</v>
      </c>
      <c r="Z2352" s="42">
        <v>17</v>
      </c>
      <c r="AA2352" s="42">
        <v>14</v>
      </c>
      <c r="AB2352" s="42" t="s">
        <v>18143</v>
      </c>
      <c r="AC2352" s="42">
        <v>31</v>
      </c>
      <c r="AD2352" s="42" t="s">
        <v>18144</v>
      </c>
      <c r="AE2352" s="42">
        <v>105</v>
      </c>
      <c r="AF2352" s="42" t="s">
        <v>6525</v>
      </c>
      <c r="AG2352" s="42">
        <v>81</v>
      </c>
      <c r="AH2352" s="42">
        <v>144.19999999999999</v>
      </c>
      <c r="AI2352" s="42">
        <v>215.5</v>
      </c>
      <c r="AJ2352" s="42">
        <v>680.15</v>
      </c>
      <c r="AK2352" s="42" t="s">
        <v>76</v>
      </c>
      <c r="AL2352" s="42" t="s">
        <v>76</v>
      </c>
      <c r="AM2352" s="42" t="s">
        <v>76</v>
      </c>
      <c r="AN2352" s="42">
        <v>6</v>
      </c>
    </row>
    <row r="2353" spans="2:40" x14ac:dyDescent="0.25">
      <c r="B2353" s="42" t="s">
        <v>408</v>
      </c>
      <c r="C2353" s="15">
        <v>467440</v>
      </c>
      <c r="D2353" s="15" t="s">
        <v>11931</v>
      </c>
      <c r="E2353" s="15">
        <v>2021</v>
      </c>
      <c r="F2353" s="41">
        <v>44409</v>
      </c>
      <c r="G2353" s="42">
        <v>1006.9</v>
      </c>
      <c r="H2353" s="42">
        <v>1007.7</v>
      </c>
      <c r="I2353" s="42">
        <v>1013.4</v>
      </c>
      <c r="J2353" s="42" t="s">
        <v>17591</v>
      </c>
      <c r="K2353" s="42">
        <v>996.8</v>
      </c>
      <c r="L2353" s="42" t="s">
        <v>18145</v>
      </c>
      <c r="M2353" s="42">
        <v>28.4</v>
      </c>
      <c r="N2353" s="42">
        <v>33.200000000000003</v>
      </c>
      <c r="O2353" s="42" t="s">
        <v>18146</v>
      </c>
      <c r="P2353" s="42">
        <v>24.6</v>
      </c>
      <c r="Q2353" s="42" t="s">
        <v>18147</v>
      </c>
      <c r="R2353" s="42">
        <v>25.4</v>
      </c>
      <c r="S2353" s="42">
        <v>1.8</v>
      </c>
      <c r="T2353" s="42">
        <v>180</v>
      </c>
      <c r="U2353" s="42">
        <v>20.6</v>
      </c>
      <c r="V2353" s="42">
        <v>300</v>
      </c>
      <c r="W2353" s="42" t="s">
        <v>18148</v>
      </c>
      <c r="X2353" s="42">
        <v>869</v>
      </c>
      <c r="Y2353" s="42">
        <v>102.6</v>
      </c>
      <c r="Z2353" s="42">
        <v>17</v>
      </c>
      <c r="AA2353" s="42">
        <v>17</v>
      </c>
      <c r="AB2353" s="42" t="s">
        <v>18149</v>
      </c>
      <c r="AC2353" s="42">
        <v>43.5</v>
      </c>
      <c r="AD2353" s="42" t="s">
        <v>18150</v>
      </c>
      <c r="AE2353" s="42">
        <v>165</v>
      </c>
      <c r="AF2353" s="42" t="s">
        <v>4674</v>
      </c>
      <c r="AG2353" s="42">
        <v>84</v>
      </c>
      <c r="AH2353" s="42">
        <v>129.5</v>
      </c>
      <c r="AI2353" s="42">
        <v>174.3</v>
      </c>
      <c r="AJ2353" s="42">
        <v>559.87</v>
      </c>
      <c r="AK2353" s="42" t="s">
        <v>76</v>
      </c>
      <c r="AL2353" s="42" t="s">
        <v>76</v>
      </c>
      <c r="AM2353" s="42" t="s">
        <v>76</v>
      </c>
      <c r="AN2353" s="42">
        <v>6.4</v>
      </c>
    </row>
    <row r="2354" spans="2:40" x14ac:dyDescent="0.25">
      <c r="B2354" s="42" t="s">
        <v>408</v>
      </c>
      <c r="C2354" s="15">
        <v>467440</v>
      </c>
      <c r="D2354" s="15" t="s">
        <v>11931</v>
      </c>
      <c r="E2354" s="15">
        <v>2021</v>
      </c>
      <c r="F2354" s="41">
        <v>44440</v>
      </c>
      <c r="G2354" s="42">
        <v>1008.6</v>
      </c>
      <c r="H2354" s="42">
        <v>1009.4</v>
      </c>
      <c r="I2354" s="42">
        <v>1014.8</v>
      </c>
      <c r="J2354" s="42" t="s">
        <v>7156</v>
      </c>
      <c r="K2354" s="42">
        <v>994.1</v>
      </c>
      <c r="L2354" s="42" t="s">
        <v>18151</v>
      </c>
      <c r="M2354" s="42">
        <v>29.1</v>
      </c>
      <c r="N2354" s="42">
        <v>32.9</v>
      </c>
      <c r="O2354" s="42" t="s">
        <v>18152</v>
      </c>
      <c r="P2354" s="42">
        <v>25.1</v>
      </c>
      <c r="Q2354" s="42" t="s">
        <v>18153</v>
      </c>
      <c r="R2354" s="42">
        <v>25.1</v>
      </c>
      <c r="S2354" s="42">
        <v>1.6</v>
      </c>
      <c r="T2354" s="42">
        <v>300</v>
      </c>
      <c r="U2354" s="42">
        <v>13.7</v>
      </c>
      <c r="V2354" s="42">
        <v>310</v>
      </c>
      <c r="W2354" s="42" t="s">
        <v>18154</v>
      </c>
      <c r="X2354" s="42">
        <v>142</v>
      </c>
      <c r="Y2354" s="42">
        <v>22.2</v>
      </c>
      <c r="Z2354" s="42">
        <v>11</v>
      </c>
      <c r="AA2354" s="42">
        <v>23.5</v>
      </c>
      <c r="AB2354" s="42" t="s">
        <v>18155</v>
      </c>
      <c r="AC2354" s="42">
        <v>68</v>
      </c>
      <c r="AD2354" s="42" t="s">
        <v>18156</v>
      </c>
      <c r="AE2354" s="42">
        <v>71</v>
      </c>
      <c r="AF2354" s="42" t="s">
        <v>6540</v>
      </c>
      <c r="AG2354" s="42">
        <v>80</v>
      </c>
      <c r="AH2354" s="42">
        <v>131</v>
      </c>
      <c r="AI2354" s="42">
        <v>220.1</v>
      </c>
      <c r="AJ2354" s="42">
        <v>632.25</v>
      </c>
      <c r="AK2354" s="42" t="s">
        <v>76</v>
      </c>
      <c r="AL2354" s="42" t="s">
        <v>76</v>
      </c>
      <c r="AM2354" s="42" t="s">
        <v>76</v>
      </c>
      <c r="AN2354" s="42">
        <v>4</v>
      </c>
    </row>
    <row r="2355" spans="2:40" x14ac:dyDescent="0.25">
      <c r="B2355" s="42" t="s">
        <v>408</v>
      </c>
      <c r="C2355" s="15">
        <v>467440</v>
      </c>
      <c r="D2355" s="15" t="s">
        <v>11931</v>
      </c>
      <c r="E2355" s="15">
        <v>2021</v>
      </c>
      <c r="F2355" s="41">
        <v>44470</v>
      </c>
      <c r="G2355" s="42">
        <v>1011.1</v>
      </c>
      <c r="H2355" s="42">
        <v>1011.9</v>
      </c>
      <c r="I2355" s="42">
        <v>1018.2</v>
      </c>
      <c r="J2355" s="42" t="s">
        <v>18157</v>
      </c>
      <c r="K2355" s="42">
        <v>993.6</v>
      </c>
      <c r="L2355" s="42" t="s">
        <v>18158</v>
      </c>
      <c r="M2355" s="42">
        <v>27.6</v>
      </c>
      <c r="N2355" s="42">
        <v>32.4</v>
      </c>
      <c r="O2355" s="42" t="s">
        <v>18159</v>
      </c>
      <c r="P2355" s="42">
        <v>22.8</v>
      </c>
      <c r="Q2355" s="42" t="s">
        <v>18160</v>
      </c>
      <c r="R2355" s="42">
        <v>23.1</v>
      </c>
      <c r="S2355" s="42">
        <v>1.5</v>
      </c>
      <c r="T2355" s="42">
        <v>290</v>
      </c>
      <c r="U2355" s="42">
        <v>13.3</v>
      </c>
      <c r="V2355" s="42">
        <v>130</v>
      </c>
      <c r="W2355" s="42" t="s">
        <v>18161</v>
      </c>
      <c r="X2355" s="42">
        <v>90.5</v>
      </c>
      <c r="Y2355" s="42">
        <v>36.4</v>
      </c>
      <c r="Z2355" s="42">
        <v>7</v>
      </c>
      <c r="AA2355" s="42">
        <v>13.5</v>
      </c>
      <c r="AB2355" s="42" t="s">
        <v>18162</v>
      </c>
      <c r="AC2355" s="42">
        <v>27</v>
      </c>
      <c r="AD2355" s="42" t="s">
        <v>18163</v>
      </c>
      <c r="AE2355" s="42">
        <v>45.5</v>
      </c>
      <c r="AF2355" s="42" t="s">
        <v>18164</v>
      </c>
      <c r="AG2355" s="42">
        <v>77</v>
      </c>
      <c r="AH2355" s="42">
        <v>123.9</v>
      </c>
      <c r="AI2355" s="42">
        <v>195.5</v>
      </c>
      <c r="AJ2355" s="42">
        <v>550.64</v>
      </c>
      <c r="AK2355" s="42" t="s">
        <v>76</v>
      </c>
      <c r="AL2355" s="42" t="s">
        <v>76</v>
      </c>
      <c r="AM2355" s="42" t="s">
        <v>76</v>
      </c>
      <c r="AN2355" s="42">
        <v>5</v>
      </c>
    </row>
    <row r="2356" spans="2:40" x14ac:dyDescent="0.25">
      <c r="B2356" s="42" t="s">
        <v>408</v>
      </c>
      <c r="C2356" s="15">
        <v>467440</v>
      </c>
      <c r="D2356" s="15" t="s">
        <v>11931</v>
      </c>
      <c r="E2356" s="15">
        <v>2021</v>
      </c>
      <c r="F2356" s="41">
        <v>44501</v>
      </c>
      <c r="G2356" s="42">
        <v>1014.1</v>
      </c>
      <c r="H2356" s="42">
        <v>1014.9</v>
      </c>
      <c r="I2356" s="42">
        <v>1018.9</v>
      </c>
      <c r="J2356" s="42" t="s">
        <v>18165</v>
      </c>
      <c r="K2356" s="42">
        <v>1006.9</v>
      </c>
      <c r="L2356" s="42" t="s">
        <v>18166</v>
      </c>
      <c r="M2356" s="42">
        <v>24.6</v>
      </c>
      <c r="N2356" s="42">
        <v>31.7</v>
      </c>
      <c r="O2356" s="42" t="s">
        <v>18167</v>
      </c>
      <c r="P2356" s="42">
        <v>17.7</v>
      </c>
      <c r="Q2356" s="42" t="s">
        <v>18168</v>
      </c>
      <c r="R2356" s="42">
        <v>18.8</v>
      </c>
      <c r="S2356" s="42">
        <v>1.8</v>
      </c>
      <c r="T2356" s="42">
        <v>340</v>
      </c>
      <c r="U2356" s="42">
        <v>12.6</v>
      </c>
      <c r="V2356" s="42">
        <v>350</v>
      </c>
      <c r="W2356" s="42" t="s">
        <v>18169</v>
      </c>
      <c r="X2356" s="42">
        <v>14.5</v>
      </c>
      <c r="Y2356" s="42">
        <v>9.9</v>
      </c>
      <c r="Z2356" s="42">
        <v>3</v>
      </c>
      <c r="AA2356" s="42">
        <v>6.5</v>
      </c>
      <c r="AB2356" s="42" t="s">
        <v>18170</v>
      </c>
      <c r="AC2356" s="42">
        <v>11</v>
      </c>
      <c r="AD2356" s="42" t="s">
        <v>18171</v>
      </c>
      <c r="AE2356" s="42">
        <v>12.5</v>
      </c>
      <c r="AF2356" s="42" t="s">
        <v>18172</v>
      </c>
      <c r="AG2356" s="42">
        <v>71</v>
      </c>
      <c r="AH2356" s="42">
        <v>113.9</v>
      </c>
      <c r="AI2356" s="42">
        <v>198.3</v>
      </c>
      <c r="AJ2356" s="42">
        <v>488.73</v>
      </c>
      <c r="AK2356" s="42" t="s">
        <v>76</v>
      </c>
      <c r="AL2356" s="42" t="s">
        <v>76</v>
      </c>
      <c r="AM2356" s="42" t="s">
        <v>76</v>
      </c>
      <c r="AN2356" s="42">
        <v>4.5999999999999996</v>
      </c>
    </row>
    <row r="2357" spans="2:40" x14ac:dyDescent="0.25">
      <c r="B2357" s="42" t="s">
        <v>408</v>
      </c>
      <c r="C2357" s="15">
        <v>467440</v>
      </c>
      <c r="D2357" s="15" t="s">
        <v>11931</v>
      </c>
      <c r="E2357" s="15">
        <v>2021</v>
      </c>
      <c r="F2357" s="41">
        <v>44531</v>
      </c>
      <c r="G2357" s="43">
        <v>1017.9</v>
      </c>
      <c r="H2357" s="43">
        <v>1018.7</v>
      </c>
      <c r="I2357" s="43">
        <v>1025</v>
      </c>
      <c r="J2357" s="42" t="s">
        <v>18810</v>
      </c>
      <c r="K2357" s="43">
        <v>1010.3</v>
      </c>
      <c r="L2357" s="42" t="s">
        <v>18173</v>
      </c>
      <c r="M2357" s="43">
        <v>21.2</v>
      </c>
      <c r="N2357" s="43">
        <v>28.1</v>
      </c>
      <c r="O2357" s="42" t="s">
        <v>18174</v>
      </c>
      <c r="P2357" s="43">
        <v>15.2</v>
      </c>
      <c r="Q2357" s="42" t="s">
        <v>18811</v>
      </c>
      <c r="R2357" s="43">
        <v>15.7</v>
      </c>
      <c r="S2357" s="43">
        <v>1.7</v>
      </c>
      <c r="T2357" s="43">
        <v>350</v>
      </c>
      <c r="U2357" s="43">
        <v>10.4</v>
      </c>
      <c r="V2357" s="43">
        <v>360</v>
      </c>
      <c r="W2357" s="42" t="s">
        <v>18175</v>
      </c>
      <c r="X2357" s="43">
        <v>1</v>
      </c>
      <c r="Y2357" s="43">
        <v>5.2</v>
      </c>
      <c r="Z2357" s="43">
        <v>2</v>
      </c>
      <c r="AA2357" s="43">
        <v>0.5</v>
      </c>
      <c r="AB2357" s="42" t="s">
        <v>18176</v>
      </c>
      <c r="AC2357" s="43">
        <v>0.5</v>
      </c>
      <c r="AD2357" s="42" t="s">
        <v>18176</v>
      </c>
      <c r="AE2357" s="43">
        <v>0.5</v>
      </c>
      <c r="AF2357" s="42" t="s">
        <v>18177</v>
      </c>
      <c r="AG2357" s="43">
        <v>71</v>
      </c>
      <c r="AH2357" s="43">
        <v>96.1</v>
      </c>
      <c r="AI2357" s="43">
        <v>184.8</v>
      </c>
      <c r="AJ2357" s="43">
        <v>435.39</v>
      </c>
      <c r="AK2357" s="42" t="s">
        <v>76</v>
      </c>
      <c r="AL2357" s="42" t="s">
        <v>76</v>
      </c>
      <c r="AM2357" s="42" t="s">
        <v>76</v>
      </c>
      <c r="AN2357" s="43">
        <v>4.4000000000000004</v>
      </c>
    </row>
    <row r="2358" spans="2:40" x14ac:dyDescent="0.25">
      <c r="B2358" s="42" t="s">
        <v>408</v>
      </c>
      <c r="C2358" s="15">
        <v>467590</v>
      </c>
      <c r="D2358" s="15" t="s">
        <v>11936</v>
      </c>
      <c r="E2358" s="15">
        <v>2015</v>
      </c>
      <c r="F2358" s="41">
        <v>42005</v>
      </c>
      <c r="G2358" s="42">
        <v>1017</v>
      </c>
      <c r="H2358" s="42">
        <v>1019.8</v>
      </c>
      <c r="I2358" s="42">
        <v>1023.4</v>
      </c>
      <c r="J2358" s="42" t="s">
        <v>18178</v>
      </c>
      <c r="K2358" s="42">
        <v>1010.1</v>
      </c>
      <c r="L2358" s="42" t="s">
        <v>18179</v>
      </c>
      <c r="M2358" s="42">
        <v>20.8</v>
      </c>
      <c r="N2358" s="42">
        <v>27.9</v>
      </c>
      <c r="O2358" s="42" t="s">
        <v>18180</v>
      </c>
      <c r="P2358" s="42">
        <v>17.2</v>
      </c>
      <c r="Q2358" s="42" t="s">
        <v>18181</v>
      </c>
      <c r="R2358" s="42">
        <v>13.2</v>
      </c>
      <c r="S2358" s="42">
        <v>5.2</v>
      </c>
      <c r="T2358" s="42">
        <v>50</v>
      </c>
      <c r="U2358" s="42">
        <v>28.2</v>
      </c>
      <c r="V2358" s="42">
        <v>30</v>
      </c>
      <c r="W2358" s="42" t="s">
        <v>18182</v>
      </c>
      <c r="X2358" s="42">
        <v>34.5</v>
      </c>
      <c r="Y2358" s="42">
        <v>7.3</v>
      </c>
      <c r="Z2358" s="42">
        <v>3</v>
      </c>
      <c r="AA2358" s="42">
        <v>5.5</v>
      </c>
      <c r="AB2358" s="42" t="s">
        <v>18183</v>
      </c>
      <c r="AC2358" s="42">
        <v>17</v>
      </c>
      <c r="AD2358" s="42" t="s">
        <v>18184</v>
      </c>
      <c r="AE2358" s="42">
        <v>33</v>
      </c>
      <c r="AF2358" s="42" t="s">
        <v>2975</v>
      </c>
      <c r="AG2358" s="42">
        <v>62</v>
      </c>
      <c r="AH2358" s="42">
        <v>139.6</v>
      </c>
      <c r="AI2358" s="42">
        <v>189.8</v>
      </c>
      <c r="AJ2358" s="42">
        <v>388.33</v>
      </c>
      <c r="AK2358" s="42">
        <v>4</v>
      </c>
      <c r="AL2358" s="42">
        <v>6</v>
      </c>
      <c r="AM2358" s="42" t="s">
        <v>16527</v>
      </c>
      <c r="AN2358" s="42">
        <v>4.4000000000000004</v>
      </c>
    </row>
    <row r="2359" spans="2:40" x14ac:dyDescent="0.25">
      <c r="B2359" s="42" t="s">
        <v>408</v>
      </c>
      <c r="C2359" s="15">
        <v>467590</v>
      </c>
      <c r="D2359" s="15" t="s">
        <v>11936</v>
      </c>
      <c r="E2359" s="15">
        <v>2015</v>
      </c>
      <c r="F2359" s="41">
        <v>42036</v>
      </c>
      <c r="G2359" s="42">
        <v>1016</v>
      </c>
      <c r="H2359" s="42">
        <v>1018.8</v>
      </c>
      <c r="I2359" s="42">
        <v>1023.7</v>
      </c>
      <c r="J2359" s="42" t="s">
        <v>18185</v>
      </c>
      <c r="K2359" s="42">
        <v>1009.5</v>
      </c>
      <c r="L2359" s="42" t="s">
        <v>18186</v>
      </c>
      <c r="M2359" s="42">
        <v>21.6</v>
      </c>
      <c r="N2359" s="42">
        <v>29.8</v>
      </c>
      <c r="O2359" s="42" t="s">
        <v>18187</v>
      </c>
      <c r="P2359" s="42">
        <v>12.9</v>
      </c>
      <c r="Q2359" s="42" t="s">
        <v>18188</v>
      </c>
      <c r="R2359" s="42">
        <v>15.4</v>
      </c>
      <c r="S2359" s="42">
        <v>3.6</v>
      </c>
      <c r="T2359" s="42">
        <v>50</v>
      </c>
      <c r="U2359" s="42">
        <v>23.4</v>
      </c>
      <c r="V2359" s="42">
        <v>40</v>
      </c>
      <c r="W2359" s="42" t="s">
        <v>18189</v>
      </c>
      <c r="X2359" s="42">
        <v>29</v>
      </c>
      <c r="Y2359" s="42">
        <v>1.5</v>
      </c>
      <c r="Z2359" s="42">
        <v>2</v>
      </c>
      <c r="AA2359" s="42">
        <v>11.5</v>
      </c>
      <c r="AB2359" s="42" t="s">
        <v>18190</v>
      </c>
      <c r="AC2359" s="42">
        <v>28.5</v>
      </c>
      <c r="AD2359" s="42" t="s">
        <v>18191</v>
      </c>
      <c r="AE2359" s="42">
        <v>28.5</v>
      </c>
      <c r="AF2359" s="42" t="s">
        <v>4103</v>
      </c>
      <c r="AG2359" s="42">
        <v>68</v>
      </c>
      <c r="AH2359" s="42">
        <v>118.1</v>
      </c>
      <c r="AI2359" s="42">
        <v>178.9</v>
      </c>
      <c r="AJ2359" s="42">
        <v>407.13</v>
      </c>
      <c r="AK2359" s="42" t="s">
        <v>76</v>
      </c>
      <c r="AL2359" s="42" t="s">
        <v>76</v>
      </c>
      <c r="AM2359" s="42" t="s">
        <v>76</v>
      </c>
      <c r="AN2359" s="42">
        <v>4.8</v>
      </c>
    </row>
    <row r="2360" spans="2:40" x14ac:dyDescent="0.25">
      <c r="B2360" s="42" t="s">
        <v>408</v>
      </c>
      <c r="C2360" s="15">
        <v>467590</v>
      </c>
      <c r="D2360" s="15" t="s">
        <v>11936</v>
      </c>
      <c r="E2360" s="15">
        <v>2015</v>
      </c>
      <c r="F2360" s="41">
        <v>42064</v>
      </c>
      <c r="G2360" s="42">
        <v>1014.8</v>
      </c>
      <c r="H2360" s="42">
        <v>1017.6</v>
      </c>
      <c r="I2360" s="42">
        <v>1022.5</v>
      </c>
      <c r="J2360" s="42" t="s">
        <v>18192</v>
      </c>
      <c r="K2360" s="42">
        <v>1007.3</v>
      </c>
      <c r="L2360" s="42" t="s">
        <v>18193</v>
      </c>
      <c r="M2360" s="42">
        <v>23.8</v>
      </c>
      <c r="N2360" s="42">
        <v>30.9</v>
      </c>
      <c r="O2360" s="42" t="s">
        <v>18194</v>
      </c>
      <c r="P2360" s="42">
        <v>17.899999999999999</v>
      </c>
      <c r="Q2360" s="42" t="s">
        <v>18195</v>
      </c>
      <c r="R2360" s="42">
        <v>17.5</v>
      </c>
      <c r="S2360" s="42">
        <v>3.2</v>
      </c>
      <c r="T2360" s="42">
        <v>50</v>
      </c>
      <c r="U2360" s="42">
        <v>26.1</v>
      </c>
      <c r="V2360" s="42">
        <v>20</v>
      </c>
      <c r="W2360" s="42" t="s">
        <v>18196</v>
      </c>
      <c r="X2360" s="42">
        <v>0.1</v>
      </c>
      <c r="Y2360" s="42">
        <v>0.7</v>
      </c>
      <c r="Z2360" s="42">
        <v>1</v>
      </c>
      <c r="AA2360" s="42">
        <v>0.1</v>
      </c>
      <c r="AB2360" s="42" t="s">
        <v>18197</v>
      </c>
      <c r="AC2360" s="42">
        <v>0.1</v>
      </c>
      <c r="AD2360" s="42" t="s">
        <v>18197</v>
      </c>
      <c r="AE2360" s="42">
        <v>0.1</v>
      </c>
      <c r="AF2360" s="42" t="s">
        <v>6582</v>
      </c>
      <c r="AG2360" s="42">
        <v>68</v>
      </c>
      <c r="AH2360" s="42">
        <v>137.4</v>
      </c>
      <c r="AI2360" s="42">
        <v>183.2</v>
      </c>
      <c r="AJ2360" s="42">
        <v>469.19</v>
      </c>
      <c r="AK2360" s="42" t="s">
        <v>76</v>
      </c>
      <c r="AL2360" s="42" t="s">
        <v>76</v>
      </c>
      <c r="AM2360" s="42" t="s">
        <v>76</v>
      </c>
      <c r="AN2360" s="42">
        <v>4.8</v>
      </c>
    </row>
    <row r="2361" spans="2:40" x14ac:dyDescent="0.25">
      <c r="B2361" s="42" t="s">
        <v>408</v>
      </c>
      <c r="C2361" s="15">
        <v>467590</v>
      </c>
      <c r="D2361" s="15" t="s">
        <v>11936</v>
      </c>
      <c r="E2361" s="15">
        <v>2015</v>
      </c>
      <c r="F2361" s="41">
        <v>42095</v>
      </c>
      <c r="G2361" s="42">
        <v>1011.6</v>
      </c>
      <c r="H2361" s="42">
        <v>1014.4</v>
      </c>
      <c r="I2361" s="42">
        <v>1016.9</v>
      </c>
      <c r="J2361" s="42" t="s">
        <v>18198</v>
      </c>
      <c r="K2361" s="42">
        <v>1005.7</v>
      </c>
      <c r="L2361" s="42" t="s">
        <v>18199</v>
      </c>
      <c r="M2361" s="42">
        <v>25.9</v>
      </c>
      <c r="N2361" s="42">
        <v>32.6</v>
      </c>
      <c r="O2361" s="42" t="s">
        <v>18200</v>
      </c>
      <c r="P2361" s="42">
        <v>17.2</v>
      </c>
      <c r="Q2361" s="42" t="s">
        <v>18201</v>
      </c>
      <c r="R2361" s="42">
        <v>20.3</v>
      </c>
      <c r="S2361" s="42">
        <v>2.9</v>
      </c>
      <c r="T2361" s="42">
        <v>50</v>
      </c>
      <c r="U2361" s="42">
        <v>23.7</v>
      </c>
      <c r="V2361" s="42">
        <v>60</v>
      </c>
      <c r="W2361" s="42" t="s">
        <v>18202</v>
      </c>
      <c r="X2361" s="42">
        <v>102.8</v>
      </c>
      <c r="Y2361" s="42">
        <v>23.6</v>
      </c>
      <c r="Z2361" s="42">
        <v>4</v>
      </c>
      <c r="AA2361" s="42">
        <v>12</v>
      </c>
      <c r="AB2361" s="42" t="s">
        <v>18203</v>
      </c>
      <c r="AC2361" s="42">
        <v>48.5</v>
      </c>
      <c r="AD2361" s="42" t="s">
        <v>18204</v>
      </c>
      <c r="AE2361" s="42">
        <v>89.5</v>
      </c>
      <c r="AF2361" s="42" t="s">
        <v>4729</v>
      </c>
      <c r="AG2361" s="42">
        <v>72</v>
      </c>
      <c r="AH2361" s="42">
        <v>158.6</v>
      </c>
      <c r="AI2361" s="42">
        <v>232.5</v>
      </c>
      <c r="AJ2361" s="42">
        <v>556.19000000000005</v>
      </c>
      <c r="AK2361" s="42">
        <v>7</v>
      </c>
      <c r="AL2361" s="42">
        <v>9</v>
      </c>
      <c r="AM2361" s="42" t="s">
        <v>18205</v>
      </c>
      <c r="AN2361" s="42">
        <v>4.3</v>
      </c>
    </row>
    <row r="2362" spans="2:40" x14ac:dyDescent="0.25">
      <c r="B2362" s="42" t="s">
        <v>408</v>
      </c>
      <c r="C2362" s="15">
        <v>467590</v>
      </c>
      <c r="D2362" s="15" t="s">
        <v>11936</v>
      </c>
      <c r="E2362" s="15">
        <v>2015</v>
      </c>
      <c r="F2362" s="41">
        <v>42125</v>
      </c>
      <c r="G2362" s="42">
        <v>1007.8</v>
      </c>
      <c r="H2362" s="42">
        <v>1010.6</v>
      </c>
      <c r="I2362" s="42">
        <v>1013.1</v>
      </c>
      <c r="J2362" s="42" t="s">
        <v>18206</v>
      </c>
      <c r="K2362" s="42">
        <v>1003</v>
      </c>
      <c r="L2362" s="42" t="s">
        <v>18207</v>
      </c>
      <c r="M2362" s="42">
        <v>27.9</v>
      </c>
      <c r="N2362" s="42">
        <v>33</v>
      </c>
      <c r="O2362" s="42" t="s">
        <v>18208</v>
      </c>
      <c r="P2362" s="42">
        <v>23.3</v>
      </c>
      <c r="Q2362" s="42" t="s">
        <v>18209</v>
      </c>
      <c r="R2362" s="42">
        <v>23.3</v>
      </c>
      <c r="S2362" s="42">
        <v>2.5</v>
      </c>
      <c r="T2362" s="42">
        <v>290</v>
      </c>
      <c r="U2362" s="42">
        <v>15.3</v>
      </c>
      <c r="V2362" s="42">
        <v>280</v>
      </c>
      <c r="W2362" s="42" t="s">
        <v>18210</v>
      </c>
      <c r="X2362" s="42">
        <v>391.8</v>
      </c>
      <c r="Y2362" s="42">
        <v>77.7</v>
      </c>
      <c r="Z2362" s="42">
        <v>8</v>
      </c>
      <c r="AA2362" s="42">
        <v>16.5</v>
      </c>
      <c r="AB2362" s="42" t="s">
        <v>18211</v>
      </c>
      <c r="AC2362" s="42">
        <v>76</v>
      </c>
      <c r="AD2362" s="42" t="s">
        <v>18212</v>
      </c>
      <c r="AE2362" s="42">
        <v>142</v>
      </c>
      <c r="AF2362" s="42" t="s">
        <v>4126</v>
      </c>
      <c r="AG2362" s="42">
        <v>76</v>
      </c>
      <c r="AH2362" s="42">
        <v>135.80000000000001</v>
      </c>
      <c r="AI2362" s="42">
        <v>198.8</v>
      </c>
      <c r="AJ2362" s="42">
        <v>518.02</v>
      </c>
      <c r="AK2362" s="42" t="s">
        <v>76</v>
      </c>
      <c r="AL2362" s="42" t="s">
        <v>76</v>
      </c>
      <c r="AM2362" s="42" t="s">
        <v>76</v>
      </c>
      <c r="AN2362" s="42">
        <v>5.5</v>
      </c>
    </row>
    <row r="2363" spans="2:40" x14ac:dyDescent="0.25">
      <c r="B2363" s="42" t="s">
        <v>408</v>
      </c>
      <c r="C2363" s="15">
        <v>467590</v>
      </c>
      <c r="D2363" s="15" t="s">
        <v>11936</v>
      </c>
      <c r="E2363" s="15">
        <v>2015</v>
      </c>
      <c r="F2363" s="41">
        <v>42156</v>
      </c>
      <c r="G2363" s="42">
        <v>1006.7</v>
      </c>
      <c r="H2363" s="42">
        <v>1009.4</v>
      </c>
      <c r="I2363" s="42">
        <v>1010.4</v>
      </c>
      <c r="J2363" s="42" t="s">
        <v>18213</v>
      </c>
      <c r="K2363" s="42">
        <v>1001.8</v>
      </c>
      <c r="L2363" s="42" t="s">
        <v>18214</v>
      </c>
      <c r="M2363" s="42">
        <v>30.2</v>
      </c>
      <c r="N2363" s="42">
        <v>34.6</v>
      </c>
      <c r="O2363" s="42" t="s">
        <v>18215</v>
      </c>
      <c r="P2363" s="42">
        <v>25.7</v>
      </c>
      <c r="Q2363" s="42" t="s">
        <v>18216</v>
      </c>
      <c r="R2363" s="42">
        <v>24.7</v>
      </c>
      <c r="S2363" s="42">
        <v>2.2999999999999998</v>
      </c>
      <c r="T2363" s="42">
        <v>290</v>
      </c>
      <c r="U2363" s="42">
        <v>14.9</v>
      </c>
      <c r="V2363" s="42">
        <v>280</v>
      </c>
      <c r="W2363" s="42" t="s">
        <v>18217</v>
      </c>
      <c r="X2363" s="42">
        <v>35.5</v>
      </c>
      <c r="Y2363" s="42">
        <v>4.7</v>
      </c>
      <c r="Z2363" s="42">
        <v>6</v>
      </c>
      <c r="AA2363" s="42">
        <v>4</v>
      </c>
      <c r="AB2363" s="42" t="s">
        <v>18218</v>
      </c>
      <c r="AC2363" s="42">
        <v>7.5</v>
      </c>
      <c r="AD2363" s="42" t="s">
        <v>18219</v>
      </c>
      <c r="AE2363" s="42">
        <v>13</v>
      </c>
      <c r="AF2363" s="42" t="s">
        <v>4134</v>
      </c>
      <c r="AG2363" s="42">
        <v>73</v>
      </c>
      <c r="AH2363" s="42">
        <v>186.4</v>
      </c>
      <c r="AI2363" s="42">
        <v>296.7</v>
      </c>
      <c r="AJ2363" s="42">
        <v>687.51</v>
      </c>
      <c r="AK2363" s="42" t="s">
        <v>76</v>
      </c>
      <c r="AL2363" s="42" t="s">
        <v>76</v>
      </c>
      <c r="AM2363" s="42" t="s">
        <v>76</v>
      </c>
      <c r="AN2363" s="42">
        <v>3.9</v>
      </c>
    </row>
    <row r="2364" spans="2:40" x14ac:dyDescent="0.25">
      <c r="B2364" s="42" t="s">
        <v>408</v>
      </c>
      <c r="C2364" s="15">
        <v>467590</v>
      </c>
      <c r="D2364" s="15" t="s">
        <v>11936</v>
      </c>
      <c r="E2364" s="15">
        <v>2015</v>
      </c>
      <c r="F2364" s="41">
        <v>42186</v>
      </c>
      <c r="G2364" s="42">
        <v>1003.6</v>
      </c>
      <c r="H2364" s="42">
        <v>1006.3</v>
      </c>
      <c r="I2364" s="42">
        <v>1012.5</v>
      </c>
      <c r="J2364" s="42" t="s">
        <v>18220</v>
      </c>
      <c r="K2364" s="42">
        <v>991.2</v>
      </c>
      <c r="L2364" s="42" t="s">
        <v>18221</v>
      </c>
      <c r="M2364" s="42">
        <v>29</v>
      </c>
      <c r="N2364" s="42">
        <v>35.6</v>
      </c>
      <c r="O2364" s="42" t="s">
        <v>18222</v>
      </c>
      <c r="P2364" s="42">
        <v>23.3</v>
      </c>
      <c r="Q2364" s="42" t="s">
        <v>18223</v>
      </c>
      <c r="R2364" s="42">
        <v>24.3</v>
      </c>
      <c r="S2364" s="42">
        <v>2.5</v>
      </c>
      <c r="T2364" s="42">
        <v>290</v>
      </c>
      <c r="U2364" s="42">
        <v>17.600000000000001</v>
      </c>
      <c r="V2364" s="42">
        <v>290</v>
      </c>
      <c r="W2364" s="42" t="s">
        <v>18224</v>
      </c>
      <c r="X2364" s="42">
        <v>493.2</v>
      </c>
      <c r="Y2364" s="42">
        <v>51.1</v>
      </c>
      <c r="Z2364" s="42">
        <v>15</v>
      </c>
      <c r="AA2364" s="42">
        <v>18.5</v>
      </c>
      <c r="AB2364" s="42" t="s">
        <v>18225</v>
      </c>
      <c r="AC2364" s="42">
        <v>45.5</v>
      </c>
      <c r="AD2364" s="42" t="s">
        <v>18226</v>
      </c>
      <c r="AE2364" s="42">
        <v>169</v>
      </c>
      <c r="AF2364" s="42" t="s">
        <v>18227</v>
      </c>
      <c r="AG2364" s="42">
        <v>76</v>
      </c>
      <c r="AH2364" s="42">
        <v>142.30000000000001</v>
      </c>
      <c r="AI2364" s="42">
        <v>195.2</v>
      </c>
      <c r="AJ2364" s="42">
        <v>542.32000000000005</v>
      </c>
      <c r="AK2364" s="42" t="s">
        <v>76</v>
      </c>
      <c r="AL2364" s="42" t="s">
        <v>76</v>
      </c>
      <c r="AM2364" s="42" t="s">
        <v>76</v>
      </c>
      <c r="AN2364" s="42">
        <v>5.8</v>
      </c>
    </row>
    <row r="2365" spans="2:40" x14ac:dyDescent="0.25">
      <c r="B2365" s="42" t="s">
        <v>408</v>
      </c>
      <c r="C2365" s="15">
        <v>467590</v>
      </c>
      <c r="D2365" s="15" t="s">
        <v>11936</v>
      </c>
      <c r="E2365" s="15">
        <v>2015</v>
      </c>
      <c r="F2365" s="41">
        <v>42217</v>
      </c>
      <c r="G2365" s="42">
        <v>1004</v>
      </c>
      <c r="H2365" s="42">
        <v>1006.7</v>
      </c>
      <c r="I2365" s="42">
        <v>1010.8</v>
      </c>
      <c r="J2365" s="42" t="s">
        <v>18228</v>
      </c>
      <c r="K2365" s="42">
        <v>976.4</v>
      </c>
      <c r="L2365" s="42" t="s">
        <v>18229</v>
      </c>
      <c r="M2365" s="42">
        <v>28.9</v>
      </c>
      <c r="N2365" s="42">
        <v>34.1</v>
      </c>
      <c r="O2365" s="42" t="s">
        <v>18230</v>
      </c>
      <c r="P2365" s="42">
        <v>24.1</v>
      </c>
      <c r="Q2365" s="42" t="s">
        <v>18231</v>
      </c>
      <c r="R2365" s="42">
        <v>24.3</v>
      </c>
      <c r="S2365" s="42">
        <v>2.2999999999999998</v>
      </c>
      <c r="T2365" s="42">
        <v>290</v>
      </c>
      <c r="U2365" s="42">
        <v>34.9</v>
      </c>
      <c r="V2365" s="42">
        <v>280</v>
      </c>
      <c r="W2365" s="42" t="s">
        <v>18232</v>
      </c>
      <c r="X2365" s="42">
        <v>237.2</v>
      </c>
      <c r="Y2365" s="42">
        <v>50.6</v>
      </c>
      <c r="Z2365" s="42">
        <v>18</v>
      </c>
      <c r="AA2365" s="42">
        <v>16</v>
      </c>
      <c r="AB2365" s="42" t="s">
        <v>18233</v>
      </c>
      <c r="AC2365" s="42">
        <v>43</v>
      </c>
      <c r="AD2365" s="42" t="s">
        <v>18234</v>
      </c>
      <c r="AE2365" s="42">
        <v>61.5</v>
      </c>
      <c r="AF2365" s="42" t="s">
        <v>3029</v>
      </c>
      <c r="AG2365" s="42">
        <v>77</v>
      </c>
      <c r="AH2365" s="42">
        <v>128.19999999999999</v>
      </c>
      <c r="AI2365" s="42">
        <v>165.7</v>
      </c>
      <c r="AJ2365" s="42">
        <v>471.63</v>
      </c>
      <c r="AK2365" s="42" t="s">
        <v>76</v>
      </c>
      <c r="AL2365" s="42" t="s">
        <v>76</v>
      </c>
      <c r="AM2365" s="42" t="s">
        <v>76</v>
      </c>
      <c r="AN2365" s="42">
        <v>6.4</v>
      </c>
    </row>
    <row r="2366" spans="2:40" x14ac:dyDescent="0.25">
      <c r="B2366" s="42" t="s">
        <v>408</v>
      </c>
      <c r="C2366" s="15">
        <v>467590</v>
      </c>
      <c r="D2366" s="15" t="s">
        <v>11936</v>
      </c>
      <c r="E2366" s="15">
        <v>2015</v>
      </c>
      <c r="F2366" s="41">
        <v>42248</v>
      </c>
      <c r="G2366" s="42">
        <v>1007.7</v>
      </c>
      <c r="H2366" s="42">
        <v>1010.4</v>
      </c>
      <c r="I2366" s="42">
        <v>1013.5</v>
      </c>
      <c r="J2366" s="42" t="s">
        <v>18235</v>
      </c>
      <c r="K2366" s="42">
        <v>990.1</v>
      </c>
      <c r="L2366" s="42" t="s">
        <v>18236</v>
      </c>
      <c r="M2366" s="42">
        <v>28.4</v>
      </c>
      <c r="N2366" s="42">
        <v>33.700000000000003</v>
      </c>
      <c r="O2366" s="42" t="s">
        <v>18237</v>
      </c>
      <c r="P2366" s="42">
        <v>24.1</v>
      </c>
      <c r="Q2366" s="42" t="s">
        <v>18238</v>
      </c>
      <c r="R2366" s="42">
        <v>23.2</v>
      </c>
      <c r="S2366" s="42">
        <v>2.4</v>
      </c>
      <c r="T2366" s="42">
        <v>40</v>
      </c>
      <c r="U2366" s="42">
        <v>25.5</v>
      </c>
      <c r="V2366" s="42">
        <v>290</v>
      </c>
      <c r="W2366" s="42" t="s">
        <v>18239</v>
      </c>
      <c r="X2366" s="42">
        <v>53.2</v>
      </c>
      <c r="Y2366" s="42">
        <v>10</v>
      </c>
      <c r="Z2366" s="42">
        <v>8</v>
      </c>
      <c r="AA2366" s="42">
        <v>6.5</v>
      </c>
      <c r="AB2366" s="42" t="s">
        <v>18240</v>
      </c>
      <c r="AC2366" s="42">
        <v>14.5</v>
      </c>
      <c r="AD2366" s="42" t="s">
        <v>18241</v>
      </c>
      <c r="AE2366" s="42">
        <v>17.5</v>
      </c>
      <c r="AF2366" s="42" t="s">
        <v>5375</v>
      </c>
      <c r="AG2366" s="42">
        <v>74</v>
      </c>
      <c r="AH2366" s="42">
        <v>138.1</v>
      </c>
      <c r="AI2366" s="42">
        <v>194</v>
      </c>
      <c r="AJ2366" s="42">
        <v>490.56</v>
      </c>
      <c r="AK2366" s="42">
        <v>8</v>
      </c>
      <c r="AL2366" s="42">
        <v>10</v>
      </c>
      <c r="AM2366" s="42" t="s">
        <v>18242</v>
      </c>
      <c r="AN2366" s="42">
        <v>5.3</v>
      </c>
    </row>
    <row r="2367" spans="2:40" x14ac:dyDescent="0.25">
      <c r="B2367" s="42" t="s">
        <v>408</v>
      </c>
      <c r="C2367" s="15">
        <v>467590</v>
      </c>
      <c r="D2367" s="15" t="s">
        <v>11936</v>
      </c>
      <c r="E2367" s="15">
        <v>2015</v>
      </c>
      <c r="F2367" s="41">
        <v>42278</v>
      </c>
      <c r="G2367" s="42">
        <v>1011.1</v>
      </c>
      <c r="H2367" s="42">
        <v>1013.9</v>
      </c>
      <c r="I2367" s="42">
        <v>1018.4</v>
      </c>
      <c r="J2367" s="42" t="s">
        <v>3037</v>
      </c>
      <c r="K2367" s="42">
        <v>1000.1</v>
      </c>
      <c r="L2367" s="42" t="s">
        <v>18243</v>
      </c>
      <c r="M2367" s="42">
        <v>27</v>
      </c>
      <c r="N2367" s="42">
        <v>32.4</v>
      </c>
      <c r="O2367" s="42" t="s">
        <v>18244</v>
      </c>
      <c r="P2367" s="42">
        <v>22.3</v>
      </c>
      <c r="Q2367" s="42" t="s">
        <v>18245</v>
      </c>
      <c r="R2367" s="42">
        <v>21.5</v>
      </c>
      <c r="S2367" s="42">
        <v>4</v>
      </c>
      <c r="T2367" s="42">
        <v>40</v>
      </c>
      <c r="U2367" s="42">
        <v>26</v>
      </c>
      <c r="V2367" s="42">
        <v>40</v>
      </c>
      <c r="W2367" s="42" t="s">
        <v>13714</v>
      </c>
      <c r="X2367" s="42">
        <v>72.8</v>
      </c>
      <c r="Y2367" s="42">
        <v>19.600000000000001</v>
      </c>
      <c r="Z2367" s="42">
        <v>11</v>
      </c>
      <c r="AA2367" s="42">
        <v>3.5</v>
      </c>
      <c r="AB2367" s="42" t="s">
        <v>18246</v>
      </c>
      <c r="AC2367" s="42">
        <v>9</v>
      </c>
      <c r="AD2367" s="42" t="s">
        <v>18247</v>
      </c>
      <c r="AE2367" s="42">
        <v>27</v>
      </c>
      <c r="AF2367" s="42" t="s">
        <v>18248</v>
      </c>
      <c r="AG2367" s="42">
        <v>72</v>
      </c>
      <c r="AH2367" s="42">
        <v>143.1</v>
      </c>
      <c r="AI2367" s="42">
        <v>187.6</v>
      </c>
      <c r="AJ2367" s="42">
        <v>447.55</v>
      </c>
      <c r="AK2367" s="42" t="s">
        <v>76</v>
      </c>
      <c r="AL2367" s="42" t="s">
        <v>76</v>
      </c>
      <c r="AM2367" s="42" t="s">
        <v>76</v>
      </c>
      <c r="AN2367" s="42">
        <v>5.0999999999999996</v>
      </c>
    </row>
    <row r="2368" spans="2:40" x14ac:dyDescent="0.25">
      <c r="B2368" s="42" t="s">
        <v>408</v>
      </c>
      <c r="C2368" s="15">
        <v>467590</v>
      </c>
      <c r="D2368" s="15" t="s">
        <v>11936</v>
      </c>
      <c r="E2368" s="15">
        <v>2015</v>
      </c>
      <c r="F2368" s="41">
        <v>42309</v>
      </c>
      <c r="G2368" s="42">
        <v>1014.3</v>
      </c>
      <c r="H2368" s="42">
        <v>1017.1</v>
      </c>
      <c r="I2368" s="42">
        <v>1020.9</v>
      </c>
      <c r="J2368" s="42" t="s">
        <v>18249</v>
      </c>
      <c r="K2368" s="42">
        <v>1010.1</v>
      </c>
      <c r="L2368" s="42" t="s">
        <v>18250</v>
      </c>
      <c r="M2368" s="42">
        <v>26.3</v>
      </c>
      <c r="N2368" s="42">
        <v>32.1</v>
      </c>
      <c r="O2368" s="42" t="s">
        <v>18251</v>
      </c>
      <c r="P2368" s="42">
        <v>18.7</v>
      </c>
      <c r="Q2368" s="42" t="s">
        <v>18252</v>
      </c>
      <c r="R2368" s="42">
        <v>21</v>
      </c>
      <c r="S2368" s="42">
        <v>3.8</v>
      </c>
      <c r="T2368" s="42">
        <v>40</v>
      </c>
      <c r="U2368" s="42">
        <v>23.5</v>
      </c>
      <c r="V2368" s="42">
        <v>50</v>
      </c>
      <c r="W2368" s="42" t="s">
        <v>18253</v>
      </c>
      <c r="X2368" s="42">
        <v>27.5</v>
      </c>
      <c r="Y2368" s="42">
        <v>8.1</v>
      </c>
      <c r="Z2368" s="42">
        <v>4</v>
      </c>
      <c r="AA2368" s="42">
        <v>4</v>
      </c>
      <c r="AB2368" s="42" t="s">
        <v>18254</v>
      </c>
      <c r="AC2368" s="42">
        <v>11.5</v>
      </c>
      <c r="AD2368" s="42" t="s">
        <v>18255</v>
      </c>
      <c r="AE2368" s="42">
        <v>18</v>
      </c>
      <c r="AF2368" s="42" t="s">
        <v>3052</v>
      </c>
      <c r="AG2368" s="42">
        <v>73</v>
      </c>
      <c r="AH2368" s="42">
        <v>132.9</v>
      </c>
      <c r="AI2368" s="42">
        <v>207.5</v>
      </c>
      <c r="AJ2368" s="42">
        <v>414.35</v>
      </c>
      <c r="AK2368" s="42" t="s">
        <v>76</v>
      </c>
      <c r="AL2368" s="42" t="s">
        <v>76</v>
      </c>
      <c r="AM2368" s="42" t="s">
        <v>76</v>
      </c>
      <c r="AN2368" s="42">
        <v>4</v>
      </c>
    </row>
    <row r="2369" spans="2:40" x14ac:dyDescent="0.25">
      <c r="B2369" s="42" t="s">
        <v>408</v>
      </c>
      <c r="C2369" s="15">
        <v>467590</v>
      </c>
      <c r="D2369" s="15" t="s">
        <v>11936</v>
      </c>
      <c r="E2369" s="15">
        <v>2015</v>
      </c>
      <c r="F2369" s="41">
        <v>42339</v>
      </c>
      <c r="G2369" s="42">
        <v>1016.1</v>
      </c>
      <c r="H2369" s="42">
        <v>1018.9</v>
      </c>
      <c r="I2369" s="42">
        <v>1022.8</v>
      </c>
      <c r="J2369" s="42" t="s">
        <v>18256</v>
      </c>
      <c r="K2369" s="42">
        <v>1008.2</v>
      </c>
      <c r="L2369" s="42" t="s">
        <v>18257</v>
      </c>
      <c r="M2369" s="42">
        <v>23.6</v>
      </c>
      <c r="N2369" s="42">
        <v>31</v>
      </c>
      <c r="O2369" s="42" t="s">
        <v>18258</v>
      </c>
      <c r="P2369" s="42">
        <v>16.8</v>
      </c>
      <c r="Q2369" s="42" t="s">
        <v>18259</v>
      </c>
      <c r="R2369" s="42">
        <v>18</v>
      </c>
      <c r="S2369" s="42">
        <v>4.5999999999999996</v>
      </c>
      <c r="T2369" s="42">
        <v>50</v>
      </c>
      <c r="U2369" s="42">
        <v>25.5</v>
      </c>
      <c r="V2369" s="42">
        <v>50</v>
      </c>
      <c r="W2369" s="42" t="s">
        <v>7927</v>
      </c>
      <c r="X2369" s="42">
        <v>2.5</v>
      </c>
      <c r="Y2369" s="42">
        <v>1.1000000000000001</v>
      </c>
      <c r="Z2369" s="42">
        <v>2</v>
      </c>
      <c r="AA2369" s="42">
        <v>1.5</v>
      </c>
      <c r="AB2369" s="42" t="s">
        <v>18260</v>
      </c>
      <c r="AC2369" s="42">
        <v>1.5</v>
      </c>
      <c r="AD2369" s="42" t="s">
        <v>18261</v>
      </c>
      <c r="AE2369" s="42">
        <v>1.5</v>
      </c>
      <c r="AF2369" s="42" t="s">
        <v>10287</v>
      </c>
      <c r="AG2369" s="42">
        <v>71</v>
      </c>
      <c r="AH2369" s="42">
        <v>121.7</v>
      </c>
      <c r="AI2369" s="42">
        <v>201.7</v>
      </c>
      <c r="AJ2369" s="42">
        <v>370.39</v>
      </c>
      <c r="AK2369" s="42" t="s">
        <v>76</v>
      </c>
      <c r="AL2369" s="42" t="s">
        <v>76</v>
      </c>
      <c r="AM2369" s="42" t="s">
        <v>76</v>
      </c>
      <c r="AN2369" s="42">
        <v>3.8</v>
      </c>
    </row>
    <row r="2370" spans="2:40" x14ac:dyDescent="0.25">
      <c r="B2370" s="42" t="s">
        <v>408</v>
      </c>
      <c r="C2370" s="15">
        <v>467590</v>
      </c>
      <c r="D2370" s="15" t="s">
        <v>11936</v>
      </c>
      <c r="E2370" s="15">
        <v>2016</v>
      </c>
      <c r="F2370" s="41">
        <v>42370</v>
      </c>
      <c r="G2370" s="42">
        <v>1016.1</v>
      </c>
      <c r="H2370" s="42">
        <v>1018.9</v>
      </c>
      <c r="I2370" s="42">
        <v>1028.3</v>
      </c>
      <c r="J2370" s="42" t="s">
        <v>18262</v>
      </c>
      <c r="K2370" s="42">
        <v>1004.6</v>
      </c>
      <c r="L2370" s="42" t="s">
        <v>18263</v>
      </c>
      <c r="M2370" s="42">
        <v>22</v>
      </c>
      <c r="N2370" s="42">
        <v>30.3</v>
      </c>
      <c r="O2370" s="42" t="s">
        <v>18264</v>
      </c>
      <c r="P2370" s="42">
        <v>11.4</v>
      </c>
      <c r="Q2370" s="42" t="s">
        <v>18265</v>
      </c>
      <c r="R2370" s="42">
        <v>17.5</v>
      </c>
      <c r="S2370" s="42">
        <v>3.7</v>
      </c>
      <c r="T2370" s="42">
        <v>50</v>
      </c>
      <c r="U2370" s="42">
        <v>25</v>
      </c>
      <c r="V2370" s="42">
        <v>50</v>
      </c>
      <c r="W2370" s="42" t="s">
        <v>18266</v>
      </c>
      <c r="X2370" s="42">
        <v>98.5</v>
      </c>
      <c r="Y2370" s="42">
        <v>32.700000000000003</v>
      </c>
      <c r="Z2370" s="42">
        <v>13</v>
      </c>
      <c r="AA2370" s="42">
        <v>11</v>
      </c>
      <c r="AB2370" s="42" t="s">
        <v>18267</v>
      </c>
      <c r="AC2370" s="42">
        <v>30.5</v>
      </c>
      <c r="AD2370" s="42" t="s">
        <v>18268</v>
      </c>
      <c r="AE2370" s="42">
        <v>40</v>
      </c>
      <c r="AF2370" s="42" t="s">
        <v>4795</v>
      </c>
      <c r="AG2370" s="42">
        <v>76</v>
      </c>
      <c r="AH2370" s="42">
        <v>93.5</v>
      </c>
      <c r="AI2370" s="42">
        <v>116.1</v>
      </c>
      <c r="AJ2370" s="42">
        <v>282.32</v>
      </c>
      <c r="AK2370" s="42" t="s">
        <v>76</v>
      </c>
      <c r="AL2370" s="42" t="s">
        <v>76</v>
      </c>
      <c r="AM2370" s="42" t="s">
        <v>76</v>
      </c>
      <c r="AN2370" s="42">
        <v>6.4</v>
      </c>
    </row>
    <row r="2371" spans="2:40" x14ac:dyDescent="0.25">
      <c r="B2371" s="42" t="s">
        <v>408</v>
      </c>
      <c r="C2371" s="15">
        <v>467590</v>
      </c>
      <c r="D2371" s="15" t="s">
        <v>11936</v>
      </c>
      <c r="E2371" s="15">
        <v>2016</v>
      </c>
      <c r="F2371" s="41">
        <v>42401</v>
      </c>
      <c r="G2371" s="42">
        <v>1017.6</v>
      </c>
      <c r="H2371" s="42">
        <v>1020.5</v>
      </c>
      <c r="I2371" s="42">
        <v>1025.5999999999999</v>
      </c>
      <c r="J2371" s="42" t="s">
        <v>18269</v>
      </c>
      <c r="K2371" s="42">
        <v>1010.1</v>
      </c>
      <c r="L2371" s="42" t="s">
        <v>18270</v>
      </c>
      <c r="M2371" s="42">
        <v>21.3</v>
      </c>
      <c r="N2371" s="42">
        <v>29.3</v>
      </c>
      <c r="O2371" s="42" t="s">
        <v>18271</v>
      </c>
      <c r="P2371" s="42">
        <v>14.4</v>
      </c>
      <c r="Q2371" s="42" t="s">
        <v>18272</v>
      </c>
      <c r="R2371" s="42">
        <v>15.5</v>
      </c>
      <c r="S2371" s="42">
        <v>4.4000000000000004</v>
      </c>
      <c r="T2371" s="42">
        <v>50</v>
      </c>
      <c r="U2371" s="42">
        <v>25.9</v>
      </c>
      <c r="V2371" s="42">
        <v>50</v>
      </c>
      <c r="W2371" s="42" t="s">
        <v>18273</v>
      </c>
      <c r="X2371" s="42">
        <v>2</v>
      </c>
      <c r="Y2371" s="42">
        <v>1.8</v>
      </c>
      <c r="Z2371" s="42">
        <v>2</v>
      </c>
      <c r="AA2371" s="42">
        <v>0.5</v>
      </c>
      <c r="AB2371" s="42" t="s">
        <v>18274</v>
      </c>
      <c r="AC2371" s="42">
        <v>1</v>
      </c>
      <c r="AD2371" s="42" t="s">
        <v>18275</v>
      </c>
      <c r="AE2371" s="42">
        <v>1</v>
      </c>
      <c r="AF2371" s="42" t="s">
        <v>4192</v>
      </c>
      <c r="AG2371" s="42">
        <v>70</v>
      </c>
      <c r="AH2371" s="42">
        <v>129.4</v>
      </c>
      <c r="AI2371" s="42">
        <v>164.8</v>
      </c>
      <c r="AJ2371" s="42">
        <v>413.87</v>
      </c>
      <c r="AK2371" s="42" t="s">
        <v>76</v>
      </c>
      <c r="AL2371" s="42" t="s">
        <v>76</v>
      </c>
      <c r="AM2371" s="42" t="s">
        <v>76</v>
      </c>
      <c r="AN2371" s="42">
        <v>5.4</v>
      </c>
    </row>
    <row r="2372" spans="2:40" x14ac:dyDescent="0.25">
      <c r="B2372" s="42" t="s">
        <v>408</v>
      </c>
      <c r="C2372" s="15">
        <v>467590</v>
      </c>
      <c r="D2372" s="15" t="s">
        <v>11936</v>
      </c>
      <c r="E2372" s="15">
        <v>2016</v>
      </c>
      <c r="F2372" s="41">
        <v>42430</v>
      </c>
      <c r="G2372" s="42">
        <v>1014.6</v>
      </c>
      <c r="H2372" s="42">
        <v>1017.4</v>
      </c>
      <c r="I2372" s="42">
        <v>1023</v>
      </c>
      <c r="J2372" s="42" t="s">
        <v>18276</v>
      </c>
      <c r="K2372" s="42">
        <v>1008.1</v>
      </c>
      <c r="L2372" s="42" t="s">
        <v>18277</v>
      </c>
      <c r="M2372" s="42">
        <v>22.7</v>
      </c>
      <c r="N2372" s="42">
        <v>30</v>
      </c>
      <c r="O2372" s="42" t="s">
        <v>18278</v>
      </c>
      <c r="P2372" s="42">
        <v>16.7</v>
      </c>
      <c r="Q2372" s="42" t="s">
        <v>18279</v>
      </c>
      <c r="R2372" s="42">
        <v>17.3</v>
      </c>
      <c r="S2372" s="42">
        <v>3.4</v>
      </c>
      <c r="T2372" s="42">
        <v>50</v>
      </c>
      <c r="U2372" s="42">
        <v>22.4</v>
      </c>
      <c r="V2372" s="42">
        <v>50</v>
      </c>
      <c r="W2372" s="42" t="s">
        <v>18280</v>
      </c>
      <c r="X2372" s="42">
        <v>18.899999999999999</v>
      </c>
      <c r="Y2372" s="42">
        <v>18.7</v>
      </c>
      <c r="Z2372" s="42">
        <v>6</v>
      </c>
      <c r="AA2372" s="42">
        <v>5</v>
      </c>
      <c r="AB2372" s="42" t="s">
        <v>18281</v>
      </c>
      <c r="AC2372" s="42">
        <v>6.5</v>
      </c>
      <c r="AD2372" s="42" t="s">
        <v>18282</v>
      </c>
      <c r="AE2372" s="42">
        <v>6.5</v>
      </c>
      <c r="AF2372" s="42" t="s">
        <v>6672</v>
      </c>
      <c r="AG2372" s="42">
        <v>72</v>
      </c>
      <c r="AH2372" s="42">
        <v>126.6</v>
      </c>
      <c r="AI2372" s="42">
        <v>143.5</v>
      </c>
      <c r="AJ2372" s="42">
        <v>394.99</v>
      </c>
      <c r="AK2372" s="42" t="s">
        <v>76</v>
      </c>
      <c r="AL2372" s="42" t="s">
        <v>76</v>
      </c>
      <c r="AM2372" s="42" t="s">
        <v>76</v>
      </c>
      <c r="AN2372" s="42">
        <v>6</v>
      </c>
    </row>
    <row r="2373" spans="2:40" x14ac:dyDescent="0.25">
      <c r="B2373" s="42" t="s">
        <v>408</v>
      </c>
      <c r="C2373" s="15">
        <v>467590</v>
      </c>
      <c r="D2373" s="15" t="s">
        <v>11936</v>
      </c>
      <c r="E2373" s="15">
        <v>2016</v>
      </c>
      <c r="F2373" s="41">
        <v>42461</v>
      </c>
      <c r="G2373" s="42">
        <v>1010.2</v>
      </c>
      <c r="H2373" s="42">
        <v>1013</v>
      </c>
      <c r="I2373" s="42">
        <v>1016.7</v>
      </c>
      <c r="J2373" s="42" t="s">
        <v>4809</v>
      </c>
      <c r="K2373" s="42">
        <v>1003.6</v>
      </c>
      <c r="L2373" s="42" t="s">
        <v>18283</v>
      </c>
      <c r="M2373" s="42">
        <v>27</v>
      </c>
      <c r="N2373" s="42">
        <v>33.299999999999997</v>
      </c>
      <c r="O2373" s="42" t="s">
        <v>18284</v>
      </c>
      <c r="P2373" s="42">
        <v>21</v>
      </c>
      <c r="Q2373" s="42" t="s">
        <v>18285</v>
      </c>
      <c r="R2373" s="42">
        <v>22.7</v>
      </c>
      <c r="S2373" s="42">
        <v>2.1</v>
      </c>
      <c r="T2373" s="42">
        <v>50</v>
      </c>
      <c r="U2373" s="42">
        <v>18.8</v>
      </c>
      <c r="V2373" s="42">
        <v>50</v>
      </c>
      <c r="W2373" s="42" t="s">
        <v>18286</v>
      </c>
      <c r="X2373" s="42">
        <v>64.099999999999994</v>
      </c>
      <c r="Y2373" s="42">
        <v>12.3</v>
      </c>
      <c r="Z2373" s="42">
        <v>8</v>
      </c>
      <c r="AA2373" s="42">
        <v>6.5</v>
      </c>
      <c r="AB2373" s="42" t="s">
        <v>18287</v>
      </c>
      <c r="AC2373" s="42">
        <v>13.5</v>
      </c>
      <c r="AD2373" s="42" t="s">
        <v>18288</v>
      </c>
      <c r="AE2373" s="42">
        <v>19.5</v>
      </c>
      <c r="AF2373" s="42" t="s">
        <v>1950</v>
      </c>
      <c r="AG2373" s="42">
        <v>78</v>
      </c>
      <c r="AH2373" s="42">
        <v>150.9</v>
      </c>
      <c r="AI2373" s="42">
        <v>226.1</v>
      </c>
      <c r="AJ2373" s="42">
        <v>536.92999999999995</v>
      </c>
      <c r="AK2373" s="42" t="s">
        <v>76</v>
      </c>
      <c r="AL2373" s="42" t="s">
        <v>76</v>
      </c>
      <c r="AM2373" s="42" t="s">
        <v>76</v>
      </c>
      <c r="AN2373" s="42">
        <v>4.4000000000000004</v>
      </c>
    </row>
    <row r="2374" spans="2:40" x14ac:dyDescent="0.25">
      <c r="B2374" s="42" t="s">
        <v>408</v>
      </c>
      <c r="C2374" s="15">
        <v>467590</v>
      </c>
      <c r="D2374" s="15" t="s">
        <v>11936</v>
      </c>
      <c r="E2374" s="15">
        <v>2016</v>
      </c>
      <c r="F2374" s="41">
        <v>42491</v>
      </c>
      <c r="G2374" s="42">
        <v>1008.4</v>
      </c>
      <c r="H2374" s="42">
        <v>1011.2</v>
      </c>
      <c r="I2374" s="42">
        <v>1013.6</v>
      </c>
      <c r="J2374" s="42" t="s">
        <v>18289</v>
      </c>
      <c r="K2374" s="42">
        <v>1003.6</v>
      </c>
      <c r="L2374" s="42" t="s">
        <v>16632</v>
      </c>
      <c r="M2374" s="42">
        <v>28.8</v>
      </c>
      <c r="N2374" s="42">
        <v>34.700000000000003</v>
      </c>
      <c r="O2374" s="42" t="s">
        <v>18290</v>
      </c>
      <c r="P2374" s="42">
        <v>23.8</v>
      </c>
      <c r="Q2374" s="42" t="s">
        <v>18291</v>
      </c>
      <c r="R2374" s="42">
        <v>24.5</v>
      </c>
      <c r="S2374" s="42">
        <v>2.4</v>
      </c>
      <c r="T2374" s="42">
        <v>100</v>
      </c>
      <c r="U2374" s="42">
        <v>20</v>
      </c>
      <c r="V2374" s="42">
        <v>40</v>
      </c>
      <c r="W2374" s="42" t="s">
        <v>18292</v>
      </c>
      <c r="X2374" s="42">
        <v>75</v>
      </c>
      <c r="Y2374" s="42">
        <v>20.8</v>
      </c>
      <c r="Z2374" s="42">
        <v>10</v>
      </c>
      <c r="AA2374" s="42">
        <v>6</v>
      </c>
      <c r="AB2374" s="42" t="s">
        <v>18293</v>
      </c>
      <c r="AC2374" s="42">
        <v>8.5</v>
      </c>
      <c r="AD2374" s="42" t="s">
        <v>18294</v>
      </c>
      <c r="AE2374" s="42">
        <v>19</v>
      </c>
      <c r="AF2374" s="42" t="s">
        <v>3582</v>
      </c>
      <c r="AG2374" s="42">
        <v>78</v>
      </c>
      <c r="AH2374" s="42">
        <v>168.9</v>
      </c>
      <c r="AI2374" s="42">
        <v>242.5</v>
      </c>
      <c r="AJ2374" s="42">
        <v>582.70000000000005</v>
      </c>
      <c r="AK2374" s="42" t="s">
        <v>76</v>
      </c>
      <c r="AL2374" s="42" t="s">
        <v>76</v>
      </c>
      <c r="AM2374" s="42" t="s">
        <v>76</v>
      </c>
      <c r="AN2374" s="42">
        <v>5.2</v>
      </c>
    </row>
    <row r="2375" spans="2:40" x14ac:dyDescent="0.25">
      <c r="B2375" s="42" t="s">
        <v>408</v>
      </c>
      <c r="C2375" s="15">
        <v>467590</v>
      </c>
      <c r="D2375" s="15" t="s">
        <v>11936</v>
      </c>
      <c r="E2375" s="15">
        <v>2016</v>
      </c>
      <c r="F2375" s="41">
        <v>42522</v>
      </c>
      <c r="G2375" s="42">
        <v>1007.3</v>
      </c>
      <c r="H2375" s="42">
        <v>1010.1</v>
      </c>
      <c r="I2375" s="42">
        <v>1013.2</v>
      </c>
      <c r="J2375" s="42" t="s">
        <v>18295</v>
      </c>
      <c r="K2375" s="42">
        <v>1003</v>
      </c>
      <c r="L2375" s="42" t="s">
        <v>18296</v>
      </c>
      <c r="M2375" s="42">
        <v>29.6</v>
      </c>
      <c r="N2375" s="42">
        <v>34.700000000000003</v>
      </c>
      <c r="O2375" s="42" t="s">
        <v>18297</v>
      </c>
      <c r="P2375" s="42">
        <v>24.3</v>
      </c>
      <c r="Q2375" s="42" t="s">
        <v>18298</v>
      </c>
      <c r="R2375" s="42">
        <v>26.4</v>
      </c>
      <c r="S2375" s="42">
        <v>2.2999999999999998</v>
      </c>
      <c r="T2375" s="42">
        <v>100</v>
      </c>
      <c r="U2375" s="42">
        <v>19.5</v>
      </c>
      <c r="V2375" s="42">
        <v>290</v>
      </c>
      <c r="W2375" s="42" t="s">
        <v>18299</v>
      </c>
      <c r="X2375" s="42">
        <v>368.5</v>
      </c>
      <c r="Y2375" s="42">
        <v>50.8</v>
      </c>
      <c r="Z2375" s="42">
        <v>16</v>
      </c>
      <c r="AA2375" s="42">
        <v>18</v>
      </c>
      <c r="AB2375" s="42" t="s">
        <v>18300</v>
      </c>
      <c r="AC2375" s="42">
        <v>43.5</v>
      </c>
      <c r="AD2375" s="42" t="s">
        <v>18301</v>
      </c>
      <c r="AE2375" s="42">
        <v>172.5</v>
      </c>
      <c r="AF2375" s="42" t="s">
        <v>5440</v>
      </c>
      <c r="AG2375" s="42">
        <v>84</v>
      </c>
      <c r="AH2375" s="42">
        <v>151.5</v>
      </c>
      <c r="AI2375" s="42">
        <v>224.7</v>
      </c>
      <c r="AJ2375" s="42">
        <v>546.02</v>
      </c>
      <c r="AK2375" s="42" t="s">
        <v>76</v>
      </c>
      <c r="AL2375" s="42" t="s">
        <v>76</v>
      </c>
      <c r="AM2375" s="42" t="s">
        <v>76</v>
      </c>
      <c r="AN2375" s="42">
        <v>5.2</v>
      </c>
    </row>
    <row r="2376" spans="2:40" x14ac:dyDescent="0.25">
      <c r="B2376" s="42" t="s">
        <v>408</v>
      </c>
      <c r="C2376" s="15">
        <v>467590</v>
      </c>
      <c r="D2376" s="15" t="s">
        <v>11936</v>
      </c>
      <c r="E2376" s="15">
        <v>2016</v>
      </c>
      <c r="F2376" s="41">
        <v>42552</v>
      </c>
      <c r="G2376" s="42">
        <v>1005.6</v>
      </c>
      <c r="H2376" s="42">
        <v>1008.4</v>
      </c>
      <c r="I2376" s="42">
        <v>1010.7</v>
      </c>
      <c r="J2376" s="42" t="s">
        <v>18302</v>
      </c>
      <c r="K2376" s="42">
        <v>982.7</v>
      </c>
      <c r="L2376" s="42" t="s">
        <v>18303</v>
      </c>
      <c r="M2376" s="42">
        <v>30</v>
      </c>
      <c r="N2376" s="42">
        <v>35.1</v>
      </c>
      <c r="O2376" s="42" t="s">
        <v>18304</v>
      </c>
      <c r="P2376" s="42">
        <v>25.4</v>
      </c>
      <c r="Q2376" s="42" t="s">
        <v>18305</v>
      </c>
      <c r="R2376" s="42">
        <v>26</v>
      </c>
      <c r="S2376" s="42">
        <v>2.4</v>
      </c>
      <c r="T2376" s="42">
        <v>290</v>
      </c>
      <c r="U2376" s="42">
        <v>26.1</v>
      </c>
      <c r="V2376" s="42">
        <v>280</v>
      </c>
      <c r="W2376" s="42" t="s">
        <v>18306</v>
      </c>
      <c r="X2376" s="42">
        <v>383.8</v>
      </c>
      <c r="Y2376" s="42">
        <v>47.7</v>
      </c>
      <c r="Z2376" s="42">
        <v>15</v>
      </c>
      <c r="AA2376" s="42">
        <v>15</v>
      </c>
      <c r="AB2376" s="42" t="s">
        <v>18307</v>
      </c>
      <c r="AC2376" s="42">
        <v>40</v>
      </c>
      <c r="AD2376" s="42" t="s">
        <v>18308</v>
      </c>
      <c r="AE2376" s="42">
        <v>225</v>
      </c>
      <c r="AF2376" s="42" t="s">
        <v>1974</v>
      </c>
      <c r="AG2376" s="42">
        <v>80</v>
      </c>
      <c r="AH2376" s="42">
        <v>164.6</v>
      </c>
      <c r="AI2376" s="42">
        <v>239.6</v>
      </c>
      <c r="AJ2376" s="42">
        <v>581.08000000000004</v>
      </c>
      <c r="AK2376" s="42" t="s">
        <v>76</v>
      </c>
      <c r="AL2376" s="42" t="s">
        <v>76</v>
      </c>
      <c r="AM2376" s="42" t="s">
        <v>76</v>
      </c>
      <c r="AN2376" s="42">
        <v>4.9000000000000004</v>
      </c>
    </row>
    <row r="2377" spans="2:40" x14ac:dyDescent="0.25">
      <c r="B2377" s="42" t="s">
        <v>408</v>
      </c>
      <c r="C2377" s="15">
        <v>467590</v>
      </c>
      <c r="D2377" s="15" t="s">
        <v>11936</v>
      </c>
      <c r="E2377" s="15">
        <v>2016</v>
      </c>
      <c r="F2377" s="41">
        <v>42583</v>
      </c>
      <c r="G2377" s="42">
        <v>1002.3</v>
      </c>
      <c r="H2377" s="42">
        <v>1005</v>
      </c>
      <c r="I2377" s="42">
        <v>1009</v>
      </c>
      <c r="J2377" s="42" t="s">
        <v>18309</v>
      </c>
      <c r="K2377" s="42">
        <v>996.7</v>
      </c>
      <c r="L2377" s="42" t="s">
        <v>18310</v>
      </c>
      <c r="M2377" s="42">
        <v>28.8</v>
      </c>
      <c r="N2377" s="42">
        <v>34.5</v>
      </c>
      <c r="O2377" s="42" t="s">
        <v>18311</v>
      </c>
      <c r="P2377" s="42">
        <v>24.6</v>
      </c>
      <c r="Q2377" s="42" t="s">
        <v>18312</v>
      </c>
      <c r="R2377" s="42">
        <v>25.3</v>
      </c>
      <c r="S2377" s="42">
        <v>1.8</v>
      </c>
      <c r="T2377" s="42">
        <v>100</v>
      </c>
      <c r="U2377" s="42">
        <v>24.4</v>
      </c>
      <c r="V2377" s="42">
        <v>50</v>
      </c>
      <c r="W2377" s="42" t="s">
        <v>18313</v>
      </c>
      <c r="X2377" s="42">
        <v>548.5</v>
      </c>
      <c r="Y2377" s="42">
        <v>71.5</v>
      </c>
      <c r="Z2377" s="42">
        <v>13</v>
      </c>
      <c r="AA2377" s="42">
        <v>18</v>
      </c>
      <c r="AB2377" s="42" t="s">
        <v>18314</v>
      </c>
      <c r="AC2377" s="42">
        <v>55.5</v>
      </c>
      <c r="AD2377" s="42" t="s">
        <v>18315</v>
      </c>
      <c r="AE2377" s="42">
        <v>140</v>
      </c>
      <c r="AF2377" s="42" t="s">
        <v>5456</v>
      </c>
      <c r="AG2377" s="42">
        <v>82</v>
      </c>
      <c r="AH2377" s="42">
        <v>129.80000000000001</v>
      </c>
      <c r="AI2377" s="42">
        <v>176.3</v>
      </c>
      <c r="AJ2377" s="42">
        <v>460.64</v>
      </c>
      <c r="AK2377" s="42" t="s">
        <v>76</v>
      </c>
      <c r="AL2377" s="42" t="s">
        <v>76</v>
      </c>
      <c r="AM2377" s="42" t="s">
        <v>76</v>
      </c>
      <c r="AN2377" s="42">
        <v>6</v>
      </c>
    </row>
    <row r="2378" spans="2:40" x14ac:dyDescent="0.25">
      <c r="B2378" s="42" t="s">
        <v>408</v>
      </c>
      <c r="C2378" s="15">
        <v>467590</v>
      </c>
      <c r="D2378" s="15" t="s">
        <v>11936</v>
      </c>
      <c r="E2378" s="15">
        <v>2016</v>
      </c>
      <c r="F2378" s="41">
        <v>42614</v>
      </c>
      <c r="G2378" s="42">
        <v>1004.5</v>
      </c>
      <c r="H2378" s="42">
        <v>1007.2</v>
      </c>
      <c r="I2378" s="42">
        <v>1012.5</v>
      </c>
      <c r="J2378" s="42" t="s">
        <v>18316</v>
      </c>
      <c r="K2378" s="42">
        <v>961.1</v>
      </c>
      <c r="L2378" s="42" t="s">
        <v>18317</v>
      </c>
      <c r="M2378" s="42">
        <v>28.4</v>
      </c>
      <c r="N2378" s="42">
        <v>34.200000000000003</v>
      </c>
      <c r="O2378" s="42" t="s">
        <v>18318</v>
      </c>
      <c r="P2378" s="42">
        <v>24.2</v>
      </c>
      <c r="Q2378" s="42" t="s">
        <v>18319</v>
      </c>
      <c r="R2378" s="42">
        <v>24.6</v>
      </c>
      <c r="S2378" s="42">
        <v>3.1</v>
      </c>
      <c r="T2378" s="42">
        <v>290</v>
      </c>
      <c r="U2378" s="42">
        <v>52.2</v>
      </c>
      <c r="V2378" s="42">
        <v>70</v>
      </c>
      <c r="W2378" s="42" t="s">
        <v>18320</v>
      </c>
      <c r="X2378" s="42">
        <v>710.5</v>
      </c>
      <c r="Y2378" s="42">
        <v>113.9</v>
      </c>
      <c r="Z2378" s="42">
        <v>17</v>
      </c>
      <c r="AA2378" s="42">
        <v>16</v>
      </c>
      <c r="AB2378" s="42" t="s">
        <v>18321</v>
      </c>
      <c r="AC2378" s="42">
        <v>49.5</v>
      </c>
      <c r="AD2378" s="42" t="s">
        <v>18322</v>
      </c>
      <c r="AE2378" s="42">
        <v>334</v>
      </c>
      <c r="AF2378" s="42" t="s">
        <v>3613</v>
      </c>
      <c r="AG2378" s="42">
        <v>81</v>
      </c>
      <c r="AH2378" s="42">
        <v>106.5</v>
      </c>
      <c r="AI2378" s="42">
        <v>144</v>
      </c>
      <c r="AJ2378" s="42">
        <v>399.76</v>
      </c>
      <c r="AK2378" s="42">
        <v>7</v>
      </c>
      <c r="AL2378" s="42">
        <v>11</v>
      </c>
      <c r="AM2378" s="42" t="s">
        <v>14930</v>
      </c>
      <c r="AN2378" s="42">
        <v>6.6</v>
      </c>
    </row>
    <row r="2379" spans="2:40" x14ac:dyDescent="0.25">
      <c r="B2379" s="42" t="s">
        <v>408</v>
      </c>
      <c r="C2379" s="15">
        <v>467590</v>
      </c>
      <c r="D2379" s="15" t="s">
        <v>11936</v>
      </c>
      <c r="E2379" s="15">
        <v>2016</v>
      </c>
      <c r="F2379" s="41">
        <v>42644</v>
      </c>
      <c r="G2379" s="42">
        <v>1008.6</v>
      </c>
      <c r="H2379" s="42">
        <v>1011.4</v>
      </c>
      <c r="I2379" s="42">
        <v>1017.1</v>
      </c>
      <c r="J2379" s="42" t="s">
        <v>18323</v>
      </c>
      <c r="K2379" s="42">
        <v>998.4</v>
      </c>
      <c r="L2379" s="42" t="s">
        <v>18324</v>
      </c>
      <c r="M2379" s="42">
        <v>28.1</v>
      </c>
      <c r="N2379" s="42">
        <v>33.4</v>
      </c>
      <c r="O2379" s="42" t="s">
        <v>18325</v>
      </c>
      <c r="P2379" s="42">
        <v>23.9</v>
      </c>
      <c r="Q2379" s="42" t="s">
        <v>18326</v>
      </c>
      <c r="R2379" s="42">
        <v>23.8</v>
      </c>
      <c r="S2379" s="42">
        <v>3.7</v>
      </c>
      <c r="T2379" s="42">
        <v>40</v>
      </c>
      <c r="U2379" s="42">
        <v>29.2</v>
      </c>
      <c r="V2379" s="42">
        <v>40</v>
      </c>
      <c r="W2379" s="42" t="s">
        <v>18327</v>
      </c>
      <c r="X2379" s="42">
        <v>393.5</v>
      </c>
      <c r="Y2379" s="42">
        <v>87.3</v>
      </c>
      <c r="Z2379" s="42">
        <v>18</v>
      </c>
      <c r="AA2379" s="42">
        <v>12.5</v>
      </c>
      <c r="AB2379" s="42" t="s">
        <v>18328</v>
      </c>
      <c r="AC2379" s="42">
        <v>34</v>
      </c>
      <c r="AD2379" s="42" t="s">
        <v>18329</v>
      </c>
      <c r="AE2379" s="42">
        <v>109</v>
      </c>
      <c r="AF2379" s="42" t="s">
        <v>4859</v>
      </c>
      <c r="AG2379" s="42">
        <v>78</v>
      </c>
      <c r="AH2379" s="42">
        <v>128.9</v>
      </c>
      <c r="AI2379" s="42">
        <v>177.3</v>
      </c>
      <c r="AJ2379" s="42">
        <v>418.65</v>
      </c>
      <c r="AK2379" s="42" t="s">
        <v>76</v>
      </c>
      <c r="AL2379" s="42" t="s">
        <v>76</v>
      </c>
      <c r="AM2379" s="42" t="s">
        <v>76</v>
      </c>
      <c r="AN2379" s="42">
        <v>5.8</v>
      </c>
    </row>
    <row r="2380" spans="2:40" x14ac:dyDescent="0.25">
      <c r="B2380" s="42" t="s">
        <v>408</v>
      </c>
      <c r="C2380" s="15">
        <v>467590</v>
      </c>
      <c r="D2380" s="15" t="s">
        <v>11936</v>
      </c>
      <c r="E2380" s="15">
        <v>2016</v>
      </c>
      <c r="F2380" s="41">
        <v>42675</v>
      </c>
      <c r="G2380" s="42">
        <v>1013.3</v>
      </c>
      <c r="H2380" s="42">
        <v>1016.1</v>
      </c>
      <c r="I2380" s="42">
        <v>1019.3</v>
      </c>
      <c r="J2380" s="42" t="s">
        <v>18330</v>
      </c>
      <c r="K2380" s="42">
        <v>1008.5</v>
      </c>
      <c r="L2380" s="42" t="s">
        <v>18331</v>
      </c>
      <c r="M2380" s="42">
        <v>25.6</v>
      </c>
      <c r="N2380" s="42">
        <v>31.1</v>
      </c>
      <c r="O2380" s="42" t="s">
        <v>18332</v>
      </c>
      <c r="P2380" s="42">
        <v>20.7</v>
      </c>
      <c r="Q2380" s="42" t="s">
        <v>18333</v>
      </c>
      <c r="R2380" s="42">
        <v>19.600000000000001</v>
      </c>
      <c r="S2380" s="42">
        <v>4.5</v>
      </c>
      <c r="T2380" s="42">
        <v>50</v>
      </c>
      <c r="U2380" s="42">
        <v>30.1</v>
      </c>
      <c r="V2380" s="42">
        <v>40</v>
      </c>
      <c r="W2380" s="42" t="s">
        <v>18334</v>
      </c>
      <c r="X2380" s="42">
        <v>60</v>
      </c>
      <c r="Y2380" s="42">
        <v>27.2</v>
      </c>
      <c r="Z2380" s="42">
        <v>3</v>
      </c>
      <c r="AA2380" s="42">
        <v>5.5</v>
      </c>
      <c r="AB2380" s="42" t="s">
        <v>18335</v>
      </c>
      <c r="AC2380" s="42">
        <v>13</v>
      </c>
      <c r="AD2380" s="42" t="s">
        <v>18336</v>
      </c>
      <c r="AE2380" s="42">
        <v>57.5</v>
      </c>
      <c r="AF2380" s="42" t="s">
        <v>3628</v>
      </c>
      <c r="AG2380" s="42">
        <v>70</v>
      </c>
      <c r="AH2380" s="42">
        <v>130.69999999999999</v>
      </c>
      <c r="AI2380" s="42">
        <v>176.3</v>
      </c>
      <c r="AJ2380" s="42">
        <v>362.19</v>
      </c>
      <c r="AK2380" s="42" t="s">
        <v>76</v>
      </c>
      <c r="AL2380" s="42" t="s">
        <v>76</v>
      </c>
      <c r="AM2380" s="42" t="s">
        <v>76</v>
      </c>
      <c r="AN2380" s="42">
        <v>4.9000000000000004</v>
      </c>
    </row>
    <row r="2381" spans="2:40" x14ac:dyDescent="0.25">
      <c r="B2381" s="42" t="s">
        <v>408</v>
      </c>
      <c r="C2381" s="15">
        <v>467590</v>
      </c>
      <c r="D2381" s="15" t="s">
        <v>11936</v>
      </c>
      <c r="E2381" s="15">
        <v>2016</v>
      </c>
      <c r="F2381" s="41">
        <v>42705</v>
      </c>
      <c r="G2381" s="42">
        <v>1015</v>
      </c>
      <c r="H2381" s="42">
        <v>1017.8</v>
      </c>
      <c r="I2381" s="42">
        <v>1021.4</v>
      </c>
      <c r="J2381" s="42" t="s">
        <v>18337</v>
      </c>
      <c r="K2381" s="42">
        <v>1008.3</v>
      </c>
      <c r="L2381" s="42" t="s">
        <v>18338</v>
      </c>
      <c r="M2381" s="42">
        <v>23.8</v>
      </c>
      <c r="N2381" s="42">
        <v>30.1</v>
      </c>
      <c r="O2381" s="42" t="s">
        <v>18339</v>
      </c>
      <c r="P2381" s="42">
        <v>18.5</v>
      </c>
      <c r="Q2381" s="42" t="s">
        <v>4871</v>
      </c>
      <c r="R2381" s="42">
        <v>17.2</v>
      </c>
      <c r="S2381" s="42">
        <v>5.7</v>
      </c>
      <c r="T2381" s="42">
        <v>50</v>
      </c>
      <c r="U2381" s="42">
        <v>30.5</v>
      </c>
      <c r="V2381" s="42">
        <v>40</v>
      </c>
      <c r="W2381" s="42" t="s">
        <v>18340</v>
      </c>
      <c r="X2381" s="42">
        <v>0.5</v>
      </c>
      <c r="Y2381" s="42">
        <v>2.1</v>
      </c>
      <c r="Z2381" s="42">
        <v>1</v>
      </c>
      <c r="AA2381" s="42">
        <v>0.5</v>
      </c>
      <c r="AB2381" s="42" t="s">
        <v>18341</v>
      </c>
      <c r="AC2381" s="42">
        <v>0.5</v>
      </c>
      <c r="AD2381" s="42" t="s">
        <v>18342</v>
      </c>
      <c r="AE2381" s="42">
        <v>0.5</v>
      </c>
      <c r="AF2381" s="42" t="s">
        <v>17783</v>
      </c>
      <c r="AG2381" s="42">
        <v>66</v>
      </c>
      <c r="AH2381" s="42">
        <v>147.30000000000001</v>
      </c>
      <c r="AI2381" s="42">
        <v>197.5</v>
      </c>
      <c r="AJ2381" s="42">
        <v>365.12</v>
      </c>
      <c r="AK2381" s="42" t="s">
        <v>76</v>
      </c>
      <c r="AL2381" s="42" t="s">
        <v>76</v>
      </c>
      <c r="AM2381" s="42" t="s">
        <v>76</v>
      </c>
      <c r="AN2381" s="42">
        <v>4.5999999999999996</v>
      </c>
    </row>
    <row r="2382" spans="2:40" x14ac:dyDescent="0.25">
      <c r="B2382" s="42" t="s">
        <v>408</v>
      </c>
      <c r="C2382" s="15">
        <v>467590</v>
      </c>
      <c r="D2382" s="15" t="s">
        <v>11936</v>
      </c>
      <c r="E2382" s="15">
        <v>2017</v>
      </c>
      <c r="F2382" s="41">
        <v>42736</v>
      </c>
      <c r="G2382" s="42">
        <v>1016.1</v>
      </c>
      <c r="H2382" s="42">
        <v>1018.9</v>
      </c>
      <c r="I2382" s="42">
        <v>1023.8</v>
      </c>
      <c r="J2382" s="42" t="s">
        <v>18343</v>
      </c>
      <c r="K2382" s="42">
        <v>1008</v>
      </c>
      <c r="L2382" s="42" t="s">
        <v>18344</v>
      </c>
      <c r="M2382" s="42">
        <v>22.7</v>
      </c>
      <c r="N2382" s="42">
        <v>28.7</v>
      </c>
      <c r="O2382" s="42" t="s">
        <v>18345</v>
      </c>
      <c r="P2382" s="42">
        <v>18.2</v>
      </c>
      <c r="Q2382" s="42" t="s">
        <v>18346</v>
      </c>
      <c r="R2382" s="42">
        <v>16.5</v>
      </c>
      <c r="S2382" s="42">
        <v>4.5999999999999996</v>
      </c>
      <c r="T2382" s="42">
        <v>50</v>
      </c>
      <c r="U2382" s="42">
        <v>24.8</v>
      </c>
      <c r="V2382" s="42">
        <v>40</v>
      </c>
      <c r="W2382" s="42" t="s">
        <v>18347</v>
      </c>
      <c r="X2382" s="42">
        <v>12.5</v>
      </c>
      <c r="Y2382" s="42">
        <v>5</v>
      </c>
      <c r="Z2382" s="42">
        <v>1</v>
      </c>
      <c r="AA2382" s="42">
        <v>2</v>
      </c>
      <c r="AB2382" s="42" t="s">
        <v>18348</v>
      </c>
      <c r="AC2382" s="42">
        <v>4.5</v>
      </c>
      <c r="AD2382" s="42" t="s">
        <v>18349</v>
      </c>
      <c r="AE2382" s="42">
        <v>12.5</v>
      </c>
      <c r="AF2382" s="42" t="s">
        <v>2021</v>
      </c>
      <c r="AG2382" s="42">
        <v>69</v>
      </c>
      <c r="AH2382" s="42">
        <v>135.1</v>
      </c>
      <c r="AI2382" s="42">
        <v>192.8</v>
      </c>
      <c r="AJ2382" s="42">
        <v>378.61</v>
      </c>
      <c r="AK2382" s="42" t="s">
        <v>76</v>
      </c>
      <c r="AL2382" s="42" t="s">
        <v>76</v>
      </c>
      <c r="AM2382" s="42" t="s">
        <v>76</v>
      </c>
      <c r="AN2382" s="42">
        <v>5</v>
      </c>
    </row>
    <row r="2383" spans="2:40" x14ac:dyDescent="0.25">
      <c r="B2383" s="42" t="s">
        <v>408</v>
      </c>
      <c r="C2383" s="15">
        <v>467590</v>
      </c>
      <c r="D2383" s="15" t="s">
        <v>11936</v>
      </c>
      <c r="E2383" s="15">
        <v>2017</v>
      </c>
      <c r="F2383" s="41">
        <v>42767</v>
      </c>
      <c r="G2383" s="42">
        <v>1016.5</v>
      </c>
      <c r="H2383" s="42">
        <v>1019.3</v>
      </c>
      <c r="I2383" s="42">
        <v>1027.0999999999999</v>
      </c>
      <c r="J2383" s="42" t="s">
        <v>18350</v>
      </c>
      <c r="K2383" s="42">
        <v>1007.8</v>
      </c>
      <c r="L2383" s="42" t="s">
        <v>18351</v>
      </c>
      <c r="M2383" s="42">
        <v>21.8</v>
      </c>
      <c r="N2383" s="42">
        <v>29.5</v>
      </c>
      <c r="O2383" s="42" t="s">
        <v>18352</v>
      </c>
      <c r="P2383" s="42">
        <v>15.6</v>
      </c>
      <c r="Q2383" s="42" t="s">
        <v>18353</v>
      </c>
      <c r="R2383" s="42">
        <v>15.4</v>
      </c>
      <c r="S2383" s="42">
        <v>4.7</v>
      </c>
      <c r="T2383" s="42">
        <v>50</v>
      </c>
      <c r="U2383" s="42">
        <v>27.6</v>
      </c>
      <c r="V2383" s="42">
        <v>40</v>
      </c>
      <c r="W2383" s="42" t="s">
        <v>18354</v>
      </c>
      <c r="X2383" s="42">
        <v>6.2</v>
      </c>
      <c r="Y2383" s="42">
        <v>8.6999999999999993</v>
      </c>
      <c r="Z2383" s="42">
        <v>8</v>
      </c>
      <c r="AA2383" s="42">
        <v>1.5</v>
      </c>
      <c r="AB2383" s="42" t="s">
        <v>18355</v>
      </c>
      <c r="AC2383" s="42">
        <v>2</v>
      </c>
      <c r="AD2383" s="42" t="s">
        <v>18356</v>
      </c>
      <c r="AE2383" s="42">
        <v>2.5</v>
      </c>
      <c r="AF2383" s="42" t="s">
        <v>3167</v>
      </c>
      <c r="AG2383" s="42">
        <v>67</v>
      </c>
      <c r="AH2383" s="42">
        <v>127</v>
      </c>
      <c r="AI2383" s="42">
        <v>154.6</v>
      </c>
      <c r="AJ2383" s="42">
        <v>374.03</v>
      </c>
      <c r="AK2383" s="42" t="s">
        <v>76</v>
      </c>
      <c r="AL2383" s="42" t="s">
        <v>76</v>
      </c>
      <c r="AM2383" s="42" t="s">
        <v>76</v>
      </c>
      <c r="AN2383" s="42">
        <v>5.2</v>
      </c>
    </row>
    <row r="2384" spans="2:40" x14ac:dyDescent="0.25">
      <c r="B2384" s="42" t="s">
        <v>408</v>
      </c>
      <c r="C2384" s="15">
        <v>467590</v>
      </c>
      <c r="D2384" s="15" t="s">
        <v>11936</v>
      </c>
      <c r="E2384" s="15">
        <v>2017</v>
      </c>
      <c r="F2384" s="41">
        <v>42795</v>
      </c>
      <c r="G2384" s="42">
        <v>1013.5</v>
      </c>
      <c r="H2384" s="42">
        <v>1016.3</v>
      </c>
      <c r="I2384" s="42">
        <v>1021.9</v>
      </c>
      <c r="J2384" s="42" t="s">
        <v>18357</v>
      </c>
      <c r="K2384" s="42">
        <v>1007</v>
      </c>
      <c r="L2384" s="42" t="s">
        <v>12688</v>
      </c>
      <c r="M2384" s="42">
        <v>23.4</v>
      </c>
      <c r="N2384" s="42">
        <v>31.3</v>
      </c>
      <c r="O2384" s="42" t="s">
        <v>18358</v>
      </c>
      <c r="P2384" s="42">
        <v>16.600000000000001</v>
      </c>
      <c r="Q2384" s="42" t="s">
        <v>18359</v>
      </c>
      <c r="R2384" s="42">
        <v>17.399999999999999</v>
      </c>
      <c r="S2384" s="42">
        <v>3.6</v>
      </c>
      <c r="T2384" s="42">
        <v>40</v>
      </c>
      <c r="U2384" s="42">
        <v>22.1</v>
      </c>
      <c r="V2384" s="42">
        <v>50</v>
      </c>
      <c r="W2384" s="42" t="s">
        <v>18360</v>
      </c>
      <c r="X2384" s="42">
        <v>2.4</v>
      </c>
      <c r="Y2384" s="42">
        <v>1.3</v>
      </c>
      <c r="Z2384" s="42">
        <v>3</v>
      </c>
      <c r="AA2384" s="42">
        <v>1</v>
      </c>
      <c r="AB2384" s="42" t="s">
        <v>18361</v>
      </c>
      <c r="AC2384" s="42">
        <v>1</v>
      </c>
      <c r="AD2384" s="42" t="s">
        <v>18362</v>
      </c>
      <c r="AE2384" s="42">
        <v>1.5</v>
      </c>
      <c r="AF2384" s="42" t="s">
        <v>3659</v>
      </c>
      <c r="AG2384" s="42">
        <v>70</v>
      </c>
      <c r="AH2384" s="42">
        <v>149.19999999999999</v>
      </c>
      <c r="AI2384" s="42">
        <v>176.4</v>
      </c>
      <c r="AJ2384" s="42">
        <v>457.44</v>
      </c>
      <c r="AK2384" s="42" t="s">
        <v>76</v>
      </c>
      <c r="AL2384" s="42" t="s">
        <v>76</v>
      </c>
      <c r="AM2384" s="42" t="s">
        <v>76</v>
      </c>
      <c r="AN2384" s="42">
        <v>5.4</v>
      </c>
    </row>
    <row r="2385" spans="2:40" x14ac:dyDescent="0.25">
      <c r="B2385" s="42" t="s">
        <v>408</v>
      </c>
      <c r="C2385" s="15">
        <v>467590</v>
      </c>
      <c r="D2385" s="15" t="s">
        <v>11936</v>
      </c>
      <c r="E2385" s="15">
        <v>2017</v>
      </c>
      <c r="F2385" s="41">
        <v>42826</v>
      </c>
      <c r="G2385" s="42">
        <v>1011.1</v>
      </c>
      <c r="H2385" s="42">
        <v>1013.9</v>
      </c>
      <c r="I2385" s="42">
        <v>1021.2</v>
      </c>
      <c r="J2385" s="42" t="s">
        <v>3176</v>
      </c>
      <c r="K2385" s="42">
        <v>1004.5</v>
      </c>
      <c r="L2385" s="42" t="s">
        <v>18363</v>
      </c>
      <c r="M2385" s="42">
        <v>25.5</v>
      </c>
      <c r="N2385" s="42">
        <v>34.9</v>
      </c>
      <c r="O2385" s="42" t="s">
        <v>18364</v>
      </c>
      <c r="P2385" s="42">
        <v>18.2</v>
      </c>
      <c r="Q2385" s="42" t="s">
        <v>18365</v>
      </c>
      <c r="R2385" s="42">
        <v>19.8</v>
      </c>
      <c r="S2385" s="42">
        <v>3</v>
      </c>
      <c r="T2385" s="42">
        <v>110</v>
      </c>
      <c r="U2385" s="42">
        <v>17.2</v>
      </c>
      <c r="V2385" s="42">
        <v>50</v>
      </c>
      <c r="W2385" s="42" t="s">
        <v>18366</v>
      </c>
      <c r="X2385" s="42">
        <v>28</v>
      </c>
      <c r="Y2385" s="42">
        <v>12.5</v>
      </c>
      <c r="Z2385" s="42">
        <v>4</v>
      </c>
      <c r="AA2385" s="42">
        <v>4</v>
      </c>
      <c r="AB2385" s="42" t="s">
        <v>18367</v>
      </c>
      <c r="AC2385" s="42">
        <v>8</v>
      </c>
      <c r="AD2385" s="42" t="s">
        <v>18368</v>
      </c>
      <c r="AE2385" s="42">
        <v>13.5</v>
      </c>
      <c r="AF2385" s="42" t="s">
        <v>3183</v>
      </c>
      <c r="AG2385" s="42">
        <v>71</v>
      </c>
      <c r="AH2385" s="42">
        <v>145.19999999999999</v>
      </c>
      <c r="AI2385" s="42">
        <v>186.4</v>
      </c>
      <c r="AJ2385" s="42">
        <v>486.01</v>
      </c>
      <c r="AK2385" s="42" t="s">
        <v>76</v>
      </c>
      <c r="AL2385" s="42" t="s">
        <v>76</v>
      </c>
      <c r="AM2385" s="42" t="s">
        <v>76</v>
      </c>
      <c r="AN2385" s="42">
        <v>5.3</v>
      </c>
    </row>
    <row r="2386" spans="2:40" x14ac:dyDescent="0.25">
      <c r="B2386" s="42" t="s">
        <v>408</v>
      </c>
      <c r="C2386" s="15">
        <v>467590</v>
      </c>
      <c r="D2386" s="15" t="s">
        <v>11936</v>
      </c>
      <c r="E2386" s="15">
        <v>2017</v>
      </c>
      <c r="F2386" s="41">
        <v>42856</v>
      </c>
      <c r="G2386" s="42">
        <v>1008.2</v>
      </c>
      <c r="H2386" s="42">
        <v>1010.9</v>
      </c>
      <c r="I2386" s="42">
        <v>1014.1</v>
      </c>
      <c r="J2386" s="42" t="s">
        <v>16145</v>
      </c>
      <c r="K2386" s="42">
        <v>1002.1</v>
      </c>
      <c r="L2386" s="42" t="s">
        <v>18369</v>
      </c>
      <c r="M2386" s="42">
        <v>28.1</v>
      </c>
      <c r="N2386" s="42">
        <v>34.200000000000003</v>
      </c>
      <c r="O2386" s="42" t="s">
        <v>18370</v>
      </c>
      <c r="P2386" s="42">
        <v>21.7</v>
      </c>
      <c r="Q2386" s="42" t="s">
        <v>18371</v>
      </c>
      <c r="R2386" s="42">
        <v>22.5</v>
      </c>
      <c r="S2386" s="42">
        <v>2.5</v>
      </c>
      <c r="T2386" s="42">
        <v>100</v>
      </c>
      <c r="U2386" s="42">
        <v>20</v>
      </c>
      <c r="V2386" s="42">
        <v>50</v>
      </c>
      <c r="W2386" s="42" t="s">
        <v>18372</v>
      </c>
      <c r="X2386" s="42">
        <v>48.7</v>
      </c>
      <c r="Y2386" s="42">
        <v>14.8</v>
      </c>
      <c r="Z2386" s="42">
        <v>9</v>
      </c>
      <c r="AA2386" s="42">
        <v>4</v>
      </c>
      <c r="AB2386" s="42" t="s">
        <v>18373</v>
      </c>
      <c r="AC2386" s="42">
        <v>9.5</v>
      </c>
      <c r="AD2386" s="42" t="s">
        <v>18374</v>
      </c>
      <c r="AE2386" s="42">
        <v>18.5</v>
      </c>
      <c r="AF2386" s="42" t="s">
        <v>6151</v>
      </c>
      <c r="AG2386" s="42">
        <v>72</v>
      </c>
      <c r="AH2386" s="42">
        <v>164.5</v>
      </c>
      <c r="AI2386" s="42">
        <v>183.4</v>
      </c>
      <c r="AJ2386" s="42">
        <v>525.16</v>
      </c>
      <c r="AK2386" s="42" t="s">
        <v>76</v>
      </c>
      <c r="AL2386" s="42" t="s">
        <v>76</v>
      </c>
      <c r="AM2386" s="42" t="s">
        <v>76</v>
      </c>
      <c r="AN2386" s="42">
        <v>5.6</v>
      </c>
    </row>
    <row r="2387" spans="2:40" x14ac:dyDescent="0.25">
      <c r="B2387" s="42" t="s">
        <v>408</v>
      </c>
      <c r="C2387" s="15">
        <v>467590</v>
      </c>
      <c r="D2387" s="15" t="s">
        <v>11936</v>
      </c>
      <c r="E2387" s="15">
        <v>2017</v>
      </c>
      <c r="F2387" s="41">
        <v>42887</v>
      </c>
      <c r="G2387" s="42">
        <v>1006.1</v>
      </c>
      <c r="H2387" s="42">
        <v>1008.8</v>
      </c>
      <c r="I2387" s="42">
        <v>1009.8</v>
      </c>
      <c r="J2387" s="42" t="s">
        <v>18375</v>
      </c>
      <c r="K2387" s="42">
        <v>1001.3</v>
      </c>
      <c r="L2387" s="42" t="s">
        <v>18376</v>
      </c>
      <c r="M2387" s="42">
        <v>29.8</v>
      </c>
      <c r="N2387" s="42">
        <v>34.6</v>
      </c>
      <c r="O2387" s="42" t="s">
        <v>18377</v>
      </c>
      <c r="P2387" s="42">
        <v>25.5</v>
      </c>
      <c r="Q2387" s="42" t="s">
        <v>18378</v>
      </c>
      <c r="R2387" s="42">
        <v>24.9</v>
      </c>
      <c r="S2387" s="42">
        <v>2.5</v>
      </c>
      <c r="T2387" s="42">
        <v>280</v>
      </c>
      <c r="U2387" s="42">
        <v>14.4</v>
      </c>
      <c r="V2387" s="42">
        <v>290</v>
      </c>
      <c r="W2387" s="42" t="s">
        <v>18379</v>
      </c>
      <c r="X2387" s="42">
        <v>105</v>
      </c>
      <c r="Y2387" s="42">
        <v>21.7</v>
      </c>
      <c r="Z2387" s="42">
        <v>19</v>
      </c>
      <c r="AA2387" s="42">
        <v>6</v>
      </c>
      <c r="AB2387" s="42" t="s">
        <v>18380</v>
      </c>
      <c r="AC2387" s="42">
        <v>16</v>
      </c>
      <c r="AD2387" s="42" t="s">
        <v>18381</v>
      </c>
      <c r="AE2387" s="42">
        <v>46</v>
      </c>
      <c r="AF2387" s="42" t="s">
        <v>17278</v>
      </c>
      <c r="AG2387" s="42">
        <v>75</v>
      </c>
      <c r="AH2387" s="42">
        <v>141.80000000000001</v>
      </c>
      <c r="AI2387" s="42">
        <v>190.9</v>
      </c>
      <c r="AJ2387" s="42">
        <v>497.41</v>
      </c>
      <c r="AK2387" s="42" t="s">
        <v>76</v>
      </c>
      <c r="AL2387" s="42" t="s">
        <v>76</v>
      </c>
      <c r="AM2387" s="42" t="s">
        <v>76</v>
      </c>
      <c r="AN2387" s="42">
        <v>5.9</v>
      </c>
    </row>
    <row r="2388" spans="2:40" x14ac:dyDescent="0.25">
      <c r="B2388" s="42" t="s">
        <v>408</v>
      </c>
      <c r="C2388" s="15">
        <v>467590</v>
      </c>
      <c r="D2388" s="15" t="s">
        <v>11936</v>
      </c>
      <c r="E2388" s="15">
        <v>2017</v>
      </c>
      <c r="F2388" s="41">
        <v>42917</v>
      </c>
      <c r="G2388" s="42">
        <v>1005.9</v>
      </c>
      <c r="H2388" s="42">
        <v>1008.7</v>
      </c>
      <c r="I2388" s="42">
        <v>1011.8</v>
      </c>
      <c r="J2388" s="42" t="s">
        <v>18382</v>
      </c>
      <c r="K2388" s="42">
        <v>981.9</v>
      </c>
      <c r="L2388" s="42" t="s">
        <v>5532</v>
      </c>
      <c r="M2388" s="42">
        <v>29.4</v>
      </c>
      <c r="N2388" s="42">
        <v>34.5</v>
      </c>
      <c r="O2388" s="42" t="s">
        <v>18383</v>
      </c>
      <c r="P2388" s="42">
        <v>24.4</v>
      </c>
      <c r="Q2388" s="42" t="s">
        <v>18384</v>
      </c>
      <c r="R2388" s="42">
        <v>24.8</v>
      </c>
      <c r="S2388" s="42">
        <v>2.6</v>
      </c>
      <c r="T2388" s="42">
        <v>90</v>
      </c>
      <c r="U2388" s="42">
        <v>29.8</v>
      </c>
      <c r="V2388" s="42">
        <v>230</v>
      </c>
      <c r="W2388" s="42" t="s">
        <v>18385</v>
      </c>
      <c r="X2388" s="42">
        <v>645.1</v>
      </c>
      <c r="Y2388" s="42">
        <v>61.4</v>
      </c>
      <c r="Z2388" s="42">
        <v>15</v>
      </c>
      <c r="AA2388" s="42">
        <v>25</v>
      </c>
      <c r="AB2388" s="42" t="s">
        <v>18386</v>
      </c>
      <c r="AC2388" s="42">
        <v>78.5</v>
      </c>
      <c r="AD2388" s="42" t="s">
        <v>18387</v>
      </c>
      <c r="AE2388" s="42">
        <v>326</v>
      </c>
      <c r="AF2388" s="42" t="s">
        <v>3690</v>
      </c>
      <c r="AG2388" s="42">
        <v>77</v>
      </c>
      <c r="AH2388" s="42">
        <v>133.19999999999999</v>
      </c>
      <c r="AI2388" s="42">
        <v>227.2</v>
      </c>
      <c r="AJ2388" s="42">
        <v>518.05999999999995</v>
      </c>
      <c r="AK2388" s="42" t="s">
        <v>76</v>
      </c>
      <c r="AL2388" s="42" t="s">
        <v>76</v>
      </c>
      <c r="AM2388" s="42" t="s">
        <v>76</v>
      </c>
      <c r="AN2388" s="42">
        <v>5.5</v>
      </c>
    </row>
    <row r="2389" spans="2:40" x14ac:dyDescent="0.25">
      <c r="B2389" s="42" t="s">
        <v>408</v>
      </c>
      <c r="C2389" s="15">
        <v>467590</v>
      </c>
      <c r="D2389" s="15" t="s">
        <v>11936</v>
      </c>
      <c r="E2389" s="15">
        <v>2017</v>
      </c>
      <c r="F2389" s="41">
        <v>42948</v>
      </c>
      <c r="G2389" s="42">
        <v>1004.8</v>
      </c>
      <c r="H2389" s="42">
        <v>1007.5</v>
      </c>
      <c r="I2389" s="42">
        <v>1011</v>
      </c>
      <c r="J2389" s="42" t="s">
        <v>18388</v>
      </c>
      <c r="K2389" s="42">
        <v>992.2</v>
      </c>
      <c r="L2389" s="42" t="s">
        <v>18389</v>
      </c>
      <c r="M2389" s="42">
        <v>29.6</v>
      </c>
      <c r="N2389" s="42">
        <v>35</v>
      </c>
      <c r="O2389" s="42" t="s">
        <v>18390</v>
      </c>
      <c r="P2389" s="42">
        <v>25</v>
      </c>
      <c r="Q2389" s="42" t="s">
        <v>18391</v>
      </c>
      <c r="R2389" s="42">
        <v>25.3</v>
      </c>
      <c r="S2389" s="42">
        <v>2.6</v>
      </c>
      <c r="T2389" s="42">
        <v>280</v>
      </c>
      <c r="U2389" s="42">
        <v>24.6</v>
      </c>
      <c r="V2389" s="42">
        <v>40</v>
      </c>
      <c r="W2389" s="42" t="s">
        <v>18392</v>
      </c>
      <c r="X2389" s="42">
        <v>298</v>
      </c>
      <c r="Y2389" s="42">
        <v>55.1</v>
      </c>
      <c r="Z2389" s="42">
        <v>17</v>
      </c>
      <c r="AA2389" s="42">
        <v>23</v>
      </c>
      <c r="AB2389" s="42" t="s">
        <v>18393</v>
      </c>
      <c r="AC2389" s="42">
        <v>53.5</v>
      </c>
      <c r="AD2389" s="42" t="s">
        <v>18394</v>
      </c>
      <c r="AE2389" s="42">
        <v>116.5</v>
      </c>
      <c r="AF2389" s="42" t="s">
        <v>3212</v>
      </c>
      <c r="AG2389" s="42">
        <v>78</v>
      </c>
      <c r="AH2389" s="42">
        <v>151.9</v>
      </c>
      <c r="AI2389" s="42">
        <v>208.6</v>
      </c>
      <c r="AJ2389" s="42">
        <v>457.8</v>
      </c>
      <c r="AK2389" s="42" t="s">
        <v>76</v>
      </c>
      <c r="AL2389" s="42" t="s">
        <v>76</v>
      </c>
      <c r="AM2389" s="42" t="s">
        <v>76</v>
      </c>
      <c r="AN2389" s="42">
        <v>5.5</v>
      </c>
    </row>
    <row r="2390" spans="2:40" x14ac:dyDescent="0.25">
      <c r="B2390" s="42" t="s">
        <v>408</v>
      </c>
      <c r="C2390" s="15">
        <v>467590</v>
      </c>
      <c r="D2390" s="15" t="s">
        <v>11936</v>
      </c>
      <c r="E2390" s="15">
        <v>2017</v>
      </c>
      <c r="F2390" s="41">
        <v>42979</v>
      </c>
      <c r="G2390" s="42">
        <v>1006.8</v>
      </c>
      <c r="H2390" s="42">
        <v>1009.6</v>
      </c>
      <c r="I2390" s="42">
        <v>1013.7</v>
      </c>
      <c r="J2390" s="42" t="s">
        <v>18395</v>
      </c>
      <c r="K2390" s="42">
        <v>998.4</v>
      </c>
      <c r="L2390" s="42" t="s">
        <v>18396</v>
      </c>
      <c r="M2390" s="42">
        <v>29.3</v>
      </c>
      <c r="N2390" s="42">
        <v>34.5</v>
      </c>
      <c r="O2390" s="42" t="s">
        <v>18397</v>
      </c>
      <c r="P2390" s="42">
        <v>25.4</v>
      </c>
      <c r="Q2390" s="42" t="s">
        <v>18398</v>
      </c>
      <c r="R2390" s="42">
        <v>24.8</v>
      </c>
      <c r="S2390" s="42">
        <v>2.2999999999999998</v>
      </c>
      <c r="T2390" s="42">
        <v>90</v>
      </c>
      <c r="U2390" s="42">
        <v>26.7</v>
      </c>
      <c r="V2390" s="42">
        <v>30</v>
      </c>
      <c r="W2390" s="42" t="s">
        <v>18399</v>
      </c>
      <c r="X2390" s="42">
        <v>243.6</v>
      </c>
      <c r="Y2390" s="42">
        <v>34</v>
      </c>
      <c r="Z2390" s="42">
        <v>10</v>
      </c>
      <c r="AA2390" s="42">
        <v>15.5</v>
      </c>
      <c r="AB2390" s="42" t="s">
        <v>18400</v>
      </c>
      <c r="AC2390" s="42">
        <v>47</v>
      </c>
      <c r="AD2390" s="42" t="s">
        <v>18401</v>
      </c>
      <c r="AE2390" s="42">
        <v>67.5</v>
      </c>
      <c r="AF2390" s="42" t="s">
        <v>3220</v>
      </c>
      <c r="AG2390" s="42">
        <v>77</v>
      </c>
      <c r="AH2390" s="42">
        <v>140.30000000000001</v>
      </c>
      <c r="AI2390" s="42">
        <v>233.7</v>
      </c>
      <c r="AJ2390" s="42">
        <v>468.12</v>
      </c>
      <c r="AK2390" s="42" t="s">
        <v>76</v>
      </c>
      <c r="AL2390" s="42" t="s">
        <v>76</v>
      </c>
      <c r="AM2390" s="42" t="s">
        <v>76</v>
      </c>
      <c r="AN2390" s="42">
        <v>4.7</v>
      </c>
    </row>
    <row r="2391" spans="2:40" x14ac:dyDescent="0.25">
      <c r="B2391" s="42" t="s">
        <v>408</v>
      </c>
      <c r="C2391" s="15">
        <v>467590</v>
      </c>
      <c r="D2391" s="15" t="s">
        <v>11936</v>
      </c>
      <c r="E2391" s="15">
        <v>2017</v>
      </c>
      <c r="F2391" s="41">
        <v>43009</v>
      </c>
      <c r="G2391" s="42">
        <v>1008.3</v>
      </c>
      <c r="H2391" s="42">
        <v>1011</v>
      </c>
      <c r="I2391" s="42">
        <v>1016.5</v>
      </c>
      <c r="J2391" s="42" t="s">
        <v>18402</v>
      </c>
      <c r="K2391" s="42">
        <v>996.6</v>
      </c>
      <c r="L2391" s="42" t="s">
        <v>17845</v>
      </c>
      <c r="M2391" s="42">
        <v>27.7</v>
      </c>
      <c r="N2391" s="42">
        <v>33.9</v>
      </c>
      <c r="O2391" s="42" t="s">
        <v>18403</v>
      </c>
      <c r="P2391" s="42">
        <v>20.5</v>
      </c>
      <c r="Q2391" s="42" t="s">
        <v>18404</v>
      </c>
      <c r="R2391" s="42">
        <v>21.9</v>
      </c>
      <c r="S2391" s="42">
        <v>4.9000000000000004</v>
      </c>
      <c r="T2391" s="42">
        <v>30</v>
      </c>
      <c r="U2391" s="42">
        <v>25.6</v>
      </c>
      <c r="V2391" s="42">
        <v>40</v>
      </c>
      <c r="W2391" s="42" t="s">
        <v>18405</v>
      </c>
      <c r="X2391" s="42">
        <v>304</v>
      </c>
      <c r="Y2391" s="42">
        <v>47.4</v>
      </c>
      <c r="Z2391" s="42">
        <v>16</v>
      </c>
      <c r="AA2391" s="42">
        <v>12</v>
      </c>
      <c r="AB2391" s="42" t="s">
        <v>18406</v>
      </c>
      <c r="AC2391" s="42">
        <v>37</v>
      </c>
      <c r="AD2391" s="42" t="s">
        <v>18407</v>
      </c>
      <c r="AE2391" s="42">
        <v>80.5</v>
      </c>
      <c r="AF2391" s="42" t="s">
        <v>5560</v>
      </c>
      <c r="AG2391" s="42">
        <v>71</v>
      </c>
      <c r="AH2391" s="42">
        <v>148.5</v>
      </c>
      <c r="AI2391" s="42">
        <v>199.3</v>
      </c>
      <c r="AJ2391" s="42">
        <v>475.02</v>
      </c>
      <c r="AK2391" s="42" t="s">
        <v>76</v>
      </c>
      <c r="AL2391" s="42" t="s">
        <v>76</v>
      </c>
      <c r="AM2391" s="42" t="s">
        <v>76</v>
      </c>
      <c r="AN2391" s="42">
        <v>5</v>
      </c>
    </row>
    <row r="2392" spans="2:40" x14ac:dyDescent="0.25">
      <c r="B2392" s="42" t="s">
        <v>408</v>
      </c>
      <c r="C2392" s="15">
        <v>467590</v>
      </c>
      <c r="D2392" s="15" t="s">
        <v>11936</v>
      </c>
      <c r="E2392" s="15">
        <v>2017</v>
      </c>
      <c r="F2392" s="41">
        <v>43040</v>
      </c>
      <c r="G2392" s="42">
        <v>1011.8</v>
      </c>
      <c r="H2392" s="42">
        <v>1014.6</v>
      </c>
      <c r="I2392" s="42">
        <v>1017.4</v>
      </c>
      <c r="J2392" s="42" t="s">
        <v>18408</v>
      </c>
      <c r="K2392" s="42">
        <v>1005.9</v>
      </c>
      <c r="L2392" s="42" t="s">
        <v>18409</v>
      </c>
      <c r="M2392" s="42">
        <v>26</v>
      </c>
      <c r="N2392" s="42">
        <v>32</v>
      </c>
      <c r="O2392" s="42" t="s">
        <v>18410</v>
      </c>
      <c r="P2392" s="42">
        <v>21.4</v>
      </c>
      <c r="Q2392" s="42" t="s">
        <v>18411</v>
      </c>
      <c r="R2392" s="42">
        <v>19.8</v>
      </c>
      <c r="S2392" s="42">
        <v>4.7</v>
      </c>
      <c r="T2392" s="42">
        <v>40</v>
      </c>
      <c r="U2392" s="42">
        <v>33</v>
      </c>
      <c r="V2392" s="42">
        <v>40</v>
      </c>
      <c r="W2392" s="42" t="s">
        <v>18412</v>
      </c>
      <c r="X2392" s="42">
        <v>23</v>
      </c>
      <c r="Y2392" s="42">
        <v>10.3</v>
      </c>
      <c r="Z2392" s="42">
        <v>5</v>
      </c>
      <c r="AA2392" s="42">
        <v>4</v>
      </c>
      <c r="AB2392" s="42" t="s">
        <v>18413</v>
      </c>
      <c r="AC2392" s="42">
        <v>6</v>
      </c>
      <c r="AD2392" s="42" t="s">
        <v>18414</v>
      </c>
      <c r="AE2392" s="42">
        <v>11.5</v>
      </c>
      <c r="AF2392" s="42" t="s">
        <v>18415</v>
      </c>
      <c r="AG2392" s="42">
        <v>69</v>
      </c>
      <c r="AH2392" s="42">
        <v>133.5</v>
      </c>
      <c r="AI2392" s="42">
        <v>150.6</v>
      </c>
      <c r="AJ2392" s="42">
        <v>343.82</v>
      </c>
      <c r="AK2392" s="42" t="s">
        <v>76</v>
      </c>
      <c r="AL2392" s="42" t="s">
        <v>76</v>
      </c>
      <c r="AM2392" s="42" t="s">
        <v>76</v>
      </c>
      <c r="AN2392" s="42">
        <v>5.7</v>
      </c>
    </row>
    <row r="2393" spans="2:40" x14ac:dyDescent="0.25">
      <c r="B2393" s="42" t="s">
        <v>408</v>
      </c>
      <c r="C2393" s="15">
        <v>467590</v>
      </c>
      <c r="D2393" s="15" t="s">
        <v>11936</v>
      </c>
      <c r="E2393" s="15">
        <v>2017</v>
      </c>
      <c r="F2393" s="41">
        <v>43070</v>
      </c>
      <c r="G2393" s="42">
        <v>1014.8</v>
      </c>
      <c r="H2393" s="42">
        <v>1017.6</v>
      </c>
      <c r="I2393" s="42">
        <v>1022.1</v>
      </c>
      <c r="J2393" s="42" t="s">
        <v>18416</v>
      </c>
      <c r="K2393" s="42">
        <v>1009.4</v>
      </c>
      <c r="L2393" s="42" t="s">
        <v>18417</v>
      </c>
      <c r="M2393" s="42">
        <v>22.1</v>
      </c>
      <c r="N2393" s="42">
        <v>28.2</v>
      </c>
      <c r="O2393" s="42" t="s">
        <v>18418</v>
      </c>
      <c r="P2393" s="42">
        <v>17.5</v>
      </c>
      <c r="Q2393" s="42" t="s">
        <v>18419</v>
      </c>
      <c r="R2393" s="42">
        <v>15.1</v>
      </c>
      <c r="S2393" s="42">
        <v>5.8</v>
      </c>
      <c r="T2393" s="42">
        <v>40</v>
      </c>
      <c r="U2393" s="42">
        <v>30.3</v>
      </c>
      <c r="V2393" s="42">
        <v>50</v>
      </c>
      <c r="W2393" s="42" t="s">
        <v>18420</v>
      </c>
      <c r="X2393" s="42">
        <v>3.5</v>
      </c>
      <c r="Y2393" s="42">
        <v>3.8</v>
      </c>
      <c r="Z2393" s="42">
        <v>4</v>
      </c>
      <c r="AA2393" s="42">
        <v>0.5</v>
      </c>
      <c r="AB2393" s="42" t="s">
        <v>18421</v>
      </c>
      <c r="AC2393" s="42">
        <v>1</v>
      </c>
      <c r="AD2393" s="42" t="s">
        <v>18422</v>
      </c>
      <c r="AE2393" s="42">
        <v>1.5</v>
      </c>
      <c r="AF2393" s="42" t="s">
        <v>18423</v>
      </c>
      <c r="AG2393" s="42">
        <v>65</v>
      </c>
      <c r="AH2393" s="42">
        <v>149.19999999999999</v>
      </c>
      <c r="AI2393" s="42">
        <v>138.9</v>
      </c>
      <c r="AJ2393" s="42">
        <v>323.97000000000003</v>
      </c>
      <c r="AK2393" s="42">
        <v>6</v>
      </c>
      <c r="AL2393" s="42">
        <v>7</v>
      </c>
      <c r="AM2393" s="42" t="s">
        <v>18424</v>
      </c>
      <c r="AN2393" s="42">
        <v>5.8</v>
      </c>
    </row>
    <row r="2394" spans="2:40" x14ac:dyDescent="0.25">
      <c r="B2394" s="42" t="s">
        <v>408</v>
      </c>
      <c r="C2394" s="15">
        <v>467590</v>
      </c>
      <c r="D2394" s="15" t="s">
        <v>11936</v>
      </c>
      <c r="E2394" s="15">
        <v>2018</v>
      </c>
      <c r="F2394" s="41">
        <v>43101</v>
      </c>
      <c r="G2394" s="42">
        <v>1013.6</v>
      </c>
      <c r="H2394" s="42">
        <v>1016.4</v>
      </c>
      <c r="I2394" s="42">
        <v>1023.3</v>
      </c>
      <c r="J2394" s="42" t="s">
        <v>18425</v>
      </c>
      <c r="K2394" s="42">
        <v>1007.3</v>
      </c>
      <c r="L2394" s="42" t="s">
        <v>18426</v>
      </c>
      <c r="M2394" s="42">
        <v>21.4</v>
      </c>
      <c r="N2394" s="42">
        <v>28.3</v>
      </c>
      <c r="O2394" s="42" t="s">
        <v>18427</v>
      </c>
      <c r="P2394" s="42">
        <v>14.8</v>
      </c>
      <c r="Q2394" s="42" t="s">
        <v>18428</v>
      </c>
      <c r="R2394" s="42">
        <v>14.9</v>
      </c>
      <c r="S2394" s="42">
        <v>4.9000000000000004</v>
      </c>
      <c r="T2394" s="42">
        <v>40</v>
      </c>
      <c r="U2394" s="42">
        <v>27.9</v>
      </c>
      <c r="V2394" s="42">
        <v>40</v>
      </c>
      <c r="W2394" s="42" t="s">
        <v>18429</v>
      </c>
      <c r="X2394" s="42">
        <v>34.5</v>
      </c>
      <c r="Y2394" s="42">
        <v>21.9</v>
      </c>
      <c r="Z2394" s="42">
        <v>6</v>
      </c>
      <c r="AA2394" s="42">
        <v>5</v>
      </c>
      <c r="AB2394" s="42" t="s">
        <v>18430</v>
      </c>
      <c r="AC2394" s="42">
        <v>7.5</v>
      </c>
      <c r="AD2394" s="42" t="s">
        <v>18431</v>
      </c>
      <c r="AE2394" s="42">
        <v>16</v>
      </c>
      <c r="AF2394" s="42" t="s">
        <v>5583</v>
      </c>
      <c r="AG2394" s="42">
        <v>67</v>
      </c>
      <c r="AH2394" s="42">
        <v>128</v>
      </c>
      <c r="AI2394" s="42">
        <v>152.4</v>
      </c>
      <c r="AJ2394" s="42">
        <v>355.05</v>
      </c>
      <c r="AK2394" s="42">
        <v>6</v>
      </c>
      <c r="AL2394" s="42">
        <v>8</v>
      </c>
      <c r="AM2394" s="42" t="s">
        <v>18432</v>
      </c>
      <c r="AN2394" s="42">
        <v>5.7</v>
      </c>
    </row>
    <row r="2395" spans="2:40" x14ac:dyDescent="0.25">
      <c r="B2395" s="42" t="s">
        <v>408</v>
      </c>
      <c r="C2395" s="15">
        <v>467590</v>
      </c>
      <c r="D2395" s="15" t="s">
        <v>11936</v>
      </c>
      <c r="E2395" s="15">
        <v>2018</v>
      </c>
      <c r="F2395" s="41">
        <v>43132</v>
      </c>
      <c r="G2395" s="42">
        <v>1014.8</v>
      </c>
      <c r="H2395" s="42">
        <v>1017.6</v>
      </c>
      <c r="I2395" s="42">
        <v>1022.7</v>
      </c>
      <c r="J2395" s="42" t="s">
        <v>18433</v>
      </c>
      <c r="K2395" s="42">
        <v>1008.5</v>
      </c>
      <c r="L2395" s="42" t="s">
        <v>18434</v>
      </c>
      <c r="M2395" s="42">
        <v>21.2</v>
      </c>
      <c r="N2395" s="42">
        <v>29.9</v>
      </c>
      <c r="O2395" s="42" t="s">
        <v>18435</v>
      </c>
      <c r="P2395" s="42">
        <v>14.4</v>
      </c>
      <c r="Q2395" s="42" t="s">
        <v>18436</v>
      </c>
      <c r="R2395" s="42">
        <v>14.4</v>
      </c>
      <c r="S2395" s="42">
        <v>4.3</v>
      </c>
      <c r="T2395" s="42">
        <v>40</v>
      </c>
      <c r="U2395" s="42">
        <v>23.1</v>
      </c>
      <c r="V2395" s="42">
        <v>40</v>
      </c>
      <c r="W2395" s="42" t="s">
        <v>18437</v>
      </c>
      <c r="X2395" s="42">
        <v>35.5</v>
      </c>
      <c r="Y2395" s="42">
        <v>6.6</v>
      </c>
      <c r="Z2395" s="42">
        <v>4</v>
      </c>
      <c r="AA2395" s="42">
        <v>13.5</v>
      </c>
      <c r="AB2395" s="42" t="s">
        <v>18438</v>
      </c>
      <c r="AC2395" s="42">
        <v>28</v>
      </c>
      <c r="AD2395" s="42" t="s">
        <v>18439</v>
      </c>
      <c r="AE2395" s="42">
        <v>33</v>
      </c>
      <c r="AF2395" s="42" t="s">
        <v>4977</v>
      </c>
      <c r="AG2395" s="42">
        <v>66</v>
      </c>
      <c r="AH2395" s="42">
        <v>121.5</v>
      </c>
      <c r="AI2395" s="42">
        <v>129.4</v>
      </c>
      <c r="AJ2395" s="42">
        <v>350.17</v>
      </c>
      <c r="AK2395" s="42">
        <v>7</v>
      </c>
      <c r="AL2395" s="42">
        <v>10</v>
      </c>
      <c r="AM2395" s="42" t="s">
        <v>18440</v>
      </c>
      <c r="AN2395" s="42">
        <v>6.4</v>
      </c>
    </row>
    <row r="2396" spans="2:40" x14ac:dyDescent="0.25">
      <c r="B2396" s="42" t="s">
        <v>408</v>
      </c>
      <c r="C2396" s="15">
        <v>467590</v>
      </c>
      <c r="D2396" s="15" t="s">
        <v>11936</v>
      </c>
      <c r="E2396" s="15">
        <v>2018</v>
      </c>
      <c r="F2396" s="41">
        <v>43160</v>
      </c>
      <c r="G2396" s="42">
        <v>1012.7</v>
      </c>
      <c r="H2396" s="42">
        <v>1015.5</v>
      </c>
      <c r="I2396" s="42">
        <v>1020.2</v>
      </c>
      <c r="J2396" s="42" t="s">
        <v>18441</v>
      </c>
      <c r="K2396" s="42">
        <v>1005.4</v>
      </c>
      <c r="L2396" s="42" t="s">
        <v>18442</v>
      </c>
      <c r="M2396" s="42">
        <v>23.9</v>
      </c>
      <c r="N2396" s="42">
        <v>32.299999999999997</v>
      </c>
      <c r="O2396" s="42" t="s">
        <v>18443</v>
      </c>
      <c r="P2396" s="42">
        <v>16.7</v>
      </c>
      <c r="Q2396" s="42" t="s">
        <v>18444</v>
      </c>
      <c r="R2396" s="42">
        <v>16.5</v>
      </c>
      <c r="S2396" s="42">
        <v>3.6</v>
      </c>
      <c r="T2396" s="42">
        <v>40</v>
      </c>
      <c r="U2396" s="42">
        <v>22.2</v>
      </c>
      <c r="V2396" s="42">
        <v>30</v>
      </c>
      <c r="W2396" s="42" t="s">
        <v>18445</v>
      </c>
      <c r="X2396" s="42">
        <v>14.6</v>
      </c>
      <c r="Y2396" s="42">
        <v>4.0999999999999996</v>
      </c>
      <c r="Z2396" s="42">
        <v>4</v>
      </c>
      <c r="AA2396" s="42">
        <v>6</v>
      </c>
      <c r="AB2396" s="42" t="s">
        <v>18446</v>
      </c>
      <c r="AC2396" s="42">
        <v>7</v>
      </c>
      <c r="AD2396" s="42" t="s">
        <v>18447</v>
      </c>
      <c r="AE2396" s="42">
        <v>11.2</v>
      </c>
      <c r="AF2396" s="42" t="s">
        <v>2135</v>
      </c>
      <c r="AG2396" s="42">
        <v>64</v>
      </c>
      <c r="AH2396" s="42">
        <v>160.1</v>
      </c>
      <c r="AI2396" s="42">
        <v>236</v>
      </c>
      <c r="AJ2396" s="42">
        <v>539.87</v>
      </c>
      <c r="AK2396" s="42">
        <v>9</v>
      </c>
      <c r="AL2396" s="42">
        <v>10</v>
      </c>
      <c r="AM2396" s="42" t="s">
        <v>18448</v>
      </c>
      <c r="AN2396" s="42">
        <v>4.3</v>
      </c>
    </row>
    <row r="2397" spans="2:40" x14ac:dyDescent="0.25">
      <c r="B2397" s="42" t="s">
        <v>408</v>
      </c>
      <c r="C2397" s="15">
        <v>467590</v>
      </c>
      <c r="D2397" s="15" t="s">
        <v>11936</v>
      </c>
      <c r="E2397" s="15">
        <v>2018</v>
      </c>
      <c r="F2397" s="41">
        <v>43191</v>
      </c>
      <c r="G2397" s="42">
        <v>1011.1</v>
      </c>
      <c r="H2397" s="42">
        <v>1013.9</v>
      </c>
      <c r="I2397" s="42">
        <v>1019.1</v>
      </c>
      <c r="J2397" s="42" t="s">
        <v>18449</v>
      </c>
      <c r="K2397" s="42">
        <v>1004.6</v>
      </c>
      <c r="L2397" s="42" t="s">
        <v>18450</v>
      </c>
      <c r="M2397" s="42">
        <v>25.6</v>
      </c>
      <c r="N2397" s="42">
        <v>32.9</v>
      </c>
      <c r="O2397" s="42" t="s">
        <v>18451</v>
      </c>
      <c r="P2397" s="42">
        <v>18.600000000000001</v>
      </c>
      <c r="Q2397" s="42" t="s">
        <v>18452</v>
      </c>
      <c r="R2397" s="42">
        <v>19.100000000000001</v>
      </c>
      <c r="S2397" s="42">
        <v>3.4</v>
      </c>
      <c r="T2397" s="42">
        <v>40</v>
      </c>
      <c r="U2397" s="42">
        <v>26</v>
      </c>
      <c r="V2397" s="42">
        <v>20</v>
      </c>
      <c r="W2397" s="42" t="s">
        <v>18453</v>
      </c>
      <c r="X2397" s="42">
        <v>8</v>
      </c>
      <c r="Y2397" s="42">
        <v>1.4</v>
      </c>
      <c r="Z2397" s="42">
        <v>1</v>
      </c>
      <c r="AA2397" s="42">
        <v>7.5</v>
      </c>
      <c r="AB2397" s="42" t="s">
        <v>18454</v>
      </c>
      <c r="AC2397" s="42">
        <v>8</v>
      </c>
      <c r="AD2397" s="42" t="s">
        <v>18454</v>
      </c>
      <c r="AE2397" s="42">
        <v>8</v>
      </c>
      <c r="AF2397" s="42" t="s">
        <v>7492</v>
      </c>
      <c r="AG2397" s="42">
        <v>68</v>
      </c>
      <c r="AH2397" s="42">
        <v>173.5</v>
      </c>
      <c r="AI2397" s="42">
        <v>198.1</v>
      </c>
      <c r="AJ2397" s="42">
        <v>524.22</v>
      </c>
      <c r="AK2397" s="42">
        <v>9</v>
      </c>
      <c r="AL2397" s="42">
        <v>11</v>
      </c>
      <c r="AM2397" s="42" t="s">
        <v>18455</v>
      </c>
      <c r="AN2397" s="42">
        <v>5.4</v>
      </c>
    </row>
    <row r="2398" spans="2:40" x14ac:dyDescent="0.25">
      <c r="B2398" s="42" t="s">
        <v>408</v>
      </c>
      <c r="C2398" s="15">
        <v>467590</v>
      </c>
      <c r="D2398" s="15" t="s">
        <v>11936</v>
      </c>
      <c r="E2398" s="15">
        <v>2018</v>
      </c>
      <c r="F2398" s="41">
        <v>43221</v>
      </c>
      <c r="G2398" s="42">
        <v>1008.5</v>
      </c>
      <c r="H2398" s="42">
        <v>1011.3</v>
      </c>
      <c r="I2398" s="42">
        <v>1015.8</v>
      </c>
      <c r="J2398" s="42" t="s">
        <v>18456</v>
      </c>
      <c r="K2398" s="42">
        <v>1003.6</v>
      </c>
      <c r="L2398" s="42" t="s">
        <v>18457</v>
      </c>
      <c r="M2398" s="42">
        <v>28.6</v>
      </c>
      <c r="N2398" s="42">
        <v>35</v>
      </c>
      <c r="O2398" s="42" t="s">
        <v>18458</v>
      </c>
      <c r="P2398" s="42">
        <v>23.5</v>
      </c>
      <c r="Q2398" s="42" t="s">
        <v>18459</v>
      </c>
      <c r="R2398" s="42">
        <v>23.2</v>
      </c>
      <c r="S2398" s="42">
        <v>2.4</v>
      </c>
      <c r="T2398" s="42">
        <v>40</v>
      </c>
      <c r="U2398" s="42">
        <v>21.2</v>
      </c>
      <c r="V2398" s="42">
        <v>40</v>
      </c>
      <c r="W2398" s="42" t="s">
        <v>18460</v>
      </c>
      <c r="X2398" s="42">
        <v>4</v>
      </c>
      <c r="Y2398" s="42">
        <v>4.0999999999999996</v>
      </c>
      <c r="Z2398" s="42">
        <v>3</v>
      </c>
      <c r="AA2398" s="42">
        <v>0.5</v>
      </c>
      <c r="AB2398" s="42" t="s">
        <v>18461</v>
      </c>
      <c r="AC2398" s="42">
        <v>1</v>
      </c>
      <c r="AD2398" s="42" t="s">
        <v>18462</v>
      </c>
      <c r="AE2398" s="42">
        <v>2.5</v>
      </c>
      <c r="AF2398" s="42" t="s">
        <v>2151</v>
      </c>
      <c r="AG2398" s="42">
        <v>73</v>
      </c>
      <c r="AH2398" s="42">
        <v>197.8</v>
      </c>
      <c r="AI2398" s="42">
        <v>275.7</v>
      </c>
      <c r="AJ2398" s="42">
        <v>625.21</v>
      </c>
      <c r="AK2398" s="42" t="s">
        <v>76</v>
      </c>
      <c r="AL2398" s="42" t="s">
        <v>76</v>
      </c>
      <c r="AM2398" s="42" t="s">
        <v>76</v>
      </c>
      <c r="AN2398" s="42">
        <v>4.0999999999999996</v>
      </c>
    </row>
    <row r="2399" spans="2:40" x14ac:dyDescent="0.25">
      <c r="B2399" s="42" t="s">
        <v>408</v>
      </c>
      <c r="C2399" s="15">
        <v>467590</v>
      </c>
      <c r="D2399" s="15" t="s">
        <v>11936</v>
      </c>
      <c r="E2399" s="15">
        <v>2018</v>
      </c>
      <c r="F2399" s="41">
        <v>43252</v>
      </c>
      <c r="G2399" s="42">
        <v>1003.6</v>
      </c>
      <c r="H2399" s="42">
        <v>1006.3</v>
      </c>
      <c r="I2399" s="42">
        <v>1010.1</v>
      </c>
      <c r="J2399" s="42" t="s">
        <v>18463</v>
      </c>
      <c r="K2399" s="42">
        <v>992.6</v>
      </c>
      <c r="L2399" s="42" t="s">
        <v>18464</v>
      </c>
      <c r="M2399" s="42">
        <v>28.8</v>
      </c>
      <c r="N2399" s="42">
        <v>35.700000000000003</v>
      </c>
      <c r="O2399" s="42" t="s">
        <v>18465</v>
      </c>
      <c r="P2399" s="42">
        <v>24</v>
      </c>
      <c r="Q2399" s="42" t="s">
        <v>18466</v>
      </c>
      <c r="R2399" s="42">
        <v>24.9</v>
      </c>
      <c r="S2399" s="42">
        <v>2.2000000000000002</v>
      </c>
      <c r="T2399" s="42">
        <v>70</v>
      </c>
      <c r="U2399" s="42">
        <v>17.5</v>
      </c>
      <c r="V2399" s="42">
        <v>30</v>
      </c>
      <c r="W2399" s="42" t="s">
        <v>18467</v>
      </c>
      <c r="X2399" s="42">
        <v>488</v>
      </c>
      <c r="Y2399" s="42">
        <v>112.6</v>
      </c>
      <c r="Z2399" s="42">
        <v>12</v>
      </c>
      <c r="AA2399" s="42">
        <v>13</v>
      </c>
      <c r="AB2399" s="42" t="s">
        <v>18468</v>
      </c>
      <c r="AC2399" s="42">
        <v>33</v>
      </c>
      <c r="AD2399" s="42" t="s">
        <v>18469</v>
      </c>
      <c r="AE2399" s="42">
        <v>89.5</v>
      </c>
      <c r="AF2399" s="42" t="s">
        <v>12229</v>
      </c>
      <c r="AG2399" s="42">
        <v>80</v>
      </c>
      <c r="AH2399" s="42">
        <v>169</v>
      </c>
      <c r="AI2399" s="42">
        <v>203.6</v>
      </c>
      <c r="AJ2399" s="42">
        <v>505.44</v>
      </c>
      <c r="AK2399" s="42" t="s">
        <v>76</v>
      </c>
      <c r="AL2399" s="42" t="s">
        <v>76</v>
      </c>
      <c r="AM2399" s="42" t="s">
        <v>76</v>
      </c>
      <c r="AN2399" s="42">
        <v>6.6</v>
      </c>
    </row>
    <row r="2400" spans="2:40" x14ac:dyDescent="0.25">
      <c r="B2400" s="42" t="s">
        <v>408</v>
      </c>
      <c r="C2400" s="15">
        <v>467590</v>
      </c>
      <c r="D2400" s="15" t="s">
        <v>11936</v>
      </c>
      <c r="E2400" s="15">
        <v>2018</v>
      </c>
      <c r="F2400" s="41">
        <v>43282</v>
      </c>
      <c r="G2400" s="42">
        <v>1002.5</v>
      </c>
      <c r="H2400" s="42">
        <v>1005.2</v>
      </c>
      <c r="I2400" s="42">
        <v>1006.6</v>
      </c>
      <c r="J2400" s="42" t="s">
        <v>18470</v>
      </c>
      <c r="K2400" s="42">
        <v>996.1</v>
      </c>
      <c r="L2400" s="42" t="s">
        <v>18471</v>
      </c>
      <c r="M2400" s="42">
        <v>28.7</v>
      </c>
      <c r="N2400" s="42">
        <v>33.200000000000003</v>
      </c>
      <c r="O2400" s="42" t="s">
        <v>18472</v>
      </c>
      <c r="P2400" s="42">
        <v>24.7</v>
      </c>
      <c r="Q2400" s="42" t="s">
        <v>18473</v>
      </c>
      <c r="R2400" s="42">
        <v>25.1</v>
      </c>
      <c r="S2400" s="42">
        <v>2.7</v>
      </c>
      <c r="T2400" s="42">
        <v>280</v>
      </c>
      <c r="U2400" s="42">
        <v>22.9</v>
      </c>
      <c r="V2400" s="42">
        <v>30</v>
      </c>
      <c r="W2400" s="42" t="s">
        <v>18474</v>
      </c>
      <c r="X2400" s="42">
        <v>249.5</v>
      </c>
      <c r="Y2400" s="42">
        <v>71.2</v>
      </c>
      <c r="Z2400" s="42">
        <v>22</v>
      </c>
      <c r="AA2400" s="42">
        <v>12</v>
      </c>
      <c r="AB2400" s="42" t="s">
        <v>18475</v>
      </c>
      <c r="AC2400" s="42">
        <v>28.5</v>
      </c>
      <c r="AD2400" s="42" t="s">
        <v>18476</v>
      </c>
      <c r="AE2400" s="42">
        <v>46.5</v>
      </c>
      <c r="AF2400" s="42" t="s">
        <v>4403</v>
      </c>
      <c r="AG2400" s="42">
        <v>81</v>
      </c>
      <c r="AH2400" s="42">
        <v>122.5</v>
      </c>
      <c r="AI2400" s="42">
        <v>187.5</v>
      </c>
      <c r="AJ2400" s="42">
        <v>523.87</v>
      </c>
      <c r="AK2400" s="42" t="s">
        <v>76</v>
      </c>
      <c r="AL2400" s="42" t="s">
        <v>76</v>
      </c>
      <c r="AM2400" s="42" t="s">
        <v>76</v>
      </c>
      <c r="AN2400" s="42">
        <v>6.2</v>
      </c>
    </row>
    <row r="2401" spans="2:40" x14ac:dyDescent="0.25">
      <c r="B2401" s="42" t="s">
        <v>408</v>
      </c>
      <c r="C2401" s="15">
        <v>467590</v>
      </c>
      <c r="D2401" s="15" t="s">
        <v>11936</v>
      </c>
      <c r="E2401" s="15">
        <v>2018</v>
      </c>
      <c r="F2401" s="41">
        <v>43313</v>
      </c>
      <c r="G2401" s="42">
        <v>1001.1</v>
      </c>
      <c r="H2401" s="42">
        <v>1003.9</v>
      </c>
      <c r="I2401" s="42">
        <v>1010.9</v>
      </c>
      <c r="J2401" s="42" t="s">
        <v>18477</v>
      </c>
      <c r="K2401" s="42">
        <v>992.3</v>
      </c>
      <c r="L2401" s="42" t="s">
        <v>18478</v>
      </c>
      <c r="M2401" s="42">
        <v>27.8</v>
      </c>
      <c r="N2401" s="42">
        <v>34.299999999999997</v>
      </c>
      <c r="O2401" s="42" t="s">
        <v>18479</v>
      </c>
      <c r="P2401" s="42">
        <v>23.4</v>
      </c>
      <c r="Q2401" s="42" t="s">
        <v>18480</v>
      </c>
      <c r="R2401" s="42">
        <v>25.4</v>
      </c>
      <c r="S2401" s="42">
        <v>1.9</v>
      </c>
      <c r="T2401" s="42">
        <v>290</v>
      </c>
      <c r="U2401" s="42">
        <v>21.2</v>
      </c>
      <c r="V2401" s="42">
        <v>260</v>
      </c>
      <c r="W2401" s="42" t="s">
        <v>18481</v>
      </c>
      <c r="X2401" s="42">
        <v>1400.5</v>
      </c>
      <c r="Y2401" s="42">
        <v>189.6</v>
      </c>
      <c r="Z2401" s="42">
        <v>23</v>
      </c>
      <c r="AA2401" s="42">
        <v>16</v>
      </c>
      <c r="AB2401" s="42" t="s">
        <v>18482</v>
      </c>
      <c r="AC2401" s="42">
        <v>53</v>
      </c>
      <c r="AD2401" s="42" t="s">
        <v>18483</v>
      </c>
      <c r="AE2401" s="42">
        <v>169.5</v>
      </c>
      <c r="AF2401" s="42" t="s">
        <v>5640</v>
      </c>
      <c r="AG2401" s="42">
        <v>88</v>
      </c>
      <c r="AH2401" s="42">
        <v>73.400000000000006</v>
      </c>
      <c r="AI2401" s="42">
        <v>118.4</v>
      </c>
      <c r="AJ2401" s="42">
        <v>356.45</v>
      </c>
      <c r="AK2401" s="42" t="s">
        <v>76</v>
      </c>
      <c r="AL2401" s="42" t="s">
        <v>76</v>
      </c>
      <c r="AM2401" s="42" t="s">
        <v>76</v>
      </c>
      <c r="AN2401" s="42">
        <v>7.5</v>
      </c>
    </row>
    <row r="2402" spans="2:40" x14ac:dyDescent="0.25">
      <c r="B2402" s="42" t="s">
        <v>408</v>
      </c>
      <c r="C2402" s="15">
        <v>467590</v>
      </c>
      <c r="D2402" s="15" t="s">
        <v>11936</v>
      </c>
      <c r="E2402" s="15">
        <v>2018</v>
      </c>
      <c r="F2402" s="41">
        <v>43344</v>
      </c>
      <c r="G2402" s="42">
        <v>1005.7</v>
      </c>
      <c r="H2402" s="42">
        <v>1008.4</v>
      </c>
      <c r="I2402" s="42">
        <v>1013.5</v>
      </c>
      <c r="J2402" s="42" t="s">
        <v>18484</v>
      </c>
      <c r="K2402" s="42">
        <v>994.9</v>
      </c>
      <c r="L2402" s="42" t="s">
        <v>18485</v>
      </c>
      <c r="M2402" s="42">
        <v>28.1</v>
      </c>
      <c r="N2402" s="42">
        <v>33</v>
      </c>
      <c r="O2402" s="42" t="s">
        <v>18486</v>
      </c>
      <c r="P2402" s="42">
        <v>24.3</v>
      </c>
      <c r="Q2402" s="42" t="s">
        <v>18487</v>
      </c>
      <c r="R2402" s="42">
        <v>24</v>
      </c>
      <c r="S2402" s="42">
        <v>2.7</v>
      </c>
      <c r="T2402" s="42">
        <v>30</v>
      </c>
      <c r="U2402" s="42">
        <v>27.4</v>
      </c>
      <c r="V2402" s="42">
        <v>40</v>
      </c>
      <c r="W2402" s="42" t="s">
        <v>18488</v>
      </c>
      <c r="X2402" s="42">
        <v>281</v>
      </c>
      <c r="Y2402" s="42">
        <v>61.1</v>
      </c>
      <c r="Z2402" s="42">
        <v>14</v>
      </c>
      <c r="AA2402" s="42">
        <v>16</v>
      </c>
      <c r="AB2402" s="42" t="s">
        <v>18489</v>
      </c>
      <c r="AC2402" s="42">
        <v>41</v>
      </c>
      <c r="AD2402" s="42" t="s">
        <v>18490</v>
      </c>
      <c r="AE2402" s="42">
        <v>91.5</v>
      </c>
      <c r="AF2402" s="42" t="s">
        <v>3314</v>
      </c>
      <c r="AG2402" s="42">
        <v>80</v>
      </c>
      <c r="AH2402" s="42">
        <v>132.5</v>
      </c>
      <c r="AI2402" s="42">
        <v>195.8</v>
      </c>
      <c r="AJ2402" s="42">
        <v>481.13</v>
      </c>
      <c r="AK2402" s="42" t="s">
        <v>76</v>
      </c>
      <c r="AL2402" s="42" t="s">
        <v>76</v>
      </c>
      <c r="AM2402" s="42" t="s">
        <v>76</v>
      </c>
      <c r="AN2402" s="42">
        <v>5.5</v>
      </c>
    </row>
    <row r="2403" spans="2:40" x14ac:dyDescent="0.25">
      <c r="B2403" s="42" t="s">
        <v>408</v>
      </c>
      <c r="C2403" s="15">
        <v>467590</v>
      </c>
      <c r="D2403" s="15" t="s">
        <v>11936</v>
      </c>
      <c r="E2403" s="15">
        <v>2018</v>
      </c>
      <c r="F2403" s="41">
        <v>43374</v>
      </c>
      <c r="G2403" s="42">
        <v>1010.9</v>
      </c>
      <c r="H2403" s="42">
        <v>1013.7</v>
      </c>
      <c r="I2403" s="42">
        <v>1017.2</v>
      </c>
      <c r="J2403" s="42" t="s">
        <v>18491</v>
      </c>
      <c r="K2403" s="42">
        <v>1002.8</v>
      </c>
      <c r="L2403" s="42" t="s">
        <v>18492</v>
      </c>
      <c r="M2403" s="42">
        <v>26.1</v>
      </c>
      <c r="N2403" s="42">
        <v>31.6</v>
      </c>
      <c r="O2403" s="42" t="s">
        <v>18493</v>
      </c>
      <c r="P2403" s="42">
        <v>20</v>
      </c>
      <c r="Q2403" s="42" t="s">
        <v>18494</v>
      </c>
      <c r="R2403" s="42">
        <v>20.100000000000001</v>
      </c>
      <c r="S2403" s="42">
        <v>4</v>
      </c>
      <c r="T2403" s="42">
        <v>30</v>
      </c>
      <c r="U2403" s="42">
        <v>30.5</v>
      </c>
      <c r="V2403" s="42">
        <v>30</v>
      </c>
      <c r="W2403" s="42" t="s">
        <v>18495</v>
      </c>
      <c r="X2403" s="42">
        <v>8.4</v>
      </c>
      <c r="Y2403" s="42">
        <v>10.7</v>
      </c>
      <c r="Z2403" s="42">
        <v>6</v>
      </c>
      <c r="AA2403" s="42">
        <v>1</v>
      </c>
      <c r="AB2403" s="42" t="s">
        <v>18496</v>
      </c>
      <c r="AC2403" s="42">
        <v>2</v>
      </c>
      <c r="AD2403" s="42" t="s">
        <v>18497</v>
      </c>
      <c r="AE2403" s="42">
        <v>2.5</v>
      </c>
      <c r="AF2403" s="42" t="s">
        <v>15108</v>
      </c>
      <c r="AG2403" s="42">
        <v>71</v>
      </c>
      <c r="AH2403" s="42">
        <v>159.6</v>
      </c>
      <c r="AI2403" s="42">
        <v>192.6</v>
      </c>
      <c r="AJ2403" s="42">
        <v>461.75</v>
      </c>
      <c r="AK2403" s="42" t="s">
        <v>76</v>
      </c>
      <c r="AL2403" s="42" t="s">
        <v>76</v>
      </c>
      <c r="AM2403" s="42" t="s">
        <v>76</v>
      </c>
      <c r="AN2403" s="42">
        <v>4.9000000000000004</v>
      </c>
    </row>
    <row r="2404" spans="2:40" x14ac:dyDescent="0.25">
      <c r="B2404" s="42" t="s">
        <v>408</v>
      </c>
      <c r="C2404" s="15">
        <v>467590</v>
      </c>
      <c r="D2404" s="15" t="s">
        <v>11936</v>
      </c>
      <c r="E2404" s="15">
        <v>2018</v>
      </c>
      <c r="F2404" s="41">
        <v>43405</v>
      </c>
      <c r="G2404" s="42">
        <v>1013.5</v>
      </c>
      <c r="H2404" s="42">
        <v>1016.3</v>
      </c>
      <c r="I2404" s="42">
        <v>1019.2</v>
      </c>
      <c r="J2404" s="42" t="s">
        <v>18498</v>
      </c>
      <c r="K2404" s="42">
        <v>1006.7</v>
      </c>
      <c r="L2404" s="42" t="s">
        <v>18499</v>
      </c>
      <c r="M2404" s="42">
        <v>25.3</v>
      </c>
      <c r="N2404" s="42">
        <v>31.1</v>
      </c>
      <c r="O2404" s="42" t="s">
        <v>18500</v>
      </c>
      <c r="P2404" s="42">
        <v>20.3</v>
      </c>
      <c r="Q2404" s="42" t="s">
        <v>18501</v>
      </c>
      <c r="R2404" s="42">
        <v>20.100000000000001</v>
      </c>
      <c r="S2404" s="42">
        <v>3.9</v>
      </c>
      <c r="T2404" s="42">
        <v>40</v>
      </c>
      <c r="U2404" s="42">
        <v>34.6</v>
      </c>
      <c r="V2404" s="42">
        <v>20</v>
      </c>
      <c r="W2404" s="42" t="s">
        <v>18502</v>
      </c>
      <c r="X2404" s="42">
        <v>6</v>
      </c>
      <c r="Y2404" s="42">
        <v>4.8</v>
      </c>
      <c r="Z2404" s="42">
        <v>3</v>
      </c>
      <c r="AA2404" s="42">
        <v>1.5</v>
      </c>
      <c r="AB2404" s="42" t="s">
        <v>18503</v>
      </c>
      <c r="AC2404" s="42">
        <v>2.5</v>
      </c>
      <c r="AD2404" s="42" t="s">
        <v>18504</v>
      </c>
      <c r="AE2404" s="42">
        <v>3</v>
      </c>
      <c r="AF2404" s="42" t="s">
        <v>6288</v>
      </c>
      <c r="AG2404" s="42">
        <v>74</v>
      </c>
      <c r="AH2404" s="42">
        <v>132.80000000000001</v>
      </c>
      <c r="AI2404" s="42">
        <v>176.5</v>
      </c>
      <c r="AJ2404" s="42">
        <v>375.64</v>
      </c>
      <c r="AK2404" s="42" t="s">
        <v>76</v>
      </c>
      <c r="AL2404" s="42" t="s">
        <v>76</v>
      </c>
      <c r="AM2404" s="42" t="s">
        <v>76</v>
      </c>
      <c r="AN2404" s="42">
        <v>5.0999999999999996</v>
      </c>
    </row>
    <row r="2405" spans="2:40" x14ac:dyDescent="0.25">
      <c r="B2405" s="42" t="s">
        <v>408</v>
      </c>
      <c r="C2405" s="15">
        <v>467590</v>
      </c>
      <c r="D2405" s="15" t="s">
        <v>11936</v>
      </c>
      <c r="E2405" s="15">
        <v>2018</v>
      </c>
      <c r="F2405" s="41">
        <v>43435</v>
      </c>
      <c r="G2405" s="42">
        <v>1014.8</v>
      </c>
      <c r="H2405" s="42">
        <v>1017.6</v>
      </c>
      <c r="I2405" s="42">
        <v>1021.8</v>
      </c>
      <c r="J2405" s="42" t="s">
        <v>18505</v>
      </c>
      <c r="K2405" s="42">
        <v>1006.8</v>
      </c>
      <c r="L2405" s="42" t="s">
        <v>18506</v>
      </c>
      <c r="M2405" s="42">
        <v>23.6</v>
      </c>
      <c r="N2405" s="42">
        <v>30.9</v>
      </c>
      <c r="O2405" s="42" t="s">
        <v>18507</v>
      </c>
      <c r="P2405" s="42">
        <v>17.399999999999999</v>
      </c>
      <c r="Q2405" s="42" t="s">
        <v>18508</v>
      </c>
      <c r="R2405" s="42">
        <v>17.899999999999999</v>
      </c>
      <c r="S2405" s="42">
        <v>5</v>
      </c>
      <c r="T2405" s="42">
        <v>30</v>
      </c>
      <c r="U2405" s="42">
        <v>27.1</v>
      </c>
      <c r="V2405" s="42">
        <v>40</v>
      </c>
      <c r="W2405" s="42" t="s">
        <v>18509</v>
      </c>
      <c r="X2405" s="42">
        <v>6</v>
      </c>
      <c r="Y2405" s="42">
        <v>2.6</v>
      </c>
      <c r="Z2405" s="42">
        <v>1</v>
      </c>
      <c r="AA2405" s="42">
        <v>2</v>
      </c>
      <c r="AB2405" s="42" t="s">
        <v>18510</v>
      </c>
      <c r="AC2405" s="42">
        <v>4.5</v>
      </c>
      <c r="AD2405" s="42" t="s">
        <v>18511</v>
      </c>
      <c r="AE2405" s="42">
        <v>6</v>
      </c>
      <c r="AF2405" s="42" t="s">
        <v>3337</v>
      </c>
      <c r="AG2405" s="42">
        <v>71</v>
      </c>
      <c r="AH2405" s="42">
        <v>141</v>
      </c>
      <c r="AI2405" s="42">
        <v>184.5</v>
      </c>
      <c r="AJ2405" s="42">
        <v>372.09</v>
      </c>
      <c r="AK2405" s="42" t="s">
        <v>76</v>
      </c>
      <c r="AL2405" s="42" t="s">
        <v>76</v>
      </c>
      <c r="AM2405" s="42" t="s">
        <v>76</v>
      </c>
      <c r="AN2405" s="42">
        <v>4.5</v>
      </c>
    </row>
    <row r="2406" spans="2:40" x14ac:dyDescent="0.25">
      <c r="B2406" s="42" t="s">
        <v>408</v>
      </c>
      <c r="C2406" s="15">
        <v>467590</v>
      </c>
      <c r="D2406" s="15" t="s">
        <v>11936</v>
      </c>
      <c r="E2406" s="15">
        <v>2019</v>
      </c>
      <c r="F2406" s="41">
        <v>43466</v>
      </c>
      <c r="G2406" s="42">
        <v>1016.6</v>
      </c>
      <c r="H2406" s="42">
        <v>1019.4</v>
      </c>
      <c r="I2406" s="42">
        <v>1021.6</v>
      </c>
      <c r="J2406" s="42" t="s">
        <v>18512</v>
      </c>
      <c r="K2406" s="42">
        <v>1012.5</v>
      </c>
      <c r="L2406" s="42" t="s">
        <v>18513</v>
      </c>
      <c r="M2406" s="42">
        <v>22.6</v>
      </c>
      <c r="N2406" s="42">
        <v>29.8</v>
      </c>
      <c r="O2406" s="42" t="s">
        <v>18514</v>
      </c>
      <c r="P2406" s="42">
        <v>17.3</v>
      </c>
      <c r="Q2406" s="42" t="s">
        <v>18515</v>
      </c>
      <c r="R2406" s="42">
        <v>17.7</v>
      </c>
      <c r="S2406" s="42">
        <v>4.2</v>
      </c>
      <c r="T2406" s="42">
        <v>30</v>
      </c>
      <c r="U2406" s="42">
        <v>26.7</v>
      </c>
      <c r="V2406" s="42">
        <v>30</v>
      </c>
      <c r="W2406" s="42" t="s">
        <v>18516</v>
      </c>
      <c r="X2406" s="42">
        <v>28.7</v>
      </c>
      <c r="Y2406" s="42">
        <v>15.7</v>
      </c>
      <c r="Z2406" s="42">
        <v>9</v>
      </c>
      <c r="AA2406" s="42">
        <v>4.5</v>
      </c>
      <c r="AB2406" s="42" t="s">
        <v>18517</v>
      </c>
      <c r="AC2406" s="42">
        <v>6.5</v>
      </c>
      <c r="AD2406" s="42" t="s">
        <v>18518</v>
      </c>
      <c r="AE2406" s="42">
        <v>16.5</v>
      </c>
      <c r="AF2406" s="42" t="s">
        <v>8799</v>
      </c>
      <c r="AG2406" s="42">
        <v>75</v>
      </c>
      <c r="AH2406" s="42">
        <v>114.7</v>
      </c>
      <c r="AI2406" s="42">
        <v>131.4</v>
      </c>
      <c r="AJ2406" s="42">
        <v>341.68</v>
      </c>
      <c r="AK2406" s="42" t="s">
        <v>76</v>
      </c>
      <c r="AL2406" s="42" t="s">
        <v>76</v>
      </c>
      <c r="AM2406" s="42" t="s">
        <v>76</v>
      </c>
      <c r="AN2406" s="42">
        <v>6.3</v>
      </c>
    </row>
    <row r="2407" spans="2:40" x14ac:dyDescent="0.25">
      <c r="B2407" s="42" t="s">
        <v>408</v>
      </c>
      <c r="C2407" s="15">
        <v>467590</v>
      </c>
      <c r="D2407" s="15" t="s">
        <v>11936</v>
      </c>
      <c r="E2407" s="15">
        <v>2019</v>
      </c>
      <c r="F2407" s="41">
        <v>43497</v>
      </c>
      <c r="G2407" s="42">
        <v>1014.9</v>
      </c>
      <c r="H2407" s="42">
        <v>1017.7</v>
      </c>
      <c r="I2407" s="42">
        <v>1021.6</v>
      </c>
      <c r="J2407" s="42" t="s">
        <v>18519</v>
      </c>
      <c r="K2407" s="42">
        <v>1009.7</v>
      </c>
      <c r="L2407" s="42" t="s">
        <v>18520</v>
      </c>
      <c r="M2407" s="42">
        <v>23.8</v>
      </c>
      <c r="N2407" s="42">
        <v>30</v>
      </c>
      <c r="O2407" s="42" t="s">
        <v>18521</v>
      </c>
      <c r="P2407" s="42">
        <v>18.100000000000001</v>
      </c>
      <c r="Q2407" s="42" t="s">
        <v>18522</v>
      </c>
      <c r="R2407" s="42">
        <v>19.399999999999999</v>
      </c>
      <c r="S2407" s="42">
        <v>2.6</v>
      </c>
      <c r="T2407" s="42">
        <v>40</v>
      </c>
      <c r="U2407" s="42">
        <v>20.6</v>
      </c>
      <c r="V2407" s="42">
        <v>30</v>
      </c>
      <c r="W2407" s="42" t="s">
        <v>18523</v>
      </c>
      <c r="X2407" s="42">
        <v>20.3</v>
      </c>
      <c r="Y2407" s="42">
        <v>12</v>
      </c>
      <c r="Z2407" s="42">
        <v>4</v>
      </c>
      <c r="AA2407" s="42">
        <v>4</v>
      </c>
      <c r="AB2407" s="42" t="s">
        <v>18524</v>
      </c>
      <c r="AC2407" s="42">
        <v>5.5</v>
      </c>
      <c r="AD2407" s="42" t="s">
        <v>18525</v>
      </c>
      <c r="AE2407" s="42">
        <v>7</v>
      </c>
      <c r="AF2407" s="42" t="s">
        <v>6311</v>
      </c>
      <c r="AG2407" s="42">
        <v>78</v>
      </c>
      <c r="AH2407" s="42">
        <v>107.1</v>
      </c>
      <c r="AI2407" s="42">
        <v>175.6</v>
      </c>
      <c r="AJ2407" s="42">
        <v>398.3</v>
      </c>
      <c r="AK2407" s="42" t="s">
        <v>76</v>
      </c>
      <c r="AL2407" s="42" t="s">
        <v>76</v>
      </c>
      <c r="AM2407" s="42" t="s">
        <v>76</v>
      </c>
      <c r="AN2407" s="42">
        <v>4.5999999999999996</v>
      </c>
    </row>
    <row r="2408" spans="2:40" x14ac:dyDescent="0.25">
      <c r="B2408" s="42" t="s">
        <v>408</v>
      </c>
      <c r="C2408" s="15">
        <v>467590</v>
      </c>
      <c r="D2408" s="15" t="s">
        <v>11936</v>
      </c>
      <c r="E2408" s="15">
        <v>2019</v>
      </c>
      <c r="F2408" s="41">
        <v>43525</v>
      </c>
      <c r="G2408" s="42">
        <v>1012.2</v>
      </c>
      <c r="H2408" s="42">
        <v>1015</v>
      </c>
      <c r="I2408" s="42">
        <v>1018.3</v>
      </c>
      <c r="J2408" s="42" t="s">
        <v>18526</v>
      </c>
      <c r="K2408" s="42">
        <v>1005.3</v>
      </c>
      <c r="L2408" s="42" t="s">
        <v>18527</v>
      </c>
      <c r="M2408" s="42">
        <v>24.1</v>
      </c>
      <c r="N2408" s="42">
        <v>30.7</v>
      </c>
      <c r="O2408" s="42" t="s">
        <v>18528</v>
      </c>
      <c r="P2408" s="42">
        <v>19</v>
      </c>
      <c r="Q2408" s="42" t="s">
        <v>18529</v>
      </c>
      <c r="R2408" s="42">
        <v>18.899999999999999</v>
      </c>
      <c r="S2408" s="42">
        <v>3.5</v>
      </c>
      <c r="T2408" s="42">
        <v>40</v>
      </c>
      <c r="U2408" s="42">
        <v>25.2</v>
      </c>
      <c r="V2408" s="42">
        <v>30</v>
      </c>
      <c r="W2408" s="42" t="s">
        <v>18530</v>
      </c>
      <c r="X2408" s="42">
        <v>44</v>
      </c>
      <c r="Y2408" s="42">
        <v>5.2</v>
      </c>
      <c r="Z2408" s="42">
        <v>2</v>
      </c>
      <c r="AA2408" s="42">
        <v>11.5</v>
      </c>
      <c r="AB2408" s="42" t="s">
        <v>18531</v>
      </c>
      <c r="AC2408" s="42">
        <v>26</v>
      </c>
      <c r="AD2408" s="42" t="s">
        <v>18531</v>
      </c>
      <c r="AE2408" s="42">
        <v>36.5</v>
      </c>
      <c r="AF2408" s="42" t="s">
        <v>3846</v>
      </c>
      <c r="AG2408" s="42">
        <v>74</v>
      </c>
      <c r="AH2408" s="42">
        <v>156.80000000000001</v>
      </c>
      <c r="AI2408" s="42">
        <v>199.9</v>
      </c>
      <c r="AJ2408" s="42">
        <v>490.23</v>
      </c>
      <c r="AK2408" s="42" t="s">
        <v>76</v>
      </c>
      <c r="AL2408" s="42" t="s">
        <v>76</v>
      </c>
      <c r="AM2408" s="42" t="s">
        <v>76</v>
      </c>
      <c r="AN2408" s="42">
        <v>5</v>
      </c>
    </row>
    <row r="2409" spans="2:40" x14ac:dyDescent="0.25">
      <c r="B2409" s="42" t="s">
        <v>408</v>
      </c>
      <c r="C2409" s="15">
        <v>467590</v>
      </c>
      <c r="D2409" s="15" t="s">
        <v>11936</v>
      </c>
      <c r="E2409" s="15">
        <v>2019</v>
      </c>
      <c r="F2409" s="41">
        <v>43556</v>
      </c>
      <c r="G2409" s="42">
        <v>1009.5</v>
      </c>
      <c r="H2409" s="42">
        <v>1012.3</v>
      </c>
      <c r="I2409" s="42">
        <v>1017.1</v>
      </c>
      <c r="J2409" s="42" t="s">
        <v>18532</v>
      </c>
      <c r="K2409" s="42">
        <v>1003.4</v>
      </c>
      <c r="L2409" s="42" t="s">
        <v>18533</v>
      </c>
      <c r="M2409" s="42">
        <v>26.6</v>
      </c>
      <c r="N2409" s="42">
        <v>33.1</v>
      </c>
      <c r="O2409" s="42" t="s">
        <v>18534</v>
      </c>
      <c r="P2409" s="42">
        <v>21.2</v>
      </c>
      <c r="Q2409" s="42" t="s">
        <v>18535</v>
      </c>
      <c r="R2409" s="42">
        <v>21.8</v>
      </c>
      <c r="S2409" s="42">
        <v>2.5</v>
      </c>
      <c r="T2409" s="42">
        <v>280</v>
      </c>
      <c r="U2409" s="42">
        <v>21.8</v>
      </c>
      <c r="V2409" s="42">
        <v>20</v>
      </c>
      <c r="W2409" s="42" t="s">
        <v>18536</v>
      </c>
      <c r="X2409" s="42">
        <v>15.5</v>
      </c>
      <c r="Y2409" s="42">
        <v>4.0999999999999996</v>
      </c>
      <c r="Z2409" s="42">
        <v>4</v>
      </c>
      <c r="AA2409" s="42">
        <v>3</v>
      </c>
      <c r="AB2409" s="42" t="s">
        <v>18537</v>
      </c>
      <c r="AC2409" s="42">
        <v>8.5</v>
      </c>
      <c r="AD2409" s="42" t="s">
        <v>18538</v>
      </c>
      <c r="AE2409" s="42">
        <v>10.5</v>
      </c>
      <c r="AF2409" s="42" t="s">
        <v>10556</v>
      </c>
      <c r="AG2409" s="42">
        <v>76</v>
      </c>
      <c r="AH2409" s="42">
        <v>166.8</v>
      </c>
      <c r="AI2409" s="42">
        <v>203</v>
      </c>
      <c r="AJ2409" s="42">
        <v>547.79</v>
      </c>
      <c r="AK2409" s="42" t="s">
        <v>76</v>
      </c>
      <c r="AL2409" s="42" t="s">
        <v>76</v>
      </c>
      <c r="AM2409" s="42" t="s">
        <v>76</v>
      </c>
      <c r="AN2409" s="42">
        <v>4.5999999999999996</v>
      </c>
    </row>
    <row r="2410" spans="2:40" x14ac:dyDescent="0.25">
      <c r="B2410" s="42" t="s">
        <v>408</v>
      </c>
      <c r="C2410" s="15">
        <v>467590</v>
      </c>
      <c r="D2410" s="15" t="s">
        <v>11936</v>
      </c>
      <c r="E2410" s="15">
        <v>2019</v>
      </c>
      <c r="F2410" s="41">
        <v>43586</v>
      </c>
      <c r="G2410" s="42">
        <v>1006.9</v>
      </c>
      <c r="H2410" s="42">
        <v>1009.7</v>
      </c>
      <c r="I2410" s="42">
        <v>1011.5</v>
      </c>
      <c r="J2410" s="42" t="s">
        <v>18539</v>
      </c>
      <c r="K2410" s="42">
        <v>1002.2</v>
      </c>
      <c r="L2410" s="42" t="s">
        <v>18540</v>
      </c>
      <c r="M2410" s="42">
        <v>26.7</v>
      </c>
      <c r="N2410" s="42">
        <v>32.5</v>
      </c>
      <c r="O2410" s="42" t="s">
        <v>18541</v>
      </c>
      <c r="P2410" s="42">
        <v>21.2</v>
      </c>
      <c r="Q2410" s="42" t="s">
        <v>18542</v>
      </c>
      <c r="R2410" s="42">
        <v>22.7</v>
      </c>
      <c r="S2410" s="42">
        <v>2.9</v>
      </c>
      <c r="T2410" s="42">
        <v>40</v>
      </c>
      <c r="U2410" s="42">
        <v>22.4</v>
      </c>
      <c r="V2410" s="42">
        <v>30</v>
      </c>
      <c r="W2410" s="42" t="s">
        <v>18543</v>
      </c>
      <c r="X2410" s="42">
        <v>134.69999999999999</v>
      </c>
      <c r="Y2410" s="42">
        <v>37.4</v>
      </c>
      <c r="Z2410" s="42">
        <v>15</v>
      </c>
      <c r="AA2410" s="42">
        <v>8.5</v>
      </c>
      <c r="AB2410" s="42" t="s">
        <v>18544</v>
      </c>
      <c r="AC2410" s="42">
        <v>22</v>
      </c>
      <c r="AD2410" s="42" t="s">
        <v>18545</v>
      </c>
      <c r="AE2410" s="42">
        <v>38.5</v>
      </c>
      <c r="AF2410" s="42" t="s">
        <v>8236</v>
      </c>
      <c r="AG2410" s="42">
        <v>80</v>
      </c>
      <c r="AH2410" s="42">
        <v>136.30000000000001</v>
      </c>
      <c r="AI2410" s="42">
        <v>86.1</v>
      </c>
      <c r="AJ2410" s="42">
        <v>457.88</v>
      </c>
      <c r="AK2410" s="42" t="s">
        <v>76</v>
      </c>
      <c r="AL2410" s="42" t="s">
        <v>76</v>
      </c>
      <c r="AM2410" s="42" t="s">
        <v>76</v>
      </c>
      <c r="AN2410" s="42">
        <v>7.2</v>
      </c>
    </row>
    <row r="2411" spans="2:40" x14ac:dyDescent="0.25">
      <c r="B2411" s="42" t="s">
        <v>408</v>
      </c>
      <c r="C2411" s="15">
        <v>467590</v>
      </c>
      <c r="D2411" s="15" t="s">
        <v>11936</v>
      </c>
      <c r="E2411" s="15">
        <v>2019</v>
      </c>
      <c r="F2411" s="41">
        <v>43617</v>
      </c>
      <c r="G2411" s="42">
        <v>1004.4</v>
      </c>
      <c r="H2411" s="42">
        <v>1007.1</v>
      </c>
      <c r="I2411" s="42">
        <v>1010.2</v>
      </c>
      <c r="J2411" s="42" t="s">
        <v>10004</v>
      </c>
      <c r="K2411" s="42">
        <v>998</v>
      </c>
      <c r="L2411" s="42" t="s">
        <v>18546</v>
      </c>
      <c r="M2411" s="42">
        <v>28.9</v>
      </c>
      <c r="N2411" s="42">
        <v>33.799999999999997</v>
      </c>
      <c r="O2411" s="42" t="s">
        <v>18547</v>
      </c>
      <c r="P2411" s="42">
        <v>24.6</v>
      </c>
      <c r="Q2411" s="42" t="s">
        <v>18548</v>
      </c>
      <c r="R2411" s="42">
        <v>25.7</v>
      </c>
      <c r="S2411" s="42">
        <v>2</v>
      </c>
      <c r="T2411" s="42">
        <v>280</v>
      </c>
      <c r="U2411" s="42">
        <v>15.4</v>
      </c>
      <c r="V2411" s="42">
        <v>30</v>
      </c>
      <c r="W2411" s="42" t="s">
        <v>18549</v>
      </c>
      <c r="X2411" s="42">
        <v>215.5</v>
      </c>
      <c r="Y2411" s="42">
        <v>34.799999999999997</v>
      </c>
      <c r="Z2411" s="42">
        <v>15</v>
      </c>
      <c r="AA2411" s="42">
        <v>15.5</v>
      </c>
      <c r="AB2411" s="42" t="s">
        <v>18550</v>
      </c>
      <c r="AC2411" s="42">
        <v>22</v>
      </c>
      <c r="AD2411" s="42" t="s">
        <v>18551</v>
      </c>
      <c r="AE2411" s="42">
        <v>42</v>
      </c>
      <c r="AF2411" s="42" t="s">
        <v>5097</v>
      </c>
      <c r="AG2411" s="42">
        <v>84</v>
      </c>
      <c r="AH2411" s="42">
        <v>136.80000000000001</v>
      </c>
      <c r="AI2411" s="42">
        <v>94.5</v>
      </c>
      <c r="AJ2411" s="42">
        <v>528.53</v>
      </c>
      <c r="AK2411" s="42" t="s">
        <v>76</v>
      </c>
      <c r="AL2411" s="42" t="s">
        <v>76</v>
      </c>
      <c r="AM2411" s="42" t="s">
        <v>76</v>
      </c>
      <c r="AN2411" s="42">
        <v>6.5</v>
      </c>
    </row>
    <row r="2412" spans="2:40" x14ac:dyDescent="0.25">
      <c r="B2412" s="42" t="s">
        <v>408</v>
      </c>
      <c r="C2412" s="15">
        <v>467590</v>
      </c>
      <c r="D2412" s="15" t="s">
        <v>11936</v>
      </c>
      <c r="E2412" s="15">
        <v>2019</v>
      </c>
      <c r="F2412" s="41">
        <v>43647</v>
      </c>
      <c r="G2412" s="42">
        <v>1003.7</v>
      </c>
      <c r="H2412" s="42">
        <v>1006.4</v>
      </c>
      <c r="I2412" s="42">
        <v>1009.5</v>
      </c>
      <c r="J2412" s="42" t="s">
        <v>18552</v>
      </c>
      <c r="K2412" s="42">
        <v>992</v>
      </c>
      <c r="L2412" s="42" t="s">
        <v>18553</v>
      </c>
      <c r="M2412" s="42">
        <v>28.9</v>
      </c>
      <c r="N2412" s="42">
        <v>33.299999999999997</v>
      </c>
      <c r="O2412" s="42" t="s">
        <v>18554</v>
      </c>
      <c r="P2412" s="42">
        <v>23</v>
      </c>
      <c r="Q2412" s="42" t="s">
        <v>18555</v>
      </c>
      <c r="R2412" s="42">
        <v>26.1</v>
      </c>
      <c r="S2412" s="42">
        <v>2.5</v>
      </c>
      <c r="T2412" s="42">
        <v>270</v>
      </c>
      <c r="U2412" s="42">
        <v>21.8</v>
      </c>
      <c r="V2412" s="42">
        <v>40</v>
      </c>
      <c r="W2412" s="42" t="s">
        <v>18556</v>
      </c>
      <c r="X2412" s="42">
        <v>587.5</v>
      </c>
      <c r="Y2412" s="42">
        <v>61</v>
      </c>
      <c r="Z2412" s="42">
        <v>23</v>
      </c>
      <c r="AA2412" s="42">
        <v>21.5</v>
      </c>
      <c r="AB2412" s="42" t="s">
        <v>18557</v>
      </c>
      <c r="AC2412" s="42">
        <v>64</v>
      </c>
      <c r="AD2412" s="42" t="s">
        <v>18558</v>
      </c>
      <c r="AE2412" s="42">
        <v>168</v>
      </c>
      <c r="AF2412" s="42" t="s">
        <v>2262</v>
      </c>
      <c r="AG2412" s="42">
        <v>86</v>
      </c>
      <c r="AH2412" s="42">
        <v>117.2</v>
      </c>
      <c r="AI2412" s="42">
        <v>87.1</v>
      </c>
      <c r="AJ2412" s="42">
        <v>492.96</v>
      </c>
      <c r="AK2412" s="42" t="s">
        <v>76</v>
      </c>
      <c r="AL2412" s="42" t="s">
        <v>76</v>
      </c>
      <c r="AM2412" s="42" t="s">
        <v>76</v>
      </c>
      <c r="AN2412" s="42">
        <v>7.2</v>
      </c>
    </row>
    <row r="2413" spans="2:40" x14ac:dyDescent="0.25">
      <c r="B2413" s="42" t="s">
        <v>408</v>
      </c>
      <c r="C2413" s="15">
        <v>467590</v>
      </c>
      <c r="D2413" s="15" t="s">
        <v>11936</v>
      </c>
      <c r="E2413" s="15">
        <v>2019</v>
      </c>
      <c r="F2413" s="41">
        <v>43678</v>
      </c>
      <c r="G2413" s="42">
        <v>1000.9</v>
      </c>
      <c r="H2413" s="42">
        <v>1003.7</v>
      </c>
      <c r="I2413" s="42">
        <v>1009</v>
      </c>
      <c r="J2413" s="42" t="s">
        <v>18559</v>
      </c>
      <c r="K2413" s="42">
        <v>983.6</v>
      </c>
      <c r="L2413" s="42" t="s">
        <v>18560</v>
      </c>
      <c r="M2413" s="42">
        <v>28.3</v>
      </c>
      <c r="N2413" s="42">
        <v>34.1</v>
      </c>
      <c r="O2413" s="42" t="s">
        <v>18561</v>
      </c>
      <c r="P2413" s="42">
        <v>24</v>
      </c>
      <c r="Q2413" s="42" t="s">
        <v>18562</v>
      </c>
      <c r="R2413" s="42">
        <v>26</v>
      </c>
      <c r="S2413" s="42">
        <v>2.5</v>
      </c>
      <c r="T2413" s="42">
        <v>250</v>
      </c>
      <c r="U2413" s="42">
        <v>20.9</v>
      </c>
      <c r="V2413" s="42">
        <v>250</v>
      </c>
      <c r="W2413" s="42" t="s">
        <v>18563</v>
      </c>
      <c r="X2413" s="42">
        <v>839.6</v>
      </c>
      <c r="Y2413" s="42">
        <v>118.4</v>
      </c>
      <c r="Z2413" s="42">
        <v>26</v>
      </c>
      <c r="AA2413" s="42">
        <v>15.5</v>
      </c>
      <c r="AB2413" s="42" t="s">
        <v>18564</v>
      </c>
      <c r="AC2413" s="42">
        <v>42</v>
      </c>
      <c r="AD2413" s="42" t="s">
        <v>18565</v>
      </c>
      <c r="AE2413" s="42">
        <v>201</v>
      </c>
      <c r="AF2413" s="42" t="s">
        <v>2758</v>
      </c>
      <c r="AG2413" s="42">
        <v>88</v>
      </c>
      <c r="AH2413" s="42">
        <v>101.9</v>
      </c>
      <c r="AI2413" s="42">
        <v>69.400000000000006</v>
      </c>
      <c r="AJ2413" s="42">
        <v>402.95</v>
      </c>
      <c r="AK2413" s="42" t="s">
        <v>76</v>
      </c>
      <c r="AL2413" s="42" t="s">
        <v>76</v>
      </c>
      <c r="AM2413" s="42" t="s">
        <v>76</v>
      </c>
      <c r="AN2413" s="42">
        <v>7.8</v>
      </c>
    </row>
    <row r="2414" spans="2:40" x14ac:dyDescent="0.25">
      <c r="B2414" s="42" t="s">
        <v>408</v>
      </c>
      <c r="C2414" s="15">
        <v>467590</v>
      </c>
      <c r="D2414" s="15" t="s">
        <v>11936</v>
      </c>
      <c r="E2414" s="15">
        <v>2019</v>
      </c>
      <c r="F2414" s="41">
        <v>43709</v>
      </c>
      <c r="G2414" s="42">
        <v>1005.5</v>
      </c>
      <c r="H2414" s="42">
        <v>1008.2</v>
      </c>
      <c r="I2414" s="42">
        <v>1014.7</v>
      </c>
      <c r="J2414" s="42" t="s">
        <v>18566</v>
      </c>
      <c r="K2414" s="42">
        <v>995.6</v>
      </c>
      <c r="L2414" s="42" t="s">
        <v>18567</v>
      </c>
      <c r="M2414" s="42">
        <v>27.6</v>
      </c>
      <c r="N2414" s="42">
        <v>32.9</v>
      </c>
      <c r="O2414" s="42" t="s">
        <v>18568</v>
      </c>
      <c r="P2414" s="42">
        <v>22.6</v>
      </c>
      <c r="Q2414" s="42" t="s">
        <v>18569</v>
      </c>
      <c r="R2414" s="42">
        <v>23.9</v>
      </c>
      <c r="S2414" s="42">
        <v>2.8</v>
      </c>
      <c r="T2414" s="42">
        <v>10</v>
      </c>
      <c r="U2414" s="42">
        <v>19</v>
      </c>
      <c r="V2414" s="42">
        <v>340</v>
      </c>
      <c r="W2414" s="42" t="s">
        <v>18570</v>
      </c>
      <c r="X2414" s="42">
        <v>356.5</v>
      </c>
      <c r="Y2414" s="42">
        <v>50.5</v>
      </c>
      <c r="Z2414" s="42">
        <v>14</v>
      </c>
      <c r="AA2414" s="42">
        <v>19.5</v>
      </c>
      <c r="AB2414" s="42" t="s">
        <v>18571</v>
      </c>
      <c r="AC2414" s="42">
        <v>76</v>
      </c>
      <c r="AD2414" s="42" t="s">
        <v>18572</v>
      </c>
      <c r="AE2414" s="42">
        <v>153.5</v>
      </c>
      <c r="AF2414" s="42" t="s">
        <v>16342</v>
      </c>
      <c r="AG2414" s="42">
        <v>81</v>
      </c>
      <c r="AH2414" s="42">
        <v>122.1</v>
      </c>
      <c r="AI2414" s="42">
        <v>84.3</v>
      </c>
      <c r="AJ2414" s="42">
        <v>429.39</v>
      </c>
      <c r="AK2414" s="42" t="s">
        <v>76</v>
      </c>
      <c r="AL2414" s="42" t="s">
        <v>76</v>
      </c>
      <c r="AM2414" s="42" t="s">
        <v>76</v>
      </c>
      <c r="AN2414" s="42">
        <v>6.5</v>
      </c>
    </row>
    <row r="2415" spans="2:40" x14ac:dyDescent="0.25">
      <c r="B2415" s="42" t="s">
        <v>408</v>
      </c>
      <c r="C2415" s="15">
        <v>467590</v>
      </c>
      <c r="D2415" s="15" t="s">
        <v>11936</v>
      </c>
      <c r="E2415" s="15">
        <v>2019</v>
      </c>
      <c r="F2415" s="41">
        <v>43739</v>
      </c>
      <c r="G2415" s="42">
        <v>1010.9</v>
      </c>
      <c r="H2415" s="42">
        <v>1013.7</v>
      </c>
      <c r="I2415" s="42">
        <v>1015.5</v>
      </c>
      <c r="J2415" s="42" t="s">
        <v>18573</v>
      </c>
      <c r="K2415" s="42">
        <v>998.5</v>
      </c>
      <c r="L2415" s="42" t="s">
        <v>2280</v>
      </c>
      <c r="M2415" s="42">
        <v>26.5</v>
      </c>
      <c r="N2415" s="42">
        <v>32</v>
      </c>
      <c r="O2415" s="42" t="s">
        <v>18574</v>
      </c>
      <c r="P2415" s="42">
        <v>22.5</v>
      </c>
      <c r="Q2415" s="42" t="s">
        <v>18575</v>
      </c>
      <c r="R2415" s="42">
        <v>21.5</v>
      </c>
      <c r="S2415" s="42">
        <v>3.6</v>
      </c>
      <c r="T2415" s="42">
        <v>40</v>
      </c>
      <c r="U2415" s="42">
        <v>23.4</v>
      </c>
      <c r="V2415" s="42">
        <v>20</v>
      </c>
      <c r="W2415" s="42" t="s">
        <v>18576</v>
      </c>
      <c r="X2415" s="42">
        <v>28</v>
      </c>
      <c r="Y2415" s="42">
        <v>8.9</v>
      </c>
      <c r="Z2415" s="42">
        <v>5</v>
      </c>
      <c r="AA2415" s="42">
        <v>5.5</v>
      </c>
      <c r="AB2415" s="42" t="s">
        <v>18577</v>
      </c>
      <c r="AC2415" s="42">
        <v>8</v>
      </c>
      <c r="AD2415" s="42" t="s">
        <v>18578</v>
      </c>
      <c r="AE2415" s="42">
        <v>13.5</v>
      </c>
      <c r="AF2415" s="42" t="s">
        <v>4513</v>
      </c>
      <c r="AG2415" s="42">
        <v>75</v>
      </c>
      <c r="AH2415" s="42">
        <v>154.69999999999999</v>
      </c>
      <c r="AI2415" s="42">
        <v>99</v>
      </c>
      <c r="AJ2415" s="42">
        <v>486.73</v>
      </c>
      <c r="AK2415" s="42" t="s">
        <v>76</v>
      </c>
      <c r="AL2415" s="42" t="s">
        <v>76</v>
      </c>
      <c r="AM2415" s="42" t="s">
        <v>76</v>
      </c>
      <c r="AN2415" s="42">
        <v>4.5999999999999996</v>
      </c>
    </row>
    <row r="2416" spans="2:40" x14ac:dyDescent="0.25">
      <c r="B2416" s="42" t="s">
        <v>408</v>
      </c>
      <c r="C2416" s="15">
        <v>467590</v>
      </c>
      <c r="D2416" s="15" t="s">
        <v>11936</v>
      </c>
      <c r="E2416" s="15">
        <v>2019</v>
      </c>
      <c r="F2416" s="41">
        <v>43770</v>
      </c>
      <c r="G2416" s="42">
        <v>1011.8</v>
      </c>
      <c r="H2416" s="42">
        <v>1014.6</v>
      </c>
      <c r="I2416" s="42">
        <v>1018.2</v>
      </c>
      <c r="J2416" s="42" t="s">
        <v>18579</v>
      </c>
      <c r="K2416" s="42">
        <v>1005</v>
      </c>
      <c r="L2416" s="42" t="s">
        <v>18580</v>
      </c>
      <c r="M2416" s="42">
        <v>24.7</v>
      </c>
      <c r="N2416" s="42">
        <v>30.5</v>
      </c>
      <c r="O2416" s="42" t="s">
        <v>18581</v>
      </c>
      <c r="P2416" s="42">
        <v>20.3</v>
      </c>
      <c r="Q2416" s="42" t="s">
        <v>18582</v>
      </c>
      <c r="R2416" s="42">
        <v>19</v>
      </c>
      <c r="S2416" s="42">
        <v>5.5</v>
      </c>
      <c r="T2416" s="42">
        <v>40</v>
      </c>
      <c r="U2416" s="42">
        <v>34.6</v>
      </c>
      <c r="V2416" s="42">
        <v>40</v>
      </c>
      <c r="W2416" s="42" t="s">
        <v>18583</v>
      </c>
      <c r="X2416" s="42">
        <v>2.5</v>
      </c>
      <c r="Y2416" s="42">
        <v>2.6</v>
      </c>
      <c r="Z2416" s="42">
        <v>3</v>
      </c>
      <c r="AA2416" s="42">
        <v>0.5</v>
      </c>
      <c r="AB2416" s="42" t="s">
        <v>18584</v>
      </c>
      <c r="AC2416" s="42">
        <v>0.5</v>
      </c>
      <c r="AD2416" s="42" t="s">
        <v>18584</v>
      </c>
      <c r="AE2416" s="42">
        <v>1</v>
      </c>
      <c r="AF2416" s="42" t="s">
        <v>4521</v>
      </c>
      <c r="AG2416" s="42">
        <v>71</v>
      </c>
      <c r="AH2416" s="42">
        <v>159.80000000000001</v>
      </c>
      <c r="AI2416" s="42">
        <v>175.5</v>
      </c>
      <c r="AJ2416" s="42">
        <v>392.68</v>
      </c>
      <c r="AK2416" s="42" t="s">
        <v>76</v>
      </c>
      <c r="AL2416" s="42" t="s">
        <v>76</v>
      </c>
      <c r="AM2416" s="42" t="s">
        <v>76</v>
      </c>
      <c r="AN2416" s="42">
        <v>5.2</v>
      </c>
    </row>
    <row r="2417" spans="2:40" x14ac:dyDescent="0.25">
      <c r="B2417" s="42" t="s">
        <v>408</v>
      </c>
      <c r="C2417" s="15">
        <v>467590</v>
      </c>
      <c r="D2417" s="15" t="s">
        <v>11936</v>
      </c>
      <c r="E2417" s="15">
        <v>2019</v>
      </c>
      <c r="F2417" s="41">
        <v>43800</v>
      </c>
      <c r="G2417" s="42">
        <v>1015</v>
      </c>
      <c r="H2417" s="42">
        <v>1017.8</v>
      </c>
      <c r="I2417" s="42">
        <v>1021.1</v>
      </c>
      <c r="J2417" s="42" t="s">
        <v>18585</v>
      </c>
      <c r="K2417" s="42">
        <v>1008.8</v>
      </c>
      <c r="L2417" s="42" t="s">
        <v>18586</v>
      </c>
      <c r="M2417" s="42">
        <v>22.4</v>
      </c>
      <c r="N2417" s="42">
        <v>29.5</v>
      </c>
      <c r="O2417" s="42" t="s">
        <v>18587</v>
      </c>
      <c r="P2417" s="42">
        <v>13.9</v>
      </c>
      <c r="Q2417" s="42" t="s">
        <v>18588</v>
      </c>
      <c r="R2417" s="42">
        <v>17.2</v>
      </c>
      <c r="S2417" s="42">
        <v>4.5</v>
      </c>
      <c r="T2417" s="42">
        <v>40</v>
      </c>
      <c r="U2417" s="42">
        <v>28</v>
      </c>
      <c r="V2417" s="42">
        <v>40</v>
      </c>
      <c r="W2417" s="42" t="s">
        <v>18589</v>
      </c>
      <c r="X2417" s="42">
        <v>14.5</v>
      </c>
      <c r="Y2417" s="42">
        <v>8.3000000000000007</v>
      </c>
      <c r="Z2417" s="42">
        <v>6</v>
      </c>
      <c r="AA2417" s="42">
        <v>3</v>
      </c>
      <c r="AB2417" s="42" t="s">
        <v>18590</v>
      </c>
      <c r="AC2417" s="42">
        <v>3.5</v>
      </c>
      <c r="AD2417" s="42" t="s">
        <v>18591</v>
      </c>
      <c r="AE2417" s="42">
        <v>3.5</v>
      </c>
      <c r="AF2417" s="42" t="s">
        <v>3428</v>
      </c>
      <c r="AG2417" s="42">
        <v>74</v>
      </c>
      <c r="AH2417" s="42">
        <v>128</v>
      </c>
      <c r="AI2417" s="42">
        <v>173.4</v>
      </c>
      <c r="AJ2417" s="42">
        <v>415.38</v>
      </c>
      <c r="AK2417" s="42" t="s">
        <v>76</v>
      </c>
      <c r="AL2417" s="42" t="s">
        <v>76</v>
      </c>
      <c r="AM2417" s="42" t="s">
        <v>76</v>
      </c>
      <c r="AN2417" s="42">
        <v>4.9000000000000004</v>
      </c>
    </row>
    <row r="2418" spans="2:40" x14ac:dyDescent="0.25">
      <c r="B2418" s="42" t="s">
        <v>408</v>
      </c>
      <c r="C2418" s="15">
        <v>467590</v>
      </c>
      <c r="D2418" s="15" t="s">
        <v>11936</v>
      </c>
      <c r="E2418" s="15">
        <v>2020</v>
      </c>
      <c r="F2418" s="41">
        <v>43831</v>
      </c>
      <c r="G2418" s="42">
        <v>1015</v>
      </c>
      <c r="H2418" s="42">
        <v>1017.9</v>
      </c>
      <c r="I2418" s="42">
        <v>1023.6</v>
      </c>
      <c r="J2418" s="42" t="s">
        <v>18592</v>
      </c>
      <c r="K2418" s="42">
        <v>1005.2</v>
      </c>
      <c r="L2418" s="42" t="s">
        <v>18593</v>
      </c>
      <c r="M2418" s="42">
        <v>21.9</v>
      </c>
      <c r="N2418" s="42">
        <v>29.3</v>
      </c>
      <c r="O2418" s="42" t="s">
        <v>18594</v>
      </c>
      <c r="P2418" s="42">
        <v>15.3</v>
      </c>
      <c r="Q2418" s="42" t="s">
        <v>18595</v>
      </c>
      <c r="R2418" s="42">
        <v>17.100000000000001</v>
      </c>
      <c r="S2418" s="42">
        <v>3.3</v>
      </c>
      <c r="T2418" s="42">
        <v>60</v>
      </c>
      <c r="U2418" s="42">
        <v>20.9</v>
      </c>
      <c r="V2418" s="42">
        <v>60</v>
      </c>
      <c r="W2418" s="42" t="s">
        <v>18596</v>
      </c>
      <c r="X2418" s="42">
        <v>57.2</v>
      </c>
      <c r="Y2418" s="42">
        <v>15.6</v>
      </c>
      <c r="Z2418" s="42">
        <v>5</v>
      </c>
      <c r="AA2418" s="42">
        <v>8</v>
      </c>
      <c r="AB2418" s="42" t="s">
        <v>18024</v>
      </c>
      <c r="AC2418" s="42">
        <v>33.5</v>
      </c>
      <c r="AD2418" s="42" t="s">
        <v>18597</v>
      </c>
      <c r="AE2418" s="42">
        <v>44.5</v>
      </c>
      <c r="AF2418" s="42" t="s">
        <v>4535</v>
      </c>
      <c r="AG2418" s="42">
        <v>76</v>
      </c>
      <c r="AH2418" s="42">
        <v>113.8</v>
      </c>
      <c r="AI2418" s="42">
        <v>196.7</v>
      </c>
      <c r="AJ2418" s="42">
        <v>451.81</v>
      </c>
      <c r="AK2418" s="42" t="s">
        <v>76</v>
      </c>
      <c r="AL2418" s="42" t="s">
        <v>76</v>
      </c>
      <c r="AM2418" s="42" t="s">
        <v>76</v>
      </c>
      <c r="AN2418" s="42">
        <v>4.3</v>
      </c>
    </row>
    <row r="2419" spans="2:40" x14ac:dyDescent="0.25">
      <c r="B2419" s="42" t="s">
        <v>408</v>
      </c>
      <c r="C2419" s="15">
        <v>467590</v>
      </c>
      <c r="D2419" s="15" t="s">
        <v>11936</v>
      </c>
      <c r="E2419" s="15">
        <v>2020</v>
      </c>
      <c r="F2419" s="41">
        <v>43862</v>
      </c>
      <c r="G2419" s="42">
        <v>1017.1</v>
      </c>
      <c r="H2419" s="42">
        <v>1020</v>
      </c>
      <c r="I2419" s="42">
        <v>1024.2</v>
      </c>
      <c r="J2419" s="42" t="s">
        <v>5759</v>
      </c>
      <c r="K2419" s="42">
        <v>1009.5</v>
      </c>
      <c r="L2419" s="42" t="s">
        <v>18598</v>
      </c>
      <c r="M2419" s="42">
        <v>21.9</v>
      </c>
      <c r="N2419" s="42">
        <v>29.4</v>
      </c>
      <c r="O2419" s="42" t="s">
        <v>18599</v>
      </c>
      <c r="P2419" s="42">
        <v>15.4</v>
      </c>
      <c r="Q2419" s="42" t="s">
        <v>18600</v>
      </c>
      <c r="R2419" s="42">
        <v>17.8</v>
      </c>
      <c r="S2419" s="42">
        <v>3.6</v>
      </c>
      <c r="T2419" s="42">
        <v>60</v>
      </c>
      <c r="U2419" s="42">
        <v>23.8</v>
      </c>
      <c r="V2419" s="42">
        <v>50</v>
      </c>
      <c r="W2419" s="42" t="s">
        <v>18601</v>
      </c>
      <c r="X2419" s="42">
        <v>53</v>
      </c>
      <c r="Y2419" s="42">
        <v>15</v>
      </c>
      <c r="Z2419" s="42">
        <v>8</v>
      </c>
      <c r="AA2419" s="42">
        <v>6</v>
      </c>
      <c r="AB2419" s="42" t="s">
        <v>18602</v>
      </c>
      <c r="AC2419" s="42">
        <v>14.5</v>
      </c>
      <c r="AD2419" s="42" t="s">
        <v>18603</v>
      </c>
      <c r="AE2419" s="42">
        <v>26</v>
      </c>
      <c r="AF2419" s="42" t="s">
        <v>3929</v>
      </c>
      <c r="AG2419" s="42">
        <v>79</v>
      </c>
      <c r="AH2419" s="42">
        <v>105.4</v>
      </c>
      <c r="AI2419" s="42">
        <v>162.9</v>
      </c>
      <c r="AJ2419" s="42">
        <v>457.45</v>
      </c>
      <c r="AK2419" s="42" t="s">
        <v>76</v>
      </c>
      <c r="AL2419" s="42" t="s">
        <v>76</v>
      </c>
      <c r="AM2419" s="42" t="s">
        <v>76</v>
      </c>
      <c r="AN2419" s="42">
        <v>5</v>
      </c>
    </row>
    <row r="2420" spans="2:40" x14ac:dyDescent="0.25">
      <c r="B2420" s="42" t="s">
        <v>408</v>
      </c>
      <c r="C2420" s="15">
        <v>467590</v>
      </c>
      <c r="D2420" s="15" t="s">
        <v>11936</v>
      </c>
      <c r="E2420" s="15">
        <v>2020</v>
      </c>
      <c r="F2420" s="41">
        <v>43891</v>
      </c>
      <c r="G2420" s="42">
        <v>1012.1</v>
      </c>
      <c r="H2420" s="42">
        <v>1014.9</v>
      </c>
      <c r="I2420" s="42">
        <v>1019.5</v>
      </c>
      <c r="J2420" s="42" t="s">
        <v>18604</v>
      </c>
      <c r="K2420" s="42">
        <v>1004.6</v>
      </c>
      <c r="L2420" s="42" t="s">
        <v>18605</v>
      </c>
      <c r="M2420" s="42">
        <v>24</v>
      </c>
      <c r="N2420" s="42">
        <v>31.6</v>
      </c>
      <c r="O2420" s="42" t="s">
        <v>18606</v>
      </c>
      <c r="P2420" s="42">
        <v>18.3</v>
      </c>
      <c r="Q2420" s="42" t="s">
        <v>18607</v>
      </c>
      <c r="R2420" s="42">
        <v>20</v>
      </c>
      <c r="S2420" s="42">
        <v>3.1</v>
      </c>
      <c r="T2420" s="42">
        <v>60</v>
      </c>
      <c r="U2420" s="42">
        <v>23.2</v>
      </c>
      <c r="V2420" s="42">
        <v>40</v>
      </c>
      <c r="W2420" s="42" t="s">
        <v>18608</v>
      </c>
      <c r="X2420" s="42">
        <v>12</v>
      </c>
      <c r="Y2420" s="42">
        <v>4.5999999999999996</v>
      </c>
      <c r="Z2420" s="42">
        <v>3</v>
      </c>
      <c r="AA2420" s="42">
        <v>2.5</v>
      </c>
      <c r="AB2420" s="42" t="s">
        <v>18609</v>
      </c>
      <c r="AC2420" s="42">
        <v>5</v>
      </c>
      <c r="AD2420" s="42" t="s">
        <v>18610</v>
      </c>
      <c r="AE2420" s="42">
        <v>5.5</v>
      </c>
      <c r="AF2420" s="42" t="s">
        <v>5161</v>
      </c>
      <c r="AG2420" s="42">
        <v>80</v>
      </c>
      <c r="AH2420" s="42">
        <v>143.5</v>
      </c>
      <c r="AI2420" s="42">
        <v>211.8</v>
      </c>
      <c r="AJ2420" s="42">
        <v>602.62</v>
      </c>
      <c r="AK2420" s="42" t="s">
        <v>76</v>
      </c>
      <c r="AL2420" s="42" t="s">
        <v>76</v>
      </c>
      <c r="AM2420" s="42" t="s">
        <v>76</v>
      </c>
      <c r="AN2420" s="42">
        <v>4.5999999999999996</v>
      </c>
    </row>
    <row r="2421" spans="2:40" x14ac:dyDescent="0.25">
      <c r="B2421" s="42" t="s">
        <v>408</v>
      </c>
      <c r="C2421" s="15">
        <v>467590</v>
      </c>
      <c r="D2421" s="15" t="s">
        <v>11936</v>
      </c>
      <c r="E2421" s="15">
        <v>2020</v>
      </c>
      <c r="F2421" s="41">
        <v>43922</v>
      </c>
      <c r="G2421" s="42">
        <v>1012.4</v>
      </c>
      <c r="H2421" s="42">
        <v>1015.2</v>
      </c>
      <c r="I2421" s="42">
        <v>1017</v>
      </c>
      <c r="J2421" s="42" t="s">
        <v>18611</v>
      </c>
      <c r="K2421" s="42">
        <v>1007.6</v>
      </c>
      <c r="L2421" s="42" t="s">
        <v>18612</v>
      </c>
      <c r="M2421" s="42">
        <v>24.7</v>
      </c>
      <c r="N2421" s="42">
        <v>32.4</v>
      </c>
      <c r="O2421" s="42" t="s">
        <v>18613</v>
      </c>
      <c r="P2421" s="42">
        <v>17.2</v>
      </c>
      <c r="Q2421" s="42" t="s">
        <v>18614</v>
      </c>
      <c r="R2421" s="42">
        <v>19.100000000000001</v>
      </c>
      <c r="S2421" s="42">
        <v>3.5</v>
      </c>
      <c r="T2421" s="42">
        <v>60</v>
      </c>
      <c r="U2421" s="42">
        <v>21.5</v>
      </c>
      <c r="V2421" s="42">
        <v>50</v>
      </c>
      <c r="W2421" s="42" t="s">
        <v>18615</v>
      </c>
      <c r="X2421" s="42">
        <v>6</v>
      </c>
      <c r="Y2421" s="42">
        <v>3.6</v>
      </c>
      <c r="Z2421" s="42">
        <v>2</v>
      </c>
      <c r="AA2421" s="42">
        <v>1</v>
      </c>
      <c r="AB2421" s="42" t="s">
        <v>18616</v>
      </c>
      <c r="AC2421" s="42">
        <v>2.5</v>
      </c>
      <c r="AD2421" s="42" t="s">
        <v>18617</v>
      </c>
      <c r="AE2421" s="42">
        <v>5.5</v>
      </c>
      <c r="AF2421" s="42" t="s">
        <v>3943</v>
      </c>
      <c r="AG2421" s="42">
        <v>73</v>
      </c>
      <c r="AH2421" s="42">
        <v>170.2</v>
      </c>
      <c r="AI2421" s="42">
        <v>205.5</v>
      </c>
      <c r="AJ2421" s="42">
        <v>623.41</v>
      </c>
      <c r="AK2421" s="42" t="s">
        <v>76</v>
      </c>
      <c r="AL2421" s="42" t="s">
        <v>76</v>
      </c>
      <c r="AM2421" s="42" t="s">
        <v>76</v>
      </c>
      <c r="AN2421" s="42">
        <v>4.9000000000000004</v>
      </c>
    </row>
    <row r="2422" spans="2:40" x14ac:dyDescent="0.25">
      <c r="B2422" s="42" t="s">
        <v>408</v>
      </c>
      <c r="C2422" s="15">
        <v>467590</v>
      </c>
      <c r="D2422" s="15" t="s">
        <v>11936</v>
      </c>
      <c r="E2422" s="15">
        <v>2020</v>
      </c>
      <c r="F2422" s="41">
        <v>43952</v>
      </c>
      <c r="G2422" s="42">
        <v>1006.8</v>
      </c>
      <c r="H2422" s="42">
        <v>1009.5</v>
      </c>
      <c r="I2422" s="42">
        <v>1011.8</v>
      </c>
      <c r="J2422" s="42" t="s">
        <v>12947</v>
      </c>
      <c r="K2422" s="42">
        <v>1000.5</v>
      </c>
      <c r="L2422" s="42" t="s">
        <v>18618</v>
      </c>
      <c r="M2422" s="42">
        <v>28</v>
      </c>
      <c r="N2422" s="42">
        <v>34.200000000000003</v>
      </c>
      <c r="O2422" s="42" t="s">
        <v>18619</v>
      </c>
      <c r="P2422" s="42">
        <v>23.7</v>
      </c>
      <c r="Q2422" s="42" t="s">
        <v>18620</v>
      </c>
      <c r="R2422" s="42">
        <v>25.2</v>
      </c>
      <c r="S2422" s="42">
        <v>2.2999999999999998</v>
      </c>
      <c r="T2422" s="42">
        <v>300</v>
      </c>
      <c r="U2422" s="42">
        <v>18.5</v>
      </c>
      <c r="V2422" s="42">
        <v>70</v>
      </c>
      <c r="W2422" s="42" t="s">
        <v>18621</v>
      </c>
      <c r="X2422" s="42">
        <v>220.8</v>
      </c>
      <c r="Y2422" s="42">
        <v>35.700000000000003</v>
      </c>
      <c r="Z2422" s="42">
        <v>15</v>
      </c>
      <c r="AA2422" s="42">
        <v>16.5</v>
      </c>
      <c r="AB2422" s="42" t="s">
        <v>18622</v>
      </c>
      <c r="AC2422" s="42">
        <v>54.5</v>
      </c>
      <c r="AD2422" s="42" t="s">
        <v>18623</v>
      </c>
      <c r="AE2422" s="42">
        <v>83</v>
      </c>
      <c r="AF2422" s="42" t="s">
        <v>18051</v>
      </c>
      <c r="AG2422" s="42">
        <v>86</v>
      </c>
      <c r="AH2422" s="42">
        <v>148.80000000000001</v>
      </c>
      <c r="AI2422" s="42">
        <v>196.9</v>
      </c>
      <c r="AJ2422" s="42">
        <v>622.13</v>
      </c>
      <c r="AK2422" s="42" t="s">
        <v>76</v>
      </c>
      <c r="AL2422" s="42" t="s">
        <v>76</v>
      </c>
      <c r="AM2422" s="42" t="s">
        <v>76</v>
      </c>
      <c r="AN2422" s="42">
        <v>5.8</v>
      </c>
    </row>
    <row r="2423" spans="2:40" x14ac:dyDescent="0.25">
      <c r="B2423" s="42" t="s">
        <v>408</v>
      </c>
      <c r="C2423" s="15">
        <v>467590</v>
      </c>
      <c r="D2423" s="15" t="s">
        <v>11936</v>
      </c>
      <c r="E2423" s="15">
        <v>2020</v>
      </c>
      <c r="F2423" s="41">
        <v>43983</v>
      </c>
      <c r="G2423" s="42">
        <v>1006.4</v>
      </c>
      <c r="H2423" s="42">
        <v>1009.1</v>
      </c>
      <c r="I2423" s="42">
        <v>1012.3</v>
      </c>
      <c r="J2423" s="42" t="s">
        <v>13524</v>
      </c>
      <c r="K2423" s="42">
        <v>1001.9</v>
      </c>
      <c r="L2423" s="42" t="s">
        <v>7681</v>
      </c>
      <c r="M2423" s="42">
        <v>29.6</v>
      </c>
      <c r="N2423" s="42">
        <v>33.9</v>
      </c>
      <c r="O2423" s="42" t="s">
        <v>18624</v>
      </c>
      <c r="P2423" s="42">
        <v>24.1</v>
      </c>
      <c r="Q2423" s="42" t="s">
        <v>18625</v>
      </c>
      <c r="R2423" s="42">
        <v>26.7</v>
      </c>
      <c r="S2423" s="42">
        <v>2.2999999999999998</v>
      </c>
      <c r="T2423" s="42">
        <v>300</v>
      </c>
      <c r="U2423" s="42">
        <v>13.3</v>
      </c>
      <c r="V2423" s="42">
        <v>290</v>
      </c>
      <c r="W2423" s="42" t="s">
        <v>18626</v>
      </c>
      <c r="X2423" s="42">
        <v>80</v>
      </c>
      <c r="Y2423" s="42">
        <v>19.2</v>
      </c>
      <c r="Z2423" s="42">
        <v>10</v>
      </c>
      <c r="AA2423" s="42">
        <v>10</v>
      </c>
      <c r="AB2423" s="42" t="s">
        <v>4567</v>
      </c>
      <c r="AC2423" s="42">
        <v>16</v>
      </c>
      <c r="AD2423" s="42" t="s">
        <v>18627</v>
      </c>
      <c r="AE2423" s="42">
        <v>31.5</v>
      </c>
      <c r="AF2423" s="42" t="s">
        <v>17509</v>
      </c>
      <c r="AG2423" s="42">
        <v>86</v>
      </c>
      <c r="AH2423" s="42">
        <v>174.8</v>
      </c>
      <c r="AI2423" s="42">
        <v>260.2</v>
      </c>
      <c r="AJ2423" s="42">
        <v>730.19</v>
      </c>
      <c r="AK2423" s="42" t="s">
        <v>76</v>
      </c>
      <c r="AL2423" s="42" t="s">
        <v>76</v>
      </c>
      <c r="AM2423" s="42" t="s">
        <v>76</v>
      </c>
      <c r="AN2423" s="42">
        <v>4.7</v>
      </c>
    </row>
    <row r="2424" spans="2:40" x14ac:dyDescent="0.25">
      <c r="B2424" s="42" t="s">
        <v>408</v>
      </c>
      <c r="C2424" s="15">
        <v>467590</v>
      </c>
      <c r="D2424" s="15" t="s">
        <v>11936</v>
      </c>
      <c r="E2424" s="15">
        <v>2020</v>
      </c>
      <c r="F2424" s="41">
        <v>44013</v>
      </c>
      <c r="G2424" s="42">
        <v>1005.9</v>
      </c>
      <c r="H2424" s="42">
        <v>1008.6</v>
      </c>
      <c r="I2424" s="42">
        <v>1010.2</v>
      </c>
      <c r="J2424" s="42" t="s">
        <v>18628</v>
      </c>
      <c r="K2424" s="42">
        <v>1001.2</v>
      </c>
      <c r="L2424" s="42" t="s">
        <v>18629</v>
      </c>
      <c r="M2424" s="42">
        <v>29.8</v>
      </c>
      <c r="N2424" s="42">
        <v>34.799999999999997</v>
      </c>
      <c r="O2424" s="42" t="s">
        <v>18630</v>
      </c>
      <c r="P2424" s="42">
        <v>25.3</v>
      </c>
      <c r="Q2424" s="42" t="s">
        <v>18631</v>
      </c>
      <c r="R2424" s="42">
        <v>26.7</v>
      </c>
      <c r="S2424" s="42">
        <v>2.2000000000000002</v>
      </c>
      <c r="T2424" s="42">
        <v>290</v>
      </c>
      <c r="U2424" s="42">
        <v>20.2</v>
      </c>
      <c r="V2424" s="42">
        <v>60</v>
      </c>
      <c r="W2424" s="42" t="s">
        <v>18632</v>
      </c>
      <c r="X2424" s="42">
        <v>246.5</v>
      </c>
      <c r="Y2424" s="42">
        <v>25.8</v>
      </c>
      <c r="Z2424" s="42">
        <v>13</v>
      </c>
      <c r="AA2424" s="42">
        <v>21</v>
      </c>
      <c r="AB2424" s="42" t="s">
        <v>18633</v>
      </c>
      <c r="AC2424" s="42">
        <v>49</v>
      </c>
      <c r="AD2424" s="42" t="s">
        <v>18634</v>
      </c>
      <c r="AE2424" s="42">
        <v>89.5</v>
      </c>
      <c r="AF2424" s="42" t="s">
        <v>6438</v>
      </c>
      <c r="AG2424" s="42">
        <v>85</v>
      </c>
      <c r="AH2424" s="42">
        <v>172.3</v>
      </c>
      <c r="AI2424" s="42">
        <v>248.2</v>
      </c>
      <c r="AJ2424" s="42">
        <v>704.19</v>
      </c>
      <c r="AK2424" s="42" t="s">
        <v>76</v>
      </c>
      <c r="AL2424" s="42" t="s">
        <v>76</v>
      </c>
      <c r="AM2424" s="42" t="s">
        <v>76</v>
      </c>
      <c r="AN2424" s="42">
        <v>4.8</v>
      </c>
    </row>
    <row r="2425" spans="2:40" x14ac:dyDescent="0.25">
      <c r="B2425" s="42" t="s">
        <v>408</v>
      </c>
      <c r="C2425" s="15">
        <v>467590</v>
      </c>
      <c r="D2425" s="15" t="s">
        <v>11936</v>
      </c>
      <c r="E2425" s="15">
        <v>2020</v>
      </c>
      <c r="F2425" s="41">
        <v>44044</v>
      </c>
      <c r="G2425" s="42">
        <v>1004.9</v>
      </c>
      <c r="H2425" s="42">
        <v>1007.6</v>
      </c>
      <c r="I2425" s="42">
        <v>1012.3</v>
      </c>
      <c r="J2425" s="42" t="s">
        <v>18635</v>
      </c>
      <c r="K2425" s="42">
        <v>998.8</v>
      </c>
      <c r="L2425" s="42" t="s">
        <v>18636</v>
      </c>
      <c r="M2425" s="42">
        <v>28.5</v>
      </c>
      <c r="N2425" s="42">
        <v>34.6</v>
      </c>
      <c r="O2425" s="42" t="s">
        <v>18637</v>
      </c>
      <c r="P2425" s="42">
        <v>24.4</v>
      </c>
      <c r="Q2425" s="42" t="s">
        <v>18638</v>
      </c>
      <c r="R2425" s="42">
        <v>26.3</v>
      </c>
      <c r="S2425" s="42">
        <v>2.4</v>
      </c>
      <c r="T2425" s="42">
        <v>120</v>
      </c>
      <c r="U2425" s="42">
        <v>15.4</v>
      </c>
      <c r="V2425" s="42">
        <v>40</v>
      </c>
      <c r="W2425" s="42" t="s">
        <v>18639</v>
      </c>
      <c r="X2425" s="42">
        <v>463.5</v>
      </c>
      <c r="Y2425" s="42">
        <v>66.8</v>
      </c>
      <c r="Z2425" s="42">
        <v>23</v>
      </c>
      <c r="AA2425" s="42">
        <v>17</v>
      </c>
      <c r="AB2425" s="42" t="s">
        <v>18640</v>
      </c>
      <c r="AC2425" s="42">
        <v>33.5</v>
      </c>
      <c r="AD2425" s="42" t="s">
        <v>18641</v>
      </c>
      <c r="AE2425" s="42">
        <v>107</v>
      </c>
      <c r="AF2425" s="42" t="s">
        <v>16977</v>
      </c>
      <c r="AG2425" s="42">
        <v>89</v>
      </c>
      <c r="AH2425" s="42">
        <v>116.1</v>
      </c>
      <c r="AI2425" s="42">
        <v>164.4</v>
      </c>
      <c r="AJ2425" s="42">
        <v>548.49</v>
      </c>
      <c r="AK2425" s="42" t="s">
        <v>76</v>
      </c>
      <c r="AL2425" s="42" t="s">
        <v>76</v>
      </c>
      <c r="AM2425" s="42" t="s">
        <v>76</v>
      </c>
      <c r="AN2425" s="42">
        <v>6.6</v>
      </c>
    </row>
    <row r="2426" spans="2:40" x14ac:dyDescent="0.25">
      <c r="B2426" s="42" t="s">
        <v>408</v>
      </c>
      <c r="C2426" s="15">
        <v>467590</v>
      </c>
      <c r="D2426" s="15" t="s">
        <v>11936</v>
      </c>
      <c r="E2426" s="15">
        <v>2020</v>
      </c>
      <c r="F2426" s="41">
        <v>44075</v>
      </c>
      <c r="G2426" s="42">
        <v>1006.5</v>
      </c>
      <c r="H2426" s="42">
        <v>1009.2</v>
      </c>
      <c r="I2426" s="42">
        <v>1011.8</v>
      </c>
      <c r="J2426" s="42" t="s">
        <v>18642</v>
      </c>
      <c r="K2426" s="42">
        <v>998.4</v>
      </c>
      <c r="L2426" s="42" t="s">
        <v>18643</v>
      </c>
      <c r="M2426" s="42">
        <v>28.6</v>
      </c>
      <c r="N2426" s="42">
        <v>34.200000000000003</v>
      </c>
      <c r="O2426" s="42" t="s">
        <v>18644</v>
      </c>
      <c r="P2426" s="42">
        <v>24.2</v>
      </c>
      <c r="Q2426" s="42" t="s">
        <v>18645</v>
      </c>
      <c r="R2426" s="42">
        <v>24.5</v>
      </c>
      <c r="S2426" s="42">
        <v>2.1</v>
      </c>
      <c r="T2426" s="42">
        <v>60</v>
      </c>
      <c r="U2426" s="42">
        <v>17.100000000000001</v>
      </c>
      <c r="V2426" s="42">
        <v>60</v>
      </c>
      <c r="W2426" s="42" t="s">
        <v>18646</v>
      </c>
      <c r="X2426" s="42">
        <v>69.5</v>
      </c>
      <c r="Y2426" s="42">
        <v>6.8</v>
      </c>
      <c r="Z2426" s="42">
        <v>6</v>
      </c>
      <c r="AA2426" s="42">
        <v>13</v>
      </c>
      <c r="AB2426" s="42" t="s">
        <v>18647</v>
      </c>
      <c r="AC2426" s="42">
        <v>22</v>
      </c>
      <c r="AD2426" s="42" t="s">
        <v>18648</v>
      </c>
      <c r="AE2426" s="42">
        <v>33.5</v>
      </c>
      <c r="AF2426" s="42" t="s">
        <v>18649</v>
      </c>
      <c r="AG2426" s="42">
        <v>80</v>
      </c>
      <c r="AH2426" s="42">
        <v>158.4</v>
      </c>
      <c r="AI2426" s="42">
        <v>236.3</v>
      </c>
      <c r="AJ2426" s="42">
        <v>630.17999999999995</v>
      </c>
      <c r="AK2426" s="42" t="s">
        <v>76</v>
      </c>
      <c r="AL2426" s="42" t="s">
        <v>76</v>
      </c>
      <c r="AM2426" s="42" t="s">
        <v>76</v>
      </c>
      <c r="AN2426" s="42">
        <v>4.5</v>
      </c>
    </row>
    <row r="2427" spans="2:40" x14ac:dyDescent="0.25">
      <c r="B2427" s="42" t="s">
        <v>408</v>
      </c>
      <c r="C2427" s="15">
        <v>467590</v>
      </c>
      <c r="D2427" s="15" t="s">
        <v>11936</v>
      </c>
      <c r="E2427" s="15">
        <v>2020</v>
      </c>
      <c r="F2427" s="41">
        <v>44105</v>
      </c>
      <c r="G2427" s="42">
        <v>1009</v>
      </c>
      <c r="H2427" s="42">
        <v>1011.8</v>
      </c>
      <c r="I2427" s="42">
        <v>1015.1</v>
      </c>
      <c r="J2427" s="42" t="s">
        <v>18650</v>
      </c>
      <c r="K2427" s="42">
        <v>1001.7</v>
      </c>
      <c r="L2427" s="42" t="s">
        <v>18651</v>
      </c>
      <c r="M2427" s="42">
        <v>26.9</v>
      </c>
      <c r="N2427" s="42">
        <v>32.4</v>
      </c>
      <c r="O2427" s="42" t="s">
        <v>18652</v>
      </c>
      <c r="P2427" s="42">
        <v>22</v>
      </c>
      <c r="Q2427" s="42" t="s">
        <v>18653</v>
      </c>
      <c r="R2427" s="42">
        <v>20.9</v>
      </c>
      <c r="S2427" s="42">
        <v>5.3</v>
      </c>
      <c r="T2427" s="42">
        <v>40</v>
      </c>
      <c r="U2427" s="42">
        <v>29.5</v>
      </c>
      <c r="V2427" s="42">
        <v>50</v>
      </c>
      <c r="W2427" s="42" t="s">
        <v>18654</v>
      </c>
      <c r="X2427" s="42">
        <v>48</v>
      </c>
      <c r="Y2427" s="42">
        <v>21.6</v>
      </c>
      <c r="Z2427" s="42">
        <v>12</v>
      </c>
      <c r="AA2427" s="42">
        <v>3</v>
      </c>
      <c r="AB2427" s="42" t="s">
        <v>18655</v>
      </c>
      <c r="AC2427" s="42">
        <v>8</v>
      </c>
      <c r="AD2427" s="42" t="s">
        <v>18656</v>
      </c>
      <c r="AE2427" s="42">
        <v>20.5</v>
      </c>
      <c r="AF2427" s="42" t="s">
        <v>3988</v>
      </c>
      <c r="AG2427" s="42">
        <v>71</v>
      </c>
      <c r="AH2427" s="42">
        <v>169.2</v>
      </c>
      <c r="AI2427" s="42">
        <v>200.4</v>
      </c>
      <c r="AJ2427" s="42">
        <v>559.11</v>
      </c>
      <c r="AK2427" s="42" t="s">
        <v>76</v>
      </c>
      <c r="AL2427" s="42" t="s">
        <v>76</v>
      </c>
      <c r="AM2427" s="42" t="s">
        <v>76</v>
      </c>
      <c r="AN2427" s="42">
        <v>4.5999999999999996</v>
      </c>
    </row>
    <row r="2428" spans="2:40" x14ac:dyDescent="0.25">
      <c r="B2428" s="42" t="s">
        <v>408</v>
      </c>
      <c r="C2428" s="15">
        <v>467590</v>
      </c>
      <c r="D2428" s="15" t="s">
        <v>11936</v>
      </c>
      <c r="E2428" s="15">
        <v>2020</v>
      </c>
      <c r="F2428" s="41">
        <v>44136</v>
      </c>
      <c r="G2428" s="42">
        <v>1012.7</v>
      </c>
      <c r="H2428" s="42">
        <v>1015.4</v>
      </c>
      <c r="I2428" s="42">
        <v>1018.1</v>
      </c>
      <c r="J2428" s="42" t="s">
        <v>18657</v>
      </c>
      <c r="K2428" s="42">
        <v>1002</v>
      </c>
      <c r="L2428" s="42" t="s">
        <v>11791</v>
      </c>
      <c r="M2428" s="42">
        <v>25.3</v>
      </c>
      <c r="N2428" s="42">
        <v>30.6</v>
      </c>
      <c r="O2428" s="42" t="s">
        <v>18658</v>
      </c>
      <c r="P2428" s="42">
        <v>20.5</v>
      </c>
      <c r="Q2428" s="42" t="s">
        <v>18659</v>
      </c>
      <c r="R2428" s="42">
        <v>19.5</v>
      </c>
      <c r="S2428" s="42">
        <v>5.4</v>
      </c>
      <c r="T2428" s="42">
        <v>40</v>
      </c>
      <c r="U2428" s="42">
        <v>27.9</v>
      </c>
      <c r="V2428" s="42">
        <v>60</v>
      </c>
      <c r="W2428" s="42" t="s">
        <v>168</v>
      </c>
      <c r="X2428" s="42">
        <v>180</v>
      </c>
      <c r="Y2428" s="42">
        <v>24.2</v>
      </c>
      <c r="Z2428" s="42">
        <v>6</v>
      </c>
      <c r="AA2428" s="42">
        <v>11</v>
      </c>
      <c r="AB2428" s="42" t="s">
        <v>18660</v>
      </c>
      <c r="AC2428" s="42">
        <v>30</v>
      </c>
      <c r="AD2428" s="42" t="s">
        <v>18661</v>
      </c>
      <c r="AE2428" s="42">
        <v>168</v>
      </c>
      <c r="AF2428" s="42" t="s">
        <v>4607</v>
      </c>
      <c r="AG2428" s="42">
        <v>72</v>
      </c>
      <c r="AH2428" s="42">
        <v>125.1</v>
      </c>
      <c r="AI2428" s="42">
        <v>162</v>
      </c>
      <c r="AJ2428" s="42">
        <v>439.95</v>
      </c>
      <c r="AK2428" s="42" t="s">
        <v>76</v>
      </c>
      <c r="AL2428" s="42" t="s">
        <v>76</v>
      </c>
      <c r="AM2428" s="42" t="s">
        <v>76</v>
      </c>
      <c r="AN2428" s="42">
        <v>5.6</v>
      </c>
    </row>
    <row r="2429" spans="2:40" x14ac:dyDescent="0.25">
      <c r="B2429" s="42" t="s">
        <v>408</v>
      </c>
      <c r="C2429" s="15">
        <v>467590</v>
      </c>
      <c r="D2429" s="15" t="s">
        <v>11936</v>
      </c>
      <c r="E2429" s="15">
        <v>2020</v>
      </c>
      <c r="F2429" s="41">
        <v>44166</v>
      </c>
      <c r="G2429" s="42">
        <v>1013.3</v>
      </c>
      <c r="H2429" s="42">
        <v>1016.1</v>
      </c>
      <c r="I2429" s="42">
        <v>1022</v>
      </c>
      <c r="J2429" s="42" t="s">
        <v>18662</v>
      </c>
      <c r="K2429" s="42">
        <v>1007.4</v>
      </c>
      <c r="L2429" s="42" t="s">
        <v>18663</v>
      </c>
      <c r="M2429" s="42">
        <v>22.6</v>
      </c>
      <c r="N2429" s="42">
        <v>28.7</v>
      </c>
      <c r="O2429" s="42" t="s">
        <v>18664</v>
      </c>
      <c r="P2429" s="42">
        <v>14.2</v>
      </c>
      <c r="Q2429" s="42" t="s">
        <v>18665</v>
      </c>
      <c r="R2429" s="42">
        <v>16.5</v>
      </c>
      <c r="S2429" s="42">
        <v>5.6</v>
      </c>
      <c r="T2429" s="42">
        <v>40</v>
      </c>
      <c r="U2429" s="42">
        <v>32</v>
      </c>
      <c r="V2429" s="42">
        <v>20</v>
      </c>
      <c r="W2429" s="42" t="s">
        <v>18666</v>
      </c>
      <c r="X2429" s="42">
        <v>2</v>
      </c>
      <c r="Y2429" s="42">
        <v>4.3</v>
      </c>
      <c r="Z2429" s="42">
        <v>2</v>
      </c>
      <c r="AA2429" s="42">
        <v>0.5</v>
      </c>
      <c r="AB2429" s="42" t="s">
        <v>18667</v>
      </c>
      <c r="AC2429" s="42">
        <v>0.5</v>
      </c>
      <c r="AD2429" s="42" t="s">
        <v>18668</v>
      </c>
      <c r="AE2429" s="42">
        <v>1.5</v>
      </c>
      <c r="AF2429" s="42" t="s">
        <v>18669</v>
      </c>
      <c r="AG2429" s="42">
        <v>69</v>
      </c>
      <c r="AH2429" s="42">
        <v>117.4</v>
      </c>
      <c r="AI2429" s="42">
        <v>97</v>
      </c>
      <c r="AJ2429" s="42">
        <v>348.35</v>
      </c>
      <c r="AK2429" s="42" t="s">
        <v>76</v>
      </c>
      <c r="AL2429" s="42" t="s">
        <v>76</v>
      </c>
      <c r="AM2429" s="42" t="s">
        <v>76</v>
      </c>
      <c r="AN2429" s="42">
        <v>7.1</v>
      </c>
    </row>
    <row r="2430" spans="2:40" x14ac:dyDescent="0.25">
      <c r="B2430" s="42" t="s">
        <v>408</v>
      </c>
      <c r="C2430" s="15">
        <v>467590</v>
      </c>
      <c r="D2430" s="15" t="s">
        <v>11936</v>
      </c>
      <c r="E2430" s="15">
        <v>2021</v>
      </c>
      <c r="F2430" s="41">
        <v>44197</v>
      </c>
      <c r="G2430" s="42">
        <v>1015</v>
      </c>
      <c r="H2430" s="42">
        <v>1017.8</v>
      </c>
      <c r="I2430" s="42">
        <v>1021</v>
      </c>
      <c r="J2430" s="42" t="s">
        <v>18670</v>
      </c>
      <c r="K2430" s="42">
        <v>1005.9</v>
      </c>
      <c r="L2430" s="42" t="s">
        <v>1721</v>
      </c>
      <c r="M2430" s="42">
        <v>19.8</v>
      </c>
      <c r="N2430" s="42">
        <v>27.1</v>
      </c>
      <c r="O2430" s="42" t="s">
        <v>18671</v>
      </c>
      <c r="P2430" s="42">
        <v>12.8</v>
      </c>
      <c r="Q2430" s="42" t="s">
        <v>18672</v>
      </c>
      <c r="R2430" s="42">
        <v>13.3</v>
      </c>
      <c r="S2430" s="42">
        <v>4.5999999999999996</v>
      </c>
      <c r="T2430" s="42">
        <v>40</v>
      </c>
      <c r="U2430" s="42">
        <v>26.2</v>
      </c>
      <c r="V2430" s="42">
        <v>80</v>
      </c>
      <c r="W2430" s="42" t="s">
        <v>18673</v>
      </c>
      <c r="X2430" s="42">
        <v>2.5</v>
      </c>
      <c r="Y2430" s="42">
        <v>5</v>
      </c>
      <c r="Z2430" s="42">
        <v>2</v>
      </c>
      <c r="AA2430" s="42">
        <v>0.5</v>
      </c>
      <c r="AB2430" s="42" t="s">
        <v>18674</v>
      </c>
      <c r="AC2430" s="42">
        <v>0.5</v>
      </c>
      <c r="AD2430" s="42" t="s">
        <v>18674</v>
      </c>
      <c r="AE2430" s="42">
        <v>2</v>
      </c>
      <c r="AF2430" s="42" t="s">
        <v>4622</v>
      </c>
      <c r="AG2430" s="42">
        <v>67</v>
      </c>
      <c r="AH2430" s="42">
        <v>133.6</v>
      </c>
      <c r="AI2430" s="42">
        <v>198.1</v>
      </c>
      <c r="AJ2430" s="42">
        <v>449.02</v>
      </c>
      <c r="AK2430" s="42" t="s">
        <v>76</v>
      </c>
      <c r="AL2430" s="42" t="s">
        <v>76</v>
      </c>
      <c r="AM2430" s="42" t="s">
        <v>76</v>
      </c>
      <c r="AN2430" s="42">
        <v>4.5999999999999996</v>
      </c>
    </row>
    <row r="2431" spans="2:40" x14ac:dyDescent="0.25">
      <c r="B2431" s="42" t="s">
        <v>408</v>
      </c>
      <c r="C2431" s="15">
        <v>467590</v>
      </c>
      <c r="D2431" s="15" t="s">
        <v>11936</v>
      </c>
      <c r="E2431" s="15">
        <v>2021</v>
      </c>
      <c r="F2431" s="41">
        <v>44228</v>
      </c>
      <c r="G2431" s="42">
        <v>1013.2</v>
      </c>
      <c r="H2431" s="42">
        <v>1016</v>
      </c>
      <c r="I2431" s="42">
        <v>1022.2</v>
      </c>
      <c r="J2431" s="42" t="s">
        <v>18675</v>
      </c>
      <c r="K2431" s="42">
        <v>1003.6</v>
      </c>
      <c r="L2431" s="42" t="s">
        <v>193</v>
      </c>
      <c r="M2431" s="42">
        <v>21.5</v>
      </c>
      <c r="N2431" s="42">
        <v>28.4</v>
      </c>
      <c r="O2431" s="42" t="s">
        <v>18676</v>
      </c>
      <c r="P2431" s="42">
        <v>13.8</v>
      </c>
      <c r="Q2431" s="42" t="s">
        <v>18677</v>
      </c>
      <c r="R2431" s="42">
        <v>15.9</v>
      </c>
      <c r="S2431" s="42">
        <v>3.6</v>
      </c>
      <c r="T2431" s="42">
        <v>50</v>
      </c>
      <c r="U2431" s="42">
        <v>23.6</v>
      </c>
      <c r="V2431" s="42">
        <v>10</v>
      </c>
      <c r="W2431" s="42" t="s">
        <v>18678</v>
      </c>
      <c r="X2431" s="42">
        <v>20</v>
      </c>
      <c r="Y2431" s="42">
        <v>14.5</v>
      </c>
      <c r="Z2431" s="42">
        <v>4</v>
      </c>
      <c r="AA2431" s="42">
        <v>6.5</v>
      </c>
      <c r="AB2431" s="42" t="s">
        <v>18679</v>
      </c>
      <c r="AC2431" s="42">
        <v>13.5</v>
      </c>
      <c r="AD2431" s="42" t="s">
        <v>18680</v>
      </c>
      <c r="AE2431" s="42">
        <v>17</v>
      </c>
      <c r="AF2431" s="42" t="s">
        <v>1464</v>
      </c>
      <c r="AG2431" s="42">
        <v>72</v>
      </c>
      <c r="AH2431" s="42">
        <v>115.8</v>
      </c>
      <c r="AI2431" s="42">
        <v>195.7</v>
      </c>
      <c r="AJ2431" s="42">
        <v>482.72</v>
      </c>
      <c r="AK2431" s="42" t="s">
        <v>76</v>
      </c>
      <c r="AL2431" s="42" t="s">
        <v>76</v>
      </c>
      <c r="AM2431" s="42" t="s">
        <v>76</v>
      </c>
      <c r="AN2431" s="42">
        <v>4</v>
      </c>
    </row>
    <row r="2432" spans="2:40" x14ac:dyDescent="0.25">
      <c r="B2432" s="42" t="s">
        <v>408</v>
      </c>
      <c r="C2432" s="15">
        <v>467590</v>
      </c>
      <c r="D2432" s="15" t="s">
        <v>11936</v>
      </c>
      <c r="E2432" s="15">
        <v>2021</v>
      </c>
      <c r="F2432" s="41">
        <v>44256</v>
      </c>
      <c r="G2432" s="42">
        <v>1012</v>
      </c>
      <c r="H2432" s="42">
        <v>1014.8</v>
      </c>
      <c r="I2432" s="42">
        <v>1019.1</v>
      </c>
      <c r="J2432" s="42" t="s">
        <v>18681</v>
      </c>
      <c r="K2432" s="42">
        <v>1002.9</v>
      </c>
      <c r="L2432" s="42" t="s">
        <v>18682</v>
      </c>
      <c r="M2432" s="42">
        <v>24.2</v>
      </c>
      <c r="N2432" s="42">
        <v>31.1</v>
      </c>
      <c r="O2432" s="42" t="s">
        <v>18683</v>
      </c>
      <c r="P2432" s="42">
        <v>18.3</v>
      </c>
      <c r="Q2432" s="42" t="s">
        <v>18684</v>
      </c>
      <c r="R2432" s="42">
        <v>19</v>
      </c>
      <c r="S2432" s="42">
        <v>3.1</v>
      </c>
      <c r="T2432" s="42">
        <v>40</v>
      </c>
      <c r="U2432" s="42">
        <v>25.6</v>
      </c>
      <c r="V2432" s="42">
        <v>350</v>
      </c>
      <c r="W2432" s="42" t="s">
        <v>18685</v>
      </c>
      <c r="X2432" s="42">
        <v>2</v>
      </c>
      <c r="Y2432" s="42">
        <v>4.4000000000000004</v>
      </c>
      <c r="Z2432" s="42">
        <v>1</v>
      </c>
      <c r="AA2432" s="42">
        <v>1.5</v>
      </c>
      <c r="AB2432" s="42" t="s">
        <v>18686</v>
      </c>
      <c r="AC2432" s="42">
        <v>2</v>
      </c>
      <c r="AD2432" s="42" t="s">
        <v>18686</v>
      </c>
      <c r="AE2432" s="42">
        <v>2</v>
      </c>
      <c r="AF2432" s="42" t="s">
        <v>18687</v>
      </c>
      <c r="AG2432" s="42">
        <v>74</v>
      </c>
      <c r="AH2432" s="42">
        <v>156.19999999999999</v>
      </c>
      <c r="AI2432" s="42">
        <v>209.2</v>
      </c>
      <c r="AJ2432" s="42">
        <v>576.55999999999995</v>
      </c>
      <c r="AK2432" s="42" t="s">
        <v>76</v>
      </c>
      <c r="AL2432" s="42" t="s">
        <v>76</v>
      </c>
      <c r="AM2432" s="42" t="s">
        <v>76</v>
      </c>
      <c r="AN2432" s="42">
        <v>4.0999999999999996</v>
      </c>
    </row>
    <row r="2433" spans="2:40" x14ac:dyDescent="0.25">
      <c r="B2433" s="42" t="s">
        <v>408</v>
      </c>
      <c r="C2433" s="15">
        <v>467590</v>
      </c>
      <c r="D2433" s="15" t="s">
        <v>11936</v>
      </c>
      <c r="E2433" s="15">
        <v>2021</v>
      </c>
      <c r="F2433" s="41">
        <v>44287</v>
      </c>
      <c r="G2433" s="42">
        <v>1010.2</v>
      </c>
      <c r="H2433" s="42">
        <v>1013</v>
      </c>
      <c r="I2433" s="42">
        <v>1017</v>
      </c>
      <c r="J2433" s="42" t="s">
        <v>18688</v>
      </c>
      <c r="K2433" s="42">
        <v>1002.3</v>
      </c>
      <c r="L2433" s="42" t="s">
        <v>18689</v>
      </c>
      <c r="M2433" s="42">
        <v>25.1</v>
      </c>
      <c r="N2433" s="42">
        <v>31.6</v>
      </c>
      <c r="O2433" s="42" t="s">
        <v>18690</v>
      </c>
      <c r="P2433" s="42">
        <v>20.9</v>
      </c>
      <c r="Q2433" s="42" t="s">
        <v>18691</v>
      </c>
      <c r="R2433" s="42">
        <v>19.5</v>
      </c>
      <c r="S2433" s="42">
        <v>3</v>
      </c>
      <c r="T2433" s="42">
        <v>40</v>
      </c>
      <c r="U2433" s="42">
        <v>26.1</v>
      </c>
      <c r="V2433" s="42">
        <v>40</v>
      </c>
      <c r="W2433" s="42" t="s">
        <v>18692</v>
      </c>
      <c r="X2433" s="42">
        <v>0.5</v>
      </c>
      <c r="Y2433" s="42">
        <v>5.9</v>
      </c>
      <c r="Z2433" s="42">
        <v>1</v>
      </c>
      <c r="AA2433" s="42">
        <v>0.5</v>
      </c>
      <c r="AB2433" s="42" t="s">
        <v>18693</v>
      </c>
      <c r="AC2433" s="42">
        <v>0.5</v>
      </c>
      <c r="AD2433" s="42" t="s">
        <v>18693</v>
      </c>
      <c r="AE2433" s="42">
        <v>0.5</v>
      </c>
      <c r="AF2433" s="42" t="s">
        <v>2317</v>
      </c>
      <c r="AG2433" s="42">
        <v>72</v>
      </c>
      <c r="AH2433" s="42">
        <v>156.4</v>
      </c>
      <c r="AI2433" s="42">
        <v>148</v>
      </c>
      <c r="AJ2433" s="42">
        <v>512.88</v>
      </c>
      <c r="AK2433" s="42" t="s">
        <v>76</v>
      </c>
      <c r="AL2433" s="42" t="s">
        <v>76</v>
      </c>
      <c r="AM2433" s="42" t="s">
        <v>76</v>
      </c>
      <c r="AN2433" s="42">
        <v>5.9</v>
      </c>
    </row>
    <row r="2434" spans="2:40" x14ac:dyDescent="0.25">
      <c r="B2434" s="42" t="s">
        <v>408</v>
      </c>
      <c r="C2434" s="15">
        <v>467590</v>
      </c>
      <c r="D2434" s="15" t="s">
        <v>11936</v>
      </c>
      <c r="E2434" s="15">
        <v>2021</v>
      </c>
      <c r="F2434" s="41">
        <v>44317</v>
      </c>
      <c r="G2434" s="42">
        <v>1007.6</v>
      </c>
      <c r="H2434" s="42">
        <v>1010.3</v>
      </c>
      <c r="I2434" s="42">
        <v>1013.1</v>
      </c>
      <c r="J2434" s="42" t="s">
        <v>18694</v>
      </c>
      <c r="K2434" s="42">
        <v>1000.9</v>
      </c>
      <c r="L2434" s="42" t="s">
        <v>18695</v>
      </c>
      <c r="M2434" s="42">
        <v>29</v>
      </c>
      <c r="N2434" s="42">
        <v>34.1</v>
      </c>
      <c r="O2434" s="42" t="s">
        <v>18696</v>
      </c>
      <c r="P2434" s="42">
        <v>22.8</v>
      </c>
      <c r="Q2434" s="42" t="s">
        <v>18697</v>
      </c>
      <c r="R2434" s="42">
        <v>24.4</v>
      </c>
      <c r="S2434" s="42">
        <v>2.2000000000000002</v>
      </c>
      <c r="T2434" s="42">
        <v>280</v>
      </c>
      <c r="U2434" s="42">
        <v>14.5</v>
      </c>
      <c r="V2434" s="42">
        <v>70</v>
      </c>
      <c r="W2434" s="42" t="s">
        <v>18698</v>
      </c>
      <c r="X2434" s="42">
        <v>4</v>
      </c>
      <c r="Y2434" s="42">
        <v>2</v>
      </c>
      <c r="Z2434" s="42">
        <v>2</v>
      </c>
      <c r="AA2434" s="42">
        <v>2</v>
      </c>
      <c r="AB2434" s="42" t="s">
        <v>18699</v>
      </c>
      <c r="AC2434" s="42">
        <v>2.5</v>
      </c>
      <c r="AD2434" s="42" t="s">
        <v>18700</v>
      </c>
      <c r="AE2434" s="42">
        <v>3</v>
      </c>
      <c r="AF2434" s="42" t="s">
        <v>9588</v>
      </c>
      <c r="AG2434" s="42">
        <v>77</v>
      </c>
      <c r="AH2434" s="42">
        <v>197.4</v>
      </c>
      <c r="AI2434" s="42">
        <v>241.1</v>
      </c>
      <c r="AJ2434" s="42">
        <v>716.72</v>
      </c>
      <c r="AK2434" s="42" t="s">
        <v>76</v>
      </c>
      <c r="AL2434" s="42" t="s">
        <v>76</v>
      </c>
      <c r="AM2434" s="42" t="s">
        <v>76</v>
      </c>
      <c r="AN2434" s="42">
        <v>4.4000000000000004</v>
      </c>
    </row>
    <row r="2435" spans="2:40" x14ac:dyDescent="0.25">
      <c r="B2435" s="42" t="s">
        <v>408</v>
      </c>
      <c r="C2435" s="15">
        <v>467590</v>
      </c>
      <c r="D2435" s="15" t="s">
        <v>11936</v>
      </c>
      <c r="E2435" s="15">
        <v>2021</v>
      </c>
      <c r="F2435" s="41">
        <v>44348</v>
      </c>
      <c r="G2435" s="42">
        <v>1004.6</v>
      </c>
      <c r="H2435" s="42">
        <v>1007.3</v>
      </c>
      <c r="I2435" s="42">
        <v>1009.6</v>
      </c>
      <c r="J2435" s="42" t="s">
        <v>18701</v>
      </c>
      <c r="K2435" s="42">
        <v>997.9</v>
      </c>
      <c r="L2435" s="42" t="s">
        <v>18702</v>
      </c>
      <c r="M2435" s="42">
        <v>28.2</v>
      </c>
      <c r="N2435" s="42">
        <v>35.4</v>
      </c>
      <c r="O2435" s="42" t="s">
        <v>18703</v>
      </c>
      <c r="P2435" s="42">
        <v>23.7</v>
      </c>
      <c r="Q2435" s="42" t="s">
        <v>18704</v>
      </c>
      <c r="R2435" s="42">
        <v>25.4</v>
      </c>
      <c r="S2435" s="42">
        <v>2.6</v>
      </c>
      <c r="T2435" s="42">
        <v>280</v>
      </c>
      <c r="U2435" s="42">
        <v>15.1</v>
      </c>
      <c r="V2435" s="42">
        <v>270</v>
      </c>
      <c r="W2435" s="42" t="s">
        <v>18705</v>
      </c>
      <c r="X2435" s="42">
        <v>589.5</v>
      </c>
      <c r="Y2435" s="42">
        <v>79.3</v>
      </c>
      <c r="Z2435" s="42">
        <v>23</v>
      </c>
      <c r="AA2435" s="42">
        <v>16.5</v>
      </c>
      <c r="AB2435" s="42" t="s">
        <v>18706</v>
      </c>
      <c r="AC2435" s="42">
        <v>54</v>
      </c>
      <c r="AD2435" s="42" t="s">
        <v>18707</v>
      </c>
      <c r="AE2435" s="42">
        <v>129</v>
      </c>
      <c r="AF2435" s="42" t="s">
        <v>18708</v>
      </c>
      <c r="AG2435" s="42">
        <v>85</v>
      </c>
      <c r="AH2435" s="42">
        <v>104.4</v>
      </c>
      <c r="AI2435" s="42">
        <v>140.69999999999999</v>
      </c>
      <c r="AJ2435" s="42">
        <v>524.36</v>
      </c>
      <c r="AK2435" s="42" t="s">
        <v>76</v>
      </c>
      <c r="AL2435" s="42" t="s">
        <v>76</v>
      </c>
      <c r="AM2435" s="42" t="s">
        <v>76</v>
      </c>
      <c r="AN2435" s="42">
        <v>7.3</v>
      </c>
    </row>
    <row r="2436" spans="2:40" x14ac:dyDescent="0.25">
      <c r="B2436" s="42" t="s">
        <v>408</v>
      </c>
      <c r="C2436" s="15">
        <v>467590</v>
      </c>
      <c r="D2436" s="15" t="s">
        <v>11936</v>
      </c>
      <c r="E2436" s="15">
        <v>2021</v>
      </c>
      <c r="F2436" s="41">
        <v>44378</v>
      </c>
      <c r="G2436" s="42">
        <v>1002.4</v>
      </c>
      <c r="H2436" s="42">
        <v>1005.2</v>
      </c>
      <c r="I2436" s="42">
        <v>1010.9</v>
      </c>
      <c r="J2436" s="42" t="s">
        <v>18709</v>
      </c>
      <c r="K2436" s="42">
        <v>987.9</v>
      </c>
      <c r="L2436" s="42" t="s">
        <v>18710</v>
      </c>
      <c r="M2436" s="42">
        <v>28.8</v>
      </c>
      <c r="N2436" s="42">
        <v>33.700000000000003</v>
      </c>
      <c r="O2436" s="42" t="s">
        <v>18711</v>
      </c>
      <c r="P2436" s="42">
        <v>24</v>
      </c>
      <c r="Q2436" s="42" t="s">
        <v>18712</v>
      </c>
      <c r="R2436" s="42">
        <v>25.6</v>
      </c>
      <c r="S2436" s="42">
        <v>2.6</v>
      </c>
      <c r="T2436" s="42">
        <v>100</v>
      </c>
      <c r="U2436" s="42">
        <v>19.5</v>
      </c>
      <c r="V2436" s="42">
        <v>310</v>
      </c>
      <c r="W2436" s="42" t="s">
        <v>18713</v>
      </c>
      <c r="X2436" s="42">
        <v>402</v>
      </c>
      <c r="Y2436" s="42">
        <v>46.6</v>
      </c>
      <c r="Z2436" s="42">
        <v>18</v>
      </c>
      <c r="AA2436" s="42">
        <v>15</v>
      </c>
      <c r="AB2436" s="42" t="s">
        <v>18714</v>
      </c>
      <c r="AC2436" s="42">
        <v>38</v>
      </c>
      <c r="AD2436" s="42" t="s">
        <v>18715</v>
      </c>
      <c r="AE2436" s="42">
        <v>128</v>
      </c>
      <c r="AF2436" s="42" t="s">
        <v>6525</v>
      </c>
      <c r="AG2436" s="42">
        <v>83</v>
      </c>
      <c r="AH2436" s="42">
        <v>150.19999999999999</v>
      </c>
      <c r="AI2436" s="42">
        <v>214.7</v>
      </c>
      <c r="AJ2436" s="42">
        <v>626.88</v>
      </c>
      <c r="AK2436" s="42" t="s">
        <v>76</v>
      </c>
      <c r="AL2436" s="42" t="s">
        <v>76</v>
      </c>
      <c r="AM2436" s="42" t="s">
        <v>76</v>
      </c>
      <c r="AN2436" s="42">
        <v>5.4</v>
      </c>
    </row>
    <row r="2437" spans="2:40" x14ac:dyDescent="0.25">
      <c r="B2437" s="42" t="s">
        <v>408</v>
      </c>
      <c r="C2437" s="15">
        <v>467590</v>
      </c>
      <c r="D2437" s="15" t="s">
        <v>11936</v>
      </c>
      <c r="E2437" s="15">
        <v>2021</v>
      </c>
      <c r="F2437" s="41">
        <v>44409</v>
      </c>
      <c r="G2437" s="42">
        <v>1005.1</v>
      </c>
      <c r="H2437" s="42">
        <v>1007.8</v>
      </c>
      <c r="I2437" s="42">
        <v>1011.6</v>
      </c>
      <c r="J2437" s="42" t="s">
        <v>1496</v>
      </c>
      <c r="K2437" s="42">
        <v>995.2</v>
      </c>
      <c r="L2437" s="42" t="s">
        <v>18716</v>
      </c>
      <c r="M2437" s="42">
        <v>28.1</v>
      </c>
      <c r="N2437" s="42">
        <v>33</v>
      </c>
      <c r="O2437" s="42" t="s">
        <v>18717</v>
      </c>
      <c r="P2437" s="42">
        <v>24.3</v>
      </c>
      <c r="Q2437" s="42" t="s">
        <v>18718</v>
      </c>
      <c r="R2437" s="42">
        <v>25.5</v>
      </c>
      <c r="S2437" s="42">
        <v>2</v>
      </c>
      <c r="T2437" s="42">
        <v>270</v>
      </c>
      <c r="U2437" s="42">
        <v>17.8</v>
      </c>
      <c r="V2437" s="42">
        <v>240</v>
      </c>
      <c r="W2437" s="42" t="s">
        <v>18719</v>
      </c>
      <c r="X2437" s="42">
        <v>835</v>
      </c>
      <c r="Y2437" s="42">
        <v>68.099999999999994</v>
      </c>
      <c r="Z2437" s="42">
        <v>21</v>
      </c>
      <c r="AA2437" s="42">
        <v>23</v>
      </c>
      <c r="AB2437" s="42" t="s">
        <v>18720</v>
      </c>
      <c r="AC2437" s="42">
        <v>73</v>
      </c>
      <c r="AD2437" s="42" t="s">
        <v>18721</v>
      </c>
      <c r="AE2437" s="42">
        <v>174.5</v>
      </c>
      <c r="AF2437" s="42" t="s">
        <v>18722</v>
      </c>
      <c r="AG2437" s="42">
        <v>87</v>
      </c>
      <c r="AH2437" s="42">
        <v>121.2</v>
      </c>
      <c r="AI2437" s="42">
        <v>163.1</v>
      </c>
      <c r="AJ2437" s="42">
        <v>493.24</v>
      </c>
      <c r="AK2437" s="42" t="s">
        <v>76</v>
      </c>
      <c r="AL2437" s="42" t="s">
        <v>76</v>
      </c>
      <c r="AM2437" s="42" t="s">
        <v>76</v>
      </c>
      <c r="AN2437" s="42">
        <v>6.5</v>
      </c>
    </row>
    <row r="2438" spans="2:40" x14ac:dyDescent="0.25">
      <c r="B2438" s="42" t="s">
        <v>408</v>
      </c>
      <c r="C2438" s="15">
        <v>467590</v>
      </c>
      <c r="D2438" s="15" t="s">
        <v>11936</v>
      </c>
      <c r="E2438" s="15">
        <v>2021</v>
      </c>
      <c r="F2438" s="41">
        <v>44440</v>
      </c>
      <c r="G2438" s="42">
        <v>1006.8</v>
      </c>
      <c r="H2438" s="42">
        <v>1009.6</v>
      </c>
      <c r="I2438" s="42">
        <v>1013.1</v>
      </c>
      <c r="J2438" s="42" t="s">
        <v>18723</v>
      </c>
      <c r="K2438" s="42">
        <v>991.5</v>
      </c>
      <c r="L2438" s="42" t="s">
        <v>18724</v>
      </c>
      <c r="M2438" s="42">
        <v>28.6</v>
      </c>
      <c r="N2438" s="42">
        <v>33.4</v>
      </c>
      <c r="O2438" s="42" t="s">
        <v>18725</v>
      </c>
      <c r="P2438" s="42">
        <v>23.7</v>
      </c>
      <c r="Q2438" s="42" t="s">
        <v>18726</v>
      </c>
      <c r="R2438" s="42">
        <v>24.9</v>
      </c>
      <c r="S2438" s="42">
        <v>2.2000000000000002</v>
      </c>
      <c r="T2438" s="42">
        <v>100</v>
      </c>
      <c r="U2438" s="42">
        <v>17.8</v>
      </c>
      <c r="V2438" s="42">
        <v>280</v>
      </c>
      <c r="W2438" s="42" t="s">
        <v>18727</v>
      </c>
      <c r="X2438" s="42">
        <v>140.5</v>
      </c>
      <c r="Y2438" s="42">
        <v>27.8</v>
      </c>
      <c r="Z2438" s="42">
        <v>17</v>
      </c>
      <c r="AA2438" s="42">
        <v>11</v>
      </c>
      <c r="AB2438" s="42" t="s">
        <v>18728</v>
      </c>
      <c r="AC2438" s="42">
        <v>16.5</v>
      </c>
      <c r="AD2438" s="42" t="s">
        <v>18728</v>
      </c>
      <c r="AE2438" s="42">
        <v>43.5</v>
      </c>
      <c r="AF2438" s="42" t="s">
        <v>3443</v>
      </c>
      <c r="AG2438" s="42">
        <v>81</v>
      </c>
      <c r="AH2438" s="42">
        <v>146.80000000000001</v>
      </c>
      <c r="AI2438" s="42">
        <v>236</v>
      </c>
      <c r="AJ2438" s="42">
        <v>619.54999999999995</v>
      </c>
      <c r="AK2438" s="42" t="s">
        <v>76</v>
      </c>
      <c r="AL2438" s="42" t="s">
        <v>76</v>
      </c>
      <c r="AM2438" s="42" t="s">
        <v>76</v>
      </c>
      <c r="AN2438" s="42">
        <v>4.5</v>
      </c>
    </row>
    <row r="2439" spans="2:40" x14ac:dyDescent="0.25">
      <c r="B2439" s="42" t="s">
        <v>408</v>
      </c>
      <c r="C2439" s="15">
        <v>467590</v>
      </c>
      <c r="D2439" s="15" t="s">
        <v>11936</v>
      </c>
      <c r="E2439" s="15">
        <v>2021</v>
      </c>
      <c r="F2439" s="41">
        <v>44470</v>
      </c>
      <c r="G2439" s="42">
        <v>1009.4</v>
      </c>
      <c r="H2439" s="42">
        <v>1012.1</v>
      </c>
      <c r="I2439" s="42">
        <v>1016.3</v>
      </c>
      <c r="J2439" s="42" t="s">
        <v>18729</v>
      </c>
      <c r="K2439" s="42">
        <v>991</v>
      </c>
      <c r="L2439" s="42" t="s">
        <v>18730</v>
      </c>
      <c r="M2439" s="42">
        <v>26.9</v>
      </c>
      <c r="N2439" s="42">
        <v>32.5</v>
      </c>
      <c r="O2439" s="42" t="s">
        <v>18731</v>
      </c>
      <c r="P2439" s="42">
        <v>22.8</v>
      </c>
      <c r="Q2439" s="42" t="s">
        <v>18732</v>
      </c>
      <c r="R2439" s="42">
        <v>22</v>
      </c>
      <c r="S2439" s="42">
        <v>4.5</v>
      </c>
      <c r="T2439" s="42">
        <v>40</v>
      </c>
      <c r="U2439" s="42">
        <v>34.6</v>
      </c>
      <c r="V2439" s="42">
        <v>30</v>
      </c>
      <c r="W2439" s="42" t="s">
        <v>18733</v>
      </c>
      <c r="X2439" s="42">
        <v>378</v>
      </c>
      <c r="Y2439" s="42">
        <v>41.2</v>
      </c>
      <c r="Z2439" s="42">
        <v>11</v>
      </c>
      <c r="AA2439" s="42">
        <v>14.5</v>
      </c>
      <c r="AB2439" s="42" t="s">
        <v>18734</v>
      </c>
      <c r="AC2439" s="42">
        <v>49.5</v>
      </c>
      <c r="AD2439" s="42" t="s">
        <v>18735</v>
      </c>
      <c r="AE2439" s="42">
        <v>85.5</v>
      </c>
      <c r="AF2439" s="42" t="s">
        <v>5294</v>
      </c>
      <c r="AG2439" s="42">
        <v>75</v>
      </c>
      <c r="AH2439" s="42">
        <v>147</v>
      </c>
      <c r="AI2439" s="42">
        <v>188.7</v>
      </c>
      <c r="AJ2439" s="42">
        <v>519.73</v>
      </c>
      <c r="AK2439" s="42" t="s">
        <v>76</v>
      </c>
      <c r="AL2439" s="42" t="s">
        <v>76</v>
      </c>
      <c r="AM2439" s="42" t="s">
        <v>76</v>
      </c>
      <c r="AN2439" s="42">
        <v>5.7</v>
      </c>
    </row>
    <row r="2440" spans="2:40" x14ac:dyDescent="0.25">
      <c r="B2440" s="42" t="s">
        <v>408</v>
      </c>
      <c r="C2440" s="15">
        <v>467590</v>
      </c>
      <c r="D2440" s="15" t="s">
        <v>11936</v>
      </c>
      <c r="E2440" s="15">
        <v>2021</v>
      </c>
      <c r="F2440" s="41">
        <v>44501</v>
      </c>
      <c r="G2440" s="42">
        <v>1012.1</v>
      </c>
      <c r="H2440" s="42">
        <v>1014.9</v>
      </c>
      <c r="I2440" s="42">
        <v>1017.1</v>
      </c>
      <c r="J2440" s="42" t="s">
        <v>18736</v>
      </c>
      <c r="K2440" s="42">
        <v>1005</v>
      </c>
      <c r="L2440" s="42" t="s">
        <v>10755</v>
      </c>
      <c r="M2440" s="42">
        <v>24.3</v>
      </c>
      <c r="N2440" s="42">
        <v>31</v>
      </c>
      <c r="O2440" s="42" t="s">
        <v>18737</v>
      </c>
      <c r="P2440" s="42">
        <v>20</v>
      </c>
      <c r="Q2440" s="42" t="s">
        <v>18738</v>
      </c>
      <c r="R2440" s="42">
        <v>19.3</v>
      </c>
      <c r="S2440" s="42">
        <v>4</v>
      </c>
      <c r="T2440" s="42">
        <v>40</v>
      </c>
      <c r="U2440" s="42">
        <v>26.9</v>
      </c>
      <c r="V2440" s="42">
        <v>70</v>
      </c>
      <c r="W2440" s="42" t="s">
        <v>18739</v>
      </c>
      <c r="X2440" s="42">
        <v>20</v>
      </c>
      <c r="Y2440" s="42">
        <v>26.4</v>
      </c>
      <c r="Z2440" s="42">
        <v>7</v>
      </c>
      <c r="AA2440" s="42">
        <v>1</v>
      </c>
      <c r="AB2440" s="42" t="s">
        <v>18740</v>
      </c>
      <c r="AC2440" s="42">
        <v>3</v>
      </c>
      <c r="AD2440" s="42" t="s">
        <v>18741</v>
      </c>
      <c r="AE2440" s="42">
        <v>9</v>
      </c>
      <c r="AF2440" s="42" t="s">
        <v>3445</v>
      </c>
      <c r="AG2440" s="42">
        <v>74</v>
      </c>
      <c r="AH2440" s="42">
        <v>114.1</v>
      </c>
      <c r="AI2440" s="42">
        <v>151.1</v>
      </c>
      <c r="AJ2440" s="42">
        <v>409.01</v>
      </c>
      <c r="AK2440" s="42" t="s">
        <v>76</v>
      </c>
      <c r="AL2440" s="42" t="s">
        <v>76</v>
      </c>
      <c r="AM2440" s="42" t="s">
        <v>76</v>
      </c>
      <c r="AN2440" s="42">
        <v>5.4</v>
      </c>
    </row>
    <row r="2441" spans="2:40" x14ac:dyDescent="0.25">
      <c r="B2441" s="42" t="s">
        <v>408</v>
      </c>
      <c r="C2441" s="15">
        <v>467590</v>
      </c>
      <c r="D2441" s="15" t="s">
        <v>11936</v>
      </c>
      <c r="E2441" s="15">
        <v>2021</v>
      </c>
      <c r="F2441" s="41">
        <v>44531</v>
      </c>
      <c r="G2441" s="43">
        <v>1015.8</v>
      </c>
      <c r="H2441" s="43">
        <v>1018.6</v>
      </c>
      <c r="I2441" s="43">
        <v>1022.7</v>
      </c>
      <c r="J2441" s="42" t="s">
        <v>18812</v>
      </c>
      <c r="K2441" s="43">
        <v>1008.7</v>
      </c>
      <c r="L2441" s="42" t="s">
        <v>18742</v>
      </c>
      <c r="M2441" s="43">
        <v>22</v>
      </c>
      <c r="N2441" s="43">
        <v>28.1</v>
      </c>
      <c r="O2441" s="42" t="s">
        <v>18743</v>
      </c>
      <c r="P2441" s="43">
        <v>18.5</v>
      </c>
      <c r="Q2441" s="42" t="s">
        <v>18744</v>
      </c>
      <c r="R2441" s="43">
        <v>16.100000000000001</v>
      </c>
      <c r="S2441" s="43">
        <v>4.9000000000000004</v>
      </c>
      <c r="T2441" s="43">
        <v>40</v>
      </c>
      <c r="U2441" s="43">
        <v>30</v>
      </c>
      <c r="V2441" s="43">
        <v>310</v>
      </c>
      <c r="W2441" s="42" t="s">
        <v>18745</v>
      </c>
      <c r="X2441" s="43">
        <v>5.5</v>
      </c>
      <c r="Y2441" s="43">
        <v>14.2</v>
      </c>
      <c r="Z2441" s="43">
        <v>5</v>
      </c>
      <c r="AA2441" s="43">
        <v>1.5</v>
      </c>
      <c r="AB2441" s="42" t="s">
        <v>18746</v>
      </c>
      <c r="AC2441" s="43">
        <v>2.5</v>
      </c>
      <c r="AD2441" s="42" t="s">
        <v>18747</v>
      </c>
      <c r="AE2441" s="43">
        <v>3</v>
      </c>
      <c r="AF2441" s="42" t="s">
        <v>4087</v>
      </c>
      <c r="AG2441" s="43">
        <v>70</v>
      </c>
      <c r="AH2441" s="43">
        <v>124.3</v>
      </c>
      <c r="AI2441" s="43">
        <v>166.3</v>
      </c>
      <c r="AJ2441" s="43">
        <v>415.42</v>
      </c>
      <c r="AK2441" s="42" t="s">
        <v>76</v>
      </c>
      <c r="AL2441" s="42" t="s">
        <v>76</v>
      </c>
      <c r="AM2441" s="42" t="s">
        <v>76</v>
      </c>
      <c r="AN2441" s="43">
        <v>5.7</v>
      </c>
    </row>
    <row r="2442" spans="2:40" x14ac:dyDescent="0.25">
      <c r="B2442" s="42" t="s">
        <v>408</v>
      </c>
      <c r="C2442" s="15">
        <v>467270</v>
      </c>
      <c r="D2442" s="15" t="s">
        <v>18815</v>
      </c>
      <c r="E2442" s="15">
        <v>2020</v>
      </c>
      <c r="F2442" s="41">
        <v>43922</v>
      </c>
      <c r="G2442" s="43">
        <v>1010.4</v>
      </c>
      <c r="H2442" s="43">
        <v>1015.9</v>
      </c>
      <c r="I2442" s="43">
        <v>1014.7</v>
      </c>
      <c r="J2442" s="42" t="s">
        <v>18820</v>
      </c>
      <c r="K2442" s="43">
        <v>1005.3</v>
      </c>
      <c r="L2442" s="42" t="s">
        <v>18821</v>
      </c>
      <c r="M2442" s="43">
        <v>22.9</v>
      </c>
      <c r="N2442" s="43">
        <v>34</v>
      </c>
      <c r="O2442" s="42" t="s">
        <v>18822</v>
      </c>
      <c r="P2442" s="43">
        <v>9.3000000000000007</v>
      </c>
      <c r="Q2442" s="42" t="s">
        <v>18823</v>
      </c>
      <c r="R2442" s="43">
        <v>18</v>
      </c>
      <c r="S2442" s="43">
        <v>1.8</v>
      </c>
      <c r="T2442" s="43">
        <v>340</v>
      </c>
      <c r="U2442" s="43">
        <v>13.9</v>
      </c>
      <c r="V2442" s="43">
        <v>10</v>
      </c>
      <c r="W2442" s="42" t="s">
        <v>18824</v>
      </c>
      <c r="X2442" s="43">
        <v>14.1</v>
      </c>
      <c r="Y2442" s="43">
        <v>14.9</v>
      </c>
      <c r="Z2442" s="43">
        <v>4</v>
      </c>
      <c r="AA2442" s="43">
        <v>2</v>
      </c>
      <c r="AB2442" s="42" t="s">
        <v>18825</v>
      </c>
      <c r="AC2442" s="43">
        <v>4.5</v>
      </c>
      <c r="AD2442" s="42" t="s">
        <v>18825</v>
      </c>
      <c r="AE2442" s="43">
        <v>8</v>
      </c>
      <c r="AF2442" s="42" t="s">
        <v>2305</v>
      </c>
      <c r="AG2442" s="43">
        <v>77</v>
      </c>
      <c r="AH2442" s="43">
        <v>95.3</v>
      </c>
      <c r="AI2442" s="43">
        <v>126</v>
      </c>
      <c r="AJ2442" s="43">
        <v>396.29</v>
      </c>
      <c r="AK2442" s="43">
        <v>8</v>
      </c>
      <c r="AL2442" s="43">
        <v>11</v>
      </c>
      <c r="AM2442" s="42" t="s">
        <v>18826</v>
      </c>
      <c r="AN2442" s="43">
        <v>5.5</v>
      </c>
    </row>
    <row r="2443" spans="2:40" x14ac:dyDescent="0.25">
      <c r="B2443" s="42" t="s">
        <v>408</v>
      </c>
      <c r="C2443" s="15">
        <v>467270</v>
      </c>
      <c r="D2443" s="15" t="s">
        <v>18815</v>
      </c>
      <c r="E2443" s="15">
        <v>2020</v>
      </c>
      <c r="F2443" s="41">
        <v>43952</v>
      </c>
      <c r="G2443" s="43">
        <v>1004.3</v>
      </c>
      <c r="H2443" s="43">
        <v>1009.8</v>
      </c>
      <c r="I2443" s="43">
        <v>1009.9</v>
      </c>
      <c r="J2443" s="42" t="s">
        <v>16950</v>
      </c>
      <c r="K2443" s="43">
        <v>997.5</v>
      </c>
      <c r="L2443" s="42" t="s">
        <v>18827</v>
      </c>
      <c r="M2443" s="43">
        <v>27.5</v>
      </c>
      <c r="N2443" s="43">
        <v>35.9</v>
      </c>
      <c r="O2443" s="42" t="s">
        <v>18828</v>
      </c>
      <c r="P2443" s="43">
        <v>21.6</v>
      </c>
      <c r="Q2443" s="42" t="s">
        <v>18829</v>
      </c>
      <c r="R2443" s="43">
        <v>24.2</v>
      </c>
      <c r="S2443" s="43">
        <v>1.7</v>
      </c>
      <c r="T2443" s="43">
        <v>330</v>
      </c>
      <c r="U2443" s="43">
        <v>14.2</v>
      </c>
      <c r="V2443" s="43">
        <v>180</v>
      </c>
      <c r="W2443" s="42" t="s">
        <v>18830</v>
      </c>
      <c r="X2443" s="43">
        <v>368.9</v>
      </c>
      <c r="Y2443" s="43">
        <v>73.2</v>
      </c>
      <c r="Z2443" s="43">
        <v>12</v>
      </c>
      <c r="AA2443" s="43">
        <v>17.5</v>
      </c>
      <c r="AB2443" s="42" t="s">
        <v>18831</v>
      </c>
      <c r="AC2443" s="43">
        <v>70</v>
      </c>
      <c r="AD2443" s="42" t="s">
        <v>18832</v>
      </c>
      <c r="AE2443" s="43">
        <v>125</v>
      </c>
      <c r="AF2443" s="42" t="s">
        <v>8911</v>
      </c>
      <c r="AG2443" s="43">
        <v>84</v>
      </c>
      <c r="AH2443" s="43">
        <v>155.80000000000001</v>
      </c>
      <c r="AI2443" s="43">
        <v>166.2</v>
      </c>
      <c r="AJ2443" s="43">
        <v>539.33000000000004</v>
      </c>
      <c r="AK2443" s="42" t="s">
        <v>76</v>
      </c>
      <c r="AL2443" s="42" t="s">
        <v>76</v>
      </c>
      <c r="AM2443" s="42" t="s">
        <v>76</v>
      </c>
      <c r="AN2443" s="43">
        <v>6.4</v>
      </c>
    </row>
    <row r="2444" spans="2:40" x14ac:dyDescent="0.25">
      <c r="B2444" s="42" t="s">
        <v>408</v>
      </c>
      <c r="C2444" s="15">
        <v>467270</v>
      </c>
      <c r="D2444" s="15" t="s">
        <v>18815</v>
      </c>
      <c r="E2444" s="15">
        <v>2020</v>
      </c>
      <c r="F2444" s="41">
        <v>43983</v>
      </c>
      <c r="G2444" s="43">
        <v>1003.9</v>
      </c>
      <c r="H2444" s="43">
        <v>1009.4</v>
      </c>
      <c r="I2444" s="43">
        <v>1009.5</v>
      </c>
      <c r="J2444" s="42" t="s">
        <v>18833</v>
      </c>
      <c r="K2444" s="43">
        <v>999.6</v>
      </c>
      <c r="L2444" s="42" t="s">
        <v>18834</v>
      </c>
      <c r="M2444" s="43">
        <v>29.5</v>
      </c>
      <c r="N2444" s="43">
        <v>36</v>
      </c>
      <c r="O2444" s="42" t="s">
        <v>18835</v>
      </c>
      <c r="P2444" s="43">
        <v>23.5</v>
      </c>
      <c r="Q2444" s="42" t="s">
        <v>18836</v>
      </c>
      <c r="R2444" s="43">
        <v>25.3</v>
      </c>
      <c r="S2444" s="43">
        <v>1.8</v>
      </c>
      <c r="T2444" s="43">
        <v>170</v>
      </c>
      <c r="U2444" s="43">
        <v>13.4</v>
      </c>
      <c r="V2444" s="43">
        <v>240</v>
      </c>
      <c r="W2444" s="42" t="s">
        <v>18837</v>
      </c>
      <c r="X2444" s="43">
        <v>40.5</v>
      </c>
      <c r="Y2444" s="43">
        <v>12.9</v>
      </c>
      <c r="Z2444" s="43">
        <v>6</v>
      </c>
      <c r="AA2444" s="43">
        <v>8</v>
      </c>
      <c r="AB2444" s="42" t="s">
        <v>18838</v>
      </c>
      <c r="AC2444" s="43">
        <v>21.5</v>
      </c>
      <c r="AD2444" s="42" t="s">
        <v>18838</v>
      </c>
      <c r="AE2444" s="43">
        <v>28.5</v>
      </c>
      <c r="AF2444" s="42" t="s">
        <v>2832</v>
      </c>
      <c r="AG2444" s="43">
        <v>79</v>
      </c>
      <c r="AH2444" s="43">
        <v>165.6</v>
      </c>
      <c r="AI2444" s="43">
        <v>222.8</v>
      </c>
      <c r="AJ2444" s="43">
        <v>616.57000000000005</v>
      </c>
      <c r="AK2444" s="42" t="s">
        <v>76</v>
      </c>
      <c r="AL2444" s="42" t="s">
        <v>76</v>
      </c>
      <c r="AM2444" s="42" t="s">
        <v>76</v>
      </c>
      <c r="AN2444" s="43">
        <v>6</v>
      </c>
    </row>
    <row r="2445" spans="2:40" x14ac:dyDescent="0.25">
      <c r="B2445" s="42" t="s">
        <v>408</v>
      </c>
      <c r="C2445" s="15">
        <v>467270</v>
      </c>
      <c r="D2445" s="15" t="s">
        <v>18815</v>
      </c>
      <c r="E2445" s="15">
        <v>2020</v>
      </c>
      <c r="F2445" s="41">
        <v>44013</v>
      </c>
      <c r="G2445" s="43">
        <v>1003.5</v>
      </c>
      <c r="H2445" s="43">
        <v>1009</v>
      </c>
      <c r="I2445" s="43">
        <v>1007.7</v>
      </c>
      <c r="J2445" s="42" t="s">
        <v>18839</v>
      </c>
      <c r="K2445" s="43">
        <v>999.4</v>
      </c>
      <c r="L2445" s="42" t="s">
        <v>18840</v>
      </c>
      <c r="M2445" s="43">
        <v>30</v>
      </c>
      <c r="N2445" s="43">
        <v>36.9</v>
      </c>
      <c r="O2445" s="42" t="s">
        <v>18841</v>
      </c>
      <c r="P2445" s="43">
        <v>24.9</v>
      </c>
      <c r="Q2445" s="42" t="s">
        <v>18842</v>
      </c>
      <c r="R2445" s="43">
        <v>25.3</v>
      </c>
      <c r="S2445" s="43">
        <v>1.9</v>
      </c>
      <c r="T2445" s="43">
        <v>220</v>
      </c>
      <c r="U2445" s="43">
        <v>15.5</v>
      </c>
      <c r="V2445" s="43">
        <v>170</v>
      </c>
      <c r="W2445" s="42" t="s">
        <v>18843</v>
      </c>
      <c r="X2445" s="43">
        <v>70</v>
      </c>
      <c r="Y2445" s="43">
        <v>17.399999999999999</v>
      </c>
      <c r="Z2445" s="43">
        <v>7</v>
      </c>
      <c r="AA2445" s="43">
        <v>15</v>
      </c>
      <c r="AB2445" s="42" t="s">
        <v>18844</v>
      </c>
      <c r="AC2445" s="43">
        <v>35</v>
      </c>
      <c r="AD2445" s="42" t="s">
        <v>18845</v>
      </c>
      <c r="AE2445" s="43">
        <v>40</v>
      </c>
      <c r="AF2445" s="42" t="s">
        <v>6438</v>
      </c>
      <c r="AG2445" s="43">
        <v>77</v>
      </c>
      <c r="AH2445" s="43">
        <v>173.2</v>
      </c>
      <c r="AI2445" s="43">
        <v>195.3</v>
      </c>
      <c r="AJ2445" s="43">
        <v>577.59</v>
      </c>
      <c r="AK2445" s="43">
        <v>11</v>
      </c>
      <c r="AL2445" s="43">
        <v>13</v>
      </c>
      <c r="AM2445" s="42" t="s">
        <v>134</v>
      </c>
      <c r="AN2445" s="43">
        <v>6.4</v>
      </c>
    </row>
    <row r="2446" spans="2:40" x14ac:dyDescent="0.25">
      <c r="B2446" s="42" t="s">
        <v>408</v>
      </c>
      <c r="C2446" s="15">
        <v>467270</v>
      </c>
      <c r="D2446" s="15" t="s">
        <v>18815</v>
      </c>
      <c r="E2446" s="15">
        <v>2020</v>
      </c>
      <c r="F2446" s="41">
        <v>44044</v>
      </c>
      <c r="G2446" s="43">
        <v>1002.3</v>
      </c>
      <c r="H2446" s="43">
        <v>1007.7</v>
      </c>
      <c r="I2446" s="43">
        <v>1010.6</v>
      </c>
      <c r="J2446" s="42" t="s">
        <v>18846</v>
      </c>
      <c r="K2446" s="43">
        <v>996.7</v>
      </c>
      <c r="L2446" s="42" t="s">
        <v>18847</v>
      </c>
      <c r="M2446" s="43">
        <v>28.5</v>
      </c>
      <c r="N2446" s="43">
        <v>35.1</v>
      </c>
      <c r="O2446" s="42" t="s">
        <v>18848</v>
      </c>
      <c r="P2446" s="43">
        <v>23.4</v>
      </c>
      <c r="Q2446" s="42" t="s">
        <v>18849</v>
      </c>
      <c r="R2446" s="43">
        <v>26.2</v>
      </c>
      <c r="S2446" s="43">
        <v>1.6</v>
      </c>
      <c r="T2446" s="43">
        <v>330</v>
      </c>
      <c r="U2446" s="43">
        <v>14</v>
      </c>
      <c r="V2446" s="43">
        <v>220</v>
      </c>
      <c r="W2446" s="42" t="s">
        <v>18850</v>
      </c>
      <c r="X2446" s="43">
        <v>360.6</v>
      </c>
      <c r="Y2446" s="43">
        <v>44.4</v>
      </c>
      <c r="Z2446" s="43">
        <v>18</v>
      </c>
      <c r="AA2446" s="43">
        <v>19</v>
      </c>
      <c r="AB2446" s="42" t="s">
        <v>18851</v>
      </c>
      <c r="AC2446" s="43">
        <v>65.5</v>
      </c>
      <c r="AD2446" s="42" t="s">
        <v>18852</v>
      </c>
      <c r="AE2446" s="43">
        <v>75.5</v>
      </c>
      <c r="AF2446" s="42" t="s">
        <v>18853</v>
      </c>
      <c r="AG2446" s="43">
        <v>88</v>
      </c>
      <c r="AH2446" s="43">
        <v>159.80000000000001</v>
      </c>
      <c r="AI2446" s="43">
        <v>180</v>
      </c>
      <c r="AJ2446" s="43">
        <v>560.12</v>
      </c>
      <c r="AK2446" s="42" t="s">
        <v>76</v>
      </c>
      <c r="AL2446" s="42" t="s">
        <v>76</v>
      </c>
      <c r="AM2446" s="42" t="s">
        <v>76</v>
      </c>
      <c r="AN2446" s="43">
        <v>6.5</v>
      </c>
    </row>
    <row r="2447" spans="2:40" x14ac:dyDescent="0.25">
      <c r="B2447" s="42" t="s">
        <v>408</v>
      </c>
      <c r="C2447" s="15">
        <v>467270</v>
      </c>
      <c r="D2447" s="15" t="s">
        <v>18815</v>
      </c>
      <c r="E2447" s="15">
        <v>2020</v>
      </c>
      <c r="F2447" s="41">
        <v>44075</v>
      </c>
      <c r="G2447" s="43">
        <v>1004.3</v>
      </c>
      <c r="H2447" s="43">
        <v>1009.7</v>
      </c>
      <c r="I2447" s="43">
        <v>1009.9</v>
      </c>
      <c r="J2447" s="42" t="s">
        <v>2849</v>
      </c>
      <c r="K2447" s="43">
        <v>996.7</v>
      </c>
      <c r="L2447" s="42" t="s">
        <v>8344</v>
      </c>
      <c r="M2447" s="43">
        <v>28.2</v>
      </c>
      <c r="N2447" s="43">
        <v>34.5</v>
      </c>
      <c r="O2447" s="42" t="s">
        <v>18854</v>
      </c>
      <c r="P2447" s="43">
        <v>21.9</v>
      </c>
      <c r="Q2447" s="42" t="s">
        <v>18855</v>
      </c>
      <c r="R2447" s="43">
        <v>23.1</v>
      </c>
      <c r="S2447" s="43">
        <v>1.6</v>
      </c>
      <c r="T2447" s="43">
        <v>330</v>
      </c>
      <c r="U2447" s="43">
        <v>11</v>
      </c>
      <c r="V2447" s="43">
        <v>320</v>
      </c>
      <c r="W2447" s="42" t="s">
        <v>18856</v>
      </c>
      <c r="X2447" s="43">
        <v>4.5</v>
      </c>
      <c r="Y2447" s="43">
        <v>1.9</v>
      </c>
      <c r="Z2447" s="43">
        <v>3</v>
      </c>
      <c r="AA2447" s="43">
        <v>2</v>
      </c>
      <c r="AB2447" s="42" t="s">
        <v>18857</v>
      </c>
      <c r="AC2447" s="43">
        <v>2.5</v>
      </c>
      <c r="AD2447" s="42" t="s">
        <v>18858</v>
      </c>
      <c r="AE2447" s="43">
        <v>2.5</v>
      </c>
      <c r="AF2447" s="42" t="s">
        <v>2310</v>
      </c>
      <c r="AG2447" s="43">
        <v>75</v>
      </c>
      <c r="AH2447" s="43">
        <v>147.30000000000001</v>
      </c>
      <c r="AI2447" s="43">
        <v>206.2</v>
      </c>
      <c r="AJ2447" s="43">
        <v>555.41</v>
      </c>
      <c r="AK2447" s="42" t="s">
        <v>76</v>
      </c>
      <c r="AL2447" s="42" t="s">
        <v>76</v>
      </c>
      <c r="AM2447" s="42" t="s">
        <v>76</v>
      </c>
      <c r="AN2447" s="43">
        <v>5.3</v>
      </c>
    </row>
    <row r="2448" spans="2:40" x14ac:dyDescent="0.25">
      <c r="B2448" s="42" t="s">
        <v>408</v>
      </c>
      <c r="C2448" s="15">
        <v>467270</v>
      </c>
      <c r="D2448" s="15" t="s">
        <v>18815</v>
      </c>
      <c r="E2448" s="15">
        <v>2020</v>
      </c>
      <c r="F2448" s="41">
        <v>44105</v>
      </c>
      <c r="G2448" s="43">
        <v>1006.8</v>
      </c>
      <c r="H2448" s="43">
        <v>1012.4</v>
      </c>
      <c r="I2448" s="43">
        <v>1012.9</v>
      </c>
      <c r="J2448" s="42" t="s">
        <v>18859</v>
      </c>
      <c r="K2448" s="43">
        <v>1000.3</v>
      </c>
      <c r="L2448" s="42" t="s">
        <v>18860</v>
      </c>
      <c r="M2448" s="43">
        <v>25.8</v>
      </c>
      <c r="N2448" s="43">
        <v>34.200000000000003</v>
      </c>
      <c r="O2448" s="42" t="s">
        <v>18861</v>
      </c>
      <c r="P2448" s="43">
        <v>19.8</v>
      </c>
      <c r="Q2448" s="42" t="s">
        <v>18862</v>
      </c>
      <c r="R2448" s="43">
        <v>20.8</v>
      </c>
      <c r="S2448" s="43">
        <v>1.7</v>
      </c>
      <c r="T2448" s="43">
        <v>340</v>
      </c>
      <c r="U2448" s="43">
        <v>13.5</v>
      </c>
      <c r="V2448" s="43">
        <v>360</v>
      </c>
      <c r="W2448" s="42" t="s">
        <v>18081</v>
      </c>
      <c r="X2448" s="43">
        <v>0.5</v>
      </c>
      <c r="Y2448" s="43">
        <v>2.8</v>
      </c>
      <c r="Z2448" s="43">
        <v>1</v>
      </c>
      <c r="AA2448" s="43">
        <v>0.5</v>
      </c>
      <c r="AB2448" s="42" t="s">
        <v>18863</v>
      </c>
      <c r="AC2448" s="43">
        <v>0.5</v>
      </c>
      <c r="AD2448" s="42" t="s">
        <v>18864</v>
      </c>
      <c r="AE2448" s="43">
        <v>0.5</v>
      </c>
      <c r="AF2448" s="42" t="s">
        <v>15283</v>
      </c>
      <c r="AG2448" s="43">
        <v>75</v>
      </c>
      <c r="AH2448" s="43">
        <v>156.30000000000001</v>
      </c>
      <c r="AI2448" s="43">
        <v>209.7</v>
      </c>
      <c r="AJ2448" s="43">
        <v>515.51</v>
      </c>
      <c r="AK2448" s="42" t="s">
        <v>76</v>
      </c>
      <c r="AL2448" s="42" t="s">
        <v>76</v>
      </c>
      <c r="AM2448" s="42" t="s">
        <v>76</v>
      </c>
      <c r="AN2448" s="43">
        <v>4.3</v>
      </c>
    </row>
    <row r="2449" spans="2:40" x14ac:dyDescent="0.25">
      <c r="B2449" s="42" t="s">
        <v>408</v>
      </c>
      <c r="C2449" s="15">
        <v>467270</v>
      </c>
      <c r="D2449" s="15" t="s">
        <v>18815</v>
      </c>
      <c r="E2449" s="15">
        <v>2020</v>
      </c>
      <c r="F2449" s="41">
        <v>44136</v>
      </c>
      <c r="G2449" s="43">
        <v>1010.8</v>
      </c>
      <c r="H2449" s="43">
        <v>1016.4</v>
      </c>
      <c r="I2449" s="43">
        <v>1015.9</v>
      </c>
      <c r="J2449" s="42" t="s">
        <v>18865</v>
      </c>
      <c r="K2449" s="43">
        <v>1003.2</v>
      </c>
      <c r="L2449" s="42" t="s">
        <v>18866</v>
      </c>
      <c r="M2449" s="43">
        <v>23.4</v>
      </c>
      <c r="N2449" s="43">
        <v>32.9</v>
      </c>
      <c r="O2449" s="42" t="s">
        <v>18867</v>
      </c>
      <c r="P2449" s="43">
        <v>17.600000000000001</v>
      </c>
      <c r="Q2449" s="42" t="s">
        <v>13557</v>
      </c>
      <c r="R2449" s="43">
        <v>19.600000000000001</v>
      </c>
      <c r="S2449" s="43">
        <v>1.6</v>
      </c>
      <c r="T2449" s="43">
        <v>330</v>
      </c>
      <c r="U2449" s="43">
        <v>9.9</v>
      </c>
      <c r="V2449" s="43">
        <v>360</v>
      </c>
      <c r="W2449" s="42" t="s">
        <v>18868</v>
      </c>
      <c r="X2449" s="43">
        <v>1.5</v>
      </c>
      <c r="Y2449" s="43">
        <v>17.899999999999999</v>
      </c>
      <c r="Z2449" s="43">
        <v>3</v>
      </c>
      <c r="AA2449" s="43">
        <v>0.5</v>
      </c>
      <c r="AB2449" s="42" t="s">
        <v>18869</v>
      </c>
      <c r="AC2449" s="43">
        <v>0.5</v>
      </c>
      <c r="AD2449" s="42" t="s">
        <v>18869</v>
      </c>
      <c r="AE2449" s="43">
        <v>0.5</v>
      </c>
      <c r="AF2449" s="42" t="s">
        <v>6467</v>
      </c>
      <c r="AG2449" s="43">
        <v>80</v>
      </c>
      <c r="AH2449" s="43">
        <v>101.6</v>
      </c>
      <c r="AI2449" s="43">
        <v>163.1</v>
      </c>
      <c r="AJ2449" s="43">
        <v>378.65</v>
      </c>
      <c r="AK2449" s="42" t="s">
        <v>76</v>
      </c>
      <c r="AL2449" s="42" t="s">
        <v>76</v>
      </c>
      <c r="AM2449" s="42" t="s">
        <v>76</v>
      </c>
      <c r="AN2449" s="43">
        <v>5.3</v>
      </c>
    </row>
    <row r="2450" spans="2:40" x14ac:dyDescent="0.25">
      <c r="B2450" s="42" t="s">
        <v>408</v>
      </c>
      <c r="C2450" s="15">
        <v>467270</v>
      </c>
      <c r="D2450" s="15" t="s">
        <v>18815</v>
      </c>
      <c r="E2450" s="15">
        <v>2020</v>
      </c>
      <c r="F2450" s="41">
        <v>44166</v>
      </c>
      <c r="G2450" s="43">
        <v>1012.1</v>
      </c>
      <c r="H2450" s="43">
        <v>1017.8</v>
      </c>
      <c r="I2450" s="43">
        <v>1020.5</v>
      </c>
      <c r="J2450" s="42" t="s">
        <v>18870</v>
      </c>
      <c r="K2450" s="43">
        <v>1005.7</v>
      </c>
      <c r="L2450" s="42" t="s">
        <v>14700</v>
      </c>
      <c r="M2450" s="43">
        <v>19.2</v>
      </c>
      <c r="N2450" s="43">
        <v>28.6</v>
      </c>
      <c r="O2450" s="42" t="s">
        <v>18871</v>
      </c>
      <c r="P2450" s="43">
        <v>9.5</v>
      </c>
      <c r="Q2450" s="42" t="s">
        <v>8956</v>
      </c>
      <c r="R2450" s="43">
        <v>15.9</v>
      </c>
      <c r="S2450" s="43">
        <v>2.1</v>
      </c>
      <c r="T2450" s="43">
        <v>350</v>
      </c>
      <c r="U2450" s="43">
        <v>14.9</v>
      </c>
      <c r="V2450" s="43">
        <v>360</v>
      </c>
      <c r="W2450" s="42" t="s">
        <v>18872</v>
      </c>
      <c r="X2450" s="43">
        <v>27.5</v>
      </c>
      <c r="Y2450" s="43">
        <v>26.6</v>
      </c>
      <c r="Z2450" s="43">
        <v>6</v>
      </c>
      <c r="AA2450" s="43">
        <v>3</v>
      </c>
      <c r="AB2450" s="42" t="s">
        <v>18873</v>
      </c>
      <c r="AC2450" s="43">
        <v>4.5</v>
      </c>
      <c r="AD2450" s="42" t="s">
        <v>18874</v>
      </c>
      <c r="AE2450" s="43">
        <v>13.5</v>
      </c>
      <c r="AF2450" s="42" t="s">
        <v>9555</v>
      </c>
      <c r="AG2450" s="43">
        <v>82</v>
      </c>
      <c r="AH2450" s="43">
        <v>88.3</v>
      </c>
      <c r="AI2450" s="43">
        <v>124.9</v>
      </c>
      <c r="AJ2450" s="43">
        <v>328.66</v>
      </c>
      <c r="AK2450" s="42" t="s">
        <v>76</v>
      </c>
      <c r="AL2450" s="42" t="s">
        <v>76</v>
      </c>
      <c r="AM2450" s="42" t="s">
        <v>76</v>
      </c>
      <c r="AN2450" s="43">
        <v>6.5</v>
      </c>
    </row>
    <row r="2451" spans="2:40" x14ac:dyDescent="0.25">
      <c r="B2451" s="42" t="s">
        <v>408</v>
      </c>
      <c r="C2451" s="15">
        <v>467270</v>
      </c>
      <c r="D2451" s="15" t="s">
        <v>18815</v>
      </c>
      <c r="E2451" s="15">
        <v>2021</v>
      </c>
      <c r="F2451" s="41">
        <v>44197</v>
      </c>
      <c r="G2451" s="43">
        <v>1013.7</v>
      </c>
      <c r="H2451" s="43">
        <v>1019.5</v>
      </c>
      <c r="I2451" s="43">
        <v>1020.1</v>
      </c>
      <c r="J2451" s="42" t="s">
        <v>14138</v>
      </c>
      <c r="K2451" s="43">
        <v>1004.1</v>
      </c>
      <c r="L2451" s="42" t="s">
        <v>18875</v>
      </c>
      <c r="M2451" s="43">
        <v>15.4</v>
      </c>
      <c r="N2451" s="43">
        <v>26.9</v>
      </c>
      <c r="O2451" s="42" t="s">
        <v>18876</v>
      </c>
      <c r="P2451" s="43">
        <v>6.2</v>
      </c>
      <c r="Q2451" s="42" t="s">
        <v>18877</v>
      </c>
      <c r="R2451" s="43">
        <v>11.3</v>
      </c>
      <c r="S2451" s="43">
        <v>1.9</v>
      </c>
      <c r="T2451" s="43">
        <v>340</v>
      </c>
      <c r="U2451" s="43">
        <v>13</v>
      </c>
      <c r="V2451" s="43">
        <v>350</v>
      </c>
      <c r="W2451" s="42" t="s">
        <v>18878</v>
      </c>
      <c r="X2451" s="43">
        <v>4</v>
      </c>
      <c r="Y2451" s="43">
        <v>16.2</v>
      </c>
      <c r="Z2451" s="43">
        <v>3</v>
      </c>
      <c r="AA2451" s="43">
        <v>1</v>
      </c>
      <c r="AB2451" s="42" t="s">
        <v>18879</v>
      </c>
      <c r="AC2451" s="43">
        <v>1.5</v>
      </c>
      <c r="AD2451" s="42" t="s">
        <v>18880</v>
      </c>
      <c r="AE2451" s="43">
        <v>2</v>
      </c>
      <c r="AF2451" s="42" t="s">
        <v>13574</v>
      </c>
      <c r="AG2451" s="43">
        <v>79</v>
      </c>
      <c r="AH2451" s="43">
        <v>84.3</v>
      </c>
      <c r="AI2451" s="43">
        <v>201.6</v>
      </c>
      <c r="AJ2451" s="43">
        <v>409.55</v>
      </c>
      <c r="AK2451" s="42" t="s">
        <v>76</v>
      </c>
      <c r="AL2451" s="42" t="s">
        <v>76</v>
      </c>
      <c r="AM2451" s="42" t="s">
        <v>76</v>
      </c>
      <c r="AN2451" s="43">
        <v>3.7</v>
      </c>
    </row>
    <row r="2452" spans="2:40" x14ac:dyDescent="0.25">
      <c r="B2452" s="42" t="s">
        <v>408</v>
      </c>
      <c r="C2452" s="15">
        <v>467270</v>
      </c>
      <c r="D2452" s="15" t="s">
        <v>18815</v>
      </c>
      <c r="E2452" s="15">
        <v>2021</v>
      </c>
      <c r="F2452" s="41">
        <v>44228</v>
      </c>
      <c r="G2452" s="43">
        <v>1011.4</v>
      </c>
      <c r="H2452" s="43">
        <v>1017.1</v>
      </c>
      <c r="I2452" s="43">
        <v>1019.3</v>
      </c>
      <c r="J2452" s="42" t="s">
        <v>18881</v>
      </c>
      <c r="K2452" s="43">
        <v>1002.9</v>
      </c>
      <c r="L2452" s="42" t="s">
        <v>18882</v>
      </c>
      <c r="M2452" s="43">
        <v>18.5</v>
      </c>
      <c r="N2452" s="43">
        <v>27.6</v>
      </c>
      <c r="O2452" s="42" t="s">
        <v>18883</v>
      </c>
      <c r="P2452" s="43">
        <v>11.1</v>
      </c>
      <c r="Q2452" s="42" t="s">
        <v>18884</v>
      </c>
      <c r="R2452" s="43">
        <v>14.2</v>
      </c>
      <c r="S2452" s="43">
        <v>1.7</v>
      </c>
      <c r="T2452" s="43">
        <v>330</v>
      </c>
      <c r="U2452" s="43">
        <v>11.8</v>
      </c>
      <c r="V2452" s="43">
        <v>330</v>
      </c>
      <c r="W2452" s="42" t="s">
        <v>18885</v>
      </c>
      <c r="X2452" s="43">
        <v>23.5</v>
      </c>
      <c r="Y2452" s="43">
        <v>10.199999999999999</v>
      </c>
      <c r="Z2452" s="43">
        <v>2</v>
      </c>
      <c r="AA2452" s="43">
        <v>2.5</v>
      </c>
      <c r="AB2452" s="42" t="s">
        <v>18886</v>
      </c>
      <c r="AC2452" s="43">
        <v>7</v>
      </c>
      <c r="AD2452" s="42" t="s">
        <v>18887</v>
      </c>
      <c r="AE2452" s="43">
        <v>19.5</v>
      </c>
      <c r="AF2452" s="42" t="s">
        <v>1464</v>
      </c>
      <c r="AG2452" s="43">
        <v>79</v>
      </c>
      <c r="AH2452" s="43">
        <v>102.7</v>
      </c>
      <c r="AI2452" s="43">
        <v>226.2</v>
      </c>
      <c r="AJ2452" s="43">
        <v>475.46</v>
      </c>
      <c r="AK2452" s="42" t="s">
        <v>76</v>
      </c>
      <c r="AL2452" s="42" t="s">
        <v>76</v>
      </c>
      <c r="AM2452" s="42" t="s">
        <v>76</v>
      </c>
      <c r="AN2452" s="43">
        <v>3</v>
      </c>
    </row>
    <row r="2453" spans="2:40" x14ac:dyDescent="0.25">
      <c r="B2453" s="42" t="s">
        <v>408</v>
      </c>
      <c r="C2453" s="15">
        <v>467270</v>
      </c>
      <c r="D2453" s="15" t="s">
        <v>18815</v>
      </c>
      <c r="E2453" s="15">
        <v>2021</v>
      </c>
      <c r="F2453" s="41">
        <v>44256</v>
      </c>
      <c r="G2453" s="43">
        <v>1010.4</v>
      </c>
      <c r="H2453" s="43">
        <v>1016.1</v>
      </c>
      <c r="I2453" s="43">
        <v>1017.6</v>
      </c>
      <c r="J2453" s="42" t="s">
        <v>12445</v>
      </c>
      <c r="K2453" s="43">
        <v>1000.3</v>
      </c>
      <c r="L2453" s="42" t="s">
        <v>14152</v>
      </c>
      <c r="M2453" s="43">
        <v>21.1</v>
      </c>
      <c r="N2453" s="43">
        <v>32</v>
      </c>
      <c r="O2453" s="42" t="s">
        <v>18888</v>
      </c>
      <c r="P2453" s="43">
        <v>13</v>
      </c>
      <c r="Q2453" s="42" t="s">
        <v>18889</v>
      </c>
      <c r="R2453" s="43">
        <v>17.2</v>
      </c>
      <c r="S2453" s="43">
        <v>1.9</v>
      </c>
      <c r="T2453" s="43">
        <v>340</v>
      </c>
      <c r="U2453" s="43">
        <v>11.5</v>
      </c>
      <c r="V2453" s="43">
        <v>360</v>
      </c>
      <c r="W2453" s="42" t="s">
        <v>18890</v>
      </c>
      <c r="X2453" s="43">
        <v>10.5</v>
      </c>
      <c r="Y2453" s="43">
        <v>13.7</v>
      </c>
      <c r="Z2453" s="43">
        <v>2</v>
      </c>
      <c r="AA2453" s="43">
        <v>1.5</v>
      </c>
      <c r="AB2453" s="42" t="s">
        <v>18891</v>
      </c>
      <c r="AC2453" s="43">
        <v>3.5</v>
      </c>
      <c r="AD2453" s="42" t="s">
        <v>18892</v>
      </c>
      <c r="AE2453" s="43">
        <v>10</v>
      </c>
      <c r="AF2453" s="42" t="s">
        <v>6495</v>
      </c>
      <c r="AG2453" s="43">
        <v>80</v>
      </c>
      <c r="AH2453" s="43">
        <v>130</v>
      </c>
      <c r="AI2453" s="43">
        <v>200.9</v>
      </c>
      <c r="AJ2453" s="43">
        <v>517.48</v>
      </c>
      <c r="AK2453" s="42" t="s">
        <v>76</v>
      </c>
      <c r="AL2453" s="42" t="s">
        <v>76</v>
      </c>
      <c r="AM2453" s="42" t="s">
        <v>76</v>
      </c>
      <c r="AN2453" s="43">
        <v>4.3</v>
      </c>
    </row>
    <row r="2454" spans="2:40" x14ac:dyDescent="0.25">
      <c r="B2454" s="42" t="s">
        <v>408</v>
      </c>
      <c r="C2454" s="15">
        <v>467270</v>
      </c>
      <c r="D2454" s="15" t="s">
        <v>18815</v>
      </c>
      <c r="E2454" s="15">
        <v>2021</v>
      </c>
      <c r="F2454" s="41">
        <v>44287</v>
      </c>
      <c r="G2454" s="43">
        <v>1008.1</v>
      </c>
      <c r="H2454" s="43">
        <v>1013.6</v>
      </c>
      <c r="I2454" s="43">
        <v>1015.1</v>
      </c>
      <c r="J2454" s="42" t="s">
        <v>18893</v>
      </c>
      <c r="K2454" s="43">
        <v>999.5</v>
      </c>
      <c r="L2454" s="42" t="s">
        <v>14728</v>
      </c>
      <c r="M2454" s="43">
        <v>23.5</v>
      </c>
      <c r="N2454" s="43">
        <v>32.700000000000003</v>
      </c>
      <c r="O2454" s="42" t="s">
        <v>18894</v>
      </c>
      <c r="P2454" s="43">
        <v>16.8</v>
      </c>
      <c r="Q2454" s="42" t="s">
        <v>18895</v>
      </c>
      <c r="R2454" s="43">
        <v>18.899999999999999</v>
      </c>
      <c r="S2454" s="43">
        <v>1.9</v>
      </c>
      <c r="T2454" s="43">
        <v>330</v>
      </c>
      <c r="U2454" s="43">
        <v>12</v>
      </c>
      <c r="V2454" s="43">
        <v>340</v>
      </c>
      <c r="W2454" s="42" t="s">
        <v>18896</v>
      </c>
      <c r="X2454" s="43">
        <v>25.5</v>
      </c>
      <c r="Y2454" s="43">
        <v>9.1999999999999993</v>
      </c>
      <c r="Z2454" s="43">
        <v>2</v>
      </c>
      <c r="AA2454" s="43">
        <v>3.5</v>
      </c>
      <c r="AB2454" s="42" t="s">
        <v>18897</v>
      </c>
      <c r="AC2454" s="43">
        <v>12</v>
      </c>
      <c r="AD2454" s="42" t="s">
        <v>18898</v>
      </c>
      <c r="AE2454" s="43">
        <v>24.5</v>
      </c>
      <c r="AF2454" s="42" t="s">
        <v>6502</v>
      </c>
      <c r="AG2454" s="43">
        <v>77</v>
      </c>
      <c r="AH2454" s="43">
        <v>150</v>
      </c>
      <c r="AI2454" s="43">
        <v>173.1</v>
      </c>
      <c r="AJ2454" s="43">
        <v>528.89</v>
      </c>
      <c r="AK2454" s="42" t="s">
        <v>76</v>
      </c>
      <c r="AL2454" s="42" t="s">
        <v>76</v>
      </c>
      <c r="AM2454" s="42" t="s">
        <v>76</v>
      </c>
      <c r="AN2454" s="43">
        <v>5.3</v>
      </c>
    </row>
    <row r="2455" spans="2:40" x14ac:dyDescent="0.25">
      <c r="B2455" s="42" t="s">
        <v>408</v>
      </c>
      <c r="C2455" s="15">
        <v>467270</v>
      </c>
      <c r="D2455" s="15" t="s">
        <v>18815</v>
      </c>
      <c r="E2455" s="15">
        <v>2021</v>
      </c>
      <c r="F2455" s="41">
        <v>44317</v>
      </c>
      <c r="G2455" s="43">
        <v>1005.2</v>
      </c>
      <c r="H2455" s="43">
        <v>1010.7</v>
      </c>
      <c r="I2455" s="43">
        <v>1011.3</v>
      </c>
      <c r="J2455" s="42" t="s">
        <v>18899</v>
      </c>
      <c r="K2455" s="43">
        <v>999.2</v>
      </c>
      <c r="L2455" s="42" t="s">
        <v>18900</v>
      </c>
      <c r="M2455" s="43">
        <v>28.6</v>
      </c>
      <c r="N2455" s="43">
        <v>36.9</v>
      </c>
      <c r="O2455" s="42" t="s">
        <v>18901</v>
      </c>
      <c r="P2455" s="43">
        <v>19.899999999999999</v>
      </c>
      <c r="Q2455" s="42" t="s">
        <v>18902</v>
      </c>
      <c r="R2455" s="43">
        <v>23.4</v>
      </c>
      <c r="S2455" s="43">
        <v>1.8</v>
      </c>
      <c r="T2455" s="43">
        <v>220</v>
      </c>
      <c r="U2455" s="43">
        <v>11</v>
      </c>
      <c r="V2455" s="43">
        <v>280</v>
      </c>
      <c r="W2455" s="42" t="s">
        <v>18903</v>
      </c>
      <c r="X2455" s="43">
        <v>144</v>
      </c>
      <c r="Y2455" s="43">
        <v>17.5</v>
      </c>
      <c r="Z2455" s="43">
        <v>4</v>
      </c>
      <c r="AA2455" s="43">
        <v>10.5</v>
      </c>
      <c r="AB2455" s="42" t="s">
        <v>18904</v>
      </c>
      <c r="AC2455" s="43">
        <v>42</v>
      </c>
      <c r="AD2455" s="42" t="s">
        <v>18905</v>
      </c>
      <c r="AE2455" s="43">
        <v>125</v>
      </c>
      <c r="AF2455" s="42" t="s">
        <v>2318</v>
      </c>
      <c r="AG2455" s="43">
        <v>75</v>
      </c>
      <c r="AH2455" s="43">
        <v>183.3</v>
      </c>
      <c r="AI2455" s="43">
        <v>225.5</v>
      </c>
      <c r="AJ2455" s="43">
        <v>644.16</v>
      </c>
      <c r="AK2455" s="42" t="s">
        <v>76</v>
      </c>
      <c r="AL2455" s="42" t="s">
        <v>76</v>
      </c>
      <c r="AM2455" s="42" t="s">
        <v>76</v>
      </c>
      <c r="AN2455" s="43">
        <v>5.6</v>
      </c>
    </row>
    <row r="2456" spans="2:40" x14ac:dyDescent="0.25">
      <c r="B2456" s="42" t="s">
        <v>408</v>
      </c>
      <c r="C2456" s="15">
        <v>467270</v>
      </c>
      <c r="D2456" s="15" t="s">
        <v>18815</v>
      </c>
      <c r="E2456" s="15">
        <v>2021</v>
      </c>
      <c r="F2456" s="41">
        <v>44348</v>
      </c>
      <c r="G2456" s="43">
        <v>1002.2</v>
      </c>
      <c r="H2456" s="43">
        <v>1007.6</v>
      </c>
      <c r="I2456" s="43">
        <v>1007.9</v>
      </c>
      <c r="J2456" s="42" t="s">
        <v>18906</v>
      </c>
      <c r="K2456" s="43">
        <v>996.7</v>
      </c>
      <c r="L2456" s="42" t="s">
        <v>18907</v>
      </c>
      <c r="M2456" s="43">
        <v>28</v>
      </c>
      <c r="N2456" s="43">
        <v>35.1</v>
      </c>
      <c r="O2456" s="42" t="s">
        <v>18908</v>
      </c>
      <c r="P2456" s="43">
        <v>22.9</v>
      </c>
      <c r="Q2456" s="42" t="s">
        <v>18909</v>
      </c>
      <c r="R2456" s="43">
        <v>24.6</v>
      </c>
      <c r="S2456" s="43">
        <v>1.9</v>
      </c>
      <c r="T2456" s="43">
        <v>160</v>
      </c>
      <c r="U2456" s="43">
        <v>14.3</v>
      </c>
      <c r="V2456" s="43">
        <v>160</v>
      </c>
      <c r="W2456" s="42" t="s">
        <v>18910</v>
      </c>
      <c r="X2456" s="43">
        <v>695</v>
      </c>
      <c r="Y2456" s="43">
        <v>91.4</v>
      </c>
      <c r="Z2456" s="43">
        <v>18</v>
      </c>
      <c r="AA2456" s="43">
        <v>13</v>
      </c>
      <c r="AB2456" s="42" t="s">
        <v>18911</v>
      </c>
      <c r="AC2456" s="43">
        <v>51.5</v>
      </c>
      <c r="AD2456" s="42" t="s">
        <v>18912</v>
      </c>
      <c r="AE2456" s="43">
        <v>178</v>
      </c>
      <c r="AF2456" s="42" t="s">
        <v>13609</v>
      </c>
      <c r="AG2456" s="43">
        <v>83</v>
      </c>
      <c r="AH2456" s="43">
        <v>119.8</v>
      </c>
      <c r="AI2456" s="43">
        <v>136.19999999999999</v>
      </c>
      <c r="AJ2456" s="43">
        <v>482.85</v>
      </c>
      <c r="AK2456" s="42" t="s">
        <v>76</v>
      </c>
      <c r="AL2456" s="42" t="s">
        <v>76</v>
      </c>
      <c r="AM2456" s="42" t="s">
        <v>76</v>
      </c>
      <c r="AN2456" s="43">
        <v>7.7</v>
      </c>
    </row>
    <row r="2457" spans="2:40" x14ac:dyDescent="0.25">
      <c r="B2457" s="42" t="s">
        <v>408</v>
      </c>
      <c r="C2457" s="15">
        <v>467270</v>
      </c>
      <c r="D2457" s="15" t="s">
        <v>18815</v>
      </c>
      <c r="E2457" s="15">
        <v>2021</v>
      </c>
      <c r="F2457" s="41">
        <v>44378</v>
      </c>
      <c r="G2457" s="43">
        <v>1000.1</v>
      </c>
      <c r="H2457" s="43">
        <v>1005.5</v>
      </c>
      <c r="I2457" s="43">
        <v>1008.7</v>
      </c>
      <c r="J2457" s="42" t="s">
        <v>18913</v>
      </c>
      <c r="K2457" s="43">
        <v>987.4</v>
      </c>
      <c r="L2457" s="42" t="s">
        <v>18914</v>
      </c>
      <c r="M2457" s="43">
        <v>29</v>
      </c>
      <c r="N2457" s="43">
        <v>35.299999999999997</v>
      </c>
      <c r="O2457" s="42" t="s">
        <v>18915</v>
      </c>
      <c r="P2457" s="43">
        <v>23.8</v>
      </c>
      <c r="Q2457" s="42" t="s">
        <v>18916</v>
      </c>
      <c r="R2457" s="43">
        <v>24.9</v>
      </c>
      <c r="S2457" s="43">
        <v>2.1</v>
      </c>
      <c r="T2457" s="43">
        <v>300</v>
      </c>
      <c r="U2457" s="43">
        <v>18.100000000000001</v>
      </c>
      <c r="V2457" s="43">
        <v>320</v>
      </c>
      <c r="W2457" s="42" t="s">
        <v>18917</v>
      </c>
      <c r="X2457" s="43">
        <v>138</v>
      </c>
      <c r="Y2457" s="43">
        <v>37</v>
      </c>
      <c r="Z2457" s="43">
        <v>16</v>
      </c>
      <c r="AA2457" s="43">
        <v>8</v>
      </c>
      <c r="AB2457" s="42" t="s">
        <v>18918</v>
      </c>
      <c r="AC2457" s="43">
        <v>22</v>
      </c>
      <c r="AD2457" s="42" t="s">
        <v>18919</v>
      </c>
      <c r="AE2457" s="43">
        <v>42</v>
      </c>
      <c r="AF2457" s="42" t="s">
        <v>6525</v>
      </c>
      <c r="AG2457" s="43">
        <v>79</v>
      </c>
      <c r="AH2457" s="43">
        <v>175.1</v>
      </c>
      <c r="AI2457" s="43">
        <v>223.7</v>
      </c>
      <c r="AJ2457" s="43">
        <v>635.79999999999995</v>
      </c>
      <c r="AK2457" s="42" t="s">
        <v>76</v>
      </c>
      <c r="AL2457" s="42" t="s">
        <v>76</v>
      </c>
      <c r="AM2457" s="42" t="s">
        <v>76</v>
      </c>
      <c r="AN2457" s="43">
        <v>6.1</v>
      </c>
    </row>
    <row r="2458" spans="2:40" x14ac:dyDescent="0.25">
      <c r="B2458" s="42" t="s">
        <v>408</v>
      </c>
      <c r="C2458" s="15">
        <v>467270</v>
      </c>
      <c r="D2458" s="15" t="s">
        <v>18815</v>
      </c>
      <c r="E2458" s="15">
        <v>2021</v>
      </c>
      <c r="F2458" s="41">
        <v>44409</v>
      </c>
      <c r="G2458" s="43">
        <v>1002.3</v>
      </c>
      <c r="H2458" s="43">
        <v>1007.8</v>
      </c>
      <c r="I2458" s="43">
        <v>1009.2</v>
      </c>
      <c r="J2458" s="42" t="s">
        <v>18920</v>
      </c>
      <c r="K2458" s="43">
        <v>990.1</v>
      </c>
      <c r="L2458" s="42" t="s">
        <v>18921</v>
      </c>
      <c r="M2458" s="43">
        <v>28</v>
      </c>
      <c r="N2458" s="43">
        <v>34.299999999999997</v>
      </c>
      <c r="O2458" s="42" t="s">
        <v>18922</v>
      </c>
      <c r="P2458" s="43">
        <v>23.4</v>
      </c>
      <c r="Q2458" s="42" t="s">
        <v>18923</v>
      </c>
      <c r="R2458" s="43">
        <v>24.6</v>
      </c>
      <c r="S2458" s="43">
        <v>1.7</v>
      </c>
      <c r="T2458" s="43">
        <v>140</v>
      </c>
      <c r="U2458" s="43">
        <v>16.7</v>
      </c>
      <c r="V2458" s="43">
        <v>180</v>
      </c>
      <c r="W2458" s="42" t="s">
        <v>18924</v>
      </c>
      <c r="X2458" s="43">
        <v>611.5</v>
      </c>
      <c r="Y2458" s="43">
        <v>93.8</v>
      </c>
      <c r="Z2458" s="43">
        <v>15</v>
      </c>
      <c r="AA2458" s="43">
        <v>12.5</v>
      </c>
      <c r="AB2458" s="42" t="s">
        <v>18925</v>
      </c>
      <c r="AC2458" s="43">
        <v>40.5</v>
      </c>
      <c r="AD2458" s="42" t="s">
        <v>18926</v>
      </c>
      <c r="AE2458" s="43">
        <v>133.5</v>
      </c>
      <c r="AF2458" s="42" t="s">
        <v>18927</v>
      </c>
      <c r="AG2458" s="43">
        <v>83</v>
      </c>
      <c r="AH2458" s="43">
        <v>140.19999999999999</v>
      </c>
      <c r="AI2458" s="43">
        <v>173.2</v>
      </c>
      <c r="AJ2458" s="43">
        <v>512.97</v>
      </c>
      <c r="AK2458" s="42" t="s">
        <v>76</v>
      </c>
      <c r="AL2458" s="42" t="s">
        <v>76</v>
      </c>
      <c r="AM2458" s="42" t="s">
        <v>76</v>
      </c>
      <c r="AN2458" s="43">
        <v>6.8</v>
      </c>
    </row>
    <row r="2459" spans="2:40" x14ac:dyDescent="0.25">
      <c r="B2459" s="42" t="s">
        <v>408</v>
      </c>
      <c r="C2459" s="15">
        <v>467270</v>
      </c>
      <c r="D2459" s="15" t="s">
        <v>18815</v>
      </c>
      <c r="E2459" s="15">
        <v>2021</v>
      </c>
      <c r="F2459" s="41">
        <v>44440</v>
      </c>
      <c r="G2459" s="43">
        <v>1004.3</v>
      </c>
      <c r="H2459" s="43">
        <v>1009.8</v>
      </c>
      <c r="I2459" s="43">
        <v>1010.5</v>
      </c>
      <c r="J2459" s="42" t="s">
        <v>18928</v>
      </c>
      <c r="K2459" s="43">
        <v>988.9</v>
      </c>
      <c r="L2459" s="42" t="s">
        <v>18929</v>
      </c>
      <c r="M2459" s="43">
        <v>28.9</v>
      </c>
      <c r="N2459" s="43">
        <v>35.200000000000003</v>
      </c>
      <c r="O2459" s="42" t="s">
        <v>18930</v>
      </c>
      <c r="P2459" s="43">
        <v>24.5</v>
      </c>
      <c r="Q2459" s="42" t="s">
        <v>18931</v>
      </c>
      <c r="R2459" s="43">
        <v>24.3</v>
      </c>
      <c r="S2459" s="43">
        <v>1.5</v>
      </c>
      <c r="T2459" s="43">
        <v>320</v>
      </c>
      <c r="U2459" s="43">
        <v>12.4</v>
      </c>
      <c r="V2459" s="43">
        <v>320</v>
      </c>
      <c r="W2459" s="42" t="s">
        <v>11852</v>
      </c>
      <c r="X2459" s="43">
        <v>43</v>
      </c>
      <c r="Y2459" s="43">
        <v>7.2</v>
      </c>
      <c r="Z2459" s="43">
        <v>7</v>
      </c>
      <c r="AA2459" s="43">
        <v>13</v>
      </c>
      <c r="AB2459" s="42" t="s">
        <v>18932</v>
      </c>
      <c r="AC2459" s="43">
        <v>27</v>
      </c>
      <c r="AD2459" s="42" t="s">
        <v>18933</v>
      </c>
      <c r="AE2459" s="43">
        <v>27</v>
      </c>
      <c r="AF2459" s="42" t="s">
        <v>18934</v>
      </c>
      <c r="AG2459" s="43">
        <v>77</v>
      </c>
      <c r="AH2459" s="43">
        <v>161.1</v>
      </c>
      <c r="AI2459" s="43">
        <v>221.5</v>
      </c>
      <c r="AJ2459" s="43">
        <v>570.14</v>
      </c>
      <c r="AK2459" s="42" t="s">
        <v>76</v>
      </c>
      <c r="AL2459" s="42" t="s">
        <v>76</v>
      </c>
      <c r="AM2459" s="42" t="s">
        <v>76</v>
      </c>
      <c r="AN2459" s="43">
        <v>5</v>
      </c>
    </row>
    <row r="2460" spans="2:40" x14ac:dyDescent="0.25">
      <c r="B2460" s="42" t="s">
        <v>408</v>
      </c>
      <c r="C2460" s="15">
        <v>467270</v>
      </c>
      <c r="D2460" s="15" t="s">
        <v>18815</v>
      </c>
      <c r="E2460" s="15">
        <v>2021</v>
      </c>
      <c r="F2460" s="41">
        <v>44470</v>
      </c>
      <c r="G2460" s="43">
        <v>1007</v>
      </c>
      <c r="H2460" s="43">
        <v>1012.6</v>
      </c>
      <c r="I2460" s="43">
        <v>1014.5</v>
      </c>
      <c r="J2460" s="42" t="s">
        <v>17064</v>
      </c>
      <c r="K2460" s="43">
        <v>989.3</v>
      </c>
      <c r="L2460" s="42" t="s">
        <v>18935</v>
      </c>
      <c r="M2460" s="43">
        <v>26.3</v>
      </c>
      <c r="N2460" s="43">
        <v>34.5</v>
      </c>
      <c r="O2460" s="42" t="s">
        <v>18936</v>
      </c>
      <c r="P2460" s="43">
        <v>19.100000000000001</v>
      </c>
      <c r="Q2460" s="42" t="s">
        <v>18937</v>
      </c>
      <c r="R2460" s="43">
        <v>21.6</v>
      </c>
      <c r="S2460" s="43">
        <v>1.6</v>
      </c>
      <c r="T2460" s="43">
        <v>340</v>
      </c>
      <c r="U2460" s="43">
        <v>11</v>
      </c>
      <c r="V2460" s="43">
        <v>340</v>
      </c>
      <c r="W2460" s="42" t="s">
        <v>18938</v>
      </c>
      <c r="X2460" s="43">
        <v>9.5</v>
      </c>
      <c r="Y2460" s="43">
        <v>13.6</v>
      </c>
      <c r="Z2460" s="43">
        <v>2</v>
      </c>
      <c r="AA2460" s="43">
        <v>1.5</v>
      </c>
      <c r="AB2460" s="42" t="s">
        <v>18939</v>
      </c>
      <c r="AC2460" s="43">
        <v>3.5</v>
      </c>
      <c r="AD2460" s="42" t="s">
        <v>18940</v>
      </c>
      <c r="AE2460" s="43">
        <v>7.5</v>
      </c>
      <c r="AF2460" s="42" t="s">
        <v>3444</v>
      </c>
      <c r="AG2460" s="43">
        <v>76</v>
      </c>
      <c r="AH2460" s="43">
        <v>138.30000000000001</v>
      </c>
      <c r="AI2460" s="43">
        <v>195.2</v>
      </c>
      <c r="AJ2460" s="43">
        <v>475.07</v>
      </c>
      <c r="AK2460" s="42" t="s">
        <v>76</v>
      </c>
      <c r="AL2460" s="42" t="s">
        <v>76</v>
      </c>
      <c r="AM2460" s="42" t="s">
        <v>76</v>
      </c>
      <c r="AN2460" s="43">
        <v>5.0999999999999996</v>
      </c>
    </row>
    <row r="2461" spans="2:40" x14ac:dyDescent="0.25">
      <c r="B2461" s="42" t="s">
        <v>408</v>
      </c>
      <c r="C2461" s="15">
        <v>467270</v>
      </c>
      <c r="D2461" s="15" t="s">
        <v>18815</v>
      </c>
      <c r="E2461" s="15">
        <v>2021</v>
      </c>
      <c r="F2461" s="41">
        <v>44501</v>
      </c>
      <c r="G2461" s="43">
        <v>1010.4</v>
      </c>
      <c r="H2461" s="43">
        <v>1016</v>
      </c>
      <c r="I2461" s="43">
        <v>1015.6</v>
      </c>
      <c r="J2461" s="42" t="s">
        <v>18941</v>
      </c>
      <c r="K2461" s="43">
        <v>1003.4</v>
      </c>
      <c r="L2461" s="42" t="s">
        <v>18942</v>
      </c>
      <c r="M2461" s="43">
        <v>22.1</v>
      </c>
      <c r="N2461" s="43">
        <v>32.299999999999997</v>
      </c>
      <c r="O2461" s="42" t="s">
        <v>18943</v>
      </c>
      <c r="P2461" s="43">
        <v>12.1</v>
      </c>
      <c r="Q2461" s="42" t="s">
        <v>18944</v>
      </c>
      <c r="R2461" s="43">
        <v>17.600000000000001</v>
      </c>
      <c r="S2461" s="43">
        <v>1.7</v>
      </c>
      <c r="T2461" s="43">
        <v>340</v>
      </c>
      <c r="U2461" s="43">
        <v>14.2</v>
      </c>
      <c r="V2461" s="43">
        <v>360</v>
      </c>
      <c r="W2461" s="42" t="s">
        <v>18945</v>
      </c>
      <c r="X2461" s="43">
        <v>11.5</v>
      </c>
      <c r="Y2461" s="43">
        <v>14.2</v>
      </c>
      <c r="Z2461" s="43">
        <v>3</v>
      </c>
      <c r="AA2461" s="43">
        <v>1.5</v>
      </c>
      <c r="AB2461" s="42" t="s">
        <v>18946</v>
      </c>
      <c r="AC2461" s="43">
        <v>5</v>
      </c>
      <c r="AD2461" s="42" t="s">
        <v>18947</v>
      </c>
      <c r="AE2461" s="43">
        <v>10.5</v>
      </c>
      <c r="AF2461" s="42" t="s">
        <v>6554</v>
      </c>
      <c r="AG2461" s="43">
        <v>77</v>
      </c>
      <c r="AH2461" s="43">
        <v>111.8</v>
      </c>
      <c r="AI2461" s="43">
        <v>151.9</v>
      </c>
      <c r="AJ2461" s="43">
        <v>387.33</v>
      </c>
      <c r="AK2461" s="42" t="s">
        <v>76</v>
      </c>
      <c r="AL2461" s="42" t="s">
        <v>76</v>
      </c>
      <c r="AM2461" s="42" t="s">
        <v>76</v>
      </c>
      <c r="AN2461" s="43">
        <v>5.6</v>
      </c>
    </row>
    <row r="2462" spans="2:40" x14ac:dyDescent="0.25">
      <c r="B2462" s="42" t="s">
        <v>408</v>
      </c>
      <c r="C2462" s="15">
        <v>467270</v>
      </c>
      <c r="D2462" s="15" t="s">
        <v>18815</v>
      </c>
      <c r="E2462" s="15">
        <v>2021</v>
      </c>
      <c r="F2462" s="41">
        <v>44531</v>
      </c>
      <c r="G2462" s="43">
        <v>1014.2</v>
      </c>
      <c r="H2462" s="43">
        <v>1020</v>
      </c>
      <c r="I2462" s="43">
        <v>1022.1</v>
      </c>
      <c r="J2462" s="42" t="s">
        <v>18797</v>
      </c>
      <c r="K2462" s="43">
        <v>1006.4</v>
      </c>
      <c r="L2462" s="42" t="s">
        <v>18742</v>
      </c>
      <c r="M2462" s="43">
        <v>18.3</v>
      </c>
      <c r="N2462" s="43">
        <v>27.3</v>
      </c>
      <c r="O2462" s="42" t="s">
        <v>18948</v>
      </c>
      <c r="P2462" s="43">
        <v>9.5</v>
      </c>
      <c r="Q2462" s="42" t="s">
        <v>18949</v>
      </c>
      <c r="R2462" s="43">
        <v>13.8</v>
      </c>
      <c r="S2462" s="43">
        <v>1.9</v>
      </c>
      <c r="T2462" s="43">
        <v>340</v>
      </c>
      <c r="U2462" s="43">
        <v>11.9</v>
      </c>
      <c r="V2462" s="43">
        <v>340</v>
      </c>
      <c r="W2462" s="42" t="s">
        <v>18950</v>
      </c>
      <c r="X2462" s="43">
        <v>23</v>
      </c>
      <c r="Y2462" s="43">
        <v>17.5</v>
      </c>
      <c r="Z2462" s="43">
        <v>2</v>
      </c>
      <c r="AA2462" s="43">
        <v>2</v>
      </c>
      <c r="AB2462" s="42" t="s">
        <v>18951</v>
      </c>
      <c r="AC2462" s="43">
        <v>5.5</v>
      </c>
      <c r="AD2462" s="42" t="s">
        <v>18952</v>
      </c>
      <c r="AE2462" s="43">
        <v>22.5</v>
      </c>
      <c r="AF2462" s="42" t="s">
        <v>6560</v>
      </c>
      <c r="AG2462" s="43">
        <v>77</v>
      </c>
      <c r="AH2462" s="43">
        <v>95.5</v>
      </c>
      <c r="AI2462" s="43">
        <v>199.8</v>
      </c>
      <c r="AJ2462" s="43">
        <v>390.2</v>
      </c>
      <c r="AK2462" s="42" t="s">
        <v>76</v>
      </c>
      <c r="AL2462" s="42" t="s">
        <v>76</v>
      </c>
      <c r="AM2462" s="42" t="s">
        <v>76</v>
      </c>
      <c r="AN2462" s="43">
        <v>3.8</v>
      </c>
    </row>
  </sheetData>
  <mergeCells count="8">
    <mergeCell ref="S2:W2"/>
    <mergeCell ref="X2:AF2"/>
    <mergeCell ref="AK2:AM2"/>
    <mergeCell ref="AI2:AJ2"/>
    <mergeCell ref="C2:D2"/>
    <mergeCell ref="E2:F2"/>
    <mergeCell ref="G2:L2"/>
    <mergeCell ref="M2:Q2"/>
  </mergeCells>
  <phoneticPr fontId="3" type="noConversion"/>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F0E9C-7313-4A02-93B5-DCC10B1BF397}">
  <dimension ref="B2:BL116"/>
  <sheetViews>
    <sheetView showGridLines="0" tabSelected="1" zoomScale="60" zoomScaleNormal="60" workbookViewId="0">
      <pane xSplit="5" ySplit="12" topLeftCell="F13" activePane="bottomRight" state="frozen"/>
      <selection pane="topRight" activeCell="F1" sqref="F1"/>
      <selection pane="bottomLeft" activeCell="A13" sqref="A13"/>
      <selection pane="bottomRight" activeCell="C4" sqref="C4"/>
    </sheetView>
  </sheetViews>
  <sheetFormatPr defaultRowHeight="15.75" x14ac:dyDescent="0.25"/>
  <cols>
    <col min="1" max="1" width="2.77734375" style="103" customWidth="1"/>
    <col min="2" max="3" width="12.77734375" style="103" customWidth="1"/>
    <col min="4" max="4" width="10.77734375" style="103" customWidth="1"/>
    <col min="5" max="5" width="3.77734375" style="104" customWidth="1"/>
    <col min="6" max="25" width="5.77734375" style="103" customWidth="1"/>
    <col min="26" max="33" width="5.77734375" style="122" customWidth="1"/>
    <col min="34" max="65" width="5.77734375" style="103" customWidth="1"/>
    <col min="66" max="16384" width="8.88671875" style="103"/>
  </cols>
  <sheetData>
    <row r="2" spans="2:64" ht="24.95" customHeight="1" thickBot="1" x14ac:dyDescent="0.3">
      <c r="F2" s="105" t="s">
        <v>317</v>
      </c>
      <c r="G2" s="106"/>
      <c r="H2" s="106"/>
      <c r="I2" s="106"/>
      <c r="J2" s="106"/>
      <c r="K2" s="106"/>
      <c r="L2" s="106"/>
      <c r="M2" s="106"/>
      <c r="N2" s="106"/>
      <c r="O2" s="107"/>
      <c r="P2" s="105" t="s">
        <v>9051</v>
      </c>
      <c r="Q2" s="106"/>
      <c r="R2" s="106"/>
      <c r="S2" s="106"/>
      <c r="T2" s="106"/>
      <c r="U2" s="106"/>
      <c r="V2" s="106"/>
      <c r="W2" s="106"/>
      <c r="X2" s="106"/>
      <c r="Y2" s="107"/>
      <c r="Z2" s="105" t="s">
        <v>9049</v>
      </c>
      <c r="AA2" s="108"/>
      <c r="AB2" s="108"/>
      <c r="AC2" s="108"/>
      <c r="AD2" s="108"/>
      <c r="AE2" s="108"/>
      <c r="AF2" s="108"/>
      <c r="AG2" s="108"/>
      <c r="AH2" s="106"/>
      <c r="AI2" s="107"/>
      <c r="AJ2" s="109" t="s">
        <v>305</v>
      </c>
      <c r="AK2" s="106"/>
      <c r="AL2" s="106"/>
      <c r="AM2" s="106"/>
      <c r="AN2" s="106"/>
      <c r="AO2" s="106"/>
      <c r="AP2" s="106"/>
      <c r="AQ2" s="106"/>
      <c r="AR2" s="106"/>
      <c r="AS2" s="107"/>
      <c r="AT2" s="109" t="s">
        <v>316</v>
      </c>
      <c r="AU2" s="106"/>
      <c r="AV2" s="106"/>
      <c r="AW2" s="106"/>
      <c r="AX2" s="106"/>
      <c r="AY2" s="106"/>
      <c r="AZ2" s="106"/>
      <c r="BA2" s="106"/>
      <c r="BB2" s="106"/>
      <c r="BD2" s="109" t="s">
        <v>18768</v>
      </c>
      <c r="BE2" s="106"/>
      <c r="BF2" s="106"/>
      <c r="BG2" s="106"/>
      <c r="BH2" s="106"/>
      <c r="BI2" s="106"/>
      <c r="BJ2" s="106"/>
      <c r="BK2" s="106"/>
      <c r="BL2" s="106"/>
    </row>
    <row r="3" spans="2:64" s="104" customFormat="1" ht="24.95" customHeight="1" x14ac:dyDescent="0.25">
      <c r="B3" s="110" t="s">
        <v>9044</v>
      </c>
      <c r="C3" s="92" t="s">
        <v>942</v>
      </c>
      <c r="AW3" s="111"/>
      <c r="BA3" s="112"/>
    </row>
    <row r="4" spans="2:64" ht="24.95" customHeight="1" x14ac:dyDescent="0.3">
      <c r="B4" s="110" t="s">
        <v>308</v>
      </c>
      <c r="C4" s="93" t="s">
        <v>11906</v>
      </c>
      <c r="D4" s="103" t="str">
        <f>_xlfn.XLOOKUP(C4,TableStation[Station],TableStation[Name])</f>
        <v>玉山</v>
      </c>
      <c r="F4" s="113"/>
      <c r="G4" s="104"/>
      <c r="H4" s="104"/>
      <c r="I4" s="104"/>
      <c r="J4" s="104"/>
      <c r="K4" s="110" t="str">
        <f>MIN(_xlfn.UNIQUE(DatabaseYr[year]))&amp;"~"&amp;MAX(_xlfn.UNIQUE(DatabaseYr[year]))&amp;" Mean Annual cumulative"</f>
        <v>2015~2021 Mean Annual cumulative</v>
      </c>
      <c r="L4" s="114">
        <f>ROUND(AVERAGEIFS(DatabaseYr[GloblRad],DatabaseYr[Station],C4)*12,1)</f>
        <v>6333.1</v>
      </c>
      <c r="M4" s="114"/>
      <c r="N4" s="112" t="s">
        <v>313</v>
      </c>
      <c r="O4" s="104"/>
      <c r="P4" s="113"/>
      <c r="Q4" s="104"/>
      <c r="R4" s="104"/>
      <c r="S4" s="104"/>
      <c r="T4" s="104"/>
      <c r="U4" s="110" t="str">
        <f>MIN(_xlfn.UNIQUE(DatabaseYr[year]))&amp;"~"&amp;MAX(_xlfn.UNIQUE(DatabaseYr[year]))&amp;" Mean Annual cumulative"</f>
        <v>2015~2021 Mean Annual cumulative</v>
      </c>
      <c r="V4" s="115">
        <f>ROUND(AVERAGEIFS(DatabaseYr[SunShine],DatabaseYr[Station],C4)*12,1)</f>
        <v>2066.3000000000002</v>
      </c>
      <c r="W4" s="115"/>
      <c r="X4" s="112" t="s">
        <v>312</v>
      </c>
      <c r="Y4" s="104"/>
      <c r="Z4" s="113"/>
      <c r="AA4" s="104"/>
      <c r="AB4" s="104"/>
      <c r="AC4" s="104"/>
      <c r="AD4" s="104"/>
      <c r="AE4" s="116" t="str">
        <f>MIN(_xlfn.UNIQUE(DatabaseYr[year]))&amp;"~"&amp;MAX(_xlfn.UNIQUE(DatabaseYr[year]))&amp;" Mean"</f>
        <v>2015~2021 Mean</v>
      </c>
      <c r="AF4" s="117">
        <f>ROUND(AVERAGEIFS(DatabaseYr[Temperature],DatabaseYr[Station],Annual1!C4),1)</f>
        <v>5.0999999999999996</v>
      </c>
      <c r="AG4" s="117"/>
      <c r="AH4" s="112" t="s">
        <v>309</v>
      </c>
      <c r="AI4" s="104"/>
      <c r="AJ4" s="113"/>
      <c r="AK4" s="104"/>
      <c r="AL4" s="104"/>
      <c r="AM4" s="104"/>
      <c r="AN4" s="104"/>
      <c r="AO4" s="116" t="str">
        <f>MIN(_xlfn.UNIQUE(DatabaseYr[year]))&amp;"~"&amp;MAX(_xlfn.UNIQUE(DatabaseYr[year]))&amp;" Mean"</f>
        <v>2015~2021 Mean</v>
      </c>
      <c r="AP4" s="118">
        <f>ROUND(AVERAGEIFS(DatabaseYr[RH],DatabaseYr[Station],C4),1)</f>
        <v>73.5</v>
      </c>
      <c r="AQ4" s="118"/>
      <c r="AR4" s="112" t="s">
        <v>310</v>
      </c>
      <c r="AS4" s="104"/>
      <c r="AT4" s="113"/>
      <c r="AU4" s="104"/>
      <c r="AV4" s="104"/>
      <c r="AW4" s="104"/>
      <c r="AY4" s="110" t="str">
        <f>MIN(_xlfn.UNIQUE(DatabaseYr[year]))&amp;"~"&amp;MAX(_xlfn.UNIQUE(DatabaseYr[year]))&amp;" Mean Annual cumulative"</f>
        <v>2015~2021 Mean Annual cumulative</v>
      </c>
      <c r="AZ4" s="119">
        <f>ROUND(AVERAGEIFS(DatabaseYr[Precp],DatabaseYr[Station],C4)*12,1)</f>
        <v>2474.4</v>
      </c>
      <c r="BA4" s="119"/>
      <c r="BB4" s="112" t="s">
        <v>311</v>
      </c>
      <c r="BD4" s="113"/>
      <c r="BI4" s="116" t="str">
        <f>MIN(_xlfn.UNIQUE(DatabaseYr[year]))&amp;"~"&amp;MAX(_xlfn.UNIQUE(DatabaseYr[year]))&amp;" Mean"</f>
        <v>2015~2021 Mean</v>
      </c>
      <c r="BJ4" s="120">
        <f>ROUND(AVERAGEIFS(DatabaseYr[Cloud Amount],DatabaseYr[Station],C4),1)</f>
        <v>3.7</v>
      </c>
      <c r="BK4" s="120"/>
    </row>
    <row r="5" spans="2:64" ht="20.100000000000001" customHeight="1" x14ac:dyDescent="0.25">
      <c r="B5" s="110" t="s">
        <v>9045</v>
      </c>
      <c r="C5" s="121">
        <f>_xlfn.XLOOKUP(C4,TableStation[Station],TableStation[No.])</f>
        <v>467550</v>
      </c>
    </row>
    <row r="6" spans="2:64" ht="20.100000000000001" customHeight="1" x14ac:dyDescent="0.25">
      <c r="B6" s="110" t="s">
        <v>9046</v>
      </c>
      <c r="C6" s="121">
        <f>_xlfn.XLOOKUP(C4,TableStation[Station],TableStation[Longitude])</f>
        <v>120.95950000000001</v>
      </c>
      <c r="D6" s="103" t="s">
        <v>286</v>
      </c>
    </row>
    <row r="7" spans="2:64" ht="20.100000000000001" customHeight="1" x14ac:dyDescent="0.25">
      <c r="B7" s="110" t="s">
        <v>9047</v>
      </c>
      <c r="C7" s="121">
        <f>_xlfn.XLOOKUP(C4,TableStation[Station],TableStation[Latitude])</f>
        <v>23.4876</v>
      </c>
      <c r="D7" s="103" t="s">
        <v>287</v>
      </c>
    </row>
    <row r="8" spans="2:64" ht="20.100000000000001" customHeight="1" x14ac:dyDescent="0.25">
      <c r="B8" s="110" t="s">
        <v>9048</v>
      </c>
      <c r="C8" s="121">
        <f>_xlfn.XLOOKUP(C4,TableStation[Station],TableStation[Elevation])</f>
        <v>3844.8</v>
      </c>
      <c r="D8" s="103" t="s">
        <v>285</v>
      </c>
    </row>
    <row r="9" spans="2:64" ht="20.100000000000001" customHeight="1" x14ac:dyDescent="0.25">
      <c r="B9" s="110" t="s">
        <v>18819</v>
      </c>
      <c r="C9" s="121" t="str">
        <f>_xlfn.XLOOKUP(C4,TableStation[Station],TableStation[Setting Date])</f>
        <v>1943/01/01 ~</v>
      </c>
      <c r="Z9" s="103"/>
      <c r="AA9" s="103"/>
      <c r="AB9" s="103"/>
      <c r="AC9" s="103"/>
      <c r="AD9" s="103"/>
      <c r="AE9" s="103"/>
    </row>
    <row r="10" spans="2:64" ht="20.100000000000001" customHeight="1" x14ac:dyDescent="0.25">
      <c r="Z10" s="103"/>
      <c r="AA10" s="103"/>
      <c r="AB10" s="103"/>
      <c r="AC10" s="103"/>
      <c r="AD10" s="103"/>
      <c r="AE10" s="103"/>
    </row>
    <row r="11" spans="2:64" ht="20.100000000000001" customHeight="1" x14ac:dyDescent="0.3">
      <c r="B11" s="123" t="s">
        <v>9632</v>
      </c>
      <c r="Z11" s="103"/>
      <c r="AA11" s="103"/>
      <c r="AB11" s="103"/>
      <c r="AC11" s="103"/>
      <c r="AD11" s="103"/>
      <c r="AE11" s="103"/>
    </row>
    <row r="12" spans="2:64" s="127" customFormat="1" ht="20.100000000000001" customHeight="1" thickBot="1" x14ac:dyDescent="0.35">
      <c r="B12" s="103"/>
      <c r="C12" s="124">
        <f>IFERROR(IF(C3="USA","4184~5858",_xlfn.XLOOKUP(C3,GSI!$C$6:$C$106,GSI!$F$6:$F$106)),"")</f>
        <v>5857.6</v>
      </c>
      <c r="D12" s="103" t="s">
        <v>313</v>
      </c>
      <c r="E12" s="125"/>
      <c r="F12" s="126">
        <v>2015</v>
      </c>
      <c r="G12" s="126">
        <v>2016</v>
      </c>
      <c r="H12" s="126">
        <v>2017</v>
      </c>
      <c r="I12" s="126">
        <v>2018</v>
      </c>
      <c r="J12" s="126">
        <v>2019</v>
      </c>
      <c r="K12" s="126">
        <v>2020</v>
      </c>
      <c r="L12" s="126">
        <v>2021</v>
      </c>
      <c r="M12" s="126">
        <v>2022</v>
      </c>
      <c r="P12" s="126">
        <v>2015</v>
      </c>
      <c r="Q12" s="126">
        <v>2016</v>
      </c>
      <c r="R12" s="126">
        <v>2017</v>
      </c>
      <c r="S12" s="126">
        <v>2018</v>
      </c>
      <c r="T12" s="126">
        <v>2019</v>
      </c>
      <c r="U12" s="126">
        <v>2020</v>
      </c>
      <c r="V12" s="126">
        <v>2021</v>
      </c>
      <c r="W12" s="126">
        <v>2022</v>
      </c>
      <c r="Z12" s="126">
        <v>2015</v>
      </c>
      <c r="AA12" s="126">
        <v>2016</v>
      </c>
      <c r="AB12" s="126">
        <v>2017</v>
      </c>
      <c r="AC12" s="126">
        <v>2018</v>
      </c>
      <c r="AD12" s="126">
        <v>2019</v>
      </c>
      <c r="AE12" s="126">
        <v>2020</v>
      </c>
      <c r="AF12" s="126">
        <v>2021</v>
      </c>
      <c r="AG12" s="126">
        <v>2022</v>
      </c>
      <c r="AJ12" s="126">
        <v>2015</v>
      </c>
      <c r="AK12" s="126">
        <v>2016</v>
      </c>
      <c r="AL12" s="126">
        <v>2017</v>
      </c>
      <c r="AM12" s="126">
        <v>2018</v>
      </c>
      <c r="AN12" s="126">
        <v>2019</v>
      </c>
      <c r="AO12" s="126">
        <v>2020</v>
      </c>
      <c r="AP12" s="126">
        <v>2021</v>
      </c>
      <c r="AQ12" s="126">
        <v>2022</v>
      </c>
      <c r="AT12" s="126">
        <v>2015</v>
      </c>
      <c r="AU12" s="126">
        <v>2016</v>
      </c>
      <c r="AV12" s="126">
        <v>2017</v>
      </c>
      <c r="AW12" s="126">
        <v>2018</v>
      </c>
      <c r="AX12" s="126">
        <v>2019</v>
      </c>
      <c r="AY12" s="126">
        <v>2020</v>
      </c>
      <c r="AZ12" s="126">
        <v>2021</v>
      </c>
      <c r="BA12" s="126">
        <v>2022</v>
      </c>
      <c r="BD12" s="126">
        <v>2015</v>
      </c>
      <c r="BE12" s="126">
        <v>2016</v>
      </c>
      <c r="BF12" s="126">
        <v>2017</v>
      </c>
      <c r="BG12" s="126">
        <v>2018</v>
      </c>
      <c r="BH12" s="126">
        <v>2019</v>
      </c>
      <c r="BI12" s="126">
        <v>2020</v>
      </c>
      <c r="BJ12" s="126">
        <v>2021</v>
      </c>
      <c r="BK12" s="126">
        <v>2022</v>
      </c>
    </row>
    <row r="13" spans="2:64" x14ac:dyDescent="0.25">
      <c r="D13" s="127"/>
      <c r="E13" s="128" t="s">
        <v>318</v>
      </c>
      <c r="F13" s="129">
        <f t="shared" ref="F13:M13" si="0">MAX(_xlfn.ANCHORARRAY(F19))</f>
        <v>677.54</v>
      </c>
      <c r="G13" s="129">
        <f t="shared" si="0"/>
        <v>623.57000000000005</v>
      </c>
      <c r="H13" s="129">
        <f t="shared" si="0"/>
        <v>674.26</v>
      </c>
      <c r="I13" s="129">
        <f t="shared" si="0"/>
        <v>725.08</v>
      </c>
      <c r="J13" s="129">
        <f t="shared" si="0"/>
        <v>659</v>
      </c>
      <c r="K13" s="129">
        <f t="shared" si="0"/>
        <v>637.38</v>
      </c>
      <c r="L13" s="129">
        <f t="shared" si="0"/>
        <v>741.34</v>
      </c>
      <c r="M13" s="129" t="str">
        <f>IF(M19="not yet", "",MAX(_xlfn.ANCHORARRAY(M19)))</f>
        <v/>
      </c>
      <c r="P13" s="129">
        <f t="shared" ref="P13:W13" si="1">MAX(_xlfn.ANCHORARRAY(P19))</f>
        <v>259.39999999999998</v>
      </c>
      <c r="Q13" s="129">
        <f t="shared" si="1"/>
        <v>190.5</v>
      </c>
      <c r="R13" s="129">
        <f t="shared" si="1"/>
        <v>240.5</v>
      </c>
      <c r="S13" s="129">
        <f t="shared" si="1"/>
        <v>265.89999999999998</v>
      </c>
      <c r="T13" s="129">
        <f t="shared" si="1"/>
        <v>264.7</v>
      </c>
      <c r="U13" s="129">
        <f t="shared" si="1"/>
        <v>279.3</v>
      </c>
      <c r="V13" s="129">
        <f t="shared" si="1"/>
        <v>282.60000000000002</v>
      </c>
      <c r="W13" s="129" t="str">
        <f>IF(W19="not yet", "",MAX(_xlfn.ANCHORARRAY(W19)))</f>
        <v/>
      </c>
      <c r="Z13" s="130">
        <f t="shared" ref="Z13:AG13" si="2">MAX(_xlfn.ANCHORARRAY(Z19))</f>
        <v>8.9</v>
      </c>
      <c r="AA13" s="130">
        <f t="shared" si="2"/>
        <v>9</v>
      </c>
      <c r="AB13" s="130">
        <f t="shared" si="2"/>
        <v>9.6999999999999993</v>
      </c>
      <c r="AC13" s="130">
        <f t="shared" si="2"/>
        <v>8.3000000000000007</v>
      </c>
      <c r="AD13" s="130">
        <f t="shared" si="2"/>
        <v>8.3000000000000007</v>
      </c>
      <c r="AE13" s="130">
        <f t="shared" si="2"/>
        <v>9</v>
      </c>
      <c r="AF13" s="130">
        <f t="shared" si="2"/>
        <v>8.6999999999999993</v>
      </c>
      <c r="AG13" s="130" t="str">
        <f>IF(AG19="not yet", "",MAX(_xlfn.ANCHORARRAY(AG19)))</f>
        <v/>
      </c>
      <c r="AJ13" s="129">
        <f t="shared" ref="AJ13:AQ13" si="3">MAX(_xlfn.ANCHORARRAY(AJ19))</f>
        <v>83</v>
      </c>
      <c r="AK13" s="129">
        <f t="shared" si="3"/>
        <v>83</v>
      </c>
      <c r="AL13" s="129">
        <f t="shared" si="3"/>
        <v>87</v>
      </c>
      <c r="AM13" s="129">
        <f t="shared" si="3"/>
        <v>93</v>
      </c>
      <c r="AN13" s="129">
        <f t="shared" si="3"/>
        <v>95</v>
      </c>
      <c r="AO13" s="129">
        <f t="shared" si="3"/>
        <v>95</v>
      </c>
      <c r="AP13" s="129">
        <f t="shared" si="3"/>
        <v>85</v>
      </c>
      <c r="AQ13" s="129" t="str">
        <f>IF(AQ19="not yet", "",MAX(_xlfn.ANCHORARRAY(AQ19)))</f>
        <v/>
      </c>
      <c r="AT13" s="129">
        <f t="shared" ref="AT13:BA13" si="4">MAX(_xlfn.ANCHORARRAY(AT19))</f>
        <v>705.6</v>
      </c>
      <c r="AU13" s="129">
        <f t="shared" si="4"/>
        <v>847.4</v>
      </c>
      <c r="AV13" s="129">
        <f t="shared" si="4"/>
        <v>800</v>
      </c>
      <c r="AW13" s="129">
        <f t="shared" si="4"/>
        <v>614</v>
      </c>
      <c r="AX13" s="129">
        <f t="shared" si="4"/>
        <v>807.5</v>
      </c>
      <c r="AY13" s="129">
        <f t="shared" si="4"/>
        <v>609.5</v>
      </c>
      <c r="AZ13" s="129">
        <f t="shared" si="4"/>
        <v>871</v>
      </c>
      <c r="BA13" s="129" t="str">
        <f>IF(BA19="not yet", "",MAX(_xlfn.ANCHORARRAY(BA19)))</f>
        <v/>
      </c>
      <c r="BD13" s="103">
        <f>MAX(_xlfn.ANCHORARRAY(BD19))</f>
        <v>5.5</v>
      </c>
      <c r="BE13" s="103">
        <f t="shared" ref="BE13:BK13" si="5">MAX(_xlfn.ANCHORARRAY(BE19))</f>
        <v>5.8</v>
      </c>
      <c r="BF13" s="103">
        <f t="shared" si="5"/>
        <v>5.4</v>
      </c>
      <c r="BG13" s="103">
        <f t="shared" si="5"/>
        <v>4.5999999999999996</v>
      </c>
      <c r="BH13" s="103">
        <f t="shared" si="5"/>
        <v>6.6</v>
      </c>
      <c r="BI13" s="103">
        <f t="shared" si="5"/>
        <v>6.2</v>
      </c>
      <c r="BJ13" s="103">
        <f t="shared" si="5"/>
        <v>7.8</v>
      </c>
      <c r="BK13" s="103" t="str">
        <f>IF(BK19="not yet", "",MAX(_xlfn.ANCHORARRAY(BK19)))</f>
        <v/>
      </c>
    </row>
    <row r="14" spans="2:64" x14ac:dyDescent="0.25">
      <c r="D14" s="127"/>
      <c r="E14" s="128" t="s">
        <v>319</v>
      </c>
      <c r="F14" s="129">
        <f t="shared" ref="F14:L14" si="6">IFERROR(MEDIAN(_xlfn.ANCHORARRAY(F19)),"")</f>
        <v>532.32999999999993</v>
      </c>
      <c r="G14" s="129">
        <f t="shared" si="6"/>
        <v>455.17500000000001</v>
      </c>
      <c r="H14" s="129">
        <f t="shared" si="6"/>
        <v>450.85</v>
      </c>
      <c r="I14" s="129">
        <f t="shared" si="6"/>
        <v>538.005</v>
      </c>
      <c r="J14" s="129">
        <f t="shared" si="6"/>
        <v>568.625</v>
      </c>
      <c r="K14" s="129">
        <f t="shared" si="6"/>
        <v>542.0150000000001</v>
      </c>
      <c r="L14" s="129">
        <f t="shared" si="6"/>
        <v>561.92000000000007</v>
      </c>
      <c r="M14" s="129" t="str">
        <f>IFERROR(MEDIAN(_xlfn.ANCHORARRAY(M19)),"")</f>
        <v/>
      </c>
      <c r="P14" s="129">
        <f t="shared" ref="P14:V14" si="7">IFERROR(MEDIAN(_xlfn.ANCHORARRAY(P19)),"")</f>
        <v>171</v>
      </c>
      <c r="Q14" s="129">
        <f t="shared" si="7"/>
        <v>154.25</v>
      </c>
      <c r="R14" s="129">
        <f t="shared" si="7"/>
        <v>163.65</v>
      </c>
      <c r="S14" s="129">
        <f t="shared" si="7"/>
        <v>168.65</v>
      </c>
      <c r="T14" s="129">
        <f t="shared" si="7"/>
        <v>181.75</v>
      </c>
      <c r="U14" s="129">
        <f t="shared" si="7"/>
        <v>180.3</v>
      </c>
      <c r="V14" s="129">
        <f t="shared" si="7"/>
        <v>181.75</v>
      </c>
      <c r="W14" s="129" t="str">
        <f>IFERROR(MEDIAN(_xlfn.ANCHORARRAY(W19)),"")</f>
        <v/>
      </c>
      <c r="Z14" s="130">
        <f t="shared" ref="Z14:AF14" si="8">IFERROR(MEDIAN(_xlfn.ANCHORARRAY(Z19)),"")</f>
        <v>5.85</v>
      </c>
      <c r="AA14" s="130">
        <f t="shared" si="8"/>
        <v>5.75</v>
      </c>
      <c r="AB14" s="130">
        <f t="shared" si="8"/>
        <v>5.2</v>
      </c>
      <c r="AC14" s="130">
        <f t="shared" si="8"/>
        <v>4.9499999999999993</v>
      </c>
      <c r="AD14" s="130">
        <f t="shared" si="8"/>
        <v>6.7</v>
      </c>
      <c r="AE14" s="130">
        <f t="shared" si="8"/>
        <v>5.65</v>
      </c>
      <c r="AF14" s="130">
        <f t="shared" si="8"/>
        <v>6.1</v>
      </c>
      <c r="AG14" s="130" t="str">
        <f>IFERROR(MEDIAN(_xlfn.ANCHORARRAY(AG19)),"")</f>
        <v/>
      </c>
      <c r="AI14" s="104"/>
      <c r="AJ14" s="129">
        <f t="shared" ref="AJ14:AP14" si="9">IFERROR(MEDIAN(_xlfn.ANCHORARRAY(AJ19)),"")</f>
        <v>73.5</v>
      </c>
      <c r="AK14" s="129">
        <f t="shared" si="9"/>
        <v>75.5</v>
      </c>
      <c r="AL14" s="129">
        <f t="shared" si="9"/>
        <v>76</v>
      </c>
      <c r="AM14" s="129">
        <f t="shared" si="9"/>
        <v>75.5</v>
      </c>
      <c r="AN14" s="129">
        <f t="shared" si="9"/>
        <v>78.5</v>
      </c>
      <c r="AO14" s="129">
        <f t="shared" si="9"/>
        <v>80</v>
      </c>
      <c r="AP14" s="129">
        <f t="shared" si="9"/>
        <v>75.5</v>
      </c>
      <c r="AQ14" s="129" t="str">
        <f>IFERROR(MEDIAN(_xlfn.ANCHORARRAY(AQ19)),"")</f>
        <v/>
      </c>
      <c r="AT14" s="129">
        <f t="shared" ref="AT14:AZ14" si="10">IFERROR(MEDIAN(_xlfn.ANCHORARRAY(AT19)),"")</f>
        <v>65.400000000000006</v>
      </c>
      <c r="AU14" s="129">
        <f t="shared" si="10"/>
        <v>221.3</v>
      </c>
      <c r="AV14" s="129">
        <f t="shared" si="10"/>
        <v>124.25</v>
      </c>
      <c r="AW14" s="129">
        <f t="shared" si="10"/>
        <v>124</v>
      </c>
      <c r="AX14" s="129">
        <f t="shared" si="10"/>
        <v>134.25</v>
      </c>
      <c r="AY14" s="129">
        <f t="shared" si="10"/>
        <v>114</v>
      </c>
      <c r="AZ14" s="129">
        <f t="shared" si="10"/>
        <v>109.75</v>
      </c>
      <c r="BA14" s="129" t="str">
        <f>IFERROR(MEDIAN(_xlfn.ANCHORARRAY(BA19)),"")</f>
        <v/>
      </c>
      <c r="BD14" s="103">
        <f t="shared" ref="BD14:BJ14" si="11">IFERROR(MEDIAN(_xlfn.ANCHORARRAY(BD19)),"")</f>
        <v>4.55</v>
      </c>
      <c r="BE14" s="103">
        <f t="shared" si="11"/>
        <v>4.8499999999999996</v>
      </c>
      <c r="BF14" s="103">
        <f t="shared" si="11"/>
        <v>4.5999999999999996</v>
      </c>
      <c r="BG14" s="103">
        <f t="shared" si="11"/>
        <v>3.3499999999999996</v>
      </c>
      <c r="BH14" s="103">
        <f t="shared" si="11"/>
        <v>2.0999999999999996</v>
      </c>
      <c r="BI14" s="103">
        <f t="shared" si="11"/>
        <v>4.05</v>
      </c>
      <c r="BJ14" s="103">
        <f t="shared" si="11"/>
        <v>4.5</v>
      </c>
      <c r="BK14" s="103" t="str">
        <f>IFERROR(MEDIAN(_xlfn.ANCHORARRAY(BK19)),"")</f>
        <v/>
      </c>
    </row>
    <row r="15" spans="2:64" x14ac:dyDescent="0.25">
      <c r="D15" s="127"/>
      <c r="E15" s="128" t="s">
        <v>320</v>
      </c>
      <c r="F15" s="129">
        <f t="shared" ref="F15:L15" si="12">IFERROR(AVERAGE(_xlfn.ANCHORARRAY(F19)),"")</f>
        <v>519.14499999999998</v>
      </c>
      <c r="G15" s="129">
        <f t="shared" si="12"/>
        <v>454.49916666666667</v>
      </c>
      <c r="H15" s="129">
        <f t="shared" si="12"/>
        <v>492.0545454545454</v>
      </c>
      <c r="I15" s="129">
        <f t="shared" si="12"/>
        <v>557.88499999999988</v>
      </c>
      <c r="J15" s="129">
        <f t="shared" si="12"/>
        <v>559.60833333333335</v>
      </c>
      <c r="K15" s="129">
        <f t="shared" si="12"/>
        <v>542.37083333333328</v>
      </c>
      <c r="L15" s="129">
        <f t="shared" si="12"/>
        <v>565.78416666666669</v>
      </c>
      <c r="M15" s="129" t="str">
        <f>IFERROR(AVERAGE(_xlfn.ANCHORARRAY(M19)),"")</f>
        <v/>
      </c>
      <c r="P15" s="129">
        <f t="shared" ref="P15:V15" si="13">IFERROR(AVERAGE(_xlfn.ANCHORARRAY(P19)),"")</f>
        <v>168.91666666666666</v>
      </c>
      <c r="Q15" s="129">
        <f t="shared" si="13"/>
        <v>148.21666666666667</v>
      </c>
      <c r="R15" s="129">
        <f t="shared" si="13"/>
        <v>162.64166666666668</v>
      </c>
      <c r="S15" s="129">
        <f t="shared" si="13"/>
        <v>177.59166666666667</v>
      </c>
      <c r="T15" s="129">
        <f t="shared" si="13"/>
        <v>182.69166666666669</v>
      </c>
      <c r="U15" s="129">
        <f t="shared" si="13"/>
        <v>177.05833333333337</v>
      </c>
      <c r="V15" s="129">
        <f t="shared" si="13"/>
        <v>188.24166666666667</v>
      </c>
      <c r="W15" s="129" t="str">
        <f>IFERROR(AVERAGE(_xlfn.ANCHORARRAY(W19)),"")</f>
        <v/>
      </c>
      <c r="Z15" s="130">
        <f t="shared" ref="Z15:AF15" si="14">IFERROR(AVERAGE(_xlfn.ANCHORARRAY(Z19)),"")</f>
        <v>4.9249999999999998</v>
      </c>
      <c r="AA15" s="130">
        <f t="shared" si="14"/>
        <v>4.7416666666666671</v>
      </c>
      <c r="AB15" s="130">
        <f t="shared" si="14"/>
        <v>5.0999999999999996</v>
      </c>
      <c r="AC15" s="130">
        <f t="shared" si="14"/>
        <v>4.9083333333333332</v>
      </c>
      <c r="AD15" s="130">
        <f t="shared" si="14"/>
        <v>5.9416666666666673</v>
      </c>
      <c r="AE15" s="130">
        <f t="shared" si="14"/>
        <v>5</v>
      </c>
      <c r="AF15" s="130">
        <f t="shared" si="14"/>
        <v>5.3166666666666673</v>
      </c>
      <c r="AG15" s="130" t="str">
        <f>IFERROR(AVERAGE(_xlfn.ANCHORARRAY(AG19)),"")</f>
        <v/>
      </c>
      <c r="AJ15" s="129">
        <f t="shared" ref="AJ15:AP15" si="15">IFERROR(AVERAGE(_xlfn.ANCHORARRAY(AJ19)),"")</f>
        <v>73</v>
      </c>
      <c r="AK15" s="129">
        <f t="shared" si="15"/>
        <v>76.5</v>
      </c>
      <c r="AL15" s="129">
        <f t="shared" si="15"/>
        <v>73</v>
      </c>
      <c r="AM15" s="129">
        <f t="shared" si="15"/>
        <v>75.75</v>
      </c>
      <c r="AN15" s="129">
        <f t="shared" si="15"/>
        <v>70.75</v>
      </c>
      <c r="AO15" s="129">
        <f t="shared" si="15"/>
        <v>74.583333333333329</v>
      </c>
      <c r="AP15" s="129">
        <f t="shared" si="15"/>
        <v>70.583333333333329</v>
      </c>
      <c r="AQ15" s="129" t="str">
        <f>IFERROR(AVERAGE(_xlfn.ANCHORARRAY(AQ19)),"")</f>
        <v/>
      </c>
      <c r="AT15" s="129">
        <f t="shared" ref="AT15:AZ15" si="16">IFERROR(AVERAGE(_xlfn.ANCHORARRAY(AT19)),"")</f>
        <v>193.11666666666665</v>
      </c>
      <c r="AU15" s="129">
        <f t="shared" si="16"/>
        <v>272.02499999999998</v>
      </c>
      <c r="AV15" s="129">
        <f t="shared" si="16"/>
        <v>220.125</v>
      </c>
      <c r="AW15" s="129">
        <f t="shared" si="16"/>
        <v>196.99166666666667</v>
      </c>
      <c r="AX15" s="129">
        <f t="shared" si="16"/>
        <v>227.19166666666669</v>
      </c>
      <c r="AY15" s="129">
        <f t="shared" si="16"/>
        <v>147.34166666666667</v>
      </c>
      <c r="AZ15" s="129">
        <f t="shared" si="16"/>
        <v>186.625</v>
      </c>
      <c r="BA15" s="129" t="str">
        <f>IFERROR(AVERAGE(_xlfn.ANCHORARRAY(BA19)),"")</f>
        <v/>
      </c>
      <c r="BD15" s="103">
        <f t="shared" ref="BD15:BJ15" si="17">IFERROR(AVERAGE(_xlfn.ANCHORARRAY(BD19)),"")</f>
        <v>4.1916666666666673</v>
      </c>
      <c r="BE15" s="103">
        <f t="shared" si="17"/>
        <v>4.5583333333333327</v>
      </c>
      <c r="BF15" s="103">
        <f t="shared" si="17"/>
        <v>4.208333333333333</v>
      </c>
      <c r="BG15" s="103">
        <f t="shared" si="17"/>
        <v>3.3583333333333329</v>
      </c>
      <c r="BH15" s="103">
        <f t="shared" si="17"/>
        <v>1.9666666666666666</v>
      </c>
      <c r="BI15" s="103">
        <f t="shared" si="17"/>
        <v>3.0333333333333332</v>
      </c>
      <c r="BJ15" s="103">
        <f t="shared" si="17"/>
        <v>4.4666666666666668</v>
      </c>
      <c r="BK15" s="103" t="str">
        <f>IFERROR(AVERAGE(_xlfn.ANCHORARRAY(BK19)),"")</f>
        <v/>
      </c>
    </row>
    <row r="16" spans="2:64" x14ac:dyDescent="0.25">
      <c r="D16" s="127"/>
      <c r="E16" s="128" t="s">
        <v>321</v>
      </c>
      <c r="F16" s="129">
        <f t="shared" ref="F16:M16" si="18">MIN(_xlfn.ANCHORARRAY(F19))</f>
        <v>372.49</v>
      </c>
      <c r="G16" s="129">
        <f t="shared" si="18"/>
        <v>297.13</v>
      </c>
      <c r="H16" s="129">
        <f t="shared" si="18"/>
        <v>383.63</v>
      </c>
      <c r="I16" s="129">
        <f t="shared" si="18"/>
        <v>423.85</v>
      </c>
      <c r="J16" s="129">
        <f t="shared" si="18"/>
        <v>408.52</v>
      </c>
      <c r="K16" s="129">
        <f t="shared" si="18"/>
        <v>441.86</v>
      </c>
      <c r="L16" s="129">
        <f t="shared" si="18"/>
        <v>401.28</v>
      </c>
      <c r="M16" s="129" t="str">
        <f>IF(M19="not yet", "",MIN(_xlfn.ANCHORARRAY(M19)))</f>
        <v/>
      </c>
      <c r="P16" s="129">
        <f t="shared" ref="P16:W16" si="19">MIN(_xlfn.ANCHORARRAY(P19))</f>
        <v>113.8</v>
      </c>
      <c r="Q16" s="129">
        <f t="shared" si="19"/>
        <v>93.3</v>
      </c>
      <c r="R16" s="129">
        <f t="shared" si="19"/>
        <v>97.8</v>
      </c>
      <c r="S16" s="129">
        <f t="shared" si="19"/>
        <v>94</v>
      </c>
      <c r="T16" s="129">
        <f t="shared" si="19"/>
        <v>69.3</v>
      </c>
      <c r="U16" s="129">
        <f t="shared" si="19"/>
        <v>98</v>
      </c>
      <c r="V16" s="129">
        <f t="shared" si="19"/>
        <v>88.3</v>
      </c>
      <c r="W16" s="129" t="str">
        <f>IF(W19="not yet", "",MIN(_xlfn.ANCHORARRAY(W19)))</f>
        <v/>
      </c>
      <c r="Z16" s="130">
        <f t="shared" ref="Z16:AG16" si="20">MIN(_xlfn.ANCHORARRAY(Z19))</f>
        <v>-1.9</v>
      </c>
      <c r="AA16" s="130">
        <f t="shared" si="20"/>
        <v>-1.2</v>
      </c>
      <c r="AB16" s="130">
        <f t="shared" si="20"/>
        <v>0.1</v>
      </c>
      <c r="AC16" s="130">
        <f t="shared" si="20"/>
        <v>-0.3</v>
      </c>
      <c r="AD16" s="130">
        <f t="shared" si="20"/>
        <v>2.2999999999999998</v>
      </c>
      <c r="AE16" s="130">
        <f t="shared" si="20"/>
        <v>0.9</v>
      </c>
      <c r="AF16" s="130">
        <f t="shared" si="20"/>
        <v>-0.6</v>
      </c>
      <c r="AG16" s="130" t="str">
        <f>IF(AG19="not yet", "",MIN(_xlfn.ANCHORARRAY(AG19)))</f>
        <v/>
      </c>
      <c r="AJ16" s="129">
        <f t="shared" ref="AJ16:AQ16" si="21">MIN(_xlfn.ANCHORARRAY(AJ19))</f>
        <v>54</v>
      </c>
      <c r="AK16" s="129">
        <f t="shared" si="21"/>
        <v>70</v>
      </c>
      <c r="AL16" s="129">
        <f t="shared" si="21"/>
        <v>54</v>
      </c>
      <c r="AM16" s="129">
        <f t="shared" si="21"/>
        <v>60</v>
      </c>
      <c r="AN16" s="129">
        <f t="shared" si="21"/>
        <v>39</v>
      </c>
      <c r="AO16" s="129">
        <f t="shared" si="21"/>
        <v>35</v>
      </c>
      <c r="AP16" s="129">
        <f t="shared" si="21"/>
        <v>47</v>
      </c>
      <c r="AQ16" s="129" t="str">
        <f>IF(AQ19="not yet", "",MIN(_xlfn.ANCHORARRAY(AQ19)))</f>
        <v/>
      </c>
      <c r="AT16" s="129">
        <f t="shared" ref="AT16:BA16" si="22">MIN(_xlfn.ANCHORARRAY(AT19))</f>
        <v>12.9</v>
      </c>
      <c r="AU16" s="129">
        <f t="shared" si="22"/>
        <v>53.6</v>
      </c>
      <c r="AV16" s="129">
        <f t="shared" si="22"/>
        <v>22.2</v>
      </c>
      <c r="AW16" s="129">
        <f t="shared" si="22"/>
        <v>8</v>
      </c>
      <c r="AX16" s="129">
        <f t="shared" si="22"/>
        <v>0.5</v>
      </c>
      <c r="AY16" s="129">
        <f t="shared" si="22"/>
        <v>7.7</v>
      </c>
      <c r="AZ16" s="129">
        <f t="shared" si="22"/>
        <v>18.5</v>
      </c>
      <c r="BA16" s="129" t="str">
        <f>IF(BA19="not yet", "",MIN(_xlfn.ANCHORARRAY(BA19)))</f>
        <v/>
      </c>
      <c r="BD16" s="103">
        <f t="shared" ref="BD16:BK16" si="23">MIN(_xlfn.ANCHORARRAY(BD19))</f>
        <v>2</v>
      </c>
      <c r="BE16" s="103">
        <f t="shared" si="23"/>
        <v>2.7</v>
      </c>
      <c r="BF16" s="103">
        <f t="shared" si="23"/>
        <v>2.4</v>
      </c>
      <c r="BG16" s="103">
        <f t="shared" si="23"/>
        <v>2</v>
      </c>
      <c r="BH16" s="103">
        <f t="shared" si="23"/>
        <v>-3.4</v>
      </c>
      <c r="BI16" s="103">
        <f t="shared" si="23"/>
        <v>-2.7</v>
      </c>
      <c r="BJ16" s="103">
        <f t="shared" si="23"/>
        <v>1.8</v>
      </c>
      <c r="BK16" s="103" t="str">
        <f>IF(BK19="not yet", "",MIN(_xlfn.ANCHORARRAY(BK19)))</f>
        <v/>
      </c>
    </row>
    <row r="17" spans="4:63" x14ac:dyDescent="0.25">
      <c r="D17" s="127"/>
      <c r="E17" s="128" t="s">
        <v>322</v>
      </c>
      <c r="F17" s="131">
        <f t="shared" ref="F17:M17" si="24">SUM(_xlfn.ANCHORARRAY(F19))</f>
        <v>6229.74</v>
      </c>
      <c r="G17" s="131">
        <f t="shared" si="24"/>
        <v>5453.99</v>
      </c>
      <c r="H17" s="131">
        <f>AVERAGE(_xlfn.ANCHORARRAY(H19))*12</f>
        <v>5904.6545454545449</v>
      </c>
      <c r="I17" s="131">
        <f t="shared" si="24"/>
        <v>6694.619999999999</v>
      </c>
      <c r="J17" s="131">
        <f t="shared" si="24"/>
        <v>6715.3</v>
      </c>
      <c r="K17" s="131">
        <f t="shared" si="24"/>
        <v>6508.45</v>
      </c>
      <c r="L17" s="131">
        <f t="shared" si="24"/>
        <v>6789.41</v>
      </c>
      <c r="M17" s="131" t="str">
        <f>IF(M19="not yet", "",SUM(_xlfn.ANCHORARRAY(M19)))</f>
        <v/>
      </c>
      <c r="P17" s="131">
        <f t="shared" ref="P17:W17" si="25">SUM(_xlfn.ANCHORARRAY(P19))</f>
        <v>2027</v>
      </c>
      <c r="Q17" s="131">
        <f t="shared" si="25"/>
        <v>1778.6</v>
      </c>
      <c r="R17" s="131">
        <f t="shared" si="25"/>
        <v>1951.7</v>
      </c>
      <c r="S17" s="131">
        <f t="shared" si="25"/>
        <v>2131.1</v>
      </c>
      <c r="T17" s="131">
        <f t="shared" si="25"/>
        <v>2192.3000000000002</v>
      </c>
      <c r="U17" s="131">
        <f t="shared" si="25"/>
        <v>2124.7000000000003</v>
      </c>
      <c r="V17" s="131">
        <f t="shared" si="25"/>
        <v>2258.9</v>
      </c>
      <c r="W17" s="131" t="str">
        <f>IF(W19="not yet", "",SUM(_xlfn.ANCHORARRAY(W19)))</f>
        <v/>
      </c>
      <c r="AT17" s="129">
        <f t="shared" ref="AT17:BA17" si="26">SUM(_xlfn.ANCHORARRAY(AT19))</f>
        <v>2317.3999999999996</v>
      </c>
      <c r="AU17" s="129">
        <f t="shared" si="26"/>
        <v>3264.2999999999997</v>
      </c>
      <c r="AV17" s="129">
        <f t="shared" si="26"/>
        <v>2641.5</v>
      </c>
      <c r="AW17" s="129">
        <f t="shared" si="26"/>
        <v>2363.9</v>
      </c>
      <c r="AX17" s="129">
        <f t="shared" si="26"/>
        <v>2726.3</v>
      </c>
      <c r="AY17" s="129">
        <f t="shared" si="26"/>
        <v>1768.1</v>
      </c>
      <c r="AZ17" s="129">
        <f t="shared" si="26"/>
        <v>2239.5</v>
      </c>
      <c r="BA17" s="129" t="str">
        <f>IF(BA19="not yet", "",SUM(_xlfn.ANCHORARRAY(BA19)))</f>
        <v/>
      </c>
    </row>
    <row r="18" spans="4:63" x14ac:dyDescent="0.25">
      <c r="D18" s="127"/>
      <c r="E18" s="132"/>
    </row>
    <row r="19" spans="4:63" x14ac:dyDescent="0.25">
      <c r="D19" s="128" t="s">
        <v>254</v>
      </c>
      <c r="E19" s="132">
        <v>1</v>
      </c>
      <c r="F19" s="133" cm="1">
        <f t="array" ref="F19:F30">_xlfn._xlws.FILTER(DatabaseYr[GloblRad],(DatabaseYr[Station]=$C4)*(DatabaseYr[year]=F$12),"not yet")</f>
        <v>539.85</v>
      </c>
      <c r="G19" s="133" cm="1">
        <f t="array" ref="G19:G30">_xlfn._xlws.FILTER(DatabaseYr[GloblRad],(DatabaseYr[Station]=$C4)*(DatabaseYr[year]=G$12),"not yet")</f>
        <v>297.13</v>
      </c>
      <c r="H19" s="133" cm="1">
        <f t="array" ref="H19:H30">_xlfn._xlws.FILTER(DatabaseYr[GloblRad],(DatabaseYr[Station]=$C4)*(DatabaseYr[year]=H$12),"not yet")</f>
        <v>400.85</v>
      </c>
      <c r="I19" s="133" cm="1">
        <f t="array" ref="I19:I30">_xlfn._xlws.FILTER(DatabaseYr[GloblRad],(DatabaseYr[Station]=$C4)*(DatabaseYr[year]=I$12),"not yet")</f>
        <v>423.85</v>
      </c>
      <c r="J19" s="133" cm="1">
        <f t="array" ref="J19:J30">_xlfn._xlws.FILTER(DatabaseYr[GloblRad],(DatabaseYr[Station]=$C4)*(DatabaseYr[year]=J$12),"not yet")</f>
        <v>557.16999999999996</v>
      </c>
      <c r="K19" s="133" cm="1">
        <f t="array" ref="K19:K30">_xlfn._xlws.FILTER(DatabaseYr[GloblRad],(DatabaseYr[Station]=$C4)*(DatabaseYr[year]=K$12),"not yet")</f>
        <v>569.54999999999995</v>
      </c>
      <c r="L19" s="133" cm="1">
        <f t="array" ref="L19:L30">_xlfn._xlws.FILTER(DatabaseYr[GloblRad],(DatabaseYr[Station]=$C4)*(DatabaseYr[year]=L$12),"not yet")</f>
        <v>599.95000000000005</v>
      </c>
      <c r="M19" s="133" t="str" cm="1">
        <f t="array" ref="M19">_xlfn._xlws.FILTER(DatabaseYr[GloblRad],(DatabaseYr[Station]=$C4)*(DatabaseYr[year]=M$12),"not yet")</f>
        <v>not yet</v>
      </c>
      <c r="P19" s="133" cm="1">
        <f t="array" ref="P19:P30">_xlfn._xlws.FILTER(DatabaseYr[SunShine],(DatabaseYr[Station]=$C4)*(DatabaseYr[year]=P$12),"not yet")</f>
        <v>259.39999999999998</v>
      </c>
      <c r="Q19" s="133" cm="1">
        <f t="array" ref="Q19:Q30">_xlfn._xlws.FILTER(DatabaseYr[SunShine],(DatabaseYr[Station]=$C4)*(DatabaseYr[year]=Q$12),"not yet")</f>
        <v>99.6</v>
      </c>
      <c r="R19" s="133" cm="1">
        <f t="array" ref="R19:R30">_xlfn._xlws.FILTER(DatabaseYr[SunShine],(DatabaseYr[Station]=$C4)*(DatabaseYr[year]=R$12),"not yet")</f>
        <v>208.5</v>
      </c>
      <c r="S19" s="133" cm="1">
        <f t="array" ref="S19:S30">_xlfn._xlws.FILTER(DatabaseYr[SunShine],(DatabaseYr[Station]=$C4)*(DatabaseYr[year]=S$12),"not yet")</f>
        <v>161.19999999999999</v>
      </c>
      <c r="T19" s="133" cm="1">
        <f t="array" ref="T19:T30">_xlfn._xlws.FILTER(DatabaseYr[SunShine],(DatabaseYr[Station]=$C4)*(DatabaseYr[year]=T$12),"not yet")</f>
        <v>238.8</v>
      </c>
      <c r="U19" s="133" cm="1">
        <f t="array" ref="U19:U30">_xlfn._xlws.FILTER(DatabaseYr[SunShine],(DatabaseYr[Station]=$C4)*(DatabaseYr[year]=U$12),"not yet")</f>
        <v>279.3</v>
      </c>
      <c r="V19" s="133" cm="1">
        <f t="array" ref="V19:V30">_xlfn._xlws.FILTER(DatabaseYr[SunShine],(DatabaseYr[Station]=$C4)*(DatabaseYr[year]=V$12),"not yet")</f>
        <v>282.60000000000002</v>
      </c>
      <c r="W19" s="133" t="str" cm="1">
        <f t="array" ref="W19">_xlfn._xlws.FILTER(DatabaseYr[SunShine],(DatabaseYr[Station]=$C4)*(DatabaseYr[year]=W$12),"not yet")</f>
        <v>not yet</v>
      </c>
      <c r="Z19" s="134" cm="1">
        <f t="array" ref="Z19:Z30">_xlfn._xlws.FILTER(DatabaseYr[Temperature],(DatabaseYr[Station]=$C4)*(DatabaseYr[year]=Z$12),"not yet")</f>
        <v>1.5</v>
      </c>
      <c r="AA19" s="134" cm="1">
        <f t="array" ref="AA19:AA30">_xlfn._xlws.FILTER(DatabaseYr[Temperature],(DatabaseYr[Station]=$C4)*(DatabaseYr[year]=AA$12),"not yet")</f>
        <v>-0.4</v>
      </c>
      <c r="AB19" s="134" cm="1">
        <f t="array" ref="AB19:AB30">_xlfn._xlws.FILTER(DatabaseYr[Temperature],(DatabaseYr[Station]=$C4)*(DatabaseYr[year]=AB$12),"not yet")</f>
        <v>1.6</v>
      </c>
      <c r="AC19" s="134" cm="1">
        <f t="array" ref="AC19:AC30">_xlfn._xlws.FILTER(DatabaseYr[Temperature],(DatabaseYr[Station]=$C4)*(DatabaseYr[year]=AC$12),"not yet")</f>
        <v>0.5</v>
      </c>
      <c r="AD19" s="134" cm="1">
        <f t="array" ref="AD19:AD30">_xlfn._xlws.FILTER(DatabaseYr[Temperature],(DatabaseYr[Station]=$C4)*(DatabaseYr[year]=AD$12),"not yet")</f>
        <v>2.8</v>
      </c>
      <c r="AE19" s="134" cm="1">
        <f t="array" ref="AE19:AE30">_xlfn._xlws.FILTER(DatabaseYr[Temperature],(DatabaseYr[Station]=$C4)*(DatabaseYr[year]=AE$12),"not yet")</f>
        <v>1.8</v>
      </c>
      <c r="AF19" s="134" cm="1">
        <f t="array" ref="AF19:AF30">_xlfn._xlws.FILTER(DatabaseYr[Temperature],(DatabaseYr[Station]=$C4)*(DatabaseYr[year]=AF$12),"not yet")</f>
        <v>-0.6</v>
      </c>
      <c r="AG19" s="134" t="str" cm="1">
        <f t="array" ref="AG19">_xlfn._xlws.FILTER(DatabaseYr[Temperature],(DatabaseYr[Station]=$C4)*(DatabaseYr[year]=AG$12),"not yet")</f>
        <v>not yet</v>
      </c>
      <c r="AJ19" s="133" cm="1">
        <f t="array" ref="AJ19:AJ30">_xlfn._xlws.FILTER(DatabaseYr[RH],(DatabaseYr[Station]=$C4)*(DatabaseYr[year]=AJ$12),"not yet")</f>
        <v>54</v>
      </c>
      <c r="AK19" s="133" cm="1">
        <f t="array" ref="AK19:AK30">_xlfn._xlws.FILTER(DatabaseYr[RH],(DatabaseYr[Station]=$C4)*(DatabaseYr[year]=AK$12),"not yet")</f>
        <v>83</v>
      </c>
      <c r="AL19" s="133" cm="1">
        <f t="array" ref="AL19:AL30">_xlfn._xlws.FILTER(DatabaseYr[RH],(DatabaseYr[Station]=$C4)*(DatabaseYr[year]=AL$12),"not yet")</f>
        <v>58</v>
      </c>
      <c r="AM19" s="133" cm="1">
        <f t="array" ref="AM19:AM30">_xlfn._xlws.FILTER(DatabaseYr[RH],(DatabaseYr[Station]=$C4)*(DatabaseYr[year]=AM$12),"not yet")</f>
        <v>65</v>
      </c>
      <c r="AN19" s="133" cm="1">
        <f t="array" ref="AN19:AN30">_xlfn._xlws.FILTER(DatabaseYr[RH],(DatabaseYr[Station]=$C4)*(DatabaseYr[year]=AN$12),"not yet")</f>
        <v>61</v>
      </c>
      <c r="AO19" s="133" cm="1">
        <f t="array" ref="AO19:AO30">_xlfn._xlws.FILTER(DatabaseYr[RH],(DatabaseYr[Station]=$C4)*(DatabaseYr[year]=AO$12),"not yet")</f>
        <v>35</v>
      </c>
      <c r="AP19" s="133" cm="1">
        <f t="array" ref="AP19:AP30">_xlfn._xlws.FILTER(DatabaseYr[RH],(DatabaseYr[Station]=$C4)*(DatabaseYr[year]=AP$12),"not yet")</f>
        <v>52</v>
      </c>
      <c r="AQ19" s="133" t="str" cm="1">
        <f t="array" ref="AQ19">_xlfn._xlws.FILTER(DatabaseYr[RH],(DatabaseYr[Station]=$C4)*(DatabaseYr[year]=AQ$12),"not yet")</f>
        <v>not yet</v>
      </c>
      <c r="AT19" s="133" cm="1">
        <f t="array" ref="AT19:AT30">_xlfn._xlws.FILTER(DatabaseYr[Precp],(DatabaseYr[Station]=$C4)*(DatabaseYr[year]=AT$12),"not yet")</f>
        <v>15.3</v>
      </c>
      <c r="AU19" s="133" cm="1">
        <f t="array" ref="AU19:AU30">_xlfn._xlws.FILTER(DatabaseYr[Precp],(DatabaseYr[Station]=$C4)*(DatabaseYr[year]=AU$12),"not yet")</f>
        <v>387.9</v>
      </c>
      <c r="AV19" s="133" cm="1">
        <f t="array" ref="AV19:AV30">_xlfn._xlws.FILTER(DatabaseYr[Precp],(DatabaseYr[Station]=$C4)*(DatabaseYr[year]=AV$12),"not yet")</f>
        <v>22.2</v>
      </c>
      <c r="AW19" s="133" cm="1">
        <f t="array" ref="AW19:AW30">_xlfn._xlws.FILTER(DatabaseYr[Precp],(DatabaseYr[Station]=$C4)*(DatabaseYr[year]=AW$12),"not yet")</f>
        <v>301.89999999999998</v>
      </c>
      <c r="AX19" s="133" cm="1">
        <f t="array" ref="AX19:AX30">_xlfn._xlws.FILTER(DatabaseYr[Precp],(DatabaseYr[Station]=$C4)*(DatabaseYr[year]=AX$12),"not yet")</f>
        <v>31.8</v>
      </c>
      <c r="AY19" s="133" cm="1">
        <f t="array" ref="AY19:AY30">_xlfn._xlws.FILTER(DatabaseYr[Precp],(DatabaseYr[Station]=$C4)*(DatabaseYr[year]=AY$12),"not yet")</f>
        <v>7.7</v>
      </c>
      <c r="AZ19" s="133" cm="1">
        <f t="array" ref="AZ19:AZ30">_xlfn._xlws.FILTER(DatabaseYr[Precp],(DatabaseYr[Station]=$C4)*(DatabaseYr[year]=AZ$12),"not yet")</f>
        <v>18.5</v>
      </c>
      <c r="BA19" s="133" t="str" cm="1">
        <f t="array" ref="BA19">_xlfn._xlws.FILTER(DatabaseYr[Precp],(DatabaseYr[Station]=$C4)*(DatabaseYr[year]=BA$12),"not yet")</f>
        <v>not yet</v>
      </c>
      <c r="BD19" s="103" cm="1">
        <f t="array" ref="BD19:BD30">_xlfn._xlws.FILTER(DatabaseYr[Cloud Amount],(DatabaseYr[Station]=$C4)*(DatabaseYr[year]=BD$12),"not yet")</f>
        <v>2</v>
      </c>
      <c r="BE19" s="103" cm="1">
        <f t="array" ref="BE19:BE30">_xlfn._xlws.FILTER(DatabaseYr[Cloud Amount],(DatabaseYr[Station]=$C4)*(DatabaseYr[year]=BE$12),"not yet")</f>
        <v>4.7</v>
      </c>
      <c r="BF19" s="103" cm="1">
        <f t="array" ref="BF19:BF30">_xlfn._xlws.FILTER(DatabaseYr[Cloud Amount],(DatabaseYr[Station]=$C4)*(DatabaseYr[year]=BF$12),"not yet")</f>
        <v>2.9</v>
      </c>
      <c r="BG19" s="103" cm="1">
        <f t="array" ref="BG19:BG30">_xlfn._xlws.FILTER(DatabaseYr[Cloud Amount],(DatabaseYr[Station]=$C4)*(DatabaseYr[year]=BG$12),"not yet")</f>
        <v>4.0999999999999996</v>
      </c>
      <c r="BH19" s="103" cm="1">
        <f t="array" ref="BH19:BH30">_xlfn._xlws.FILTER(DatabaseYr[Cloud Amount],(DatabaseYr[Station]=$C4)*(DatabaseYr[year]=BH$12),"not yet")</f>
        <v>2.6</v>
      </c>
      <c r="BI19" s="103" cm="1">
        <f t="array" ref="BI19:BI30">_xlfn._xlws.FILTER(DatabaseYr[Cloud Amount],(DatabaseYr[Station]=$C4)*(DatabaseYr[year]=BI$12),"not yet")</f>
        <v>2.8</v>
      </c>
      <c r="BJ19" s="103" cm="1">
        <f t="array" ref="BJ19:BJ30">_xlfn._xlws.FILTER(DatabaseYr[Cloud Amount],(DatabaseYr[Station]=$C4)*(DatabaseYr[year]=BJ$12),"not yet")</f>
        <v>2.4</v>
      </c>
      <c r="BK19" s="103" t="str" cm="1">
        <f t="array" ref="BK19">_xlfn._xlws.FILTER(DatabaseYr[Cloud Amount],(DatabaseYr[Station]=$C4)*(DatabaseYr[year]=BK$12),"not yet")</f>
        <v>not yet</v>
      </c>
    </row>
    <row r="20" spans="4:63" x14ac:dyDescent="0.25">
      <c r="D20" s="128" t="s">
        <v>262</v>
      </c>
      <c r="E20" s="132">
        <v>2</v>
      </c>
      <c r="F20" s="133">
        <v>372.49</v>
      </c>
      <c r="G20" s="133">
        <v>456.31</v>
      </c>
      <c r="H20" s="133">
        <v>385.51</v>
      </c>
      <c r="I20" s="133">
        <v>477.16</v>
      </c>
      <c r="J20" s="133">
        <v>627.91999999999996</v>
      </c>
      <c r="K20" s="133">
        <v>577.58000000000004</v>
      </c>
      <c r="L20" s="133">
        <v>589.42999999999995</v>
      </c>
      <c r="M20" s="133"/>
      <c r="P20" s="133">
        <v>124.4</v>
      </c>
      <c r="Q20" s="133">
        <v>145.4</v>
      </c>
      <c r="R20" s="133">
        <v>159.30000000000001</v>
      </c>
      <c r="S20" s="133">
        <v>162.6</v>
      </c>
      <c r="T20" s="133">
        <v>258.60000000000002</v>
      </c>
      <c r="U20" s="133">
        <v>216.4</v>
      </c>
      <c r="V20" s="133">
        <v>254.7</v>
      </c>
      <c r="W20" s="133"/>
      <c r="Z20" s="134">
        <v>-1.9</v>
      </c>
      <c r="AA20" s="134">
        <v>-1.2</v>
      </c>
      <c r="AB20" s="134">
        <v>0.1</v>
      </c>
      <c r="AC20" s="134">
        <v>-0.3</v>
      </c>
      <c r="AD20" s="134">
        <v>4.0999999999999996</v>
      </c>
      <c r="AE20" s="134">
        <v>1.4</v>
      </c>
      <c r="AF20" s="134">
        <v>2.7</v>
      </c>
      <c r="AG20" s="134"/>
      <c r="AJ20" s="133">
        <v>80</v>
      </c>
      <c r="AK20" s="133">
        <v>79</v>
      </c>
      <c r="AL20" s="133">
        <v>66</v>
      </c>
      <c r="AM20" s="133">
        <v>66</v>
      </c>
      <c r="AN20" s="133">
        <v>46</v>
      </c>
      <c r="AO20" s="133">
        <v>54</v>
      </c>
      <c r="AP20" s="133">
        <v>59</v>
      </c>
      <c r="AQ20" s="133"/>
      <c r="AT20" s="133">
        <v>13</v>
      </c>
      <c r="AU20" s="133">
        <v>53.6</v>
      </c>
      <c r="AV20" s="133">
        <v>44.9</v>
      </c>
      <c r="AW20" s="133">
        <v>19.2</v>
      </c>
      <c r="AX20" s="133">
        <v>3</v>
      </c>
      <c r="AY20" s="133">
        <v>11.5</v>
      </c>
      <c r="AZ20" s="133">
        <v>43</v>
      </c>
      <c r="BA20" s="133"/>
      <c r="BD20" s="103">
        <v>4.5</v>
      </c>
      <c r="BE20" s="103">
        <v>2.7</v>
      </c>
      <c r="BF20" s="103">
        <v>2.8</v>
      </c>
      <c r="BG20" s="103">
        <v>3</v>
      </c>
      <c r="BH20" s="103">
        <v>1.4</v>
      </c>
      <c r="BI20" s="103">
        <v>4</v>
      </c>
      <c r="BJ20" s="103">
        <v>1.8</v>
      </c>
    </row>
    <row r="21" spans="4:63" x14ac:dyDescent="0.25">
      <c r="D21" s="128" t="s">
        <v>263</v>
      </c>
      <c r="E21" s="132">
        <v>3</v>
      </c>
      <c r="F21" s="133">
        <v>467.92</v>
      </c>
      <c r="G21" s="133">
        <v>323.45999999999998</v>
      </c>
      <c r="H21" s="133">
        <v>383.63</v>
      </c>
      <c r="I21" s="133">
        <v>679.94</v>
      </c>
      <c r="J21" s="133">
        <v>477.53</v>
      </c>
      <c r="K21" s="133">
        <v>464.08</v>
      </c>
      <c r="L21" s="133">
        <v>544.11</v>
      </c>
      <c r="M21" s="133"/>
      <c r="P21" s="133">
        <v>126.6</v>
      </c>
      <c r="Q21" s="133">
        <v>93.3</v>
      </c>
      <c r="R21" s="133">
        <v>106.1</v>
      </c>
      <c r="S21" s="133">
        <v>204.4</v>
      </c>
      <c r="T21" s="133">
        <v>141.30000000000001</v>
      </c>
      <c r="U21" s="133">
        <v>137.6</v>
      </c>
      <c r="V21" s="133">
        <v>183.2</v>
      </c>
      <c r="W21" s="133"/>
      <c r="Z21" s="134">
        <v>2.2999999999999998</v>
      </c>
      <c r="AA21" s="134">
        <v>0.3</v>
      </c>
      <c r="AB21" s="134">
        <v>0.3</v>
      </c>
      <c r="AC21" s="134">
        <v>1.4</v>
      </c>
      <c r="AD21" s="134">
        <v>2.2999999999999998</v>
      </c>
      <c r="AE21" s="134">
        <v>2.7</v>
      </c>
      <c r="AF21" s="134">
        <v>3.7</v>
      </c>
      <c r="AG21" s="134"/>
      <c r="AJ21" s="133">
        <v>81</v>
      </c>
      <c r="AK21" s="133">
        <v>82</v>
      </c>
      <c r="AL21" s="133">
        <v>87</v>
      </c>
      <c r="AM21" s="133">
        <v>60</v>
      </c>
      <c r="AN21" s="133">
        <v>80</v>
      </c>
      <c r="AO21" s="133">
        <v>76</v>
      </c>
      <c r="AP21" s="133">
        <v>85</v>
      </c>
      <c r="AQ21" s="133"/>
      <c r="AT21" s="133">
        <v>12.9</v>
      </c>
      <c r="AU21" s="133">
        <v>108</v>
      </c>
      <c r="AV21" s="133">
        <v>35.4</v>
      </c>
      <c r="AW21" s="133">
        <v>16</v>
      </c>
      <c r="AX21" s="133">
        <v>135</v>
      </c>
      <c r="AY21" s="133">
        <v>89</v>
      </c>
      <c r="AZ21" s="133">
        <v>27.5</v>
      </c>
      <c r="BA21" s="133"/>
      <c r="BD21" s="103">
        <v>3.7</v>
      </c>
      <c r="BE21" s="103">
        <v>5</v>
      </c>
      <c r="BF21" s="103">
        <v>4.8</v>
      </c>
      <c r="BG21" s="103">
        <v>2.9</v>
      </c>
      <c r="BH21" s="103">
        <v>-0.4</v>
      </c>
      <c r="BI21" s="103">
        <v>-1.2</v>
      </c>
      <c r="BJ21" s="103">
        <v>3.4</v>
      </c>
    </row>
    <row r="22" spans="4:63" x14ac:dyDescent="0.25">
      <c r="D22" s="128" t="s">
        <v>264</v>
      </c>
      <c r="E22" s="132">
        <v>4</v>
      </c>
      <c r="F22" s="133">
        <v>557.22</v>
      </c>
      <c r="G22" s="133">
        <v>454.04</v>
      </c>
      <c r="H22" s="133">
        <v>450.85</v>
      </c>
      <c r="I22" s="133">
        <v>661.62</v>
      </c>
      <c r="J22" s="133">
        <v>595.77</v>
      </c>
      <c r="K22" s="133">
        <v>517.70000000000005</v>
      </c>
      <c r="L22" s="133">
        <v>579.73</v>
      </c>
      <c r="M22" s="133"/>
      <c r="P22" s="133">
        <v>167.1</v>
      </c>
      <c r="Q22" s="133">
        <v>133.5</v>
      </c>
      <c r="R22" s="133">
        <v>144.6</v>
      </c>
      <c r="S22" s="133">
        <v>195.5</v>
      </c>
      <c r="T22" s="133">
        <v>169.6</v>
      </c>
      <c r="U22" s="133">
        <v>136.1</v>
      </c>
      <c r="V22" s="133">
        <v>168.5</v>
      </c>
      <c r="W22" s="133"/>
      <c r="Z22" s="134">
        <v>3.6</v>
      </c>
      <c r="AA22" s="134">
        <v>4.0999999999999996</v>
      </c>
      <c r="AB22" s="134">
        <v>3.4</v>
      </c>
      <c r="AC22" s="134">
        <v>4.8</v>
      </c>
      <c r="AD22" s="134">
        <v>4.9000000000000004</v>
      </c>
      <c r="AE22" s="134">
        <v>3</v>
      </c>
      <c r="AF22" s="134">
        <v>6.1</v>
      </c>
      <c r="AG22" s="134"/>
      <c r="AJ22" s="133">
        <v>74</v>
      </c>
      <c r="AK22" s="133">
        <v>78</v>
      </c>
      <c r="AL22" s="133">
        <v>79</v>
      </c>
      <c r="AM22" s="133">
        <v>76</v>
      </c>
      <c r="AN22" s="133">
        <v>83</v>
      </c>
      <c r="AO22" s="133">
        <v>83</v>
      </c>
      <c r="AP22" s="133">
        <v>79</v>
      </c>
      <c r="AQ22" s="133"/>
      <c r="AT22" s="133">
        <v>85.1</v>
      </c>
      <c r="AU22" s="133">
        <v>275.60000000000002</v>
      </c>
      <c r="AV22" s="133">
        <v>358</v>
      </c>
      <c r="AW22" s="133">
        <v>96</v>
      </c>
      <c r="AX22" s="133">
        <v>171.5</v>
      </c>
      <c r="AY22" s="133">
        <v>85.4</v>
      </c>
      <c r="AZ22" s="133">
        <v>37.5</v>
      </c>
      <c r="BA22" s="133"/>
      <c r="BD22" s="103">
        <v>4.8</v>
      </c>
      <c r="BE22" s="103">
        <v>5.8</v>
      </c>
      <c r="BF22" s="103">
        <v>4.5999999999999996</v>
      </c>
      <c r="BG22" s="103">
        <v>4.5999999999999996</v>
      </c>
      <c r="BH22" s="103">
        <v>3.8</v>
      </c>
      <c r="BI22" s="103">
        <v>-0.4</v>
      </c>
      <c r="BJ22" s="103">
        <v>3.6</v>
      </c>
    </row>
    <row r="23" spans="4:63" x14ac:dyDescent="0.25">
      <c r="D23" s="128" t="s">
        <v>265</v>
      </c>
      <c r="E23" s="132">
        <v>5</v>
      </c>
      <c r="F23" s="133">
        <v>485.43</v>
      </c>
      <c r="G23" s="133">
        <v>578.57000000000005</v>
      </c>
      <c r="H23" s="133">
        <v>418.42</v>
      </c>
      <c r="I23" s="133">
        <v>725.08</v>
      </c>
      <c r="J23" s="133">
        <v>408.52</v>
      </c>
      <c r="K23" s="133">
        <v>491.64</v>
      </c>
      <c r="L23" s="133">
        <v>715.9</v>
      </c>
      <c r="M23" s="133"/>
      <c r="P23" s="133">
        <v>116.5</v>
      </c>
      <c r="Q23" s="133">
        <v>157.69999999999999</v>
      </c>
      <c r="R23" s="133">
        <v>97.8</v>
      </c>
      <c r="S23" s="133">
        <v>219</v>
      </c>
      <c r="T23" s="133">
        <v>69.3</v>
      </c>
      <c r="U23" s="133">
        <v>98</v>
      </c>
      <c r="V23" s="133">
        <v>216.1</v>
      </c>
      <c r="W23" s="133"/>
      <c r="Z23" s="134">
        <v>6.4</v>
      </c>
      <c r="AA23" s="134">
        <v>7</v>
      </c>
      <c r="AB23" s="134">
        <v>5.4</v>
      </c>
      <c r="AC23" s="134">
        <v>8</v>
      </c>
      <c r="AD23" s="134">
        <v>6.2</v>
      </c>
      <c r="AE23" s="134">
        <v>6.8</v>
      </c>
      <c r="AF23" s="134">
        <v>7.2</v>
      </c>
      <c r="AG23" s="134"/>
      <c r="AJ23" s="133">
        <v>83</v>
      </c>
      <c r="AK23" s="133">
        <v>76</v>
      </c>
      <c r="AL23" s="133">
        <v>84</v>
      </c>
      <c r="AM23" s="133">
        <v>75</v>
      </c>
      <c r="AN23" s="133">
        <v>95</v>
      </c>
      <c r="AO23" s="133">
        <v>95</v>
      </c>
      <c r="AP23" s="133">
        <v>59</v>
      </c>
      <c r="AQ23" s="133"/>
      <c r="AT23" s="133">
        <v>705.6</v>
      </c>
      <c r="AU23" s="133">
        <v>99.5</v>
      </c>
      <c r="AV23" s="133">
        <v>339.5</v>
      </c>
      <c r="AW23" s="133">
        <v>152</v>
      </c>
      <c r="AX23" s="133">
        <v>807.5</v>
      </c>
      <c r="AY23" s="133">
        <v>609.5</v>
      </c>
      <c r="AZ23" s="133">
        <v>37.5</v>
      </c>
      <c r="BA23" s="133"/>
      <c r="BD23" s="103">
        <v>5.2</v>
      </c>
      <c r="BE23" s="103">
        <v>5</v>
      </c>
      <c r="BF23" s="103">
        <v>5.4</v>
      </c>
      <c r="BG23" s="103">
        <v>3.6</v>
      </c>
      <c r="BH23" s="103">
        <v>-3.4</v>
      </c>
      <c r="BI23" s="103">
        <v>-2.7</v>
      </c>
      <c r="BJ23" s="103">
        <v>4.9000000000000004</v>
      </c>
    </row>
    <row r="24" spans="4:63" x14ac:dyDescent="0.25">
      <c r="D24" s="128" t="s">
        <v>266</v>
      </c>
      <c r="E24" s="132">
        <v>6</v>
      </c>
      <c r="F24" s="133">
        <v>677.54</v>
      </c>
      <c r="G24" s="133">
        <v>531.1</v>
      </c>
      <c r="H24" s="133" t="str">
        <v>...</v>
      </c>
      <c r="I24" s="133">
        <v>562.74</v>
      </c>
      <c r="J24" s="133">
        <v>518.07000000000005</v>
      </c>
      <c r="K24" s="133">
        <v>637.38</v>
      </c>
      <c r="L24" s="133">
        <v>469.67</v>
      </c>
      <c r="M24" s="133"/>
      <c r="P24" s="133">
        <v>223.5</v>
      </c>
      <c r="Q24" s="133">
        <v>154.5</v>
      </c>
      <c r="R24" s="133">
        <v>101.6</v>
      </c>
      <c r="S24" s="133">
        <v>128.80000000000001</v>
      </c>
      <c r="T24" s="133">
        <v>116.4</v>
      </c>
      <c r="U24" s="133">
        <v>183.9</v>
      </c>
      <c r="V24" s="133">
        <v>88.3</v>
      </c>
      <c r="W24" s="133"/>
      <c r="Z24" s="134">
        <v>8.9</v>
      </c>
      <c r="AA24" s="134">
        <v>8</v>
      </c>
      <c r="AB24" s="134">
        <v>7.6</v>
      </c>
      <c r="AC24" s="134">
        <v>8.3000000000000007</v>
      </c>
      <c r="AD24" s="134">
        <v>7.5</v>
      </c>
      <c r="AE24" s="134">
        <v>9</v>
      </c>
      <c r="AF24" s="134">
        <v>7.7</v>
      </c>
      <c r="AG24" s="134"/>
      <c r="AJ24" s="133">
        <v>64</v>
      </c>
      <c r="AK24" s="133">
        <v>74</v>
      </c>
      <c r="AL24" s="133">
        <v>83</v>
      </c>
      <c r="AM24" s="133">
        <v>91</v>
      </c>
      <c r="AN24" s="133">
        <v>87</v>
      </c>
      <c r="AO24" s="133">
        <v>85</v>
      </c>
      <c r="AP24" s="133">
        <v>85</v>
      </c>
      <c r="AQ24" s="133"/>
      <c r="AT24" s="133">
        <v>35.9</v>
      </c>
      <c r="AU24" s="133">
        <v>502.5</v>
      </c>
      <c r="AV24" s="133">
        <v>800</v>
      </c>
      <c r="AW24" s="133">
        <v>429</v>
      </c>
      <c r="AX24" s="133">
        <v>537.5</v>
      </c>
      <c r="AY24" s="133">
        <v>115</v>
      </c>
      <c r="AZ24" s="133">
        <v>281.5</v>
      </c>
      <c r="BA24" s="133"/>
      <c r="BD24" s="103">
        <v>5.0999999999999996</v>
      </c>
      <c r="BE24" s="103">
        <v>5</v>
      </c>
      <c r="BF24" s="103">
        <v>5.4</v>
      </c>
      <c r="BG24" s="103">
        <v>4.4000000000000004</v>
      </c>
      <c r="BH24" s="103">
        <v>2.4</v>
      </c>
      <c r="BI24" s="103">
        <v>3.5</v>
      </c>
      <c r="BJ24" s="103">
        <v>7.8</v>
      </c>
    </row>
    <row r="25" spans="4:63" x14ac:dyDescent="0.25">
      <c r="D25" s="128" t="s">
        <v>267</v>
      </c>
      <c r="E25" s="132">
        <v>7</v>
      </c>
      <c r="F25" s="133">
        <v>545.37</v>
      </c>
      <c r="G25" s="133">
        <v>623.57000000000005</v>
      </c>
      <c r="H25" s="133">
        <v>507.6</v>
      </c>
      <c r="I25" s="133">
        <v>609.9</v>
      </c>
      <c r="J25" s="133">
        <v>659</v>
      </c>
      <c r="K25" s="133">
        <v>630.74</v>
      </c>
      <c r="L25" s="133">
        <v>741.34</v>
      </c>
      <c r="M25" s="133"/>
      <c r="P25" s="133">
        <v>136.5</v>
      </c>
      <c r="Q25" s="133">
        <v>185</v>
      </c>
      <c r="R25" s="133">
        <v>168</v>
      </c>
      <c r="S25" s="133">
        <v>145.4</v>
      </c>
      <c r="T25" s="133">
        <v>160.9</v>
      </c>
      <c r="U25" s="133">
        <v>178.8</v>
      </c>
      <c r="V25" s="133">
        <v>178.5</v>
      </c>
      <c r="W25" s="133"/>
      <c r="Z25" s="134">
        <v>8</v>
      </c>
      <c r="AA25" s="134">
        <v>8.6999999999999993</v>
      </c>
      <c r="AB25" s="134">
        <v>8.5</v>
      </c>
      <c r="AC25" s="134">
        <v>7.6</v>
      </c>
      <c r="AD25" s="134">
        <v>8.1</v>
      </c>
      <c r="AE25" s="134">
        <v>8.6</v>
      </c>
      <c r="AF25" s="134">
        <v>8.6999999999999993</v>
      </c>
      <c r="AG25" s="134"/>
      <c r="AJ25" s="133">
        <v>80</v>
      </c>
      <c r="AK25" s="133">
        <v>71</v>
      </c>
      <c r="AL25" s="133">
        <v>77</v>
      </c>
      <c r="AM25" s="133">
        <v>90</v>
      </c>
      <c r="AN25" s="133">
        <v>88</v>
      </c>
      <c r="AO25" s="133">
        <v>87</v>
      </c>
      <c r="AP25" s="133">
        <v>74</v>
      </c>
      <c r="AQ25" s="133"/>
      <c r="AT25" s="133">
        <v>264.8</v>
      </c>
      <c r="AU25" s="133">
        <v>275</v>
      </c>
      <c r="AV25" s="133">
        <v>429.5</v>
      </c>
      <c r="AW25" s="133">
        <v>342.5</v>
      </c>
      <c r="AX25" s="133">
        <v>155.5</v>
      </c>
      <c r="AY25" s="133">
        <v>198</v>
      </c>
      <c r="AZ25" s="133">
        <v>283.5</v>
      </c>
      <c r="BA25" s="133"/>
      <c r="BD25" s="103">
        <v>5.5</v>
      </c>
      <c r="BE25" s="103">
        <v>4.0999999999999996</v>
      </c>
      <c r="BF25" s="103">
        <v>4.9000000000000004</v>
      </c>
      <c r="BG25" s="103">
        <v>3.4</v>
      </c>
      <c r="BH25" s="103">
        <v>6.6</v>
      </c>
      <c r="BI25" s="103">
        <v>5.4</v>
      </c>
      <c r="BJ25" s="103">
        <v>6.7</v>
      </c>
    </row>
    <row r="26" spans="4:63" x14ac:dyDescent="0.25">
      <c r="D26" s="128" t="s">
        <v>268</v>
      </c>
      <c r="E26" s="132">
        <v>8</v>
      </c>
      <c r="F26" s="133">
        <v>468.82</v>
      </c>
      <c r="G26" s="133">
        <v>555.32000000000005</v>
      </c>
      <c r="H26" s="133">
        <v>674.26</v>
      </c>
      <c r="I26" s="133">
        <v>472</v>
      </c>
      <c r="J26" s="133">
        <v>515.4</v>
      </c>
      <c r="K26" s="133">
        <v>566.33000000000004</v>
      </c>
      <c r="L26" s="133">
        <v>536.48</v>
      </c>
      <c r="M26" s="133"/>
      <c r="P26" s="133">
        <v>113.8</v>
      </c>
      <c r="Q26" s="133">
        <v>154</v>
      </c>
      <c r="R26" s="133">
        <v>188.5</v>
      </c>
      <c r="S26" s="133">
        <v>94</v>
      </c>
      <c r="T26" s="133">
        <v>111.1</v>
      </c>
      <c r="U26" s="133">
        <v>137.6</v>
      </c>
      <c r="V26" s="133">
        <v>124.8</v>
      </c>
      <c r="W26" s="133"/>
      <c r="Z26" s="134">
        <v>7.5</v>
      </c>
      <c r="AA26" s="134">
        <v>9</v>
      </c>
      <c r="AB26" s="134">
        <v>9.1999999999999993</v>
      </c>
      <c r="AC26" s="134">
        <v>7.2</v>
      </c>
      <c r="AD26" s="134">
        <v>8.3000000000000007</v>
      </c>
      <c r="AE26" s="134">
        <v>6.7</v>
      </c>
      <c r="AF26" s="134">
        <v>8</v>
      </c>
      <c r="AG26" s="134"/>
      <c r="AJ26" s="133">
        <v>82</v>
      </c>
      <c r="AK26" s="133">
        <v>74</v>
      </c>
      <c r="AL26" s="133">
        <v>75</v>
      </c>
      <c r="AM26" s="133">
        <v>93</v>
      </c>
      <c r="AN26" s="133">
        <v>91</v>
      </c>
      <c r="AO26" s="133">
        <v>89</v>
      </c>
      <c r="AP26" s="133">
        <v>81</v>
      </c>
      <c r="AQ26" s="133"/>
      <c r="AT26" s="133">
        <v>658.7</v>
      </c>
      <c r="AU26" s="133">
        <v>191.8</v>
      </c>
      <c r="AV26" s="133">
        <v>115</v>
      </c>
      <c r="AW26" s="133">
        <v>614</v>
      </c>
      <c r="AX26" s="133">
        <v>602</v>
      </c>
      <c r="AY26" s="133">
        <v>179.5</v>
      </c>
      <c r="AZ26" s="133">
        <v>871</v>
      </c>
      <c r="BA26" s="133"/>
      <c r="BD26" s="103">
        <v>5</v>
      </c>
      <c r="BE26" s="103">
        <v>5.2</v>
      </c>
      <c r="BF26" s="103">
        <v>5</v>
      </c>
      <c r="BG26" s="103">
        <v>3.7</v>
      </c>
      <c r="BH26" s="103">
        <v>0.8</v>
      </c>
      <c r="BI26" s="103">
        <v>6.2</v>
      </c>
      <c r="BJ26" s="103">
        <v>6.3</v>
      </c>
    </row>
    <row r="27" spans="4:63" x14ac:dyDescent="0.25">
      <c r="D27" s="128" t="s">
        <v>269</v>
      </c>
      <c r="E27" s="132">
        <v>9</v>
      </c>
      <c r="F27" s="133">
        <v>554.70000000000005</v>
      </c>
      <c r="G27" s="133">
        <v>411.77</v>
      </c>
      <c r="H27" s="133">
        <v>665.79</v>
      </c>
      <c r="I27" s="133">
        <v>480.79</v>
      </c>
      <c r="J27" s="133">
        <v>644.36</v>
      </c>
      <c r="K27" s="133">
        <v>497.3</v>
      </c>
      <c r="L27" s="133">
        <v>643.25</v>
      </c>
      <c r="M27" s="133"/>
      <c r="P27" s="133">
        <v>174.9</v>
      </c>
      <c r="Q27" s="133">
        <v>97.2</v>
      </c>
      <c r="R27" s="133">
        <v>205.2</v>
      </c>
      <c r="S27" s="133">
        <v>166.3</v>
      </c>
      <c r="T27" s="133">
        <v>193.9</v>
      </c>
      <c r="U27" s="133">
        <v>139.80000000000001</v>
      </c>
      <c r="V27" s="133">
        <v>183.9</v>
      </c>
      <c r="W27" s="133"/>
      <c r="Z27" s="134">
        <v>8.1999999999999993</v>
      </c>
      <c r="AA27" s="134">
        <v>7.7</v>
      </c>
      <c r="AB27" s="134">
        <v>9.6999999999999993</v>
      </c>
      <c r="AC27" s="134">
        <v>7.1</v>
      </c>
      <c r="AD27" s="134">
        <v>8</v>
      </c>
      <c r="AE27" s="134">
        <v>6.9</v>
      </c>
      <c r="AF27" s="134">
        <v>8.3000000000000007</v>
      </c>
      <c r="AG27" s="134"/>
      <c r="AJ27" s="133">
        <v>73</v>
      </c>
      <c r="AK27" s="133">
        <v>82</v>
      </c>
      <c r="AL27" s="133">
        <v>70</v>
      </c>
      <c r="AM27" s="133">
        <v>83</v>
      </c>
      <c r="AN27" s="133">
        <v>77</v>
      </c>
      <c r="AO27" s="133">
        <v>83</v>
      </c>
      <c r="AP27" s="133">
        <v>70</v>
      </c>
      <c r="AQ27" s="133"/>
      <c r="AT27" s="133">
        <v>343.9</v>
      </c>
      <c r="AU27" s="133">
        <v>847.4</v>
      </c>
      <c r="AV27" s="133">
        <v>81.5</v>
      </c>
      <c r="AW27" s="133">
        <v>227.3</v>
      </c>
      <c r="AX27" s="133">
        <v>133.5</v>
      </c>
      <c r="AY27" s="133">
        <v>155.5</v>
      </c>
      <c r="AZ27" s="133">
        <v>218</v>
      </c>
      <c r="BA27" s="133"/>
      <c r="BD27" s="103">
        <v>4</v>
      </c>
      <c r="BE27" s="103">
        <v>5.8</v>
      </c>
      <c r="BF27" s="103">
        <v>4.2</v>
      </c>
      <c r="BG27" s="103">
        <v>3.3</v>
      </c>
      <c r="BH27" s="103">
        <v>2.2999999999999998</v>
      </c>
      <c r="BI27" s="103">
        <v>5.9</v>
      </c>
      <c r="BJ27" s="103">
        <v>4.5</v>
      </c>
    </row>
    <row r="28" spans="4:63" x14ac:dyDescent="0.25">
      <c r="D28" s="128" t="s">
        <v>270</v>
      </c>
      <c r="E28" s="132">
        <v>10</v>
      </c>
      <c r="F28" s="133">
        <v>524.80999999999995</v>
      </c>
      <c r="G28" s="133">
        <v>474.25</v>
      </c>
      <c r="H28" s="133">
        <v>633.20000000000005</v>
      </c>
      <c r="I28" s="133">
        <v>526.61</v>
      </c>
      <c r="J28" s="133">
        <v>637.69000000000005</v>
      </c>
      <c r="K28" s="133">
        <v>614.35</v>
      </c>
      <c r="L28" s="133">
        <v>493.11</v>
      </c>
      <c r="M28" s="133"/>
      <c r="P28" s="133">
        <v>182</v>
      </c>
      <c r="Q28" s="133">
        <v>183.6</v>
      </c>
      <c r="R28" s="133">
        <v>240.5</v>
      </c>
      <c r="S28" s="133">
        <v>171</v>
      </c>
      <c r="T28" s="133">
        <v>235.1</v>
      </c>
      <c r="U28" s="133">
        <v>220.2</v>
      </c>
      <c r="V28" s="133">
        <v>180.3</v>
      </c>
      <c r="W28" s="133"/>
      <c r="Z28" s="134">
        <v>7.2</v>
      </c>
      <c r="AA28" s="134">
        <v>7.2</v>
      </c>
      <c r="AB28" s="134">
        <v>8.3000000000000007</v>
      </c>
      <c r="AC28" s="134">
        <v>4.8</v>
      </c>
      <c r="AD28" s="134">
        <v>7.2</v>
      </c>
      <c r="AE28" s="134">
        <v>7.6</v>
      </c>
      <c r="AF28" s="134">
        <v>6.1</v>
      </c>
      <c r="AG28" s="134"/>
      <c r="AJ28" s="133">
        <v>72</v>
      </c>
      <c r="AK28" s="133">
        <v>75</v>
      </c>
      <c r="AL28" s="133">
        <v>59</v>
      </c>
      <c r="AM28" s="133">
        <v>78</v>
      </c>
      <c r="AN28" s="133">
        <v>61</v>
      </c>
      <c r="AO28" s="133">
        <v>66</v>
      </c>
      <c r="AP28" s="133">
        <v>77</v>
      </c>
      <c r="AQ28" s="133"/>
      <c r="AT28" s="133">
        <v>45.7</v>
      </c>
      <c r="AU28" s="133">
        <v>250.8</v>
      </c>
      <c r="AV28" s="133">
        <v>256</v>
      </c>
      <c r="AW28" s="133">
        <v>92.5</v>
      </c>
      <c r="AX28" s="133">
        <v>45.5</v>
      </c>
      <c r="AY28" s="133">
        <v>89</v>
      </c>
      <c r="AZ28" s="133">
        <v>202</v>
      </c>
      <c r="BA28" s="133"/>
      <c r="BD28" s="103">
        <v>4.5999999999999996</v>
      </c>
      <c r="BE28" s="103">
        <v>4.4000000000000004</v>
      </c>
      <c r="BF28" s="103">
        <v>3.5</v>
      </c>
      <c r="BG28" s="103">
        <v>2</v>
      </c>
      <c r="BH28" s="103">
        <v>1.9</v>
      </c>
      <c r="BI28" s="103">
        <v>4.5</v>
      </c>
      <c r="BJ28" s="103">
        <v>5.5</v>
      </c>
    </row>
    <row r="29" spans="4:63" x14ac:dyDescent="0.25">
      <c r="D29" s="128" t="s">
        <v>271</v>
      </c>
      <c r="E29" s="132">
        <v>11</v>
      </c>
      <c r="F29" s="133">
        <v>570.39</v>
      </c>
      <c r="G29" s="133">
        <v>376.57</v>
      </c>
      <c r="H29" s="133">
        <v>396.34</v>
      </c>
      <c r="I29" s="133">
        <v>525.53</v>
      </c>
      <c r="J29" s="133">
        <v>580.08000000000004</v>
      </c>
      <c r="K29" s="133">
        <v>499.94</v>
      </c>
      <c r="L29" s="133">
        <v>401.28</v>
      </c>
      <c r="M29" s="133"/>
      <c r="P29" s="133">
        <v>224.3</v>
      </c>
      <c r="Q29" s="133">
        <v>184.3</v>
      </c>
      <c r="R29" s="133">
        <v>116.3</v>
      </c>
      <c r="S29" s="133">
        <v>217</v>
      </c>
      <c r="T29" s="133">
        <v>264.7</v>
      </c>
      <c r="U29" s="133">
        <v>215.2</v>
      </c>
      <c r="V29" s="133">
        <v>157.69999999999999</v>
      </c>
      <c r="W29" s="133"/>
      <c r="Z29" s="134">
        <v>5.3</v>
      </c>
      <c r="AA29" s="134">
        <v>4.5</v>
      </c>
      <c r="AB29" s="134">
        <v>5</v>
      </c>
      <c r="AC29" s="134">
        <v>4.4000000000000004</v>
      </c>
      <c r="AD29" s="134">
        <v>7.5</v>
      </c>
      <c r="AE29" s="134">
        <v>4.5999999999999996</v>
      </c>
      <c r="AF29" s="134">
        <v>3.2</v>
      </c>
      <c r="AG29" s="134"/>
      <c r="AJ29" s="133">
        <v>64</v>
      </c>
      <c r="AK29" s="133">
        <v>74</v>
      </c>
      <c r="AL29" s="133">
        <v>84</v>
      </c>
      <c r="AM29" s="133">
        <v>67</v>
      </c>
      <c r="AN29" s="133">
        <v>41</v>
      </c>
      <c r="AO29" s="133">
        <v>65</v>
      </c>
      <c r="AP29" s="133">
        <v>79</v>
      </c>
      <c r="AQ29" s="133"/>
      <c r="AT29" s="133">
        <v>32</v>
      </c>
      <c r="AU29" s="133">
        <v>180.2</v>
      </c>
      <c r="AV29" s="133">
        <v>133.5</v>
      </c>
      <c r="AW29" s="133">
        <v>65.5</v>
      </c>
      <c r="AX29" s="133">
        <v>0.5</v>
      </c>
      <c r="AY29" s="133">
        <v>114.5</v>
      </c>
      <c r="AZ29" s="133">
        <v>95</v>
      </c>
      <c r="BA29" s="133"/>
      <c r="BD29" s="103">
        <v>2.7</v>
      </c>
      <c r="BE29" s="103">
        <v>3.2</v>
      </c>
      <c r="BF29" s="103">
        <v>4.5999999999999996</v>
      </c>
      <c r="BG29" s="103">
        <v>2.4</v>
      </c>
      <c r="BH29" s="103">
        <v>3.7</v>
      </c>
      <c r="BI29" s="103">
        <v>4.3</v>
      </c>
      <c r="BJ29" s="103">
        <v>4.5</v>
      </c>
    </row>
    <row r="30" spans="4:63" x14ac:dyDescent="0.25">
      <c r="D30" s="128" t="s">
        <v>272</v>
      </c>
      <c r="E30" s="132">
        <v>12</v>
      </c>
      <c r="F30" s="133">
        <v>465.2</v>
      </c>
      <c r="G30" s="133">
        <v>371.9</v>
      </c>
      <c r="H30" s="133">
        <v>496.15</v>
      </c>
      <c r="I30" s="133">
        <v>549.4</v>
      </c>
      <c r="J30" s="133">
        <v>493.79</v>
      </c>
      <c r="K30" s="133">
        <v>441.86</v>
      </c>
      <c r="L30" s="133">
        <v>475.16</v>
      </c>
      <c r="M30" s="133"/>
      <c r="P30" s="133">
        <v>178</v>
      </c>
      <c r="Q30" s="133">
        <v>190.5</v>
      </c>
      <c r="R30" s="133">
        <v>215.3</v>
      </c>
      <c r="S30" s="133">
        <v>265.89999999999998</v>
      </c>
      <c r="T30" s="133">
        <v>232.6</v>
      </c>
      <c r="U30" s="133">
        <v>181.8</v>
      </c>
      <c r="V30" s="133">
        <v>240.3</v>
      </c>
      <c r="W30" s="133"/>
      <c r="Z30" s="134">
        <v>2.1</v>
      </c>
      <c r="AA30" s="134">
        <v>2</v>
      </c>
      <c r="AB30" s="134">
        <v>2.1</v>
      </c>
      <c r="AC30" s="134">
        <v>5.0999999999999996</v>
      </c>
      <c r="AD30" s="134">
        <v>4.4000000000000004</v>
      </c>
      <c r="AE30" s="134">
        <v>0.9</v>
      </c>
      <c r="AF30" s="134">
        <v>2.7</v>
      </c>
      <c r="AG30" s="134"/>
      <c r="AJ30" s="133">
        <v>69</v>
      </c>
      <c r="AK30" s="133">
        <v>70</v>
      </c>
      <c r="AL30" s="133">
        <v>54</v>
      </c>
      <c r="AM30" s="133">
        <v>65</v>
      </c>
      <c r="AN30" s="133">
        <v>39</v>
      </c>
      <c r="AO30" s="133">
        <v>77</v>
      </c>
      <c r="AP30" s="133">
        <v>47</v>
      </c>
      <c r="AQ30" s="133"/>
      <c r="AT30" s="133">
        <v>104.5</v>
      </c>
      <c r="AU30" s="133">
        <v>92</v>
      </c>
      <c r="AV30" s="133">
        <v>26</v>
      </c>
      <c r="AW30" s="133">
        <v>8</v>
      </c>
      <c r="AX30" s="133">
        <v>103</v>
      </c>
      <c r="AY30" s="133">
        <v>113.5</v>
      </c>
      <c r="AZ30" s="133">
        <v>124.5</v>
      </c>
      <c r="BA30" s="133"/>
      <c r="BD30" s="103">
        <v>3.2</v>
      </c>
      <c r="BE30" s="103">
        <v>3.8</v>
      </c>
      <c r="BF30" s="103">
        <v>2.4</v>
      </c>
      <c r="BG30" s="103">
        <v>2.9</v>
      </c>
      <c r="BH30" s="103">
        <v>1.9</v>
      </c>
      <c r="BI30" s="103">
        <v>4.0999999999999996</v>
      </c>
      <c r="BJ30" s="103">
        <v>2.2000000000000002</v>
      </c>
    </row>
    <row r="34" spans="6:59" hidden="1" x14ac:dyDescent="0.25">
      <c r="F34" s="104"/>
      <c r="G34" s="103" t="s">
        <v>9052</v>
      </c>
      <c r="H34" s="103" t="s">
        <v>9053</v>
      </c>
      <c r="I34" s="103" t="s">
        <v>9054</v>
      </c>
      <c r="P34" s="104"/>
      <c r="Q34" s="103" t="s">
        <v>9052</v>
      </c>
      <c r="R34" s="103" t="s">
        <v>9053</v>
      </c>
      <c r="S34" s="103" t="s">
        <v>9054</v>
      </c>
      <c r="Z34" s="104"/>
      <c r="AA34" s="103" t="s">
        <v>9052</v>
      </c>
      <c r="AB34" s="103" t="s">
        <v>9053</v>
      </c>
      <c r="AC34" s="103" t="s">
        <v>9054</v>
      </c>
      <c r="AJ34" s="104"/>
      <c r="AK34" s="103" t="s">
        <v>9052</v>
      </c>
      <c r="AL34" s="103" t="s">
        <v>9053</v>
      </c>
      <c r="AM34" s="103" t="s">
        <v>9054</v>
      </c>
      <c r="AT34" s="104"/>
      <c r="AU34" s="103" t="s">
        <v>9052</v>
      </c>
      <c r="AV34" s="103" t="s">
        <v>9053</v>
      </c>
      <c r="AW34" s="103" t="s">
        <v>9054</v>
      </c>
      <c r="BD34" s="104"/>
      <c r="BE34" s="103" t="s">
        <v>9052</v>
      </c>
      <c r="BF34" s="103" t="s">
        <v>9053</v>
      </c>
      <c r="BG34" s="103" t="s">
        <v>9054</v>
      </c>
    </row>
    <row r="35" spans="6:59" hidden="1" x14ac:dyDescent="0.25">
      <c r="F35" s="104" cm="1">
        <f t="array" ref="F35:F41">_xlfn.UNIQUE(DatabaseYr[year])</f>
        <v>2015</v>
      </c>
      <c r="G35" s="103" cm="1">
        <f t="array" ref="G35:G41">ROUND(SUMIFS(DatabaseYr[GloblRad],DatabaseYr[Station],$C$4,DatabaseYr[year],_xlfn.ANCHORARRAY(F35)),1)</f>
        <v>6229.7</v>
      </c>
      <c r="H35" s="103" t="e" cm="1">
        <f t="array" ref="H35:H41">IF(_xlfn.ANCHORARRAY(G35)=MAX(_xlfn.ANCHORARRAY(G35)),_xlfn.ANCHORARRAY(G35),NA())</f>
        <v>#N/A</v>
      </c>
      <c r="I35" s="103" t="e" cm="1">
        <f t="array" ref="I35:I41">IF(_xlfn.ANCHORARRAY(G35)=MIN(_xlfn.ANCHORARRAY(G35)),_xlfn.ANCHORARRAY(G35),NA())</f>
        <v>#N/A</v>
      </c>
      <c r="P35" s="104" cm="1">
        <f t="array" ref="P35:P41">_xlfn.UNIQUE(DatabaseYr[year])</f>
        <v>2015</v>
      </c>
      <c r="Q35" s="103" cm="1">
        <f t="array" ref="Q35:Q41">ROUND(SUMIFS(DatabaseYr[SunShine],DatabaseYr[Station],$C$4,DatabaseYr[year],_xlfn.ANCHORARRAY(P35)),1)</f>
        <v>2027</v>
      </c>
      <c r="R35" s="103" t="e" cm="1">
        <f t="array" ref="R35:R41">IF(_xlfn.ANCHORARRAY(Q35)=MAX(_xlfn.ANCHORARRAY(Q35)),_xlfn.ANCHORARRAY(Q35),NA())</f>
        <v>#N/A</v>
      </c>
      <c r="S35" s="103" t="e" cm="1">
        <f t="array" ref="S35:S41">IF(_xlfn.ANCHORARRAY(Q35)=MIN(_xlfn.ANCHORARRAY(Q35)),_xlfn.ANCHORARRAY(Q35),NA())</f>
        <v>#N/A</v>
      </c>
      <c r="Z35" s="104" cm="1">
        <f t="array" ref="Z35:Z41">_xlfn.UNIQUE(DatabaseYr[year])</f>
        <v>2015</v>
      </c>
      <c r="AA35" s="103" cm="1">
        <f t="array" ref="AA35:AA41">ROUND(AVERAGEIFS(DatabaseYr[Temperature],DatabaseYr[Station],$C$4,DatabaseYr[year],_xlfn.ANCHORARRAY(Z35)),1)</f>
        <v>4.9000000000000004</v>
      </c>
      <c r="AB35" s="103" t="e" cm="1">
        <f t="array" ref="AB35:AB41">IF(_xlfn.ANCHORARRAY(AA35)=MAX(_xlfn.ANCHORARRAY(AA35)),_xlfn.ANCHORARRAY(AA35),NA())</f>
        <v>#N/A</v>
      </c>
      <c r="AC35" s="103" t="e" cm="1">
        <f t="array" ref="AC35:AC41">IF(_xlfn.ANCHORARRAY(AA35)=MIN(_xlfn.ANCHORARRAY(AA35)),_xlfn.ANCHORARRAY(AA35),NA())</f>
        <v>#N/A</v>
      </c>
      <c r="AJ35" s="104" cm="1">
        <f t="array" ref="AJ35:AJ41">_xlfn.UNIQUE(DatabaseYr[year])</f>
        <v>2015</v>
      </c>
      <c r="AK35" s="103" cm="1">
        <f t="array" ref="AK35:AK41">ROUND(AVERAGEIFS(DatabaseYr[RH],DatabaseYr[Station],$C$4,DatabaseYr[year],_xlfn.ANCHORARRAY(AJ35)),1)</f>
        <v>73</v>
      </c>
      <c r="AL35" s="103" t="e" cm="1">
        <f t="array" ref="AL35:AL41">IF(_xlfn.ANCHORARRAY(AK35)=MAX(_xlfn.ANCHORARRAY(AK35)),_xlfn.ANCHORARRAY(AK35),NA())</f>
        <v>#N/A</v>
      </c>
      <c r="AM35" s="103" t="e" cm="1">
        <f t="array" ref="AM35:AM41">IF(_xlfn.ANCHORARRAY(AK35)=MIN(_xlfn.ANCHORARRAY(AK35)),_xlfn.ANCHORARRAY(AK35),NA())</f>
        <v>#N/A</v>
      </c>
      <c r="AT35" s="104" cm="1">
        <f t="array" ref="AT35:AT41">_xlfn.UNIQUE(DatabaseYr[year])</f>
        <v>2015</v>
      </c>
      <c r="AU35" s="103" cm="1">
        <f t="array" ref="AU35:AU41">ROUND(AVERAGEIFS(DatabaseYr[Precp],DatabaseYr[Station],$C$4,DatabaseYr[year],_xlfn.ANCHORARRAY(AT35)),1)</f>
        <v>193.1</v>
      </c>
      <c r="AV35" s="103" t="e" cm="1">
        <f t="array" ref="AV35:AV41">IF(_xlfn.ANCHORARRAY(AU35)=MAX(_xlfn.ANCHORARRAY(AU35)),_xlfn.ANCHORARRAY(AU35),NA())</f>
        <v>#N/A</v>
      </c>
      <c r="AW35" s="103" t="e" cm="1">
        <f t="array" ref="AW35:AW41">IF(_xlfn.ANCHORARRAY(AU35)=MIN(_xlfn.ANCHORARRAY(AU35)),_xlfn.ANCHORARRAY(AU35),NA())</f>
        <v>#N/A</v>
      </c>
      <c r="BD35" s="104" cm="1">
        <f t="array" ref="BD35:BD41">_xlfn.UNIQUE(DatabaseYr[year])</f>
        <v>2015</v>
      </c>
      <c r="BE35" s="103" cm="1">
        <f t="array" ref="BE35:BE41">ROUND(AVERAGEIFS(DatabaseYr[Cloud Amount],DatabaseYr[Station],$C$4,DatabaseYr[year],_xlfn.ANCHORARRAY(BD35)),1)</f>
        <v>4.2</v>
      </c>
      <c r="BF35" s="103" t="e" cm="1">
        <f t="array" ref="BF35:BF41">IF(_xlfn.ANCHORARRAY(BE35)=MAX(_xlfn.ANCHORARRAY(BE35)),_xlfn.ANCHORARRAY(BE35),NA())</f>
        <v>#N/A</v>
      </c>
      <c r="BG35" s="103" t="e" cm="1">
        <f t="array" ref="BG35:BG41">IF(_xlfn.ANCHORARRAY(BE35)=MIN(_xlfn.ANCHORARRAY(BE35)),_xlfn.ANCHORARRAY(BE35),NA())</f>
        <v>#N/A</v>
      </c>
    </row>
    <row r="36" spans="6:59" hidden="1" x14ac:dyDescent="0.25">
      <c r="F36" s="104">
        <v>2016</v>
      </c>
      <c r="G36" s="103">
        <v>5454</v>
      </c>
      <c r="H36" s="103" t="e">
        <v>#N/A</v>
      </c>
      <c r="I36" s="103" t="e">
        <v>#N/A</v>
      </c>
      <c r="P36" s="104">
        <v>2016</v>
      </c>
      <c r="Q36" s="103">
        <v>1778.6</v>
      </c>
      <c r="R36" s="103" t="e">
        <v>#N/A</v>
      </c>
      <c r="S36" s="103">
        <v>1778.6</v>
      </c>
      <c r="Z36" s="104">
        <v>2016</v>
      </c>
      <c r="AA36" s="103">
        <v>4.7</v>
      </c>
      <c r="AB36" s="103" t="e">
        <v>#N/A</v>
      </c>
      <c r="AC36" s="103">
        <v>4.7</v>
      </c>
      <c r="AJ36" s="104">
        <v>2016</v>
      </c>
      <c r="AK36" s="103">
        <v>76.5</v>
      </c>
      <c r="AL36" s="103">
        <v>76.5</v>
      </c>
      <c r="AM36" s="103" t="e">
        <v>#N/A</v>
      </c>
      <c r="AT36" s="104">
        <v>2016</v>
      </c>
      <c r="AU36" s="103">
        <v>272</v>
      </c>
      <c r="AV36" s="103">
        <v>272</v>
      </c>
      <c r="AW36" s="103" t="e">
        <v>#N/A</v>
      </c>
      <c r="BD36" s="104">
        <v>2016</v>
      </c>
      <c r="BE36" s="103">
        <v>4.5999999999999996</v>
      </c>
      <c r="BF36" s="103">
        <v>4.5999999999999996</v>
      </c>
      <c r="BG36" s="103" t="e">
        <v>#N/A</v>
      </c>
    </row>
    <row r="37" spans="6:59" hidden="1" x14ac:dyDescent="0.25">
      <c r="F37" s="104">
        <v>2017</v>
      </c>
      <c r="G37" s="103">
        <v>5412.6</v>
      </c>
      <c r="H37" s="103" t="e">
        <v>#N/A</v>
      </c>
      <c r="I37" s="103">
        <v>5412.6</v>
      </c>
      <c r="P37" s="104">
        <v>2017</v>
      </c>
      <c r="Q37" s="103">
        <v>1951.7</v>
      </c>
      <c r="R37" s="103" t="e">
        <v>#N/A</v>
      </c>
      <c r="S37" s="103" t="e">
        <v>#N/A</v>
      </c>
      <c r="Z37" s="104">
        <v>2017</v>
      </c>
      <c r="AA37" s="103">
        <v>5.0999999999999996</v>
      </c>
      <c r="AB37" s="103" t="e">
        <v>#N/A</v>
      </c>
      <c r="AC37" s="103" t="e">
        <v>#N/A</v>
      </c>
      <c r="AJ37" s="104">
        <v>2017</v>
      </c>
      <c r="AK37" s="103">
        <v>73</v>
      </c>
      <c r="AL37" s="103" t="e">
        <v>#N/A</v>
      </c>
      <c r="AM37" s="103" t="e">
        <v>#N/A</v>
      </c>
      <c r="AT37" s="104">
        <v>2017</v>
      </c>
      <c r="AU37" s="103">
        <v>220.1</v>
      </c>
      <c r="AV37" s="103" t="e">
        <v>#N/A</v>
      </c>
      <c r="AW37" s="103" t="e">
        <v>#N/A</v>
      </c>
      <c r="BD37" s="104">
        <v>2017</v>
      </c>
      <c r="BE37" s="103">
        <v>4.2</v>
      </c>
      <c r="BF37" s="103" t="e">
        <v>#N/A</v>
      </c>
      <c r="BG37" s="103" t="e">
        <v>#N/A</v>
      </c>
    </row>
    <row r="38" spans="6:59" hidden="1" x14ac:dyDescent="0.25">
      <c r="F38" s="104">
        <v>2018</v>
      </c>
      <c r="G38" s="103">
        <v>6694.6</v>
      </c>
      <c r="H38" s="103" t="e">
        <v>#N/A</v>
      </c>
      <c r="I38" s="103" t="e">
        <v>#N/A</v>
      </c>
      <c r="P38" s="104">
        <v>2018</v>
      </c>
      <c r="Q38" s="103">
        <v>2131.1</v>
      </c>
      <c r="R38" s="103" t="e">
        <v>#N/A</v>
      </c>
      <c r="S38" s="103" t="e">
        <v>#N/A</v>
      </c>
      <c r="Z38" s="104">
        <v>2018</v>
      </c>
      <c r="AA38" s="103">
        <v>4.9000000000000004</v>
      </c>
      <c r="AB38" s="103" t="e">
        <v>#N/A</v>
      </c>
      <c r="AC38" s="103" t="e">
        <v>#N/A</v>
      </c>
      <c r="AJ38" s="104">
        <v>2018</v>
      </c>
      <c r="AK38" s="103">
        <v>75.8</v>
      </c>
      <c r="AL38" s="103" t="e">
        <v>#N/A</v>
      </c>
      <c r="AM38" s="103" t="e">
        <v>#N/A</v>
      </c>
      <c r="AT38" s="104">
        <v>2018</v>
      </c>
      <c r="AU38" s="103">
        <v>197</v>
      </c>
      <c r="AV38" s="103" t="e">
        <v>#N/A</v>
      </c>
      <c r="AW38" s="103" t="e">
        <v>#N/A</v>
      </c>
      <c r="BD38" s="104">
        <v>2018</v>
      </c>
      <c r="BE38" s="103">
        <v>3.4</v>
      </c>
      <c r="BF38" s="103" t="e">
        <v>#N/A</v>
      </c>
      <c r="BG38" s="103" t="e">
        <v>#N/A</v>
      </c>
    </row>
    <row r="39" spans="6:59" hidden="1" x14ac:dyDescent="0.25">
      <c r="F39" s="104">
        <v>2019</v>
      </c>
      <c r="G39" s="103">
        <v>6715.3</v>
      </c>
      <c r="H39" s="103" t="e">
        <v>#N/A</v>
      </c>
      <c r="I39" s="103" t="e">
        <v>#N/A</v>
      </c>
      <c r="P39" s="104">
        <v>2019</v>
      </c>
      <c r="Q39" s="103">
        <v>2192.3000000000002</v>
      </c>
      <c r="R39" s="103" t="e">
        <v>#N/A</v>
      </c>
      <c r="S39" s="103" t="e">
        <v>#N/A</v>
      </c>
      <c r="Z39" s="104">
        <v>2019</v>
      </c>
      <c r="AA39" s="103">
        <v>5.9</v>
      </c>
      <c r="AB39" s="103">
        <v>5.9</v>
      </c>
      <c r="AC39" s="103" t="e">
        <v>#N/A</v>
      </c>
      <c r="AJ39" s="104">
        <v>2019</v>
      </c>
      <c r="AK39" s="103">
        <v>70.8</v>
      </c>
      <c r="AL39" s="103" t="e">
        <v>#N/A</v>
      </c>
      <c r="AM39" s="103" t="e">
        <v>#N/A</v>
      </c>
      <c r="AT39" s="104">
        <v>2019</v>
      </c>
      <c r="AU39" s="103">
        <v>227.2</v>
      </c>
      <c r="AV39" s="103" t="e">
        <v>#N/A</v>
      </c>
      <c r="AW39" s="103" t="e">
        <v>#N/A</v>
      </c>
      <c r="BD39" s="104">
        <v>2019</v>
      </c>
      <c r="BE39" s="103">
        <v>2</v>
      </c>
      <c r="BF39" s="103" t="e">
        <v>#N/A</v>
      </c>
      <c r="BG39" s="103">
        <v>2</v>
      </c>
    </row>
    <row r="40" spans="6:59" hidden="1" x14ac:dyDescent="0.25">
      <c r="F40" s="104">
        <v>2020</v>
      </c>
      <c r="G40" s="103">
        <v>6508.5</v>
      </c>
      <c r="H40" s="103" t="e">
        <v>#N/A</v>
      </c>
      <c r="I40" s="103" t="e">
        <v>#N/A</v>
      </c>
      <c r="P40" s="104">
        <v>2020</v>
      </c>
      <c r="Q40" s="103">
        <v>2124.6999999999998</v>
      </c>
      <c r="R40" s="103" t="e">
        <v>#N/A</v>
      </c>
      <c r="S40" s="103" t="e">
        <v>#N/A</v>
      </c>
      <c r="Z40" s="104">
        <v>2020</v>
      </c>
      <c r="AA40" s="103">
        <v>5</v>
      </c>
      <c r="AB40" s="103" t="e">
        <v>#N/A</v>
      </c>
      <c r="AC40" s="103" t="e">
        <v>#N/A</v>
      </c>
      <c r="AJ40" s="104">
        <v>2020</v>
      </c>
      <c r="AK40" s="103">
        <v>74.599999999999994</v>
      </c>
      <c r="AL40" s="103" t="e">
        <v>#N/A</v>
      </c>
      <c r="AM40" s="103" t="e">
        <v>#N/A</v>
      </c>
      <c r="AT40" s="104">
        <v>2020</v>
      </c>
      <c r="AU40" s="103">
        <v>147.30000000000001</v>
      </c>
      <c r="AV40" s="103" t="e">
        <v>#N/A</v>
      </c>
      <c r="AW40" s="103">
        <v>147.30000000000001</v>
      </c>
      <c r="BD40" s="104">
        <v>2020</v>
      </c>
      <c r="BE40" s="103">
        <v>3</v>
      </c>
      <c r="BF40" s="103" t="e">
        <v>#N/A</v>
      </c>
      <c r="BG40" s="103" t="e">
        <v>#N/A</v>
      </c>
    </row>
    <row r="41" spans="6:59" hidden="1" x14ac:dyDescent="0.25">
      <c r="F41" s="104">
        <v>2021</v>
      </c>
      <c r="G41" s="103">
        <v>6789.4</v>
      </c>
      <c r="H41" s="103">
        <v>6789.4</v>
      </c>
      <c r="I41" s="103" t="e">
        <v>#N/A</v>
      </c>
      <c r="P41" s="104">
        <v>2021</v>
      </c>
      <c r="Q41" s="103">
        <v>2258.9</v>
      </c>
      <c r="R41" s="103">
        <v>2258.9</v>
      </c>
      <c r="S41" s="103" t="e">
        <v>#N/A</v>
      </c>
      <c r="Z41" s="104">
        <v>2021</v>
      </c>
      <c r="AA41" s="103">
        <v>5.3</v>
      </c>
      <c r="AB41" s="103" t="e">
        <v>#N/A</v>
      </c>
      <c r="AC41" s="103" t="e">
        <v>#N/A</v>
      </c>
      <c r="AJ41" s="104">
        <v>2021</v>
      </c>
      <c r="AK41" s="103">
        <v>70.599999999999994</v>
      </c>
      <c r="AL41" s="103" t="e">
        <v>#N/A</v>
      </c>
      <c r="AM41" s="103">
        <v>70.599999999999994</v>
      </c>
      <c r="AT41" s="104">
        <v>2021</v>
      </c>
      <c r="AU41" s="103">
        <v>186.6</v>
      </c>
      <c r="AV41" s="103" t="e">
        <v>#N/A</v>
      </c>
      <c r="AW41" s="103" t="e">
        <v>#N/A</v>
      </c>
      <c r="BD41" s="104">
        <v>2021</v>
      </c>
      <c r="BE41" s="103">
        <v>4.5</v>
      </c>
      <c r="BF41" s="103" t="e">
        <v>#N/A</v>
      </c>
      <c r="BG41" s="103" t="e">
        <v>#N/A</v>
      </c>
    </row>
    <row r="42" spans="6:59" hidden="1" x14ac:dyDescent="0.25"/>
    <row r="43" spans="6:59" hidden="1" x14ac:dyDescent="0.25"/>
    <row r="44" spans="6:59" hidden="1" x14ac:dyDescent="0.25"/>
    <row r="45" spans="6:59" x14ac:dyDescent="0.25">
      <c r="Z45" s="103"/>
    </row>
    <row r="116" spans="37:49" x14ac:dyDescent="0.25">
      <c r="AK116" s="135"/>
      <c r="AL116" s="135"/>
      <c r="AM116" s="135"/>
      <c r="AN116" s="135"/>
      <c r="AO116" s="135"/>
      <c r="AP116" s="135"/>
      <c r="AQ116" s="135"/>
      <c r="AR116" s="135"/>
      <c r="AS116" s="135"/>
      <c r="AT116" s="135"/>
      <c r="AU116" s="135"/>
      <c r="AV116" s="135"/>
      <c r="AW116" s="135"/>
    </row>
  </sheetData>
  <sheetProtection algorithmName="SHA-512" hashValue="sdKl9KHGdYuq6b+Uyl/HpuofgsCCzkGAv66SVFpKyLn5LseFgi2a8SwjZCKE+g9XkHE1/4B2si8uDp6Whd1CTg==" saltValue="Zi2SmomzWzIJN+TEh1T83Q==" spinCount="100000" sheet="1" objects="1" scenarios="1" selectLockedCells="1"/>
  <mergeCells count="6">
    <mergeCell ref="BJ4:BK4"/>
    <mergeCell ref="L4:M4"/>
    <mergeCell ref="V4:W4"/>
    <mergeCell ref="AF4:AG4"/>
    <mergeCell ref="AP4:AQ4"/>
    <mergeCell ref="AZ4:BA4"/>
  </mergeCells>
  <phoneticPr fontId="3" type="noConversion"/>
  <conditionalFormatting sqref="Z19:AG30">
    <cfRule type="colorScale" priority="22">
      <colorScale>
        <cfvo type="min"/>
        <cfvo type="percentile" val="50"/>
        <cfvo type="max"/>
        <color rgb="FF63BE7B"/>
        <color rgb="FFFFEB84"/>
        <color rgb="FFF8696B"/>
      </colorScale>
    </cfRule>
  </conditionalFormatting>
  <conditionalFormatting sqref="Z19:AG30">
    <cfRule type="top10" dxfId="18" priority="21" percent="1" rank="10"/>
  </conditionalFormatting>
  <conditionalFormatting sqref="Z13:AG16">
    <cfRule type="colorScale" priority="20">
      <colorScale>
        <cfvo type="min"/>
        <cfvo type="percentile" val="50"/>
        <cfvo type="max"/>
        <color rgb="FF63BE7B"/>
        <color rgb="FFFFEB84"/>
        <color rgb="FFF8696B"/>
      </colorScale>
    </cfRule>
  </conditionalFormatting>
  <conditionalFormatting sqref="Z13:AG16">
    <cfRule type="top10" dxfId="17" priority="19" percent="1" rank="10"/>
  </conditionalFormatting>
  <conditionalFormatting sqref="AJ19:AQ30">
    <cfRule type="colorScale" priority="18">
      <colorScale>
        <cfvo type="percent" val="0"/>
        <cfvo type="percent" val="100"/>
        <color theme="4" tint="0.79998168889431442"/>
        <color theme="4" tint="-0.249977111117893"/>
      </colorScale>
    </cfRule>
  </conditionalFormatting>
  <conditionalFormatting sqref="AJ19:AQ30">
    <cfRule type="top10" dxfId="16" priority="17" percent="1" rank="10"/>
  </conditionalFormatting>
  <conditionalFormatting sqref="AT19:BA30">
    <cfRule type="colorScale" priority="16">
      <colorScale>
        <cfvo type="min"/>
        <cfvo type="max"/>
        <color theme="8" tint="0.79998168889431442"/>
        <color theme="8" tint="-0.249977111117893"/>
      </colorScale>
    </cfRule>
  </conditionalFormatting>
  <conditionalFormatting sqref="P19:W30">
    <cfRule type="colorScale" priority="15">
      <colorScale>
        <cfvo type="min"/>
        <cfvo type="max"/>
        <color rgb="FFFFEF9C"/>
        <color rgb="FFFF7128"/>
      </colorScale>
    </cfRule>
  </conditionalFormatting>
  <conditionalFormatting sqref="F19:M30">
    <cfRule type="colorScale" priority="14">
      <colorScale>
        <cfvo type="min"/>
        <cfvo type="max"/>
        <color rgb="FFF2DBDB"/>
        <color rgb="FF953535"/>
      </colorScale>
    </cfRule>
  </conditionalFormatting>
  <conditionalFormatting sqref="F19:L30">
    <cfRule type="top10" dxfId="15" priority="13" percent="1" rank="10"/>
  </conditionalFormatting>
  <conditionalFormatting sqref="AJ13:AQ16">
    <cfRule type="colorScale" priority="12">
      <colorScale>
        <cfvo type="min"/>
        <cfvo type="max"/>
        <color theme="4" tint="0.79998168889431442"/>
        <color theme="4"/>
      </colorScale>
    </cfRule>
  </conditionalFormatting>
  <conditionalFormatting sqref="AJ13:AQ16">
    <cfRule type="top10" dxfId="14" priority="11" percent="1" rank="10"/>
  </conditionalFormatting>
  <conditionalFormatting sqref="AT13:BA16">
    <cfRule type="colorScale" priority="10">
      <colorScale>
        <cfvo type="min"/>
        <cfvo type="max"/>
        <color theme="8" tint="0.79998168889431442"/>
        <color theme="8"/>
      </colorScale>
    </cfRule>
  </conditionalFormatting>
  <conditionalFormatting sqref="P13:W16">
    <cfRule type="colorScale" priority="9">
      <colorScale>
        <cfvo type="min"/>
        <cfvo type="max"/>
        <color rgb="FFFFEF9C"/>
        <color rgb="FFFF7128"/>
      </colorScale>
    </cfRule>
  </conditionalFormatting>
  <conditionalFormatting sqref="F13:M16">
    <cfRule type="top10" dxfId="13" priority="7" percent="1" rank="10"/>
    <cfRule type="colorScale" priority="8">
      <colorScale>
        <cfvo type="min"/>
        <cfvo type="max"/>
        <color rgb="FFF2DBDB"/>
        <color rgb="FFC04E4E"/>
      </colorScale>
    </cfRule>
  </conditionalFormatting>
  <conditionalFormatting sqref="BD19:BK30">
    <cfRule type="colorScale" priority="6">
      <colorScale>
        <cfvo type="min"/>
        <cfvo type="max"/>
        <color theme="0" tint="-0.14999847407452621"/>
        <color theme="0" tint="-0.499984740745262"/>
      </colorScale>
    </cfRule>
  </conditionalFormatting>
  <conditionalFormatting sqref="BD13:BK17">
    <cfRule type="colorScale" priority="5">
      <colorScale>
        <cfvo type="min"/>
        <cfvo type="max"/>
        <color theme="0" tint="-0.14999847407452621"/>
        <color theme="0" tint="-0.499984740745262"/>
      </colorScale>
    </cfRule>
  </conditionalFormatting>
  <conditionalFormatting sqref="P17:W17">
    <cfRule type="colorScale" priority="2">
      <colorScale>
        <cfvo type="min"/>
        <cfvo type="max"/>
        <color rgb="FFFFEF9C"/>
        <color rgb="FFFF7128"/>
      </colorScale>
    </cfRule>
  </conditionalFormatting>
  <conditionalFormatting sqref="AT17:BA17">
    <cfRule type="colorScale" priority="1">
      <colorScale>
        <cfvo type="min"/>
        <cfvo type="max"/>
        <color theme="8" tint="0.59999389629810485"/>
        <color theme="8" tint="-0.249977111117893"/>
      </colorScale>
    </cfRule>
  </conditionalFormatting>
  <conditionalFormatting sqref="F17:M17">
    <cfRule type="cellIs" dxfId="12" priority="84" operator="greaterThan">
      <formula>$C$12</formula>
    </cfRule>
    <cfRule type="colorScale" priority="85">
      <colorScale>
        <cfvo type="min"/>
        <cfvo type="max"/>
        <color rgb="FFF2DBDB"/>
        <color rgb="FFC04E4E"/>
      </colorScale>
    </cfRule>
  </conditionalFormatting>
  <dataValidations count="2">
    <dataValidation type="list" allowBlank="1" showInputMessage="1" showErrorMessage="1" sqref="C3" xr:uid="{48975C79-A4E3-43A3-8056-45F2822B6BCA}">
      <formula1>Country</formula1>
    </dataValidation>
    <dataValidation type="list" allowBlank="1" showInputMessage="1" showErrorMessage="1" sqref="C4" xr:uid="{456FCA13-DDB8-4066-A834-3EC32887F3A6}">
      <formula1>Station</formula1>
    </dataValidation>
  </dataValidations>
  <pageMargins left="0.39370078740157483" right="0.39370078740157483" top="0.74803149606299213" bottom="0.74803149606299213" header="0.31496062992125984" footer="0.31496062992125984"/>
  <pageSetup paperSize="9" scale="29" orientation="landscape"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8FF10-5DCB-4D92-B5A4-7450E744D9FA}">
  <sheetPr>
    <pageSetUpPr fitToPage="1"/>
  </sheetPr>
  <dimension ref="A2:BX504"/>
  <sheetViews>
    <sheetView showGridLines="0" zoomScale="60" zoomScaleNormal="60" workbookViewId="0">
      <pane xSplit="5" ySplit="6" topLeftCell="F7" activePane="bottomRight" state="frozen"/>
      <selection pane="topRight" activeCell="F1" sqref="F1"/>
      <selection pane="bottomLeft" activeCell="A7" sqref="A7"/>
      <selection pane="bottomRight" activeCell="C4" sqref="C4"/>
    </sheetView>
  </sheetViews>
  <sheetFormatPr defaultRowHeight="15.75" x14ac:dyDescent="0.25"/>
  <cols>
    <col min="1" max="1" width="2.77734375" style="144" customWidth="1"/>
    <col min="2" max="2" width="10.77734375" style="151" customWidth="1"/>
    <col min="3" max="3" width="15.77734375" style="159" customWidth="1"/>
    <col min="4" max="4" width="10.77734375" style="146" customWidth="1"/>
    <col min="5" max="5" width="3.77734375" style="147" customWidth="1"/>
    <col min="6" max="13" width="5.77734375" style="148" customWidth="1"/>
    <col min="14" max="16" width="5.77734375" style="146" customWidth="1"/>
    <col min="17" max="17" width="3.77734375" style="146" customWidth="1"/>
    <col min="18" max="28" width="5.77734375" style="146" customWidth="1"/>
    <col min="29" max="29" width="3.77734375" style="146" customWidth="1"/>
    <col min="30" max="40" width="5.77734375" style="146" customWidth="1"/>
    <col min="41" max="41" width="3.77734375" style="146" customWidth="1"/>
    <col min="42" max="52" width="5.77734375" style="146" customWidth="1"/>
    <col min="53" max="53" width="3.77734375" style="146" customWidth="1"/>
    <col min="54" max="64" width="5.77734375" style="146" customWidth="1"/>
    <col min="65" max="65" width="3.77734375" style="146" customWidth="1"/>
    <col min="66" max="84" width="5.77734375" style="146" customWidth="1"/>
    <col min="85" max="16384" width="8.88671875" style="146"/>
  </cols>
  <sheetData>
    <row r="2" spans="1:74" s="139" customFormat="1" ht="24.95" customHeight="1" thickBot="1" x14ac:dyDescent="0.3">
      <c r="A2" s="136"/>
      <c r="B2" s="137"/>
      <c r="C2" s="138"/>
      <c r="E2" s="140"/>
      <c r="F2" s="140" t="s">
        <v>18765</v>
      </c>
      <c r="G2" s="140"/>
      <c r="H2" s="141"/>
      <c r="I2" s="141"/>
      <c r="J2" s="141"/>
      <c r="K2" s="140"/>
      <c r="L2" s="141"/>
      <c r="M2" s="141"/>
      <c r="Q2" s="140"/>
      <c r="R2" s="140" t="s">
        <v>9051</v>
      </c>
      <c r="S2" s="140"/>
      <c r="T2" s="141"/>
      <c r="U2" s="141"/>
      <c r="V2" s="141"/>
      <c r="W2" s="140"/>
      <c r="X2" s="141"/>
      <c r="Y2" s="141"/>
      <c r="Z2" s="142"/>
      <c r="AC2" s="140"/>
      <c r="AD2" s="140" t="s">
        <v>9049</v>
      </c>
      <c r="AE2" s="140"/>
      <c r="AF2" s="141"/>
      <c r="AG2" s="141"/>
      <c r="AH2" s="141"/>
      <c r="AI2" s="140"/>
      <c r="AJ2" s="141"/>
      <c r="AK2" s="141"/>
      <c r="AL2" s="142"/>
      <c r="AO2" s="140"/>
      <c r="AP2" s="140" t="s">
        <v>6</v>
      </c>
      <c r="AQ2" s="140"/>
      <c r="AR2" s="141"/>
      <c r="AS2" s="141"/>
      <c r="AT2" s="141"/>
      <c r="AU2" s="140"/>
      <c r="AV2" s="141"/>
      <c r="AW2" s="141"/>
      <c r="AX2" s="142"/>
      <c r="BA2" s="140"/>
      <c r="BB2" s="140" t="s">
        <v>9050</v>
      </c>
      <c r="BC2" s="140"/>
      <c r="BD2" s="141"/>
      <c r="BE2" s="141"/>
      <c r="BF2" s="141"/>
      <c r="BG2" s="140"/>
      <c r="BH2" s="141"/>
      <c r="BI2" s="141"/>
      <c r="BJ2" s="143"/>
      <c r="BM2" s="140"/>
      <c r="BN2" s="140" t="s">
        <v>18767</v>
      </c>
      <c r="BO2" s="140"/>
      <c r="BP2" s="141"/>
      <c r="BQ2" s="141"/>
      <c r="BR2" s="141"/>
      <c r="BS2" s="140"/>
      <c r="BT2" s="141"/>
      <c r="BU2" s="141"/>
    </row>
    <row r="3" spans="1:74" ht="24.95" customHeight="1" x14ac:dyDescent="0.25">
      <c r="B3" s="145" t="s">
        <v>18754</v>
      </c>
      <c r="C3" s="95" t="s">
        <v>1315</v>
      </c>
      <c r="F3" s="146"/>
      <c r="G3" s="146"/>
      <c r="H3" s="146"/>
      <c r="I3" s="146"/>
      <c r="J3" s="146"/>
      <c r="K3" s="146"/>
      <c r="L3" s="146"/>
      <c r="M3" s="146"/>
    </row>
    <row r="4" spans="1:74" ht="24.95" customHeight="1" x14ac:dyDescent="0.25">
      <c r="B4" s="145" t="s">
        <v>9044</v>
      </c>
      <c r="C4" s="95" t="s">
        <v>408</v>
      </c>
      <c r="J4" s="149" t="s">
        <v>18759</v>
      </c>
      <c r="K4" s="150">
        <f>IFERROR(IF(C4="USA","4184~5858",_xlfn.XLOOKUP(C4,GSI!$C$6:$C$106,GSI!$F$6:$F$106)),"")</f>
        <v>5857.6</v>
      </c>
      <c r="L4" s="150"/>
      <c r="M4" s="147" t="s">
        <v>313</v>
      </c>
    </row>
    <row r="5" spans="1:74" ht="20.100000000000001" customHeight="1" x14ac:dyDescent="0.25">
      <c r="C5" s="152" t="str">
        <f>IF(C39="","",COUNTA(_xlfn.ANCHORARRAY(C39))&amp;" meteorological stations")</f>
        <v>30 meteorological stations</v>
      </c>
      <c r="J5" s="149" t="s">
        <v>18954</v>
      </c>
      <c r="K5" s="153" t="str">
        <f>IF(O33=0,"not yet",O36&amp;" ~ "&amp;O33)</f>
        <v>3202 ~ 6917</v>
      </c>
      <c r="L5" s="153"/>
      <c r="M5" s="147" t="s">
        <v>313</v>
      </c>
      <c r="V5" s="149" t="s">
        <v>18954</v>
      </c>
      <c r="W5" s="154" t="str">
        <f>IF(AA33=0,"not yet",AA36&amp;" ~ "&amp;AA33)</f>
        <v>949 ~ 2596</v>
      </c>
      <c r="X5" s="154"/>
      <c r="Y5" s="146" t="s">
        <v>312</v>
      </c>
      <c r="AH5" s="149" t="s">
        <v>18956</v>
      </c>
      <c r="AI5" s="155" t="str">
        <f>IF(AM33=0,"not yet",AM36&amp;" ~ "&amp;AM33)</f>
        <v>5 ~ 26</v>
      </c>
      <c r="AJ5" s="155"/>
      <c r="AK5" s="146" t="s">
        <v>18953</v>
      </c>
      <c r="AT5" s="149" t="s">
        <v>18956</v>
      </c>
      <c r="AU5" s="156" t="str">
        <f>IF(AY33=0,"not yet",AY36&amp;" ~ "&amp;AY33)</f>
        <v>71 ~ 95</v>
      </c>
      <c r="AV5" s="156"/>
      <c r="AW5" s="146" t="s">
        <v>310</v>
      </c>
      <c r="BF5" s="149" t="s">
        <v>18954</v>
      </c>
      <c r="BG5" s="157" t="str">
        <f>IF(BK33=0,"not yet",BK36&amp;" ~ "&amp;BK33)</f>
        <v>477 ~ 5432</v>
      </c>
      <c r="BH5" s="157"/>
      <c r="BI5" s="146" t="s">
        <v>311</v>
      </c>
      <c r="BR5" s="149" t="s">
        <v>18956</v>
      </c>
      <c r="BS5" s="158" t="str">
        <f>IF(BW33=0,"not yet",BW36&amp;" ~ "&amp;BW33)</f>
        <v>2 ~ 7.9</v>
      </c>
      <c r="BT5" s="158"/>
    </row>
    <row r="6" spans="1:74" ht="24.95" customHeight="1" x14ac:dyDescent="0.25">
      <c r="F6" s="160"/>
      <c r="J6" s="149" t="s">
        <v>18955</v>
      </c>
      <c r="K6" s="153">
        <f>O35</f>
        <v>5138</v>
      </c>
      <c r="L6" s="153"/>
      <c r="M6" s="147" t="s">
        <v>313</v>
      </c>
      <c r="V6" s="149" t="s">
        <v>18955</v>
      </c>
      <c r="W6" s="154">
        <f>AA35</f>
        <v>1779</v>
      </c>
      <c r="X6" s="154"/>
      <c r="Y6" s="146" t="s">
        <v>312</v>
      </c>
      <c r="AH6" s="149" t="s">
        <v>18955</v>
      </c>
      <c r="AI6" s="155">
        <f>AM35</f>
        <v>22</v>
      </c>
      <c r="AJ6" s="155"/>
      <c r="AK6" s="146" t="s">
        <v>18953</v>
      </c>
      <c r="AT6" s="149" t="s">
        <v>18955</v>
      </c>
      <c r="AU6" s="156">
        <f>AY35</f>
        <v>79</v>
      </c>
      <c r="AV6" s="156"/>
      <c r="AW6" s="146" t="s">
        <v>310</v>
      </c>
      <c r="BF6" s="149" t="s">
        <v>18955</v>
      </c>
      <c r="BG6" s="157">
        <f>BK35</f>
        <v>2234</v>
      </c>
      <c r="BH6" s="157"/>
      <c r="BI6" s="146" t="s">
        <v>311</v>
      </c>
      <c r="BR6" s="149" t="s">
        <v>18955</v>
      </c>
      <c r="BS6" s="158">
        <f>BW35</f>
        <v>6.5</v>
      </c>
      <c r="BT6" s="158"/>
    </row>
    <row r="7" spans="1:74" ht="9.9499999999999993" customHeight="1" x14ac:dyDescent="0.25">
      <c r="F7" s="160"/>
      <c r="J7" s="149"/>
      <c r="K7" s="161"/>
      <c r="L7" s="161"/>
      <c r="M7" s="147"/>
      <c r="V7" s="149"/>
      <c r="W7" s="162"/>
      <c r="X7" s="162"/>
      <c r="AH7" s="149"/>
      <c r="AI7" s="163"/>
      <c r="AJ7" s="163"/>
      <c r="AT7" s="149"/>
      <c r="AU7" s="164"/>
      <c r="AV7" s="164"/>
      <c r="BF7" s="149"/>
      <c r="BG7" s="165"/>
      <c r="BH7" s="165"/>
      <c r="BR7" s="149"/>
      <c r="BS7" s="166"/>
      <c r="BT7" s="166"/>
    </row>
    <row r="8" spans="1:74" ht="24.95" customHeight="1" x14ac:dyDescent="0.25">
      <c r="F8" s="160"/>
    </row>
    <row r="9" spans="1:74" ht="24.95" customHeight="1" x14ac:dyDescent="0.25">
      <c r="F9" s="160"/>
    </row>
    <row r="10" spans="1:74" ht="24.95" customHeight="1" x14ac:dyDescent="0.25">
      <c r="F10" s="160"/>
    </row>
    <row r="11" spans="1:74" ht="24.95" customHeight="1" x14ac:dyDescent="0.25">
      <c r="F11" s="160"/>
    </row>
    <row r="12" spans="1:74" ht="24.95" customHeight="1" x14ac:dyDescent="0.25">
      <c r="F12" s="160"/>
    </row>
    <row r="13" spans="1:74" ht="20.100000000000001" customHeight="1" x14ac:dyDescent="0.25">
      <c r="F13" s="160"/>
    </row>
    <row r="14" spans="1:74" ht="24.95" customHeight="1" thickBot="1" x14ac:dyDescent="0.3">
      <c r="B14" s="167" t="s">
        <v>18960</v>
      </c>
      <c r="C14" s="168"/>
      <c r="D14" s="169" t="s">
        <v>18813</v>
      </c>
      <c r="E14" s="168"/>
      <c r="F14" s="168">
        <v>2015</v>
      </c>
      <c r="G14" s="168">
        <v>2016</v>
      </c>
      <c r="H14" s="168">
        <v>2017</v>
      </c>
      <c r="I14" s="168">
        <v>2018</v>
      </c>
      <c r="J14" s="168">
        <v>2019</v>
      </c>
      <c r="K14" s="168">
        <v>2020</v>
      </c>
      <c r="L14" s="168">
        <v>2021</v>
      </c>
      <c r="M14" s="168">
        <v>2022</v>
      </c>
      <c r="Q14" s="168"/>
      <c r="R14" s="168">
        <v>2015</v>
      </c>
      <c r="S14" s="168">
        <v>2016</v>
      </c>
      <c r="T14" s="168">
        <v>2017</v>
      </c>
      <c r="U14" s="168">
        <v>2018</v>
      </c>
      <c r="V14" s="168">
        <v>2019</v>
      </c>
      <c r="W14" s="168">
        <v>2020</v>
      </c>
      <c r="X14" s="168">
        <v>2021</v>
      </c>
      <c r="Y14" s="168">
        <v>2022</v>
      </c>
      <c r="AC14" s="168"/>
      <c r="AD14" s="168">
        <v>2015</v>
      </c>
      <c r="AE14" s="168">
        <v>2016</v>
      </c>
      <c r="AF14" s="168">
        <v>2017</v>
      </c>
      <c r="AG14" s="168">
        <v>2018</v>
      </c>
      <c r="AH14" s="168">
        <v>2019</v>
      </c>
      <c r="AI14" s="168">
        <v>2020</v>
      </c>
      <c r="AJ14" s="168">
        <v>2021</v>
      </c>
      <c r="AK14" s="168">
        <v>2022</v>
      </c>
      <c r="AO14" s="168"/>
      <c r="AP14" s="168">
        <v>2015</v>
      </c>
      <c r="AQ14" s="168">
        <v>2016</v>
      </c>
      <c r="AR14" s="168">
        <v>2017</v>
      </c>
      <c r="AS14" s="168">
        <v>2018</v>
      </c>
      <c r="AT14" s="168">
        <v>2019</v>
      </c>
      <c r="AU14" s="168">
        <v>2020</v>
      </c>
      <c r="AV14" s="168">
        <v>2021</v>
      </c>
      <c r="AW14" s="168">
        <v>2022</v>
      </c>
      <c r="BA14" s="168"/>
      <c r="BB14" s="168">
        <v>2015</v>
      </c>
      <c r="BC14" s="168">
        <v>2016</v>
      </c>
      <c r="BD14" s="168">
        <v>2017</v>
      </c>
      <c r="BE14" s="168">
        <v>2018</v>
      </c>
      <c r="BF14" s="168">
        <v>2019</v>
      </c>
      <c r="BG14" s="168">
        <v>2020</v>
      </c>
      <c r="BH14" s="168">
        <v>2021</v>
      </c>
      <c r="BI14" s="168">
        <v>2022</v>
      </c>
      <c r="BM14" s="168"/>
      <c r="BN14" s="168">
        <v>2015</v>
      </c>
      <c r="BO14" s="168">
        <v>2016</v>
      </c>
      <c r="BP14" s="168">
        <v>2017</v>
      </c>
      <c r="BQ14" s="168">
        <v>2018</v>
      </c>
      <c r="BR14" s="168">
        <v>2019</v>
      </c>
      <c r="BS14" s="168">
        <v>2020</v>
      </c>
      <c r="BT14" s="168">
        <v>2021</v>
      </c>
      <c r="BU14" s="168">
        <v>2022</v>
      </c>
    </row>
    <row r="15" spans="1:74" ht="20.100000000000001" customHeight="1" x14ac:dyDescent="0.25">
      <c r="C15" s="146"/>
      <c r="D15" s="170"/>
      <c r="E15" s="149" cm="1">
        <f t="array" ref="E15:E19">_xlfn._xlws.SORT(B104:B108)</f>
        <v>1</v>
      </c>
      <c r="F15" s="171" t="str" cm="1">
        <f t="array" ref="F15:F19">IFERROR(_xlfn.XLOOKUP(_xlfn.ANCHORARRAY($E15),_xlfn.RANK.EQ(_xlfn.ANCHORARRAY(F39),_xlfn.ANCHORARRAY(F39)),_xlfn.ANCHORARRAY($C$39)),"")</f>
        <v>YuShan</v>
      </c>
      <c r="G15" s="171" t="str" cm="1">
        <f t="array" ref="G15:G19">IFERROR(_xlfn.XLOOKUP(_xlfn.ANCHORARRAY($E15),_xlfn.RANK.EQ(_xlfn.ANCHORARRAY(G39),_xlfn.ANCHORARRAY(G39)),_xlfn.ANCHORARRAY($C$39)),"")</f>
        <v>Kaohsiung</v>
      </c>
      <c r="H15" s="171" t="str" cm="1">
        <f t="array" ref="H15:H19">IFERROR(_xlfn.XLOOKUP(_xlfn.ANCHORARRAY($E15),_xlfn.RANK.EQ(_xlfn.ANCHORARRAY(H39),_xlfn.ANCHORARRAY(H39)),_xlfn.ANCHORARRAY($C$39)),"")</f>
        <v>TaiNan</v>
      </c>
      <c r="I15" s="171" t="str" cm="1">
        <f t="array" ref="I15:I19">IFERROR(_xlfn.XLOOKUP(_xlfn.ANCHORARRAY($E15),_xlfn.RANK.EQ(_xlfn.ANCHORARRAY(I39),_xlfn.ANCHORARRAY(I39)),_xlfn.ANCHORARRAY($C$39)),"")</f>
        <v>YuShan</v>
      </c>
      <c r="J15" s="171" t="str" cm="1">
        <f t="array" ref="J15:J19">IFERROR(_xlfn.XLOOKUP(_xlfn.ANCHORARRAY($E15),_xlfn.RANK.EQ(_xlfn.ANCHORARRAY(J39),_xlfn.ANCHORARRAY(J39)),_xlfn.ANCHORARRAY($C$39)),"")</f>
        <v>YuShan</v>
      </c>
      <c r="K15" s="171" t="str" cm="1">
        <f t="array" ref="K15:K19">IFERROR(_xlfn.XLOOKUP(_xlfn.ANCHORARRAY($E15),_xlfn.RANK.EQ(_xlfn.ANCHORARRAY(K39),_xlfn.ANCHORARRAY(K39)),_xlfn.ANCHORARRAY($C$39)),"")</f>
        <v>Kaohsiung</v>
      </c>
      <c r="L15" s="171" t="str" cm="1">
        <f t="array" ref="L15:L19">IFERROR(_xlfn.XLOOKUP(_xlfn.ANCHORARRAY($E15),_xlfn.RANK.EQ(_xlfn.ANCHORARRAY(L39),_xlfn.ANCHORARRAY(L39)),_xlfn.ANCHORARRAY($C$39)),"")</f>
        <v>ChiaYi</v>
      </c>
      <c r="M15" s="171" t="str" cm="1">
        <f t="array" ref="M15:M19">IFERROR(_xlfn.XLOOKUP(_xlfn.ANCHORARRAY($E15),_xlfn.RANK.EQ(_xlfn.ANCHORARRAY(M39),_xlfn.ANCHORARRAY(M39)),_xlfn.ANCHORARRAY($C$39)),"")</f>
        <v/>
      </c>
      <c r="Q15" s="146" cm="1">
        <f t="array" ref="Q15:Q19">_xlfn.ANCHORARRAY(E15)</f>
        <v>1</v>
      </c>
      <c r="R15" s="171" t="str" cm="1">
        <f t="array" ref="R15:R19">IFERROR(_xlfn.XLOOKUP(_xlfn.ANCHORARRAY($E15),_xlfn.RANK.EQ(_xlfn.ANCHORARRAY(R71),_xlfn.ANCHORARRAY(R71)),_xlfn.ANCHORARRAY($C$39)),"")</f>
        <v>Kaohsiung</v>
      </c>
      <c r="S15" s="171" t="str" cm="1">
        <f t="array" ref="S15:S19">IFERROR(_xlfn.XLOOKUP(_xlfn.ANCHORARRAY($E15),_xlfn.RANK.EQ(_xlfn.ANCHORARRAY(S71),_xlfn.ANCHORARRAY(S71)),_xlfn.ANCHORARRAY($C$39)),"")</f>
        <v>Kaohsiung</v>
      </c>
      <c r="T15" s="171" t="str" cm="1">
        <f t="array" ref="T15:T19">IFERROR(_xlfn.XLOOKUP(_xlfn.ANCHORARRAY($E15),_xlfn.RANK.EQ(_xlfn.ANCHORARRAY(T71),_xlfn.ANCHORARRAY(T71)),_xlfn.ANCHORARRAY($C$39)),"")</f>
        <v>Kaohsiung</v>
      </c>
      <c r="U15" s="171" t="str" cm="1">
        <f t="array" ref="U15:U19">IFERROR(_xlfn.XLOOKUP(_xlfn.ANCHORARRAY($E15),_xlfn.RANK.EQ(_xlfn.ANCHORARRAY(U71),_xlfn.ANCHORARRAY(U71)),_xlfn.ANCHORARRAY($C$39)),"")</f>
        <v>Kaohsiung</v>
      </c>
      <c r="V15" s="171" t="str" cm="1">
        <f t="array" ref="V15:V19">IFERROR(_xlfn.XLOOKUP(_xlfn.ANCHORARRAY($E15),_xlfn.RANK.EQ(_xlfn.ANCHORARRAY(V71),_xlfn.ANCHORARRAY(V71)),_xlfn.ANCHORARRAY($C$39)),"")</f>
        <v>Kaohsiung</v>
      </c>
      <c r="W15" s="171" t="str" cm="1">
        <f t="array" ref="W15:W19">IFERROR(_xlfn.XLOOKUP(_xlfn.ANCHORARRAY($E15),_xlfn.RANK.EQ(_xlfn.ANCHORARRAY(W39),_xlfn.ANCHORARRAY(W39)),_xlfn.ANCHORARRAY($C$39)),"")</f>
        <v>TaiNan</v>
      </c>
      <c r="X15" s="171" t="str" cm="1">
        <f t="array" ref="X15:X19">IFERROR(_xlfn.XLOOKUP(_xlfn.ANCHORARRAY($E15),_xlfn.RANK.EQ(_xlfn.ANCHORARRAY(X39),_xlfn.ANCHORARRAY(X39)),_xlfn.ANCHORARRAY($C$39)),"")</f>
        <v>TaiNan</v>
      </c>
      <c r="Y15" s="171" t="str" cm="1">
        <f t="array" ref="Y15:Y19">IFERROR(_xlfn.XLOOKUP(_xlfn.ANCHORARRAY($E15),_xlfn.RANK.EQ(_xlfn.ANCHORARRAY(Y39),_xlfn.ANCHORARRAY(Y39)),_xlfn.ANCHORARRAY($C$39)),"")</f>
        <v/>
      </c>
      <c r="Z15" s="171"/>
      <c r="AC15" s="146" cm="1">
        <f t="array" ref="AC15:AC19">_xlfn.ANCHORARRAY(E15)</f>
        <v>1</v>
      </c>
      <c r="AD15" s="171" t="str" cm="1">
        <f t="array" ref="AD15:AD19">IFERROR(_xlfn.XLOOKUP(_xlfn.ANCHORARRAY($AC105),_xlfn.ANCHORARRAY($BJ104),_xlfn.ANCHORARRAY(AD104)),"")</f>
        <v>Kaohsiung</v>
      </c>
      <c r="AE15" s="171" t="str" cm="1">
        <f t="array" ref="AE15:AE19">IFERROR(_xlfn.XLOOKUP(_xlfn.ANCHORARRAY($AC105),_xlfn.ANCHORARRAY($BJ104),_xlfn.ANCHORARRAY(AE104)),"")</f>
        <v>HengChun</v>
      </c>
      <c r="AF15" s="171" t="str" cm="1">
        <f t="array" ref="AF15:AF19">IFERROR(_xlfn.XLOOKUP(_xlfn.ANCHORARRAY($AC105),_xlfn.ANCHORARRAY($BJ104),_xlfn.ANCHORARRAY(AF104)),"")</f>
        <v>Kaohsiung</v>
      </c>
      <c r="AG15" s="171" t="str" cm="1">
        <f t="array" ref="AG15:AG19">IFERROR(_xlfn.XLOOKUP(_xlfn.ANCHORARRAY($AC105),_xlfn.ANCHORARRAY($BJ104),_xlfn.ANCHORARRAY(AG104)),"")</f>
        <v>Kaohsiung</v>
      </c>
      <c r="AH15" s="171" t="str" cm="1">
        <f t="array" ref="AH15:AH19">IFERROR(_xlfn.XLOOKUP(_xlfn.ANCHORARRAY($AC105),_xlfn.ANCHORARRAY($BJ104),_xlfn.ANCHORARRAY(AH104)),"")</f>
        <v>Kaohsiung</v>
      </c>
      <c r="AI15" s="171" t="str" cm="1">
        <f t="array" ref="AI15:AI19">IFERROR(_xlfn.XLOOKUP(_xlfn.ANCHORARRAY($E15),_xlfn.ANCHORARRAY($BJ104),_xlfn.ANCHORARRAY(AI104)),"")</f>
        <v>Kaohsiung</v>
      </c>
      <c r="AJ15" s="171" t="str" cm="1">
        <f t="array" ref="AJ15:AJ19">IFERROR(_xlfn.XLOOKUP(_xlfn.ANCHORARRAY($E15),_xlfn.ANCHORARRAY($BJ104),_xlfn.ANCHORARRAY(AJ104)),"")</f>
        <v>Kaohsiung</v>
      </c>
      <c r="AK15" s="171" t="str" cm="1">
        <f t="array" ref="AK15:AK19">IFERROR(_xlfn.XLOOKUP(_xlfn.ANCHORARRAY($E15),_xlfn.RANK.EQ(_xlfn.ANCHORARRAY(AK39),_xlfn.ANCHORARRAY(AK39)),_xlfn.ANCHORARRAY($C$39)),"")</f>
        <v/>
      </c>
      <c r="AL15" s="171"/>
      <c r="AO15" s="146" cm="1">
        <f t="array" ref="AO15:AO19">_xlfn.ANCHORARRAY(E15)</f>
        <v>1</v>
      </c>
      <c r="AP15" s="171" t="str" cm="1">
        <f t="array" ref="AP15:AP19">IFERROR(_xlfn.XLOOKUP(_xlfn.ANCHORARRAY($AC105),_xlfn.ANCHORARRAY($BJ104),_xlfn.ANCHORARRAY(AP104)),"")</f>
        <v>AnBu</v>
      </c>
      <c r="AQ15" s="171" t="str" cm="1">
        <f t="array" ref="AQ15:AQ19">IFERROR(_xlfn.XLOOKUP(_xlfn.ANCHORARRAY($AC105),_xlfn.ANCHORARRAY($BJ104),_xlfn.ANCHORARRAY(AQ104)),"")</f>
        <v>AnBu</v>
      </c>
      <c r="AR15" s="171" t="str" cm="1">
        <f t="array" ref="AR15:AR19">IFERROR(_xlfn.XLOOKUP(_xlfn.ANCHORARRAY($AC105),_xlfn.ANCHORARRAY($BJ104),_xlfn.ANCHORARRAY(AR104)),"")</f>
        <v>AnBu</v>
      </c>
      <c r="AS15" s="171" t="str" cm="1">
        <f t="array" ref="AS15:AS19">IFERROR(_xlfn.XLOOKUP(_xlfn.ANCHORARRAY($AC105),_xlfn.ANCHORARRAY($BJ104),_xlfn.ANCHORARRAY(AS104)),"")</f>
        <v>AnBu</v>
      </c>
      <c r="AT15" s="171" t="str" cm="1">
        <f t="array" ref="AT15:AT19">IFERROR(_xlfn.XLOOKUP(_xlfn.ANCHORARRAY($AC105),_xlfn.ANCHORARRAY($BJ104),_xlfn.ANCHORARRAY(AT104)),"")</f>
        <v>AnBu</v>
      </c>
      <c r="AU15" s="171" t="str" cm="1">
        <f t="array" ref="AU15:AU19">IFERROR(_xlfn.XLOOKUP(_xlfn.ANCHORARRAY($E15),_xlfn.ANCHORARRAY($BJ104),_xlfn.ANCHORARRAY(AU104)),"")</f>
        <v>AnBu</v>
      </c>
      <c r="AV15" s="171" t="str" cm="1">
        <f t="array" ref="AV15:AV19">IFERROR(_xlfn.XLOOKUP(_xlfn.ANCHORARRAY($E15),_xlfn.ANCHORARRAY($BJ104),_xlfn.ANCHORARRAY(AV104)),"")</f>
        <v>AnBu</v>
      </c>
      <c r="AW15" s="171" t="str" cm="1">
        <f t="array" ref="AW15:AW19">IFERROR(_xlfn.XLOOKUP(_xlfn.ANCHORARRAY($E15),_xlfn.RANK.EQ(_xlfn.ANCHORARRAY(AW39),_xlfn.ANCHORARRAY(AW39)),_xlfn.ANCHORARRAY($C$39)),"")</f>
        <v/>
      </c>
      <c r="AX15" s="171"/>
      <c r="BA15" s="146" cm="1">
        <f t="array" ref="BA15:BA19">_xlfn.ANCHORARRAY(E15)</f>
        <v>1</v>
      </c>
      <c r="BB15" s="171" t="str" cm="1">
        <f t="array" ref="BB15:BB19">IFERROR(_xlfn.XLOOKUP(_xlfn.ANCHORARRAY($E15),_xlfn.RANK.EQ(_xlfn.ANCHORARRAY(BB39),_xlfn.ANCHORARRAY(BB39)),_xlfn.ANCHORARRAY($C$39)),"")</f>
        <v>Su-Ao</v>
      </c>
      <c r="BC15" s="171" t="str" cm="1">
        <f t="array" ref="BC15:BC19">IFERROR(_xlfn.XLOOKUP(_xlfn.ANCHORARRAY($E15),_xlfn.RANK.EQ(_xlfn.ANCHORARRAY(BC39),_xlfn.ANCHORARRAY(BC39)),_xlfn.ANCHORARRAY($C$39)),"")</f>
        <v>AnBu</v>
      </c>
      <c r="BD15" s="171" t="str" cm="1">
        <f t="array" ref="BD15:BD19">IFERROR(_xlfn.XLOOKUP(_xlfn.ANCHORARRAY($E15),_xlfn.RANK.EQ(_xlfn.ANCHORARRAY(BD39),_xlfn.ANCHORARRAY(BD39)),_xlfn.ANCHORARRAY($C$39)),"")</f>
        <v>AnBu</v>
      </c>
      <c r="BE15" s="171" t="str" cm="1">
        <f t="array" ref="BE15:BE19">IFERROR(_xlfn.XLOOKUP(_xlfn.ANCHORARRAY($E15),_xlfn.RANK.EQ(_xlfn.ANCHORARRAY(BE39),_xlfn.ANCHORARRAY(BE39)),_xlfn.ANCHORARRAY($C$39)),"")</f>
        <v>Su-Ao</v>
      </c>
      <c r="BF15" s="171" t="str" cm="1">
        <f t="array" ref="BF15:BF19">IFERROR(_xlfn.XLOOKUP(_xlfn.ANCHORARRAY($E15),_xlfn.RANK.EQ(_xlfn.ANCHORARRAY(BF39),_xlfn.ANCHORARRAY(BF39)),_xlfn.ANCHORARRAY($C$39)),"")</f>
        <v>AnBu</v>
      </c>
      <c r="BG15" s="171" t="str" cm="1">
        <f t="array" ref="BG15:BG19">IFERROR(_xlfn.XLOOKUP(_xlfn.ANCHORARRAY($E15),_xlfn.RANK.EQ(_xlfn.ANCHORARRAY(BG39),_xlfn.ANCHORARRAY(BG39)),_xlfn.ANCHORARRAY($C$39)),"")</f>
        <v>Su-Ao</v>
      </c>
      <c r="BH15" s="171" t="str" cm="1">
        <f t="array" ref="BH15:BH19">IFERROR(_xlfn.XLOOKUP(_xlfn.ANCHORARRAY($E15),_xlfn.RANK.EQ(_xlfn.ANCHORARRAY(BH39),_xlfn.ANCHORARRAY(BH39)),_xlfn.ANCHORARRAY($C$39)),"")</f>
        <v>AnBu</v>
      </c>
      <c r="BI15" s="171" t="str" cm="1">
        <f t="array" ref="BI15:BI19">IFERROR(_xlfn.XLOOKUP(_xlfn.ANCHORARRAY($E15),_xlfn.RANK.EQ(_xlfn.ANCHORARRAY(BI39),_xlfn.ANCHORARRAY(BI39)),_xlfn.ANCHORARRAY($C$39)),"")</f>
        <v/>
      </c>
      <c r="BM15" s="146" cm="1">
        <f t="array" ref="BM15:BM19">_xlfn.ANCHORARRAY(E15)</f>
        <v>1</v>
      </c>
      <c r="BN15" s="171" t="str" cm="1">
        <f t="array" ref="BN15:BN19">IFERROR(_xlfn.XLOOKUP(_xlfn.ANCHORARRAY($E15),_xlfn.ANCHORARRAY($BJ104),_xlfn.ANCHORARRAY(BN104)),"")</f>
        <v>YuShan</v>
      </c>
      <c r="BO15" s="171" t="str" cm="1">
        <f t="array" ref="BO15:BO19">IFERROR(_xlfn.XLOOKUP(_xlfn.ANCHORARRAY($E15),_xlfn.ANCHORARRAY($BJ104),_xlfn.ANCHORARRAY(BO104)),"")</f>
        <v>YuShan</v>
      </c>
      <c r="BP15" s="171" t="str" cm="1">
        <f t="array" ref="BP15:BP19">IFERROR(_xlfn.XLOOKUP(_xlfn.ANCHORARRAY($E15),_xlfn.ANCHORARRAY($BJ104),_xlfn.ANCHORARRAY(BP104)),"")</f>
        <v>YuShan</v>
      </c>
      <c r="BQ15" s="171" t="str" cm="1">
        <f t="array" ref="BQ15:BQ19">IFERROR(_xlfn.XLOOKUP(_xlfn.ANCHORARRAY($E15),_xlfn.ANCHORARRAY($BJ104),_xlfn.ANCHORARRAY(BQ104)),"")</f>
        <v>YuShan</v>
      </c>
      <c r="BR15" s="171" t="str" cm="1">
        <f t="array" ref="BR15:BR19">IFERROR(_xlfn.XLOOKUP(_xlfn.ANCHORARRAY($E15),_xlfn.ANCHORARRAY($BJ104),_xlfn.ANCHORARRAY(BR104)),"")</f>
        <v>YuShan</v>
      </c>
      <c r="BS15" s="171" t="str" cm="1">
        <f t="array" ref="BS15:BS19">IFERROR(_xlfn.XLOOKUP(_xlfn.ANCHORARRAY($E15),_xlfn.ANCHORARRAY($BJ104),_xlfn.ANCHORARRAY(BS104)),"")</f>
        <v>YuShan</v>
      </c>
      <c r="BT15" s="171" t="str" cm="1">
        <f t="array" ref="BT15:BT19">IFERROR(_xlfn.XLOOKUP(_xlfn.ANCHORARRAY($E15),_xlfn.ANCHORARRAY($BJ104),_xlfn.ANCHORARRAY(BT104)),"")</f>
        <v>YuShan</v>
      </c>
      <c r="BU15" s="171"/>
      <c r="BV15" s="172"/>
    </row>
    <row r="16" spans="1:74" ht="20.100000000000001" customHeight="1" x14ac:dyDescent="0.25">
      <c r="C16" s="146"/>
      <c r="D16" s="173"/>
      <c r="E16" s="149">
        <v>2</v>
      </c>
      <c r="F16" s="171" t="str">
        <v>YongKang</v>
      </c>
      <c r="G16" s="171" t="str">
        <v>YongKang</v>
      </c>
      <c r="H16" s="171" t="str">
        <v>Kaohsiung</v>
      </c>
      <c r="I16" s="171" t="str">
        <v>TaiNan</v>
      </c>
      <c r="J16" s="171" t="str">
        <v>TaiNan</v>
      </c>
      <c r="K16" s="171" t="str">
        <v>HengChun</v>
      </c>
      <c r="L16" s="171" t="str">
        <v>YuShan</v>
      </c>
      <c r="M16" s="171" t="str">
        <v/>
      </c>
      <c r="Q16" s="146">
        <v>2</v>
      </c>
      <c r="R16" s="171" t="str">
        <v>TaiNan</v>
      </c>
      <c r="S16" s="171" t="str">
        <v>HengChun</v>
      </c>
      <c r="T16" s="171" t="str">
        <v>TaiNan</v>
      </c>
      <c r="U16" s="171" t="str">
        <v>TaiNan</v>
      </c>
      <c r="V16" s="171" t="str">
        <v>WuQi</v>
      </c>
      <c r="W16" s="171" t="str">
        <v>Kaohsiung</v>
      </c>
      <c r="X16" s="171" t="str">
        <v>Kaohsiung</v>
      </c>
      <c r="Y16" s="171" t="str">
        <v/>
      </c>
      <c r="Z16" s="171"/>
      <c r="AC16" s="146">
        <v>2</v>
      </c>
      <c r="AD16" s="171" t="str">
        <v>Kaohsiung</v>
      </c>
      <c r="AE16" s="171" t="str">
        <v>Kaohsiung</v>
      </c>
      <c r="AF16" s="171" t="str">
        <v>Kaohsiung</v>
      </c>
      <c r="AG16" s="171" t="str">
        <v>HengChun</v>
      </c>
      <c r="AH16" s="171" t="str">
        <v>HengChun</v>
      </c>
      <c r="AI16" s="171" t="str">
        <v>TianZhong</v>
      </c>
      <c r="AJ16" s="171" t="str">
        <v>Kaohsiung</v>
      </c>
      <c r="AK16" s="171" t="str">
        <v/>
      </c>
      <c r="AL16" s="171"/>
      <c r="AO16" s="146">
        <v>2</v>
      </c>
      <c r="AP16" s="171" t="str">
        <v>ZhuZiHu</v>
      </c>
      <c r="AQ16" s="171" t="str">
        <v>MaTsu</v>
      </c>
      <c r="AR16" s="171" t="str">
        <v>ALiShan</v>
      </c>
      <c r="AS16" s="171" t="str">
        <v>LanYu</v>
      </c>
      <c r="AT16" s="171" t="str">
        <v>LanYu</v>
      </c>
      <c r="AU16" s="171" t="str">
        <v>LanYu</v>
      </c>
      <c r="AV16" s="171" t="str">
        <v>LanYu</v>
      </c>
      <c r="AW16" s="171" t="str">
        <v/>
      </c>
      <c r="AX16" s="171"/>
      <c r="BA16" s="146">
        <v>2</v>
      </c>
      <c r="BB16" s="171" t="str">
        <v>AnBu</v>
      </c>
      <c r="BC16" s="171" t="str">
        <v>Su-Ao</v>
      </c>
      <c r="BD16" s="171" t="str">
        <v>ZhuZiHu</v>
      </c>
      <c r="BE16" s="171" t="str">
        <v>AnBu</v>
      </c>
      <c r="BF16" s="171" t="str">
        <v>ZhuZiHu</v>
      </c>
      <c r="BG16" s="171" t="str">
        <v>AnBu</v>
      </c>
      <c r="BH16" s="171" t="str">
        <v>ALiShan</v>
      </c>
      <c r="BI16" s="171" t="str">
        <v/>
      </c>
      <c r="BM16" s="146">
        <v>2</v>
      </c>
      <c r="BN16" s="171" t="str">
        <v>HengChun</v>
      </c>
      <c r="BO16" s="171" t="str">
        <v>TaiNan</v>
      </c>
      <c r="BP16" s="171" t="str">
        <v>TaiNan</v>
      </c>
      <c r="BQ16" s="171" t="str">
        <v>Kaohsiung</v>
      </c>
      <c r="BR16" s="171" t="str">
        <v>Kaohsiung</v>
      </c>
      <c r="BS16" s="171" t="str">
        <v>Kaohsiung</v>
      </c>
      <c r="BT16" s="171" t="str">
        <v>Kaohsiung</v>
      </c>
      <c r="BU16" s="147"/>
      <c r="BV16" s="172"/>
    </row>
    <row r="17" spans="2:74" ht="20.100000000000001" customHeight="1" x14ac:dyDescent="0.25">
      <c r="C17" s="146"/>
      <c r="D17" s="173"/>
      <c r="E17" s="149">
        <v>3</v>
      </c>
      <c r="F17" s="171" t="str">
        <v>Kaohsiung</v>
      </c>
      <c r="G17" s="171" t="str">
        <v>WuQi</v>
      </c>
      <c r="H17" s="171" t="str">
        <v>PengHu</v>
      </c>
      <c r="I17" s="171" t="str">
        <v>DaWu</v>
      </c>
      <c r="J17" s="171" t="str">
        <v>DaWu</v>
      </c>
      <c r="K17" s="171" t="str">
        <v>YuShan</v>
      </c>
      <c r="L17" s="171" t="str">
        <v>Kaohsiung</v>
      </c>
      <c r="M17" s="171" t="str">
        <v/>
      </c>
      <c r="Q17" s="146">
        <v>3</v>
      </c>
      <c r="R17" s="171" t="str">
        <v>HengChun</v>
      </c>
      <c r="S17" s="171" t="str">
        <v>TaiNan</v>
      </c>
      <c r="T17" s="171" t="str">
        <v>HengChun</v>
      </c>
      <c r="U17" s="171" t="str">
        <v>HengChun</v>
      </c>
      <c r="V17" s="171" t="str">
        <v>YuShan</v>
      </c>
      <c r="W17" s="171" t="str">
        <v>WuQi</v>
      </c>
      <c r="X17" s="171" t="str">
        <v>WuQi</v>
      </c>
      <c r="Y17" s="171" t="str">
        <v/>
      </c>
      <c r="Z17" s="171"/>
      <c r="AC17" s="146">
        <v>3</v>
      </c>
      <c r="AD17" s="171" t="str">
        <v>DaWu</v>
      </c>
      <c r="AE17" s="171" t="str">
        <v>DaWu</v>
      </c>
      <c r="AF17" s="171" t="str">
        <v>DaWu</v>
      </c>
      <c r="AG17" s="171" t="str">
        <v>DaWu</v>
      </c>
      <c r="AH17" s="171" t="str">
        <v>DaWu</v>
      </c>
      <c r="AI17" s="171" t="str">
        <v>HengChun</v>
      </c>
      <c r="AJ17" s="171" t="str">
        <v>DaWu</v>
      </c>
      <c r="AK17" s="171" t="str">
        <v/>
      </c>
      <c r="AL17" s="171"/>
      <c r="AO17" s="146">
        <v>3</v>
      </c>
      <c r="AP17" s="171" t="str">
        <v>ZhuZiHu</v>
      </c>
      <c r="AQ17" s="171" t="str">
        <v>ZhuZiHu</v>
      </c>
      <c r="AR17" s="171" t="str">
        <v>LanYu</v>
      </c>
      <c r="AS17" s="171" t="str">
        <v>ALiShan</v>
      </c>
      <c r="AT17" s="171" t="str">
        <v>ZhuZiHu</v>
      </c>
      <c r="AU17" s="171" t="str">
        <v>ZhuZiHu</v>
      </c>
      <c r="AV17" s="171" t="str">
        <v>ZhuZiHu</v>
      </c>
      <c r="AW17" s="171" t="str">
        <v/>
      </c>
      <c r="AX17" s="171"/>
      <c r="BA17" s="146">
        <v>3</v>
      </c>
      <c r="BB17" s="171" t="str">
        <v>ALiShan</v>
      </c>
      <c r="BC17" s="171" t="str">
        <v>ZhuZiHu</v>
      </c>
      <c r="BD17" s="171" t="str">
        <v>Su-Ao</v>
      </c>
      <c r="BE17" s="171" t="str">
        <v>ZhuZiHu</v>
      </c>
      <c r="BF17" s="171" t="str">
        <v>Su-Ao</v>
      </c>
      <c r="BG17" s="171" t="str">
        <v>ZhuZiHu</v>
      </c>
      <c r="BH17" s="171" t="str">
        <v>ZhuZiHu</v>
      </c>
      <c r="BI17" s="171" t="str">
        <v/>
      </c>
      <c r="BM17" s="146">
        <v>3</v>
      </c>
      <c r="BN17" s="171" t="str">
        <v>TaiNan</v>
      </c>
      <c r="BO17" s="171" t="str">
        <v>TaiNan</v>
      </c>
      <c r="BP17" s="171" t="str">
        <v>HengChun</v>
      </c>
      <c r="BQ17" s="171" t="str">
        <v>WuQi</v>
      </c>
      <c r="BR17" s="171" t="str">
        <v>ALiShan</v>
      </c>
      <c r="BS17" s="171" t="str">
        <v>TaiNan</v>
      </c>
      <c r="BT17" s="171" t="str">
        <v>TaiNan</v>
      </c>
      <c r="BU17" s="147"/>
      <c r="BV17" s="172"/>
    </row>
    <row r="18" spans="2:74" ht="20.100000000000001" customHeight="1" x14ac:dyDescent="0.25">
      <c r="C18" s="146"/>
      <c r="D18" s="173"/>
      <c r="E18" s="149">
        <v>4</v>
      </c>
      <c r="F18" s="171" t="str">
        <v>TaiNan</v>
      </c>
      <c r="G18" s="171" t="str">
        <v>DaWu</v>
      </c>
      <c r="H18" s="171" t="str">
        <v>YuShan</v>
      </c>
      <c r="I18" s="171" t="str">
        <v>TaiChung</v>
      </c>
      <c r="J18" s="171" t="str">
        <v>TaiChung</v>
      </c>
      <c r="K18" s="171" t="str">
        <v>TaiNan</v>
      </c>
      <c r="L18" s="171" t="str">
        <v>TaiNan</v>
      </c>
      <c r="M18" s="171" t="str">
        <v/>
      </c>
      <c r="Q18" s="146">
        <v>4</v>
      </c>
      <c r="R18" s="171" t="str">
        <v>WuQi</v>
      </c>
      <c r="S18" s="171" t="str">
        <v>WuQi</v>
      </c>
      <c r="T18" s="171" t="str">
        <v>WuQi</v>
      </c>
      <c r="U18" s="171" t="str">
        <v>YongKang</v>
      </c>
      <c r="V18" s="171" t="str">
        <v>TaiNan</v>
      </c>
      <c r="W18" s="171" t="str">
        <v>YongKang</v>
      </c>
      <c r="X18" s="171" t="str">
        <v>KinMen</v>
      </c>
      <c r="Y18" s="171" t="str">
        <v/>
      </c>
      <c r="Z18" s="171"/>
      <c r="AC18" s="146">
        <v>4</v>
      </c>
      <c r="AD18" s="171" t="str">
        <v>Taitung</v>
      </c>
      <c r="AE18" s="171" t="str">
        <v>Taitung</v>
      </c>
      <c r="AF18" s="171" t="str">
        <v>TaiNan</v>
      </c>
      <c r="AG18" s="171" t="str">
        <v>DaWu</v>
      </c>
      <c r="AH18" s="171" t="str">
        <v>Taitung</v>
      </c>
      <c r="AI18" s="171" t="str">
        <v>DaWu</v>
      </c>
      <c r="AJ18" s="171" t="str">
        <v>Taitung</v>
      </c>
      <c r="AK18" s="171" t="str">
        <v/>
      </c>
      <c r="AL18" s="171"/>
      <c r="AO18" s="146">
        <v>4</v>
      </c>
      <c r="AP18" s="171" t="str">
        <v>MaTsu</v>
      </c>
      <c r="AQ18" s="171" t="str">
        <v>LanYu</v>
      </c>
      <c r="AR18" s="171" t="str">
        <v>ZhuZiHu</v>
      </c>
      <c r="AS18" s="171" t="str">
        <v>ZhuZiHu</v>
      </c>
      <c r="AT18" s="171" t="str">
        <v>ALiShan</v>
      </c>
      <c r="AU18" s="171" t="str">
        <v>ALiShan</v>
      </c>
      <c r="AV18" s="171" t="str">
        <v>PengJiaYu</v>
      </c>
      <c r="AW18" s="171" t="str">
        <v/>
      </c>
      <c r="AX18" s="171"/>
      <c r="BA18" s="146">
        <v>4</v>
      </c>
      <c r="BB18" s="171" t="str">
        <v>ZhuZiHu</v>
      </c>
      <c r="BC18" s="171" t="str">
        <v>ALiShan</v>
      </c>
      <c r="BD18" s="171" t="str">
        <v>ALiShan</v>
      </c>
      <c r="BE18" s="171" t="str">
        <v>ALiShan</v>
      </c>
      <c r="BF18" s="171" t="str">
        <v>ALiShan</v>
      </c>
      <c r="BG18" s="171" t="str">
        <v>KeeLung</v>
      </c>
      <c r="BH18" s="171" t="str">
        <v>Su-Ao</v>
      </c>
      <c r="BI18" s="171" t="str">
        <v/>
      </c>
      <c r="BM18" s="146">
        <v>4</v>
      </c>
      <c r="BN18" s="171" t="str">
        <v>TaiNan</v>
      </c>
      <c r="BO18" s="171" t="str">
        <v>Kaohsiung</v>
      </c>
      <c r="BP18" s="171" t="str">
        <v>Kaohsiung</v>
      </c>
      <c r="BQ18" s="171" t="str">
        <v>WuQi</v>
      </c>
      <c r="BR18" s="171" t="str">
        <v>WuQi</v>
      </c>
      <c r="BS18" s="171" t="str">
        <v>HengChun</v>
      </c>
      <c r="BT18" s="171" t="str">
        <v>TaiChung</v>
      </c>
      <c r="BU18" s="147"/>
      <c r="BV18" s="172"/>
    </row>
    <row r="19" spans="2:74" ht="20.100000000000001" customHeight="1" x14ac:dyDescent="0.25">
      <c r="C19" s="146"/>
      <c r="D19" s="173"/>
      <c r="E19" s="149">
        <v>5</v>
      </c>
      <c r="F19" s="171" t="str">
        <v>WuQi</v>
      </c>
      <c r="G19" s="171" t="str">
        <v>YuShan</v>
      </c>
      <c r="H19" s="171" t="str">
        <v>YongKang</v>
      </c>
      <c r="I19" s="171" t="str">
        <v>Kaohsiung</v>
      </c>
      <c r="J19" s="171" t="str">
        <v>KinMen</v>
      </c>
      <c r="K19" s="171" t="str">
        <v>DaWu</v>
      </c>
      <c r="L19" s="171" t="str">
        <v>HengChun</v>
      </c>
      <c r="M19" s="171" t="str">
        <v/>
      </c>
      <c r="Q19" s="146">
        <v>5</v>
      </c>
      <c r="R19" s="171" t="str">
        <v>ChiaYi</v>
      </c>
      <c r="S19" s="171" t="str">
        <v>ChiaYi</v>
      </c>
      <c r="T19" s="171" t="str">
        <v>ChiaYi</v>
      </c>
      <c r="U19" s="171" t="str">
        <v>WuQi</v>
      </c>
      <c r="V19" s="171" t="str">
        <v>ChiaYi</v>
      </c>
      <c r="W19" s="171" t="str">
        <v>ChiaYi</v>
      </c>
      <c r="X19" s="171" t="str">
        <v>ChiaYi</v>
      </c>
      <c r="Y19" s="171" t="str">
        <v/>
      </c>
      <c r="Z19" s="171"/>
      <c r="AC19" s="146">
        <v>5</v>
      </c>
      <c r="AD19" s="171" t="str">
        <v>Taitung</v>
      </c>
      <c r="AE19" s="171" t="str">
        <v>TaiNan</v>
      </c>
      <c r="AF19" s="171" t="str">
        <v>Taitung</v>
      </c>
      <c r="AG19" s="171" t="str">
        <v>Taitung</v>
      </c>
      <c r="AH19" s="171" t="str">
        <v>Taitung</v>
      </c>
      <c r="AI19" s="171" t="str">
        <v>TaiNan</v>
      </c>
      <c r="AJ19" s="171" t="str">
        <v>TaiNan</v>
      </c>
      <c r="AK19" s="171" t="str">
        <v/>
      </c>
      <c r="AL19" s="171"/>
      <c r="AO19" s="146">
        <v>5</v>
      </c>
      <c r="AP19" s="171" t="str">
        <v>LanYu</v>
      </c>
      <c r="AQ19" s="171" t="str">
        <v>Sun Moon Lake</v>
      </c>
      <c r="AR19" s="171" t="str">
        <v>Sun Moon Lake</v>
      </c>
      <c r="AS19" s="171" t="str">
        <v>MaTsu</v>
      </c>
      <c r="AT19" s="171" t="str">
        <v>PengHu</v>
      </c>
      <c r="AU19" s="171" t="str">
        <v>Su-Ao</v>
      </c>
      <c r="AV19" s="171" t="str">
        <v>ALiShan</v>
      </c>
      <c r="AW19" s="171" t="str">
        <v/>
      </c>
      <c r="AX19" s="171"/>
      <c r="BA19" s="146">
        <v>5</v>
      </c>
      <c r="BB19" s="171" t="str">
        <v>KeeLung</v>
      </c>
      <c r="BC19" s="171" t="str">
        <v>KeeLung</v>
      </c>
      <c r="BD19" s="171" t="str">
        <v>KeeLung</v>
      </c>
      <c r="BE19" s="171" t="str">
        <v>KeeLung</v>
      </c>
      <c r="BF19" s="171" t="str">
        <v>KeeLung</v>
      </c>
      <c r="BG19" s="171" t="str">
        <v>YiLan</v>
      </c>
      <c r="BH19" s="171" t="str">
        <v>KeeLung</v>
      </c>
      <c r="BI19" s="171" t="str">
        <v/>
      </c>
      <c r="BM19" s="146">
        <v>5</v>
      </c>
      <c r="BN19" s="171" t="str">
        <v>WuQi</v>
      </c>
      <c r="BO19" s="171" t="str">
        <v>WuQi</v>
      </c>
      <c r="BP19" s="171" t="str">
        <v>WuQi</v>
      </c>
      <c r="BQ19" s="171" t="str">
        <v>WuQi</v>
      </c>
      <c r="BR19" s="171" t="str">
        <v>TaiNan</v>
      </c>
      <c r="BS19" s="171" t="str">
        <v>TaiChung</v>
      </c>
      <c r="BT19" s="171" t="str">
        <v>TaiChung</v>
      </c>
      <c r="BU19" s="147"/>
      <c r="BV19" s="172"/>
    </row>
    <row r="20" spans="2:74" ht="20.100000000000001" customHeight="1" x14ac:dyDescent="0.25">
      <c r="C20" s="146"/>
      <c r="D20" s="170"/>
      <c r="F20" s="174" cm="1">
        <f t="array" ref="F20:F24">IFERROR(_xlfn.XLOOKUP(_xlfn.ANCHORARRAY($E15),_xlfn.RANK.EQ(_xlfn.ANCHORARRAY(F39),_xlfn.ANCHORARRAY(F39)),_xlfn.ANCHORARRAY(F39)),"")</f>
        <v>6229.7</v>
      </c>
      <c r="G20" s="174" cm="1">
        <f t="array" ref="G20:G24">IFERROR(_xlfn.XLOOKUP(_xlfn.ANCHORARRAY($E15),_xlfn.RANK.EQ(_xlfn.ANCHORARRAY(G39),_xlfn.ANCHORARRAY(G39)),_xlfn.ANCHORARRAY(G39)),"")</f>
        <v>5736.8</v>
      </c>
      <c r="H20" s="174" cm="1">
        <f t="array" ref="H20:H24">IFERROR(_xlfn.XLOOKUP(_xlfn.ANCHORARRAY($E15),_xlfn.RANK.EQ(_xlfn.ANCHORARRAY(H39),_xlfn.ANCHORARRAY(H39)),_xlfn.ANCHORARRAY(H39)),"")</f>
        <v>6214.5</v>
      </c>
      <c r="I20" s="174" cm="1">
        <f t="array" ref="I20:I24">IFERROR(_xlfn.XLOOKUP(_xlfn.ANCHORARRAY($E15),_xlfn.RANK.EQ(_xlfn.ANCHORARRAY(I39),_xlfn.ANCHORARRAY(I39)),_xlfn.ANCHORARRAY(I39)),"")</f>
        <v>6694.6</v>
      </c>
      <c r="J20" s="174" cm="1">
        <f t="array" ref="J20:J24">IFERROR(_xlfn.XLOOKUP(_xlfn.ANCHORARRAY($E15),_xlfn.RANK.EQ(_xlfn.ANCHORARRAY(J39),_xlfn.ANCHORARRAY(J39)),_xlfn.ANCHORARRAY(J39)),"")</f>
        <v>6715.3</v>
      </c>
      <c r="K20" s="174" cm="1">
        <f t="array" ref="K20:K24">IFERROR(_xlfn.XLOOKUP(_xlfn.ANCHORARRAY($E15),_xlfn.RANK.EQ(_xlfn.ANCHORARRAY(K39),_xlfn.ANCHORARRAY(K39)),_xlfn.ANCHORARRAY(K39)),"")</f>
        <v>6917.2</v>
      </c>
      <c r="L20" s="174" cm="1">
        <f t="array" ref="L20:L24">IFERROR(_xlfn.XLOOKUP(_xlfn.ANCHORARRAY($E15),_xlfn.RANK.EQ(_xlfn.ANCHORARRAY(L39),_xlfn.ANCHORARRAY(L39)),_xlfn.ANCHORARRAY(L39)),"")</f>
        <v>6887.7</v>
      </c>
      <c r="M20" s="174"/>
      <c r="R20" s="174" cm="1">
        <f t="array" ref="R20:R24">IFERROR(_xlfn.XLOOKUP(_xlfn.ANCHORARRAY($E15),_xlfn.RANK.EQ(_xlfn.ANCHORARRAY(R39),_xlfn.ANCHORARRAY(R39)),_xlfn.ANCHORARRAY(R39)),"")</f>
        <v>2591.1</v>
      </c>
      <c r="S20" s="174" cm="1">
        <f t="array" ref="S20:S24">IFERROR(_xlfn.XLOOKUP(_xlfn.ANCHORARRAY($E15),_xlfn.RANK.EQ(_xlfn.ANCHORARRAY(S39),_xlfn.ANCHORARRAY(S39)),_xlfn.ANCHORARRAY(S39)),"")</f>
        <v>2329.1</v>
      </c>
      <c r="T20" s="174" cm="1">
        <f t="array" ref="T20:T24">IFERROR(_xlfn.XLOOKUP(_xlfn.ANCHORARRAY($E15),_xlfn.RANK.EQ(_xlfn.ANCHORARRAY(T39),_xlfn.ANCHORARRAY(T39)),_xlfn.ANCHORARRAY(T39)),"")</f>
        <v>2437.3000000000002</v>
      </c>
      <c r="U20" s="174" cm="1">
        <f t="array" ref="U20:U24">IFERROR(_xlfn.XLOOKUP(_xlfn.ANCHORARRAY($E15),_xlfn.RANK.EQ(_xlfn.ANCHORARRAY(U39),_xlfn.ANCHORARRAY(U39)),_xlfn.ANCHORARRAY(U39)),"")</f>
        <v>2402.5</v>
      </c>
      <c r="V20" s="174" cm="1">
        <f t="array" ref="V20:V24">IFERROR(_xlfn.XLOOKUP(_xlfn.ANCHORARRAY($E15),_xlfn.RANK.EQ(_xlfn.ANCHORARRAY(V39),_xlfn.ANCHORARRAY(V39)),_xlfn.ANCHORARRAY(V39)),"")</f>
        <v>2281.3000000000002</v>
      </c>
      <c r="W20" s="174" cm="1">
        <f t="array" ref="W20:W24">IFERROR(_xlfn.XLOOKUP(_xlfn.ANCHORARRAY($E15),_xlfn.RANK.EQ(_xlfn.ANCHORARRAY(W39),_xlfn.ANCHORARRAY(W39)),_xlfn.ANCHORARRAY(W39)),"")</f>
        <v>2595.9</v>
      </c>
      <c r="X20" s="174" cm="1">
        <f t="array" ref="X20:X24">IFERROR(_xlfn.XLOOKUP(_xlfn.ANCHORARRAY($E15),_xlfn.RANK.EQ(_xlfn.ANCHORARRAY(X39),_xlfn.ANCHORARRAY(X39)),_xlfn.ANCHORARRAY(X39)),"")</f>
        <v>2555.9</v>
      </c>
      <c r="Y20" s="174"/>
      <c r="Z20" s="171"/>
      <c r="AD20" s="175" cm="1">
        <f t="array" ref="AD20:AD24">IFERROR(_xlfn.XLOOKUP(_xlfn.ANCHORARRAY(AD15),_xlfn.ANCHORARRAY($C39),_xlfn.ANCHORARRAY(AD39)),"")</f>
        <v>26.1</v>
      </c>
      <c r="AE20" s="175" cm="1">
        <f t="array" ref="AE20:AE24">IFERROR(_xlfn.XLOOKUP(_xlfn.ANCHORARRAY(AE15),_xlfn.ANCHORARRAY($C39),_xlfn.ANCHORARRAY(AE39)),"")</f>
        <v>26.3</v>
      </c>
      <c r="AF20" s="175" cm="1">
        <f t="array" ref="AF20:AF24">IFERROR(_xlfn.XLOOKUP(_xlfn.ANCHORARRAY(AF15),_xlfn.ANCHORARRAY($C39),_xlfn.ANCHORARRAY(AF39)),"")</f>
        <v>26.3</v>
      </c>
      <c r="AG20" s="175" cm="1">
        <f t="array" ref="AG20:AG24">IFERROR(_xlfn.XLOOKUP(_xlfn.ANCHORARRAY(AG15),_xlfn.ANCHORARRAY($C39),_xlfn.ANCHORARRAY(AG39)),"")</f>
        <v>25.9</v>
      </c>
      <c r="AH20" s="175" cm="1">
        <f t="array" ref="AH20:AH24">IFERROR(_xlfn.XLOOKUP(_xlfn.ANCHORARRAY(AH15),_xlfn.ANCHORARRAY($C39),_xlfn.ANCHORARRAY(AH39)),"")</f>
        <v>26.3</v>
      </c>
      <c r="AI20" s="175" cm="1">
        <f t="array" ref="AI20:AI24">IFERROR(_xlfn.XLOOKUP(_xlfn.ANCHORARRAY(AI15),_xlfn.ANCHORARRAY($C39),_xlfn.ANCHORARRAY(AI39)),"")</f>
        <v>26.4</v>
      </c>
      <c r="AJ20" s="175" cm="1">
        <f t="array" ref="AJ20:AJ24">IFERROR(_xlfn.XLOOKUP(_xlfn.ANCHORARRAY(AJ15),_xlfn.ANCHORARRAY($C39),_xlfn.ANCHORARRAY(AJ39)),"")</f>
        <v>25.5</v>
      </c>
      <c r="AK20" s="175" t="str" cm="1">
        <f t="array" ref="AK20:AK24">IFERROR(_xlfn.XLOOKUP(_xlfn.ANCHORARRAY($E15),_xlfn.RANK.EQ(_xlfn.ANCHORARRAY(AK39),_xlfn.ANCHORARRAY(AK39)),_xlfn.ANCHORARRAY(AK39)),"")</f>
        <v/>
      </c>
      <c r="AL20" s="171"/>
      <c r="AP20" s="175" cm="1">
        <f t="array" ref="AP20:AP24">IFERROR(_xlfn.XLOOKUP(_xlfn.ANCHORARRAY(AP15),_xlfn.ANCHORARRAY($C39),_xlfn.ANCHORARRAY(AP39)),"")</f>
        <v>90.8</v>
      </c>
      <c r="AQ20" s="175" cm="1">
        <f t="array" ref="AQ20:AQ24">IFERROR(_xlfn.XLOOKUP(_xlfn.ANCHORARRAY(AQ15),_xlfn.ANCHORARRAY($C39),_xlfn.ANCHORARRAY(AQ39)),"")</f>
        <v>91.2</v>
      </c>
      <c r="AR20" s="175" cm="1">
        <f t="array" ref="AR20:AR24">IFERROR(_xlfn.XLOOKUP(_xlfn.ANCHORARRAY(AR15),_xlfn.ANCHORARRAY($C39),_xlfn.ANCHORARRAY(AR39)),"")</f>
        <v>90.1</v>
      </c>
      <c r="AS20" s="175" cm="1">
        <f t="array" ref="AS20:AS24">IFERROR(_xlfn.XLOOKUP(_xlfn.ANCHORARRAY(AS15),_xlfn.ANCHORARRAY($C39),_xlfn.ANCHORARRAY(AS39)),"")</f>
        <v>90</v>
      </c>
      <c r="AT20" s="175" cm="1">
        <f t="array" ref="AT20:AT24">IFERROR(_xlfn.XLOOKUP(_xlfn.ANCHORARRAY(AT15),_xlfn.ANCHORARRAY($C39),_xlfn.ANCHORARRAY(AT39)),"")</f>
        <v>91.9</v>
      </c>
      <c r="AU20" s="175" cm="1">
        <f t="array" ref="AU20:AU24">IFERROR(_xlfn.XLOOKUP(_xlfn.ANCHORARRAY(AU15),_xlfn.ANCHORARRAY($C39),_xlfn.ANCHORARRAY(AU39)),"")</f>
        <v>89.6</v>
      </c>
      <c r="AV20" s="175" cm="1">
        <f t="array" ref="AV20:AV24">IFERROR(_xlfn.XLOOKUP(_xlfn.ANCHORARRAY(AV15),_xlfn.ANCHORARRAY($C39),_xlfn.ANCHORARRAY(AV39)),"")</f>
        <v>94.7</v>
      </c>
      <c r="AW20" s="175" t="str" cm="1">
        <f t="array" ref="AW20:AW24">IFERROR(_xlfn.XLOOKUP(_xlfn.ANCHORARRAY($E15),_xlfn.RANK.EQ(_xlfn.ANCHORARRAY(AW39),_xlfn.ANCHORARRAY(AW39)),_xlfn.ANCHORARRAY(AW39)),"")</f>
        <v/>
      </c>
      <c r="AX20" s="171"/>
      <c r="BB20" s="174" cm="1">
        <f t="array" ref="BB20:BB24">IFERROR(_xlfn.XLOOKUP(_xlfn.ANCHORARRAY($E15),_xlfn.RANK.EQ(_xlfn.ANCHORARRAY(BB39),_xlfn.ANCHORARRAY(BB39)),_xlfn.ANCHORARRAY(BB39)),"")</f>
        <v>4069.1</v>
      </c>
      <c r="BC20" s="174" cm="1">
        <f t="array" ref="BC20:BC24">IFERROR(_xlfn.XLOOKUP(_xlfn.ANCHORARRAY($E15),_xlfn.RANK.EQ(_xlfn.ANCHORARRAY(BC39),_xlfn.ANCHORARRAY(BC39)),_xlfn.ANCHORARRAY(BC39)),"")</f>
        <v>4756.5</v>
      </c>
      <c r="BD20" s="174" cm="1">
        <f t="array" ref="BD20:BD24">IFERROR(_xlfn.XLOOKUP(_xlfn.ANCHORARRAY($E15),_xlfn.RANK.EQ(_xlfn.ANCHORARRAY(BD39),_xlfn.ANCHORARRAY(BD39)),_xlfn.ANCHORARRAY(BD39)),"")</f>
        <v>5375.1</v>
      </c>
      <c r="BE20" s="174" cm="1">
        <f t="array" ref="BE20:BE24">IFERROR(_xlfn.XLOOKUP(_xlfn.ANCHORARRAY($E15),_xlfn.RANK.EQ(_xlfn.ANCHORARRAY(BE39),_xlfn.ANCHORARRAY(BE39)),_xlfn.ANCHORARRAY(BE39)),"")</f>
        <v>5006.3999999999996</v>
      </c>
      <c r="BF20" s="174" cm="1">
        <f t="array" ref="BF20:BF24">IFERROR(_xlfn.XLOOKUP(_xlfn.ANCHORARRAY($E15),_xlfn.RANK.EQ(_xlfn.ANCHORARRAY(BF39),_xlfn.ANCHORARRAY(BF39)),_xlfn.ANCHORARRAY(BF39)),"")</f>
        <v>5051.3</v>
      </c>
      <c r="BG20" s="174" cm="1">
        <f t="array" ref="BG20:BG24">IFERROR(_xlfn.XLOOKUP(_xlfn.ANCHORARRAY($E15),_xlfn.RANK.EQ(_xlfn.ANCHORARRAY(BG39),_xlfn.ANCHORARRAY(BG39)),_xlfn.ANCHORARRAY(BG39)),"")</f>
        <v>5431.5</v>
      </c>
      <c r="BH20" s="174" cm="1">
        <f t="array" ref="BH20:BH24">IFERROR(_xlfn.XLOOKUP(_xlfn.ANCHORARRAY($E15),_xlfn.RANK.EQ(_xlfn.ANCHORARRAY(BH39),_xlfn.ANCHORARRAY(BH39)),_xlfn.ANCHORARRAY(BH39)),"")</f>
        <v>3822.5</v>
      </c>
      <c r="BI20" s="174" t="str" cm="1">
        <f t="array" ref="BI20:BI24">IFERROR(_xlfn.XLOOKUP(_xlfn.ANCHORARRAY($E15),_xlfn.RANK.EQ(_xlfn.ANCHORARRAY(BI39),_xlfn.ANCHORARRAY(BI39)),_xlfn.ANCHORARRAY(BI39)),"")</f>
        <v/>
      </c>
      <c r="BN20" s="175" cm="1">
        <f t="array" ref="BN20:BN24">IFERROR(_xlfn.XLOOKUP(_xlfn.ANCHORARRAY(BN15),_xlfn.ANCHORARRAY($C39),_xlfn.ANCHORARRAY(BN39)),"")</f>
        <v>4.2</v>
      </c>
      <c r="BO20" s="175" cm="1">
        <f t="array" ref="BO20:BO24">IFERROR(_xlfn.XLOOKUP(_xlfn.ANCHORARRAY(BO15),_xlfn.ANCHORARRAY($C39),_xlfn.ANCHORARRAY(BO39)),"")</f>
        <v>4.5999999999999996</v>
      </c>
      <c r="BP20" s="175" cm="1">
        <f t="array" ref="BP20:BP24">IFERROR(_xlfn.XLOOKUP(_xlfn.ANCHORARRAY(BP15),_xlfn.ANCHORARRAY($C39),_xlfn.ANCHORARRAY(BP39)),"")</f>
        <v>4.2</v>
      </c>
      <c r="BQ20" s="175" cm="1">
        <f t="array" ref="BQ20:BQ24">IFERROR(_xlfn.XLOOKUP(_xlfn.ANCHORARRAY(BQ15),_xlfn.ANCHORARRAY($C39),_xlfn.ANCHORARRAY(BQ39)),"")</f>
        <v>3.4</v>
      </c>
      <c r="BR20" s="175" cm="1">
        <f t="array" ref="BR20:BR24">IFERROR(_xlfn.XLOOKUP(_xlfn.ANCHORARRAY(BR15),_xlfn.ANCHORARRAY($C39),_xlfn.ANCHORARRAY(BR39)),"")</f>
        <v>2</v>
      </c>
      <c r="BS20" s="175" cm="1">
        <f t="array" ref="BS20:BS24">IFERROR(_xlfn.XLOOKUP(_xlfn.ANCHORARRAY(BS15),_xlfn.ANCHORARRAY($C39),_xlfn.ANCHORARRAY(BS39)),"")</f>
        <v>3</v>
      </c>
      <c r="BT20" s="175" cm="1">
        <f t="array" ref="BT20:BT24">IFERROR(_xlfn.XLOOKUP(_xlfn.ANCHORARRAY(BT15),_xlfn.ANCHORARRAY($C39),_xlfn.ANCHORARRAY(BT39)),"")</f>
        <v>4.5</v>
      </c>
      <c r="BU20" s="176"/>
    </row>
    <row r="21" spans="2:74" ht="20.100000000000001" customHeight="1" x14ac:dyDescent="0.25">
      <c r="F21" s="174">
        <v>6042.5</v>
      </c>
      <c r="G21" s="174">
        <v>5624.4</v>
      </c>
      <c r="H21" s="174">
        <v>6196.6</v>
      </c>
      <c r="I21" s="174">
        <v>6520.1</v>
      </c>
      <c r="J21" s="174">
        <v>6038.7</v>
      </c>
      <c r="K21" s="174">
        <v>6717.9</v>
      </c>
      <c r="L21" s="174">
        <v>6789.4</v>
      </c>
      <c r="M21" s="174"/>
      <c r="R21" s="174">
        <v>2510.5</v>
      </c>
      <c r="S21" s="174">
        <v>2228.6999999999998</v>
      </c>
      <c r="T21" s="174">
        <v>2380.9</v>
      </c>
      <c r="U21" s="174">
        <v>2352.6</v>
      </c>
      <c r="V21" s="174">
        <v>2248.1999999999998</v>
      </c>
      <c r="W21" s="174">
        <v>2566.1999999999998</v>
      </c>
      <c r="X21" s="174">
        <v>2482.5</v>
      </c>
      <c r="Y21" s="174"/>
      <c r="Z21" s="171"/>
      <c r="AD21" s="175">
        <v>26.1</v>
      </c>
      <c r="AE21" s="175">
        <v>25.9</v>
      </c>
      <c r="AF21" s="175">
        <v>26.3</v>
      </c>
      <c r="AG21" s="175">
        <v>25.8</v>
      </c>
      <c r="AH21" s="175">
        <v>25.9</v>
      </c>
      <c r="AI21" s="175">
        <v>26.1</v>
      </c>
      <c r="AJ21" s="175">
        <v>25.5</v>
      </c>
      <c r="AK21" s="175" t="str">
        <v/>
      </c>
      <c r="AL21" s="171"/>
      <c r="AP21" s="175">
        <v>83.4</v>
      </c>
      <c r="AQ21" s="175">
        <v>86.1</v>
      </c>
      <c r="AR21" s="175">
        <v>84.8</v>
      </c>
      <c r="AS21" s="175">
        <v>86.3</v>
      </c>
      <c r="AT21" s="175">
        <v>91.2</v>
      </c>
      <c r="AU21" s="175">
        <v>89.4</v>
      </c>
      <c r="AV21" s="175">
        <v>91.8</v>
      </c>
      <c r="AW21" s="175" t="str">
        <v/>
      </c>
      <c r="AX21" s="171"/>
      <c r="BB21" s="174">
        <v>3500.1</v>
      </c>
      <c r="BC21" s="174">
        <v>4724.1000000000004</v>
      </c>
      <c r="BD21" s="174">
        <v>4808.3999999999996</v>
      </c>
      <c r="BE21" s="174">
        <v>4459.2000000000007</v>
      </c>
      <c r="BF21" s="174">
        <v>4819.5</v>
      </c>
      <c r="BG21" s="174">
        <v>5053.3</v>
      </c>
      <c r="BH21" s="174">
        <v>3605</v>
      </c>
      <c r="BI21" s="174" t="str">
        <v/>
      </c>
      <c r="BN21" s="175">
        <v>4.8</v>
      </c>
      <c r="BO21" s="175">
        <v>5.5</v>
      </c>
      <c r="BP21" s="175">
        <v>5.2</v>
      </c>
      <c r="BQ21" s="175">
        <v>5.3</v>
      </c>
      <c r="BR21" s="175">
        <v>5.2</v>
      </c>
      <c r="BS21" s="175">
        <v>4.8</v>
      </c>
      <c r="BT21" s="175">
        <v>4.5999999999999996</v>
      </c>
      <c r="BU21" s="176"/>
    </row>
    <row r="22" spans="2:74" ht="20.100000000000001" customHeight="1" x14ac:dyDescent="0.25">
      <c r="F22" s="174">
        <v>6038.6</v>
      </c>
      <c r="G22" s="174">
        <v>5597</v>
      </c>
      <c r="H22" s="174">
        <v>6130.8</v>
      </c>
      <c r="I22" s="174">
        <v>6010.9</v>
      </c>
      <c r="J22" s="174">
        <v>5781.4</v>
      </c>
      <c r="K22" s="174">
        <v>6508.5</v>
      </c>
      <c r="L22" s="174">
        <v>6547.5</v>
      </c>
      <c r="M22" s="174"/>
      <c r="R22" s="174">
        <v>2431.6</v>
      </c>
      <c r="S22" s="174">
        <v>2171.9</v>
      </c>
      <c r="T22" s="174">
        <v>2242.8000000000002</v>
      </c>
      <c r="U22" s="174">
        <v>2250.5</v>
      </c>
      <c r="V22" s="174">
        <v>2192.3000000000002</v>
      </c>
      <c r="W22" s="174">
        <v>2465.6</v>
      </c>
      <c r="X22" s="174">
        <v>2408.1</v>
      </c>
      <c r="Y22" s="174"/>
      <c r="Z22" s="171"/>
      <c r="AD22" s="175">
        <v>25.3</v>
      </c>
      <c r="AE22" s="175">
        <v>25.4</v>
      </c>
      <c r="AF22" s="175">
        <v>25.4</v>
      </c>
      <c r="AG22" s="175">
        <v>24.9</v>
      </c>
      <c r="AH22" s="175">
        <v>25.5</v>
      </c>
      <c r="AI22" s="175">
        <v>26</v>
      </c>
      <c r="AJ22" s="175">
        <v>25.1</v>
      </c>
      <c r="AK22" s="175" t="str">
        <v/>
      </c>
      <c r="AL22" s="171"/>
      <c r="AP22" s="175">
        <v>83.4</v>
      </c>
      <c r="AQ22" s="175">
        <v>86</v>
      </c>
      <c r="AR22" s="175">
        <v>84</v>
      </c>
      <c r="AS22" s="175">
        <v>85.5</v>
      </c>
      <c r="AT22" s="175">
        <v>85.8</v>
      </c>
      <c r="AU22" s="175">
        <v>87</v>
      </c>
      <c r="AV22" s="175">
        <v>87.8</v>
      </c>
      <c r="AW22" s="175" t="str">
        <v/>
      </c>
      <c r="AX22" s="171"/>
      <c r="BB22" s="174">
        <v>3413.3</v>
      </c>
      <c r="BC22" s="174">
        <v>4348.3</v>
      </c>
      <c r="BD22" s="174">
        <v>4765.3</v>
      </c>
      <c r="BE22" s="174">
        <v>4046.3999999999996</v>
      </c>
      <c r="BF22" s="174">
        <v>4391</v>
      </c>
      <c r="BG22" s="174">
        <v>4712.6000000000004</v>
      </c>
      <c r="BH22" s="174">
        <v>3519.5</v>
      </c>
      <c r="BI22" s="174" t="str">
        <v/>
      </c>
      <c r="BN22" s="175">
        <v>4.9000000000000004</v>
      </c>
      <c r="BO22" s="175">
        <v>5.5</v>
      </c>
      <c r="BP22" s="175">
        <v>5.4</v>
      </c>
      <c r="BQ22" s="175">
        <v>5.5</v>
      </c>
      <c r="BR22" s="175">
        <v>5.3</v>
      </c>
      <c r="BS22" s="175">
        <v>5.0999999999999996</v>
      </c>
      <c r="BT22" s="175">
        <v>4.8</v>
      </c>
      <c r="BU22" s="176"/>
    </row>
    <row r="23" spans="2:74" ht="20.100000000000001" customHeight="1" x14ac:dyDescent="0.25">
      <c r="F23" s="174">
        <v>5989.9</v>
      </c>
      <c r="G23" s="174">
        <v>5589.9</v>
      </c>
      <c r="H23" s="174">
        <v>5904.7</v>
      </c>
      <c r="I23" s="174">
        <v>5952.7</v>
      </c>
      <c r="J23" s="174">
        <v>5594.4</v>
      </c>
      <c r="K23" s="174">
        <v>6237.3</v>
      </c>
      <c r="L23" s="174">
        <v>6471.3</v>
      </c>
      <c r="M23" s="174"/>
      <c r="R23" s="174">
        <v>2259.4</v>
      </c>
      <c r="S23" s="174">
        <v>1997.2</v>
      </c>
      <c r="T23" s="174">
        <v>2155</v>
      </c>
      <c r="U23" s="174">
        <v>2242</v>
      </c>
      <c r="V23" s="174">
        <v>2185</v>
      </c>
      <c r="W23" s="174">
        <v>2409.9</v>
      </c>
      <c r="X23" s="174">
        <v>2391.6</v>
      </c>
      <c r="Y23" s="174"/>
      <c r="Z23" s="171"/>
      <c r="AD23" s="175">
        <v>25</v>
      </c>
      <c r="AE23" s="175">
        <v>25.1</v>
      </c>
      <c r="AF23" s="175">
        <v>25.1</v>
      </c>
      <c r="AG23" s="175">
        <v>24.9</v>
      </c>
      <c r="AH23" s="175">
        <v>25.3</v>
      </c>
      <c r="AI23" s="175">
        <v>25.6</v>
      </c>
      <c r="AJ23" s="175">
        <v>25</v>
      </c>
      <c r="AK23" s="175" t="str">
        <v/>
      </c>
      <c r="AL23" s="171"/>
      <c r="AP23" s="175">
        <v>83.1</v>
      </c>
      <c r="AQ23" s="175">
        <v>83.6</v>
      </c>
      <c r="AR23" s="175">
        <v>83.8</v>
      </c>
      <c r="AS23" s="175">
        <v>84</v>
      </c>
      <c r="AT23" s="175">
        <v>85.4</v>
      </c>
      <c r="AU23" s="175">
        <v>86.4</v>
      </c>
      <c r="AV23" s="175">
        <v>86.8</v>
      </c>
      <c r="AW23" s="175" t="str">
        <v/>
      </c>
      <c r="AX23" s="171"/>
      <c r="BB23" s="174">
        <v>3327</v>
      </c>
      <c r="BC23" s="174">
        <v>4061.7</v>
      </c>
      <c r="BD23" s="174">
        <v>4362.3999999999996</v>
      </c>
      <c r="BE23" s="174">
        <v>3453.6000000000004</v>
      </c>
      <c r="BF23" s="174">
        <v>4125.6000000000004</v>
      </c>
      <c r="BG23" s="174">
        <v>3895</v>
      </c>
      <c r="BH23" s="174">
        <v>3233</v>
      </c>
      <c r="BI23" s="174" t="str">
        <v/>
      </c>
      <c r="BN23" s="175">
        <v>4.9000000000000004</v>
      </c>
      <c r="BO23" s="175">
        <v>5.6</v>
      </c>
      <c r="BP23" s="175">
        <v>5.5</v>
      </c>
      <c r="BQ23" s="175">
        <v>5.5</v>
      </c>
      <c r="BR23" s="175">
        <v>5.5</v>
      </c>
      <c r="BS23" s="175">
        <v>5.2</v>
      </c>
      <c r="BT23" s="175">
        <v>5.2</v>
      </c>
      <c r="BU23" s="176"/>
    </row>
    <row r="24" spans="2:74" ht="20.100000000000001" customHeight="1" x14ac:dyDescent="0.25">
      <c r="F24" s="174">
        <v>5952.8</v>
      </c>
      <c r="G24" s="174">
        <v>5454</v>
      </c>
      <c r="H24" s="174">
        <v>5840.6</v>
      </c>
      <c r="I24" s="174">
        <v>5886.7</v>
      </c>
      <c r="J24" s="174">
        <v>5556.5</v>
      </c>
      <c r="K24" s="174">
        <v>6228.2</v>
      </c>
      <c r="L24" s="174">
        <v>6346.1</v>
      </c>
      <c r="M24" s="174"/>
      <c r="R24" s="174">
        <v>2211.6</v>
      </c>
      <c r="S24" s="174">
        <v>1955.3</v>
      </c>
      <c r="T24" s="174">
        <v>2102.3000000000002</v>
      </c>
      <c r="U24" s="174">
        <v>2221.5</v>
      </c>
      <c r="V24" s="174">
        <v>2065.1999999999998</v>
      </c>
      <c r="W24" s="174">
        <v>2355.3000000000002</v>
      </c>
      <c r="X24" s="174">
        <v>2351.3000000000002</v>
      </c>
      <c r="Y24" s="174"/>
      <c r="Z24" s="171"/>
      <c r="AD24" s="175">
        <v>25</v>
      </c>
      <c r="AE24" s="175">
        <v>24.9</v>
      </c>
      <c r="AF24" s="175">
        <v>25</v>
      </c>
      <c r="AG24" s="175">
        <v>24.7</v>
      </c>
      <c r="AH24" s="175">
        <v>25.3</v>
      </c>
      <c r="AI24" s="175">
        <v>25.3</v>
      </c>
      <c r="AJ24" s="175">
        <v>24.8</v>
      </c>
      <c r="AK24" s="175" t="str">
        <v/>
      </c>
      <c r="AL24" s="171"/>
      <c r="AP24" s="175">
        <v>83</v>
      </c>
      <c r="AQ24" s="175">
        <v>82.5</v>
      </c>
      <c r="AR24" s="175">
        <v>81</v>
      </c>
      <c r="AS24" s="175">
        <v>80.900000000000006</v>
      </c>
      <c r="AT24" s="175">
        <v>83</v>
      </c>
      <c r="AU24" s="175">
        <v>83.3</v>
      </c>
      <c r="AV24" s="175">
        <v>85.8</v>
      </c>
      <c r="AW24" s="175" t="str">
        <v/>
      </c>
      <c r="AX24" s="171"/>
      <c r="BB24" s="174">
        <v>3151.6</v>
      </c>
      <c r="BC24" s="174">
        <v>3841.4</v>
      </c>
      <c r="BD24" s="174">
        <v>3857.6</v>
      </c>
      <c r="BE24" s="174">
        <v>3405.6000000000004</v>
      </c>
      <c r="BF24" s="174">
        <v>3517.5</v>
      </c>
      <c r="BG24" s="174">
        <v>2809.1</v>
      </c>
      <c r="BH24" s="174">
        <v>3051.5</v>
      </c>
      <c r="BI24" s="174" t="str">
        <v/>
      </c>
      <c r="BN24" s="175">
        <v>5.7</v>
      </c>
      <c r="BO24" s="175">
        <v>5.9</v>
      </c>
      <c r="BP24" s="175">
        <v>5.7</v>
      </c>
      <c r="BQ24" s="175">
        <v>5.5</v>
      </c>
      <c r="BR24" s="175">
        <v>5.6</v>
      </c>
      <c r="BS24" s="175">
        <v>5.6</v>
      </c>
      <c r="BT24" s="175">
        <v>5.2</v>
      </c>
      <c r="BU24" s="176"/>
    </row>
    <row r="25" spans="2:74" ht="20.100000000000001" hidden="1" customHeight="1" x14ac:dyDescent="0.25">
      <c r="B25" s="146"/>
      <c r="C25" s="146"/>
      <c r="F25" s="171" t="str" cm="1">
        <f t="array" ref="F25:F29">IFERROR(_xlfn.XLOOKUP(_xlfn.ANCHORARRAY($E15),_xlfn.RANK.EQ(_xlfn.ANCHORARRAY(F39),_xlfn.ANCHORARRAY(F39)),_xlfn.ANCHORARRAY($D$39)),"")</f>
        <v>玉山</v>
      </c>
      <c r="G25" s="171" t="str" cm="1">
        <f t="array" ref="G25:G29">IFERROR(_xlfn.XLOOKUP(_xlfn.ANCHORARRAY($E15),_xlfn.RANK.EQ(_xlfn.ANCHORARRAY(G39),_xlfn.ANCHORARRAY(G39)),_xlfn.ANCHORARRAY($D$39)),"")</f>
        <v>高雄</v>
      </c>
      <c r="H25" s="171" t="str" cm="1">
        <f t="array" ref="H25:H29">IFERROR(_xlfn.XLOOKUP(_xlfn.ANCHORARRAY($E15),_xlfn.RANK.EQ(_xlfn.ANCHORARRAY(H39),_xlfn.ANCHORARRAY(H39)),_xlfn.ANCHORARRAY($D$39)),"")</f>
        <v>臺南</v>
      </c>
      <c r="I25" s="171" t="str" cm="1">
        <f t="array" ref="I25:I29">IFERROR(_xlfn.XLOOKUP(_xlfn.ANCHORARRAY($E15),_xlfn.RANK.EQ(_xlfn.ANCHORARRAY(I39),_xlfn.ANCHORARRAY(I39)),_xlfn.ANCHORARRAY($D$39)),"")</f>
        <v>玉山</v>
      </c>
      <c r="J25" s="171" t="str" cm="1">
        <f t="array" ref="J25:J29">IFERROR(_xlfn.XLOOKUP(_xlfn.ANCHORARRAY($E15),_xlfn.RANK.EQ(_xlfn.ANCHORARRAY(J39),_xlfn.ANCHORARRAY(J39)),_xlfn.ANCHORARRAY($D$39)),"")</f>
        <v>玉山</v>
      </c>
      <c r="K25" s="171" t="str" cm="1">
        <f t="array" ref="K25:K29">IFERROR(_xlfn.XLOOKUP(_xlfn.ANCHORARRAY($E15),_xlfn.RANK.EQ(_xlfn.ANCHORARRAY(K39),_xlfn.ANCHORARRAY(K39)),_xlfn.ANCHORARRAY($D$39)),"")</f>
        <v>高雄</v>
      </c>
      <c r="L25" s="171" t="str" cm="1">
        <f t="array" ref="L25:L29">IFERROR(_xlfn.XLOOKUP(_xlfn.ANCHORARRAY($E15),_xlfn.RANK.EQ(_xlfn.ANCHORARRAY(L39),_xlfn.ANCHORARRAY(L39)),_xlfn.ANCHORARRAY($D$39)),"")</f>
        <v>嘉義</v>
      </c>
      <c r="M25" s="171" t="str" cm="1">
        <f t="array" ref="M25:M29">IFERROR(_xlfn.XLOOKUP(_xlfn.ANCHORARRAY($E15),_xlfn.RANK.EQ(_xlfn.ANCHORARRAY(M39),_xlfn.ANCHORARRAY(M39)),_xlfn.ANCHORARRAY($D$39)),"")</f>
        <v/>
      </c>
      <c r="R25" s="171" t="str" cm="1">
        <f t="array" ref="R25:R29">IFERROR(_xlfn.XLOOKUP(_xlfn.ANCHORARRAY($E15),_xlfn.RANK.EQ(_xlfn.ANCHORARRAY(R71),_xlfn.ANCHORARRAY(R71)),_xlfn.ANCHORARRAY($D$39)),"")</f>
        <v>高雄</v>
      </c>
      <c r="S25" s="171" t="str" cm="1">
        <f t="array" ref="S25:S29">IFERROR(_xlfn.XLOOKUP(_xlfn.ANCHORARRAY($E15),_xlfn.RANK.EQ(_xlfn.ANCHORARRAY(S71),_xlfn.ANCHORARRAY(S71)),_xlfn.ANCHORARRAY($D$39)),"")</f>
        <v>高雄</v>
      </c>
      <c r="T25" s="171" t="str" cm="1">
        <f t="array" ref="T25:T29">IFERROR(_xlfn.XLOOKUP(_xlfn.ANCHORARRAY($E15),_xlfn.RANK.EQ(_xlfn.ANCHORARRAY(T71),_xlfn.ANCHORARRAY(T71)),_xlfn.ANCHORARRAY($D$39)),"")</f>
        <v>高雄</v>
      </c>
      <c r="U25" s="171" t="str" cm="1">
        <f t="array" ref="U25:U29">IFERROR(_xlfn.XLOOKUP(_xlfn.ANCHORARRAY($E15),_xlfn.RANK.EQ(_xlfn.ANCHORARRAY(U71),_xlfn.ANCHORARRAY(U71)),_xlfn.ANCHORARRAY($D$39)),"")</f>
        <v>高雄</v>
      </c>
      <c r="V25" s="171" t="str" cm="1">
        <f t="array" ref="V25:V29">IFERROR(_xlfn.XLOOKUP(_xlfn.ANCHORARRAY($E15),_xlfn.RANK.EQ(_xlfn.ANCHORARRAY(V71),_xlfn.ANCHORARRAY(V71)),_xlfn.ANCHORARRAY($D$39)),"")</f>
        <v>高雄</v>
      </c>
      <c r="W25" s="171" t="str" cm="1">
        <f t="array" ref="W25:W29">IFERROR(_xlfn.XLOOKUP(_xlfn.ANCHORARRAY($E15),_xlfn.RANK.EQ(_xlfn.ANCHORARRAY(W39),_xlfn.ANCHORARRAY(W39)),_xlfn.ANCHORARRAY($D$39)),"")</f>
        <v>臺南</v>
      </c>
      <c r="X25" s="171" t="str" cm="1">
        <f t="array" ref="X25:X29">IFERROR(_xlfn.XLOOKUP(_xlfn.ANCHORARRAY($E15),_xlfn.RANK.EQ(_xlfn.ANCHORARRAY(X39),_xlfn.ANCHORARRAY(X39)),_xlfn.ANCHORARRAY($D$39)),"")</f>
        <v>臺南</v>
      </c>
      <c r="Y25" s="171" t="str" cm="1">
        <f t="array" ref="Y25:Y29">IFERROR(_xlfn.XLOOKUP(_xlfn.ANCHORARRAY($E15),_xlfn.RANK.EQ(_xlfn.ANCHORARRAY(Y39),_xlfn.ANCHORARRAY(Y39)),_xlfn.ANCHORARRAY($D$39)),"")</f>
        <v/>
      </c>
      <c r="Z25" s="171"/>
      <c r="AD25" s="171" t="str" cm="1">
        <f t="array" ref="AD25:AD29">IFERROR(_xlfn.XLOOKUP(_xlfn.ANCHORARRAY(AD15),_xlfn.ANCHORARRAY($C39),_xlfn.ANCHORARRAY($D39)),"")</f>
        <v>高雄</v>
      </c>
      <c r="AE25" s="171" t="str" cm="1">
        <f t="array" ref="AE25:AE29">IFERROR(_xlfn.XLOOKUP(_xlfn.ANCHORARRAY(AE15),_xlfn.ANCHORARRAY($C39),_xlfn.ANCHORARRAY($D39)),"")</f>
        <v>恆春</v>
      </c>
      <c r="AF25" s="171" t="str" cm="1">
        <f t="array" ref="AF25:AF29">IFERROR(_xlfn.XLOOKUP(_xlfn.ANCHORARRAY(AF15),_xlfn.ANCHORARRAY($C39),_xlfn.ANCHORARRAY($D39)),"")</f>
        <v>高雄</v>
      </c>
      <c r="AG25" s="171" t="str" cm="1">
        <f t="array" ref="AG25:AG29">IFERROR(_xlfn.XLOOKUP(_xlfn.ANCHORARRAY(AG15),_xlfn.ANCHORARRAY($C39),_xlfn.ANCHORARRAY($D39)),"")</f>
        <v>高雄</v>
      </c>
      <c r="AH25" s="171" t="str" cm="1">
        <f t="array" ref="AH25:AH29">IFERROR(_xlfn.XLOOKUP(_xlfn.ANCHORARRAY(AH15),_xlfn.ANCHORARRAY($C39),_xlfn.ANCHORARRAY($D39)),"")</f>
        <v>高雄</v>
      </c>
      <c r="AI25" s="171" t="str" cm="1">
        <f t="array" ref="AI25:AI29">IFERROR(_xlfn.XLOOKUP(_xlfn.ANCHORARRAY(AI15),_xlfn.ANCHORARRAY($C39),_xlfn.ANCHORARRAY($D39)),"")</f>
        <v>高雄</v>
      </c>
      <c r="AJ25" s="171" t="str" cm="1">
        <f t="array" ref="AJ25:AJ29">IFERROR(_xlfn.XLOOKUP(_xlfn.ANCHORARRAY(AJ15),_xlfn.ANCHORARRAY($C39),_xlfn.ANCHORARRAY($D39)),"")</f>
        <v>高雄</v>
      </c>
      <c r="AK25" s="171" t="str" cm="1">
        <f t="array" ref="AK25:AK29">IFERROR(_xlfn.XLOOKUP(_xlfn.ANCHORARRAY($E15),_xlfn.RANK.EQ(_xlfn.ANCHORARRAY(AK39),_xlfn.ANCHORARRAY(AK39)),_xlfn.ANCHORARRAY($D$39)),"")</f>
        <v/>
      </c>
      <c r="AL25" s="171"/>
      <c r="AP25" s="171" t="str" cm="1">
        <f t="array" ref="AP25:AP29">IFERROR(_xlfn.XLOOKUP(_xlfn.ANCHORARRAY(AP15),_xlfn.ANCHORARRAY($C39),_xlfn.ANCHORARRAY($D39)),"")</f>
        <v>鞍部</v>
      </c>
      <c r="AQ25" s="171" t="str" cm="1">
        <f t="array" ref="AQ25:AQ29">IFERROR(_xlfn.XLOOKUP(_xlfn.ANCHORARRAY(AQ15),_xlfn.ANCHORARRAY($C39),_xlfn.ANCHORARRAY($D39)),"")</f>
        <v>鞍部</v>
      </c>
      <c r="AR25" s="171" t="str" cm="1">
        <f t="array" ref="AR25:AR29">IFERROR(_xlfn.XLOOKUP(_xlfn.ANCHORARRAY(AR15),_xlfn.ANCHORARRAY($C39),_xlfn.ANCHORARRAY($D39)),"")</f>
        <v>鞍部</v>
      </c>
      <c r="AS25" s="171" t="str" cm="1">
        <f t="array" ref="AS25:AS29">IFERROR(_xlfn.XLOOKUP(_xlfn.ANCHORARRAY(AS15),_xlfn.ANCHORARRAY($C39),_xlfn.ANCHORARRAY($D39)),"")</f>
        <v>鞍部</v>
      </c>
      <c r="AT25" s="171" t="str" cm="1">
        <f t="array" ref="AT25:AT29">IFERROR(_xlfn.XLOOKUP(_xlfn.ANCHORARRAY(AT15),_xlfn.ANCHORARRAY($C39),_xlfn.ANCHORARRAY($D39)),"")</f>
        <v>鞍部</v>
      </c>
      <c r="AU25" s="171" t="str" cm="1">
        <f t="array" ref="AU25:AU29">IFERROR(_xlfn.XLOOKUP(_xlfn.ANCHORARRAY(AU15),_xlfn.ANCHORARRAY($C39),_xlfn.ANCHORARRAY($D39)),"")</f>
        <v>鞍部</v>
      </c>
      <c r="AV25" s="171" t="str" cm="1">
        <f t="array" ref="AV25:AV29">IFERROR(_xlfn.XLOOKUP(_xlfn.ANCHORARRAY(AV15),_xlfn.ANCHORARRAY($C39),_xlfn.ANCHORARRAY($D39)),"")</f>
        <v>鞍部</v>
      </c>
      <c r="AW25" s="171" t="str" cm="1">
        <f t="array" ref="AW25:AW29">IFERROR(_xlfn.XLOOKUP(_xlfn.ANCHORARRAY($E15),_xlfn.RANK.EQ(_xlfn.ANCHORARRAY(AW39),_xlfn.ANCHORARRAY(AW39)),_xlfn.ANCHORARRAY($D$39)),"")</f>
        <v/>
      </c>
      <c r="AX25" s="171"/>
      <c r="BB25" s="171" t="str" cm="1">
        <f t="array" ref="BB25:BB29">IFERROR(_xlfn.XLOOKUP(_xlfn.ANCHORARRAY($E15),_xlfn.RANK.EQ(_xlfn.ANCHORARRAY(BB39),_xlfn.ANCHORARRAY(BB39)),_xlfn.ANCHORARRAY($D$39)),"")</f>
        <v>蘇澳</v>
      </c>
      <c r="BC25" s="171" t="str" cm="1">
        <f t="array" ref="BC25:BC29">IFERROR(_xlfn.XLOOKUP(_xlfn.ANCHORARRAY($E15),_xlfn.RANK.EQ(_xlfn.ANCHORARRAY(BC39),_xlfn.ANCHORARRAY(BC39)),_xlfn.ANCHORARRAY($D$39)),"")</f>
        <v>鞍部</v>
      </c>
      <c r="BD25" s="171" t="str" cm="1">
        <f t="array" ref="BD25:BD29">IFERROR(_xlfn.XLOOKUP(_xlfn.ANCHORARRAY($E15),_xlfn.RANK.EQ(_xlfn.ANCHORARRAY(BD39),_xlfn.ANCHORARRAY(BD39)),_xlfn.ANCHORARRAY($D$39)),"")</f>
        <v>鞍部</v>
      </c>
      <c r="BE25" s="171" t="str" cm="1">
        <f t="array" ref="BE25:BE29">IFERROR(_xlfn.XLOOKUP(_xlfn.ANCHORARRAY($E15),_xlfn.RANK.EQ(_xlfn.ANCHORARRAY(BE39),_xlfn.ANCHORARRAY(BE39)),_xlfn.ANCHORARRAY($D$39)),"")</f>
        <v>蘇澳</v>
      </c>
      <c r="BF25" s="171" t="str" cm="1">
        <f t="array" ref="BF25:BF29">IFERROR(_xlfn.XLOOKUP(_xlfn.ANCHORARRAY($E15),_xlfn.RANK.EQ(_xlfn.ANCHORARRAY(BF39),_xlfn.ANCHORARRAY(BF39)),_xlfn.ANCHORARRAY($D$39)),"")</f>
        <v>鞍部</v>
      </c>
      <c r="BG25" s="171" t="str" cm="1">
        <f t="array" ref="BG25:BG29">IFERROR(_xlfn.XLOOKUP(_xlfn.ANCHORARRAY($E15),_xlfn.RANK.EQ(_xlfn.ANCHORARRAY(BG39),_xlfn.ANCHORARRAY(BG39)),_xlfn.ANCHORARRAY($D$39)),"")</f>
        <v>蘇澳</v>
      </c>
      <c r="BH25" s="171" t="str" cm="1">
        <f t="array" ref="BH25:BH29">IFERROR(_xlfn.XLOOKUP(_xlfn.ANCHORARRAY($E15),_xlfn.RANK.EQ(_xlfn.ANCHORARRAY(BH39),_xlfn.ANCHORARRAY(BH39)),_xlfn.ANCHORARRAY($D$39)),"")</f>
        <v>鞍部</v>
      </c>
      <c r="BI25" s="171" t="str" cm="1">
        <f t="array" ref="BI25:BI29">IFERROR(_xlfn.XLOOKUP(_xlfn.ANCHORARRAY($E15),_xlfn.RANK.EQ(_xlfn.ANCHORARRAY(BI39),_xlfn.ANCHORARRAY(BI39)),_xlfn.ANCHORARRAY($D$39)),"")</f>
        <v/>
      </c>
      <c r="BN25" s="171" t="str" cm="1">
        <f t="array" ref="BN25:BN29">IFERROR(_xlfn.XLOOKUP(_xlfn.ANCHORARRAY(BN15),_xlfn.ANCHORARRAY($C39),_xlfn.ANCHORARRAY($D39)),"")</f>
        <v>玉山</v>
      </c>
      <c r="BO25" s="171" t="str" cm="1">
        <f t="array" ref="BO25:BO29">IFERROR(_xlfn.XLOOKUP(_xlfn.ANCHORARRAY(BO15),_xlfn.ANCHORARRAY($C39),_xlfn.ANCHORARRAY($D39)),"")</f>
        <v>玉山</v>
      </c>
      <c r="BP25" s="171" t="str" cm="1">
        <f t="array" ref="BP25:BP29">IFERROR(_xlfn.XLOOKUP(_xlfn.ANCHORARRAY(BP15),_xlfn.ANCHORARRAY($C39),_xlfn.ANCHORARRAY($D39)),"")</f>
        <v>玉山</v>
      </c>
      <c r="BQ25" s="171" t="str" cm="1">
        <f t="array" ref="BQ25:BQ29">IFERROR(_xlfn.XLOOKUP(_xlfn.ANCHORARRAY(BQ15),_xlfn.ANCHORARRAY($C39),_xlfn.ANCHORARRAY($D39)),"")</f>
        <v>玉山</v>
      </c>
      <c r="BR25" s="171" t="str" cm="1">
        <f t="array" ref="BR25:BR29">IFERROR(_xlfn.XLOOKUP(_xlfn.ANCHORARRAY(BR15),_xlfn.ANCHORARRAY($C39),_xlfn.ANCHORARRAY($D39)),"")</f>
        <v>玉山</v>
      </c>
      <c r="BS25" s="171" t="str" cm="1">
        <f t="array" ref="BS25:BS29">IFERROR(_xlfn.XLOOKUP(_xlfn.ANCHORARRAY(BS15),_xlfn.ANCHORARRAY($C39),_xlfn.ANCHORARRAY($D39)),"")</f>
        <v>玉山</v>
      </c>
      <c r="BT25" s="171" t="str" cm="1">
        <f t="array" ref="BT25:BT29">IFERROR(_xlfn.XLOOKUP(_xlfn.ANCHORARRAY(BT15),_xlfn.ANCHORARRAY($C39),_xlfn.ANCHORARRAY($D39)),"")</f>
        <v>玉山</v>
      </c>
    </row>
    <row r="26" spans="2:74" ht="20.100000000000001" hidden="1" customHeight="1" x14ac:dyDescent="0.25">
      <c r="B26" s="146"/>
      <c r="C26" s="146"/>
      <c r="F26" s="171" t="str">
        <v>永康</v>
      </c>
      <c r="G26" s="171" t="str">
        <v>永康</v>
      </c>
      <c r="H26" s="171" t="str">
        <v>高雄</v>
      </c>
      <c r="I26" s="171" t="str">
        <v>臺南</v>
      </c>
      <c r="J26" s="171" t="str">
        <v>臺南</v>
      </c>
      <c r="K26" s="171" t="str">
        <v>恆春</v>
      </c>
      <c r="L26" s="171" t="str">
        <v>玉山</v>
      </c>
      <c r="M26" s="171" t="str">
        <v/>
      </c>
      <c r="R26" s="171" t="str">
        <v>臺南</v>
      </c>
      <c r="S26" s="171" t="str">
        <v>恆春</v>
      </c>
      <c r="T26" s="171" t="str">
        <v>臺南</v>
      </c>
      <c r="U26" s="171" t="str">
        <v>臺南</v>
      </c>
      <c r="V26" s="171" t="str">
        <v>梧棲</v>
      </c>
      <c r="W26" s="171" t="str">
        <v>高雄</v>
      </c>
      <c r="X26" s="171" t="str">
        <v>高雄</v>
      </c>
      <c r="Y26" s="171" t="str">
        <v/>
      </c>
      <c r="Z26" s="171"/>
      <c r="AD26" s="171" t="str">
        <v>高雄</v>
      </c>
      <c r="AE26" s="171" t="str">
        <v>高雄</v>
      </c>
      <c r="AF26" s="171" t="str">
        <v>高雄</v>
      </c>
      <c r="AG26" s="171" t="str">
        <v>恆春</v>
      </c>
      <c r="AH26" s="171" t="str">
        <v>恆春</v>
      </c>
      <c r="AI26" s="171" t="str">
        <v>田中</v>
      </c>
      <c r="AJ26" s="171" t="str">
        <v>高雄</v>
      </c>
      <c r="AK26" s="171" t="str">
        <v/>
      </c>
      <c r="AL26" s="171"/>
      <c r="AP26" s="171" t="str">
        <v>竹子湖</v>
      </c>
      <c r="AQ26" s="171" t="str">
        <v>馬祖</v>
      </c>
      <c r="AR26" s="171" t="str">
        <v>阿里山</v>
      </c>
      <c r="AS26" s="171" t="str">
        <v>蘭嶼</v>
      </c>
      <c r="AT26" s="171" t="str">
        <v>蘭嶼</v>
      </c>
      <c r="AU26" s="171" t="str">
        <v>蘭嶼</v>
      </c>
      <c r="AV26" s="171" t="str">
        <v>蘭嶼</v>
      </c>
      <c r="AW26" s="171" t="str">
        <v/>
      </c>
      <c r="AX26" s="171"/>
      <c r="BB26" s="171" t="str">
        <v>鞍部</v>
      </c>
      <c r="BC26" s="171" t="str">
        <v>蘇澳</v>
      </c>
      <c r="BD26" s="171" t="str">
        <v>竹子湖</v>
      </c>
      <c r="BE26" s="171" t="str">
        <v>鞍部</v>
      </c>
      <c r="BF26" s="171" t="str">
        <v>竹子湖</v>
      </c>
      <c r="BG26" s="171" t="str">
        <v>鞍部</v>
      </c>
      <c r="BH26" s="171" t="str">
        <v>阿里山</v>
      </c>
      <c r="BI26" s="171" t="str">
        <v/>
      </c>
      <c r="BN26" s="146" t="str">
        <v>恆春</v>
      </c>
      <c r="BO26" s="146" t="str">
        <v>臺南</v>
      </c>
      <c r="BP26" s="146" t="str">
        <v>臺南</v>
      </c>
      <c r="BQ26" s="146" t="str">
        <v>高雄</v>
      </c>
      <c r="BR26" s="146" t="str">
        <v>高雄</v>
      </c>
      <c r="BS26" s="146" t="str">
        <v>高雄</v>
      </c>
      <c r="BT26" s="146" t="str">
        <v>高雄</v>
      </c>
    </row>
    <row r="27" spans="2:74" ht="20.100000000000001" hidden="1" customHeight="1" x14ac:dyDescent="0.25">
      <c r="B27" s="146"/>
      <c r="C27" s="146"/>
      <c r="F27" s="171" t="str">
        <v>高雄</v>
      </c>
      <c r="G27" s="171" t="str">
        <v>梧棲</v>
      </c>
      <c r="H27" s="171" t="str">
        <v>澎湖</v>
      </c>
      <c r="I27" s="171" t="str">
        <v>大武</v>
      </c>
      <c r="J27" s="171" t="str">
        <v>大武</v>
      </c>
      <c r="K27" s="171" t="str">
        <v>玉山</v>
      </c>
      <c r="L27" s="171" t="str">
        <v>高雄</v>
      </c>
      <c r="M27" s="171" t="str">
        <v/>
      </c>
      <c r="R27" s="171" t="str">
        <v>恆春</v>
      </c>
      <c r="S27" s="171" t="str">
        <v>臺南</v>
      </c>
      <c r="T27" s="171" t="str">
        <v>恆春</v>
      </c>
      <c r="U27" s="171" t="str">
        <v>恆春</v>
      </c>
      <c r="V27" s="171" t="str">
        <v>玉山</v>
      </c>
      <c r="W27" s="171" t="str">
        <v>梧棲</v>
      </c>
      <c r="X27" s="171" t="str">
        <v>梧棲</v>
      </c>
      <c r="Y27" s="171" t="str">
        <v/>
      </c>
      <c r="Z27" s="171"/>
      <c r="AD27" s="171" t="str">
        <v>大武</v>
      </c>
      <c r="AE27" s="171" t="str">
        <v>大武</v>
      </c>
      <c r="AF27" s="171" t="str">
        <v>大武</v>
      </c>
      <c r="AG27" s="171" t="str">
        <v>大武</v>
      </c>
      <c r="AH27" s="171" t="str">
        <v>大武</v>
      </c>
      <c r="AI27" s="171" t="str">
        <v>恆春</v>
      </c>
      <c r="AJ27" s="171" t="str">
        <v>大武</v>
      </c>
      <c r="AK27" s="171" t="str">
        <v/>
      </c>
      <c r="AL27" s="171"/>
      <c r="AP27" s="171" t="str">
        <v>竹子湖</v>
      </c>
      <c r="AQ27" s="171" t="str">
        <v>竹子湖</v>
      </c>
      <c r="AR27" s="171" t="str">
        <v>蘭嶼</v>
      </c>
      <c r="AS27" s="171" t="str">
        <v>阿里山</v>
      </c>
      <c r="AT27" s="171" t="str">
        <v>竹子湖</v>
      </c>
      <c r="AU27" s="171" t="str">
        <v>竹子湖</v>
      </c>
      <c r="AV27" s="171" t="str">
        <v>竹子湖</v>
      </c>
      <c r="AW27" s="171" t="str">
        <v/>
      </c>
      <c r="AX27" s="171"/>
      <c r="BB27" s="171" t="str">
        <v>阿里山</v>
      </c>
      <c r="BC27" s="171" t="str">
        <v>竹子湖</v>
      </c>
      <c r="BD27" s="171" t="str">
        <v>蘇澳</v>
      </c>
      <c r="BE27" s="171" t="str">
        <v>竹子湖</v>
      </c>
      <c r="BF27" s="171" t="str">
        <v>蘇澳</v>
      </c>
      <c r="BG27" s="171" t="str">
        <v>竹子湖</v>
      </c>
      <c r="BH27" s="171" t="str">
        <v>竹子湖</v>
      </c>
      <c r="BI27" s="171" t="str">
        <v/>
      </c>
      <c r="BN27" s="146" t="str">
        <v>臺南</v>
      </c>
      <c r="BO27" s="146" t="str">
        <v>臺南</v>
      </c>
      <c r="BP27" s="146" t="str">
        <v>恆春</v>
      </c>
      <c r="BQ27" s="146" t="str">
        <v>梧棲</v>
      </c>
      <c r="BR27" s="146" t="str">
        <v>阿里山</v>
      </c>
      <c r="BS27" s="146" t="str">
        <v>臺南</v>
      </c>
      <c r="BT27" s="146" t="str">
        <v>臺南</v>
      </c>
    </row>
    <row r="28" spans="2:74" ht="20.100000000000001" hidden="1" customHeight="1" x14ac:dyDescent="0.25">
      <c r="B28" s="146"/>
      <c r="C28" s="146"/>
      <c r="F28" s="171" t="str">
        <v>臺南</v>
      </c>
      <c r="G28" s="171" t="str">
        <v>大武</v>
      </c>
      <c r="H28" s="171" t="str">
        <v>玉山</v>
      </c>
      <c r="I28" s="171" t="str">
        <v>臺中</v>
      </c>
      <c r="J28" s="171" t="str">
        <v>臺中</v>
      </c>
      <c r="K28" s="171" t="str">
        <v>臺南</v>
      </c>
      <c r="L28" s="171" t="str">
        <v>臺南</v>
      </c>
      <c r="M28" s="171" t="str">
        <v/>
      </c>
      <c r="R28" s="171" t="str">
        <v>梧棲</v>
      </c>
      <c r="S28" s="171" t="str">
        <v>梧棲</v>
      </c>
      <c r="T28" s="171" t="str">
        <v>梧棲</v>
      </c>
      <c r="U28" s="171" t="str">
        <v>永康</v>
      </c>
      <c r="V28" s="171" t="str">
        <v>臺南</v>
      </c>
      <c r="W28" s="171" t="str">
        <v>永康</v>
      </c>
      <c r="X28" s="171" t="str">
        <v>金門</v>
      </c>
      <c r="Y28" s="171" t="str">
        <v/>
      </c>
      <c r="Z28" s="171"/>
      <c r="AD28" s="171" t="str">
        <v>台東</v>
      </c>
      <c r="AE28" s="171" t="str">
        <v>台東</v>
      </c>
      <c r="AF28" s="171" t="str">
        <v>臺南</v>
      </c>
      <c r="AG28" s="171" t="str">
        <v>大武</v>
      </c>
      <c r="AH28" s="171" t="str">
        <v>台東</v>
      </c>
      <c r="AI28" s="171" t="str">
        <v>大武</v>
      </c>
      <c r="AJ28" s="171" t="str">
        <v>台東</v>
      </c>
      <c r="AK28" s="171" t="str">
        <v/>
      </c>
      <c r="AL28" s="171"/>
      <c r="AP28" s="171" t="str">
        <v>馬祖</v>
      </c>
      <c r="AQ28" s="171" t="str">
        <v>蘭嶼</v>
      </c>
      <c r="AR28" s="171" t="str">
        <v>竹子湖</v>
      </c>
      <c r="AS28" s="171" t="str">
        <v>竹子湖</v>
      </c>
      <c r="AT28" s="171" t="str">
        <v>阿里山</v>
      </c>
      <c r="AU28" s="171" t="str">
        <v>阿里山</v>
      </c>
      <c r="AV28" s="171" t="str">
        <v>彭佳嶼</v>
      </c>
      <c r="AW28" s="171" t="str">
        <v/>
      </c>
      <c r="AX28" s="171"/>
      <c r="BB28" s="171" t="str">
        <v>竹子湖</v>
      </c>
      <c r="BC28" s="171" t="str">
        <v>阿里山</v>
      </c>
      <c r="BD28" s="171" t="str">
        <v>阿里山</v>
      </c>
      <c r="BE28" s="171" t="str">
        <v>阿里山</v>
      </c>
      <c r="BF28" s="171" t="str">
        <v>阿里山</v>
      </c>
      <c r="BG28" s="171" t="str">
        <v>基隆</v>
      </c>
      <c r="BH28" s="171" t="str">
        <v>蘇澳</v>
      </c>
      <c r="BI28" s="171" t="str">
        <v/>
      </c>
      <c r="BN28" s="146" t="str">
        <v>臺南</v>
      </c>
      <c r="BO28" s="146" t="str">
        <v>高雄</v>
      </c>
      <c r="BP28" s="146" t="str">
        <v>高雄</v>
      </c>
      <c r="BQ28" s="146" t="str">
        <v>梧棲</v>
      </c>
      <c r="BR28" s="146" t="str">
        <v>梧棲</v>
      </c>
      <c r="BS28" s="146" t="str">
        <v>恆春</v>
      </c>
      <c r="BT28" s="146" t="str">
        <v>臺中</v>
      </c>
    </row>
    <row r="29" spans="2:74" ht="20.100000000000001" hidden="1" customHeight="1" x14ac:dyDescent="0.25">
      <c r="B29" s="146"/>
      <c r="C29" s="146"/>
      <c r="F29" s="171" t="str">
        <v>梧棲</v>
      </c>
      <c r="G29" s="171" t="str">
        <v>玉山</v>
      </c>
      <c r="H29" s="171" t="str">
        <v>永康</v>
      </c>
      <c r="I29" s="171" t="str">
        <v>高雄</v>
      </c>
      <c r="J29" s="171" t="str">
        <v>金門</v>
      </c>
      <c r="K29" s="171" t="str">
        <v>大武</v>
      </c>
      <c r="L29" s="171" t="str">
        <v>恆春</v>
      </c>
      <c r="M29" s="171" t="str">
        <v/>
      </c>
      <c r="R29" s="171" t="str">
        <v>嘉義</v>
      </c>
      <c r="S29" s="171" t="str">
        <v>嘉義</v>
      </c>
      <c r="T29" s="171" t="str">
        <v>嘉義</v>
      </c>
      <c r="U29" s="171" t="str">
        <v>梧棲</v>
      </c>
      <c r="V29" s="171" t="str">
        <v>嘉義</v>
      </c>
      <c r="W29" s="171" t="str">
        <v>嘉義</v>
      </c>
      <c r="X29" s="171" t="str">
        <v>嘉義</v>
      </c>
      <c r="Y29" s="171" t="str">
        <v/>
      </c>
      <c r="Z29" s="171"/>
      <c r="AD29" s="171" t="str">
        <v>台東</v>
      </c>
      <c r="AE29" s="171" t="str">
        <v>臺南</v>
      </c>
      <c r="AF29" s="171" t="str">
        <v>台東</v>
      </c>
      <c r="AG29" s="171" t="str">
        <v>台東</v>
      </c>
      <c r="AH29" s="171" t="str">
        <v>台東</v>
      </c>
      <c r="AI29" s="171" t="str">
        <v>臺南</v>
      </c>
      <c r="AJ29" s="171" t="str">
        <v>臺南</v>
      </c>
      <c r="AK29" s="171" t="str">
        <v/>
      </c>
      <c r="AL29" s="171"/>
      <c r="AP29" s="171" t="str">
        <v>蘭嶼</v>
      </c>
      <c r="AQ29" s="171" t="str">
        <v>日月潭</v>
      </c>
      <c r="AR29" s="171" t="str">
        <v>日月潭</v>
      </c>
      <c r="AS29" s="171" t="str">
        <v>馬祖</v>
      </c>
      <c r="AT29" s="171" t="str">
        <v>澎湖</v>
      </c>
      <c r="AU29" s="171" t="str">
        <v>蘇澳</v>
      </c>
      <c r="AV29" s="171" t="str">
        <v>阿里山</v>
      </c>
      <c r="AW29" s="171" t="str">
        <v/>
      </c>
      <c r="AX29" s="171"/>
      <c r="BB29" s="171" t="str">
        <v>基隆</v>
      </c>
      <c r="BC29" s="171" t="str">
        <v>基隆</v>
      </c>
      <c r="BD29" s="171" t="str">
        <v>基隆</v>
      </c>
      <c r="BE29" s="171" t="str">
        <v>基隆</v>
      </c>
      <c r="BF29" s="171" t="str">
        <v>基隆</v>
      </c>
      <c r="BG29" s="171" t="str">
        <v>宜蘭</v>
      </c>
      <c r="BH29" s="171" t="str">
        <v>基隆</v>
      </c>
      <c r="BI29" s="171" t="str">
        <v/>
      </c>
      <c r="BN29" s="146" t="str">
        <v>梧棲</v>
      </c>
      <c r="BO29" s="146" t="str">
        <v>梧棲</v>
      </c>
      <c r="BP29" s="146" t="str">
        <v>梧棲</v>
      </c>
      <c r="BQ29" s="146" t="str">
        <v>梧棲</v>
      </c>
      <c r="BR29" s="146" t="str">
        <v>臺南</v>
      </c>
      <c r="BS29" s="146" t="str">
        <v>臺中</v>
      </c>
      <c r="BT29" s="146" t="str">
        <v>臺中</v>
      </c>
    </row>
    <row r="30" spans="2:74" ht="20.100000000000001" customHeight="1" x14ac:dyDescent="0.25"/>
    <row r="31" spans="2:74" ht="20.100000000000001" customHeight="1" x14ac:dyDescent="0.25"/>
    <row r="32" spans="2:74" ht="20.100000000000001" hidden="1" customHeight="1" thickBot="1" x14ac:dyDescent="0.3">
      <c r="D32" s="168"/>
      <c r="E32" s="168"/>
      <c r="F32" s="168">
        <v>2015</v>
      </c>
      <c r="G32" s="168">
        <v>2016</v>
      </c>
      <c r="H32" s="168">
        <v>2017</v>
      </c>
      <c r="I32" s="168">
        <v>2018</v>
      </c>
      <c r="J32" s="168">
        <v>2019</v>
      </c>
      <c r="K32" s="168">
        <v>2020</v>
      </c>
      <c r="L32" s="168">
        <v>2021</v>
      </c>
      <c r="M32" s="168">
        <v>2022</v>
      </c>
      <c r="R32" s="168">
        <v>2015</v>
      </c>
      <c r="S32" s="168">
        <v>2016</v>
      </c>
      <c r="T32" s="168">
        <v>2017</v>
      </c>
      <c r="U32" s="168">
        <v>2018</v>
      </c>
      <c r="V32" s="168">
        <v>2019</v>
      </c>
      <c r="W32" s="168">
        <v>2020</v>
      </c>
      <c r="X32" s="168">
        <v>2021</v>
      </c>
      <c r="Y32" s="168">
        <v>2022</v>
      </c>
      <c r="AD32" s="168">
        <v>2015</v>
      </c>
      <c r="AE32" s="168">
        <v>2016</v>
      </c>
      <c r="AF32" s="168">
        <v>2017</v>
      </c>
      <c r="AG32" s="168">
        <v>2018</v>
      </c>
      <c r="AH32" s="168">
        <v>2019</v>
      </c>
      <c r="AI32" s="168">
        <v>2020</v>
      </c>
      <c r="AJ32" s="168">
        <v>2021</v>
      </c>
      <c r="AK32" s="168">
        <v>2022</v>
      </c>
      <c r="AP32" s="168">
        <v>2015</v>
      </c>
      <c r="AQ32" s="168">
        <v>2016</v>
      </c>
      <c r="AR32" s="168">
        <v>2017</v>
      </c>
      <c r="AS32" s="168">
        <v>2018</v>
      </c>
      <c r="AT32" s="168">
        <v>2019</v>
      </c>
      <c r="AU32" s="168">
        <v>2020</v>
      </c>
      <c r="AV32" s="168">
        <v>2021</v>
      </c>
      <c r="AW32" s="168">
        <v>2022</v>
      </c>
      <c r="BB32" s="168">
        <v>2015</v>
      </c>
      <c r="BC32" s="168">
        <v>2016</v>
      </c>
      <c r="BD32" s="168">
        <v>2017</v>
      </c>
      <c r="BE32" s="168">
        <v>2018</v>
      </c>
      <c r="BF32" s="168">
        <v>2019</v>
      </c>
      <c r="BG32" s="168">
        <v>2020</v>
      </c>
      <c r="BH32" s="168">
        <v>2021</v>
      </c>
      <c r="BI32" s="168">
        <v>2022</v>
      </c>
      <c r="BN32" s="168">
        <v>2015</v>
      </c>
      <c r="BO32" s="168">
        <v>2016</v>
      </c>
      <c r="BP32" s="168">
        <v>2017</v>
      </c>
      <c r="BQ32" s="168">
        <v>2018</v>
      </c>
      <c r="BR32" s="168">
        <v>2019</v>
      </c>
      <c r="BS32" s="168">
        <v>2020</v>
      </c>
      <c r="BT32" s="168">
        <v>2021</v>
      </c>
      <c r="BU32" s="168">
        <v>2022</v>
      </c>
    </row>
    <row r="33" spans="2:75" ht="20.100000000000001" hidden="1" customHeight="1" x14ac:dyDescent="0.25">
      <c r="E33" s="149" t="s">
        <v>18760</v>
      </c>
      <c r="F33" s="177">
        <f>MAX(_xlfn.ANCHORARRAY(F39))</f>
        <v>6229.7</v>
      </c>
      <c r="G33" s="177">
        <f t="shared" ref="G33:M33" si="0">MAX(_xlfn.ANCHORARRAY(G39))</f>
        <v>5736.8</v>
      </c>
      <c r="H33" s="177">
        <f t="shared" si="0"/>
        <v>6214.5</v>
      </c>
      <c r="I33" s="177">
        <f t="shared" si="0"/>
        <v>6694.6</v>
      </c>
      <c r="J33" s="177">
        <f t="shared" si="0"/>
        <v>6715.3</v>
      </c>
      <c r="K33" s="177">
        <f t="shared" si="0"/>
        <v>6917.2</v>
      </c>
      <c r="L33" s="177">
        <f t="shared" si="0"/>
        <v>6887.7</v>
      </c>
      <c r="M33" s="177">
        <f t="shared" si="0"/>
        <v>0</v>
      </c>
      <c r="O33" s="178">
        <f>IFERROR(ROUND(MAX(_xlfn.ANCHORARRAY(F39),_xlfn.ANCHORARRAY(G39),_xlfn.ANCHORARRAY(H39),_xlfn.ANCHORARRAY(I39),_xlfn.ANCHORARRAY(J39),_xlfn.ANCHORARRAY(K39),_xlfn.ANCHORARRAY(L39)),0),"")</f>
        <v>6917</v>
      </c>
      <c r="R33" s="177">
        <f>MAX(_xlfn.ANCHORARRAY(R39))</f>
        <v>2591.1</v>
      </c>
      <c r="S33" s="177">
        <f t="shared" ref="S33:Y33" si="1">MAX(_xlfn.ANCHORARRAY(S39))</f>
        <v>2329.1</v>
      </c>
      <c r="T33" s="177">
        <f t="shared" si="1"/>
        <v>2437.3000000000002</v>
      </c>
      <c r="U33" s="177">
        <f t="shared" si="1"/>
        <v>2402.5</v>
      </c>
      <c r="V33" s="177">
        <f t="shared" si="1"/>
        <v>2281.3000000000002</v>
      </c>
      <c r="W33" s="177">
        <f t="shared" si="1"/>
        <v>2595.9</v>
      </c>
      <c r="X33" s="177">
        <f t="shared" si="1"/>
        <v>2555.9</v>
      </c>
      <c r="Y33" s="177">
        <f t="shared" si="1"/>
        <v>0</v>
      </c>
      <c r="AA33" s="178">
        <f>IFERROR(ROUND(MAX(_xlfn.ANCHORARRAY(R39),_xlfn.ANCHORARRAY(S39),_xlfn.ANCHORARRAY(T39),_xlfn.ANCHORARRAY(U39),_xlfn.ANCHORARRAY(V39),_xlfn.ANCHORARRAY(W39),_xlfn.ANCHORARRAY(X39)),0),"")</f>
        <v>2596</v>
      </c>
      <c r="AD33" s="179">
        <f>MAX(_xlfn.ANCHORARRAY(AD39))</f>
        <v>26.1</v>
      </c>
      <c r="AE33" s="179">
        <f t="shared" ref="AE33:AK33" si="2">MAX(_xlfn.ANCHORARRAY(AE39))</f>
        <v>26.3</v>
      </c>
      <c r="AF33" s="179">
        <f t="shared" si="2"/>
        <v>26.3</v>
      </c>
      <c r="AG33" s="179">
        <f t="shared" si="2"/>
        <v>25.9</v>
      </c>
      <c r="AH33" s="179">
        <f t="shared" si="2"/>
        <v>26.3</v>
      </c>
      <c r="AI33" s="179">
        <f t="shared" si="2"/>
        <v>26.4</v>
      </c>
      <c r="AJ33" s="179">
        <f t="shared" si="2"/>
        <v>25.5</v>
      </c>
      <c r="AK33" s="179">
        <f t="shared" si="2"/>
        <v>0</v>
      </c>
      <c r="AM33" s="178">
        <f>IFERROR(ROUND(MAX(_xlfn.ANCHORARRAY(AD39),_xlfn.ANCHORARRAY(AE39),_xlfn.ANCHORARRAY(AF39),_xlfn.ANCHORARRAY(AG39),_xlfn.ANCHORARRAY(AH39),_xlfn.ANCHORARRAY(AI39),_xlfn.ANCHORARRAY(AJ39)),0),"")</f>
        <v>26</v>
      </c>
      <c r="AP33" s="179">
        <f>MAX(_xlfn.ANCHORARRAY(AP39))</f>
        <v>90.8</v>
      </c>
      <c r="AQ33" s="179">
        <f t="shared" ref="AQ33:AW33" si="3">MAX(_xlfn.ANCHORARRAY(AQ39))</f>
        <v>91.2</v>
      </c>
      <c r="AR33" s="179">
        <f t="shared" si="3"/>
        <v>90.1</v>
      </c>
      <c r="AS33" s="179">
        <f t="shared" si="3"/>
        <v>90</v>
      </c>
      <c r="AT33" s="179">
        <f t="shared" si="3"/>
        <v>91.9</v>
      </c>
      <c r="AU33" s="179">
        <f t="shared" si="3"/>
        <v>89.6</v>
      </c>
      <c r="AV33" s="179">
        <f t="shared" si="3"/>
        <v>94.7</v>
      </c>
      <c r="AW33" s="179">
        <f t="shared" si="3"/>
        <v>0</v>
      </c>
      <c r="AY33" s="178">
        <f>IFERROR(ROUND(MAX(_xlfn.ANCHORARRAY(AP39),_xlfn.ANCHORARRAY(AQ39),_xlfn.ANCHORARRAY(AR39),_xlfn.ANCHORARRAY(AS39),_xlfn.ANCHORARRAY(AT39),_xlfn.ANCHORARRAY(AU39),_xlfn.ANCHORARRAY(AV39)),0),"")</f>
        <v>95</v>
      </c>
      <c r="BB33" s="177">
        <f>MAX(_xlfn.ANCHORARRAY(BB39))</f>
        <v>4069.1</v>
      </c>
      <c r="BC33" s="177">
        <f t="shared" ref="BC33:BI33" si="4">MAX(_xlfn.ANCHORARRAY(BC39))</f>
        <v>4756.5</v>
      </c>
      <c r="BD33" s="177">
        <f t="shared" si="4"/>
        <v>5375.1</v>
      </c>
      <c r="BE33" s="177">
        <f t="shared" si="4"/>
        <v>5006.3999999999996</v>
      </c>
      <c r="BF33" s="177">
        <f t="shared" si="4"/>
        <v>5051.3</v>
      </c>
      <c r="BG33" s="177">
        <f t="shared" si="4"/>
        <v>5431.5</v>
      </c>
      <c r="BH33" s="177">
        <f t="shared" si="4"/>
        <v>3822.5</v>
      </c>
      <c r="BI33" s="177">
        <f t="shared" si="4"/>
        <v>0</v>
      </c>
      <c r="BK33" s="178">
        <f>IFERROR(ROUND(MAX(_xlfn.ANCHORARRAY(BB39),_xlfn.ANCHORARRAY(BC39),_xlfn.ANCHORARRAY(BD39),_xlfn.ANCHORARRAY(BE39),_xlfn.ANCHORARRAY(BF39),_xlfn.ANCHORARRAY(BG39),_xlfn.ANCHORARRAY(BH39)),0),"")</f>
        <v>5432</v>
      </c>
      <c r="BN33" s="179">
        <f>MAX(_xlfn.ANCHORARRAY(BN39))</f>
        <v>7.9</v>
      </c>
      <c r="BO33" s="179">
        <f t="shared" ref="BO33:BU33" si="5">MAX(_xlfn.ANCHORARRAY(BO39))</f>
        <v>7.9</v>
      </c>
      <c r="BP33" s="179">
        <f t="shared" si="5"/>
        <v>7.8</v>
      </c>
      <c r="BQ33" s="179">
        <f t="shared" si="5"/>
        <v>7.5</v>
      </c>
      <c r="BR33" s="179">
        <f t="shared" si="5"/>
        <v>7.8</v>
      </c>
      <c r="BS33" s="179">
        <f t="shared" si="5"/>
        <v>7.7</v>
      </c>
      <c r="BT33" s="179">
        <f t="shared" si="5"/>
        <v>7.7</v>
      </c>
      <c r="BU33" s="179">
        <f t="shared" si="5"/>
        <v>0</v>
      </c>
      <c r="BW33" s="180">
        <f>IFERROR(ROUND(MAX(_xlfn.ANCHORARRAY(BN39),_xlfn.ANCHORARRAY(BO39),_xlfn.ANCHORARRAY(BP39),_xlfn.ANCHORARRAY(BQ39),_xlfn.ANCHORARRAY(BR39),_xlfn.ANCHORARRAY(BS39),_xlfn.ANCHORARRAY(BT39)),1),"")</f>
        <v>7.9</v>
      </c>
    </row>
    <row r="34" spans="2:75" ht="20.100000000000001" hidden="1" customHeight="1" x14ac:dyDescent="0.25">
      <c r="E34" s="149" t="s">
        <v>18761</v>
      </c>
      <c r="F34" s="177">
        <f>IFERROR(MEDIAN(_xlfn.ANCHORARRAY(F39)),"")</f>
        <v>4977</v>
      </c>
      <c r="G34" s="177">
        <f t="shared" ref="G34:M34" si="6">IFERROR(MEDIAN(_xlfn.ANCHORARRAY(G39)),"")</f>
        <v>4706.8999999999996</v>
      </c>
      <c r="H34" s="177">
        <f t="shared" si="6"/>
        <v>5013.5</v>
      </c>
      <c r="I34" s="177">
        <f t="shared" si="6"/>
        <v>5357.2</v>
      </c>
      <c r="J34" s="177">
        <f t="shared" si="6"/>
        <v>5060.2</v>
      </c>
      <c r="K34" s="177">
        <f t="shared" si="6"/>
        <v>5369.4500000000007</v>
      </c>
      <c r="L34" s="177">
        <f t="shared" si="6"/>
        <v>5692.2000000000007</v>
      </c>
      <c r="M34" s="177" t="str">
        <f t="shared" si="6"/>
        <v/>
      </c>
      <c r="O34" s="178">
        <f>IFERROR(ROUND(MEDIAN(_xlfn.ANCHORARRAY(F39),_xlfn.ANCHORARRAY(G39),_xlfn.ANCHORARRAY(H39),_xlfn.ANCHORARRAY(I39),_xlfn.ANCHORARRAY(J39),_xlfn.ANCHORARRAY(K39),_xlfn.ANCHORARRAY(L39)),0),"")</f>
        <v>5173</v>
      </c>
      <c r="R34" s="177">
        <f>IFERROR(MEDIAN(_xlfn.ANCHORARRAY(R39)),"")</f>
        <v>1691.1</v>
      </c>
      <c r="S34" s="177">
        <f t="shared" ref="S34:Y34" si="7">IFERROR(MEDIAN(_xlfn.ANCHORARRAY(S39)),"")</f>
        <v>1660.2</v>
      </c>
      <c r="T34" s="177">
        <f t="shared" si="7"/>
        <v>1836.6</v>
      </c>
      <c r="U34" s="177">
        <f t="shared" si="7"/>
        <v>1827.5</v>
      </c>
      <c r="V34" s="177">
        <f t="shared" si="7"/>
        <v>1702.7</v>
      </c>
      <c r="W34" s="177">
        <f t="shared" si="7"/>
        <v>1732.9</v>
      </c>
      <c r="X34" s="177">
        <f t="shared" si="7"/>
        <v>1916.2</v>
      </c>
      <c r="Y34" s="177" t="str">
        <f t="shared" si="7"/>
        <v/>
      </c>
      <c r="AA34" s="178">
        <f>IFERROR(ROUND(MEDIAN(_xlfn.ANCHORARRAY(R39),_xlfn.ANCHORARRAY(S39),_xlfn.ANCHORARRAY(T39),_xlfn.ANCHORARRAY(U39),_xlfn.ANCHORARRAY(V39),_xlfn.ANCHORARRAY(W39),_xlfn.ANCHORARRAY(X39)),0),"")</f>
        <v>1748</v>
      </c>
      <c r="AD34" s="179">
        <f>IFERROR(MEDIAN(_xlfn.ANCHORARRAY(AD39)),"")</f>
        <v>23.3</v>
      </c>
      <c r="AE34" s="179">
        <f t="shared" ref="AE34:AK34" si="8">IFERROR(MEDIAN(_xlfn.ANCHORARRAY(AE39)),"")</f>
        <v>23.5</v>
      </c>
      <c r="AF34" s="179">
        <f t="shared" si="8"/>
        <v>23.5</v>
      </c>
      <c r="AG34" s="179">
        <f t="shared" si="8"/>
        <v>23.4</v>
      </c>
      <c r="AH34" s="179">
        <f t="shared" si="8"/>
        <v>23.6</v>
      </c>
      <c r="AI34" s="179">
        <f t="shared" si="8"/>
        <v>23.8</v>
      </c>
      <c r="AJ34" s="179">
        <f t="shared" si="8"/>
        <v>23.55</v>
      </c>
      <c r="AK34" s="179" t="str">
        <f t="shared" si="8"/>
        <v/>
      </c>
      <c r="AM34" s="178">
        <f>IFERROR(ROUND(MEDIAN(_xlfn.ANCHORARRAY(AD39),_xlfn.ANCHORARRAY(AE39),_xlfn.ANCHORARRAY(AF39),_xlfn.ANCHORARRAY(AG39),_xlfn.ANCHORARRAY(AH39),_xlfn.ANCHORARRAY(AI39),_xlfn.ANCHORARRAY(AJ39)),0),"")</f>
        <v>24</v>
      </c>
      <c r="AP34" s="179">
        <f>IFERROR(MEDIAN(_xlfn.ANCHORARRAY(AP39)),"")</f>
        <v>77.8</v>
      </c>
      <c r="AQ34" s="179">
        <f t="shared" ref="AQ34:AW34" si="9">IFERROR(MEDIAN(_xlfn.ANCHORARRAY(AQ39)),"")</f>
        <v>79.099999999999994</v>
      </c>
      <c r="AR34" s="179">
        <f t="shared" si="9"/>
        <v>76.2</v>
      </c>
      <c r="AS34" s="179">
        <f t="shared" si="9"/>
        <v>76.599999999999994</v>
      </c>
      <c r="AT34" s="179">
        <f t="shared" si="9"/>
        <v>77.8</v>
      </c>
      <c r="AU34" s="179">
        <f t="shared" si="9"/>
        <v>78.599999999999994</v>
      </c>
      <c r="AV34" s="179">
        <f t="shared" si="9"/>
        <v>80.2</v>
      </c>
      <c r="AW34" s="179" t="str">
        <f t="shared" si="9"/>
        <v/>
      </c>
      <c r="AY34" s="178">
        <f>IFERROR(ROUND(MEDIAN(_xlfn.ANCHORARRAY(AP39),_xlfn.ANCHORARRAY(AQ39),_xlfn.ANCHORARRAY(AR39),_xlfn.ANCHORARRAY(AS39),_xlfn.ANCHORARRAY(AT39),_xlfn.ANCHORARRAY(AU39),_xlfn.ANCHORARRAY(AV39)),0),"")</f>
        <v>78</v>
      </c>
      <c r="BB34" s="177">
        <f>IFERROR(MEDIAN(_xlfn.ANCHORARRAY(BB39)),"")</f>
        <v>1790.3</v>
      </c>
      <c r="BC34" s="177">
        <f t="shared" ref="BC34:BI34" si="10">IFERROR(MEDIAN(_xlfn.ANCHORARRAY(BC39)),"")</f>
        <v>2723.8</v>
      </c>
      <c r="BD34" s="177">
        <f t="shared" si="10"/>
        <v>1971.5</v>
      </c>
      <c r="BE34" s="177">
        <f t="shared" si="10"/>
        <v>2100</v>
      </c>
      <c r="BF34" s="177">
        <f t="shared" si="10"/>
        <v>2369.6</v>
      </c>
      <c r="BG34" s="177">
        <f t="shared" si="10"/>
        <v>1540.25</v>
      </c>
      <c r="BH34" s="177">
        <f t="shared" si="10"/>
        <v>2000.5</v>
      </c>
      <c r="BI34" s="177" t="str">
        <f t="shared" si="10"/>
        <v/>
      </c>
      <c r="BK34" s="178">
        <f>IFERROR(ROUND(MEDIAN(_xlfn.ANCHORARRAY(BB39),_xlfn.ANCHORARRAY(BC39),_xlfn.ANCHORARRAY(BD39),_xlfn.ANCHORARRAY(BE39),_xlfn.ANCHORARRAY(BF39),_xlfn.ANCHORARRAY(BG39),_xlfn.ANCHORARRAY(BH39)),0),"")</f>
        <v>1984</v>
      </c>
      <c r="BN34" s="179">
        <f>IFERROR(MEDIAN(_xlfn.ANCHORARRAY(BN39)),"")</f>
        <v>6.5500000000000007</v>
      </c>
      <c r="BO34" s="179">
        <f t="shared" ref="BO34:BU34" si="11">IFERROR(MEDIAN(_xlfn.ANCHORARRAY(BO39)),"")</f>
        <v>6.8</v>
      </c>
      <c r="BP34" s="179">
        <f t="shared" si="11"/>
        <v>6.55</v>
      </c>
      <c r="BQ34" s="179">
        <f t="shared" si="11"/>
        <v>6.5</v>
      </c>
      <c r="BR34" s="179">
        <f t="shared" si="11"/>
        <v>6.65</v>
      </c>
      <c r="BS34" s="179">
        <f t="shared" si="11"/>
        <v>6.6</v>
      </c>
      <c r="BT34" s="179">
        <f t="shared" si="11"/>
        <v>6.25</v>
      </c>
      <c r="BU34" s="179" t="str">
        <f t="shared" si="11"/>
        <v/>
      </c>
      <c r="BW34" s="180">
        <f>IFERROR(ROUND(MEDIAN(_xlfn.ANCHORARRAY(BN39),_xlfn.ANCHORARRAY(BO39),_xlfn.ANCHORARRAY(BP39),_xlfn.ANCHORARRAY(BQ39),_xlfn.ANCHORARRAY(BR39),_xlfn.ANCHORARRAY(BS39),_xlfn.ANCHORARRAY(BT39)),1),"")</f>
        <v>6.6</v>
      </c>
    </row>
    <row r="35" spans="2:75" ht="20.100000000000001" hidden="1" customHeight="1" x14ac:dyDescent="0.25">
      <c r="E35" s="149" t="s">
        <v>18762</v>
      </c>
      <c r="F35" s="177">
        <f>IFERROR(ROUND(AVERAGE(_xlfn.ANCHORARRAY(F39)),1),"")</f>
        <v>4997.5</v>
      </c>
      <c r="G35" s="177">
        <f t="shared" ref="G35:M35" si="12">IFERROR(ROUND(AVERAGE(_xlfn.ANCHORARRAY(G39)),1),"")</f>
        <v>4746.2</v>
      </c>
      <c r="H35" s="177">
        <f t="shared" si="12"/>
        <v>4990.8999999999996</v>
      </c>
      <c r="I35" s="177">
        <f t="shared" si="12"/>
        <v>5276.3</v>
      </c>
      <c r="J35" s="177">
        <f t="shared" si="12"/>
        <v>4923.2</v>
      </c>
      <c r="K35" s="177">
        <f t="shared" si="12"/>
        <v>5364.2</v>
      </c>
      <c r="L35" s="177">
        <f t="shared" si="12"/>
        <v>5644.9</v>
      </c>
      <c r="M35" s="177" t="str">
        <f t="shared" si="12"/>
        <v/>
      </c>
      <c r="O35" s="178">
        <f>IFERROR(ROUND(AVERAGE(_xlfn.ANCHORARRAY(F39),_xlfn.ANCHORARRAY(G39),_xlfn.ANCHORARRAY(H39),_xlfn.ANCHORARRAY(I39),_xlfn.ANCHORARRAY(J39),_xlfn.ANCHORARRAY(K39),_xlfn.ANCHORARRAY(L39)),0),"")</f>
        <v>5138</v>
      </c>
      <c r="R35" s="177">
        <f>IFERROR(ROUND(AVERAGE(_xlfn.ANCHORARRAY(R39)),1),"")</f>
        <v>1788</v>
      </c>
      <c r="S35" s="177">
        <f t="shared" ref="S35:Y35" si="13">IFERROR(ROUND(AVERAGE(_xlfn.ANCHORARRAY(S39)),1),"")</f>
        <v>1672</v>
      </c>
      <c r="T35" s="177">
        <f t="shared" si="13"/>
        <v>1731.4</v>
      </c>
      <c r="U35" s="177">
        <f t="shared" si="13"/>
        <v>1809.1</v>
      </c>
      <c r="V35" s="177">
        <f t="shared" si="13"/>
        <v>1675.4</v>
      </c>
      <c r="W35" s="177">
        <f t="shared" si="13"/>
        <v>1830.8</v>
      </c>
      <c r="X35" s="177">
        <f t="shared" si="13"/>
        <v>1935.9</v>
      </c>
      <c r="Y35" s="177" t="str">
        <f t="shared" si="13"/>
        <v/>
      </c>
      <c r="AA35" s="178">
        <f>IFERROR(ROUND(AVERAGE(_xlfn.ANCHORARRAY(R39),_xlfn.ANCHORARRAY(S39),_xlfn.ANCHORARRAY(T39),_xlfn.ANCHORARRAY(U39),_xlfn.ANCHORARRAY(V39),_xlfn.ANCHORARRAY(W39),_xlfn.ANCHORARRAY(X39)),0),"")</f>
        <v>1779</v>
      </c>
      <c r="AD35" s="179">
        <f>IFERROR(ROUND(AVERAGE(_xlfn.ANCHORARRAY(AD39)),1),"")</f>
        <v>22.1</v>
      </c>
      <c r="AE35" s="179">
        <f t="shared" ref="AE35:AK35" si="14">IFERROR(ROUND(AVERAGE(_xlfn.ANCHORARRAY(AE39)),1),"")</f>
        <v>22.2</v>
      </c>
      <c r="AF35" s="179">
        <f t="shared" si="14"/>
        <v>22.2</v>
      </c>
      <c r="AG35" s="179">
        <f t="shared" si="14"/>
        <v>22.1</v>
      </c>
      <c r="AH35" s="179">
        <f t="shared" si="14"/>
        <v>22.4</v>
      </c>
      <c r="AI35" s="179">
        <f t="shared" si="14"/>
        <v>22.5</v>
      </c>
      <c r="AJ35" s="179">
        <f t="shared" si="14"/>
        <v>22.2</v>
      </c>
      <c r="AK35" s="179" t="str">
        <f t="shared" si="14"/>
        <v/>
      </c>
      <c r="AM35" s="178">
        <f>IFERROR(ROUND(AVERAGE(_xlfn.ANCHORARRAY(AD39),_xlfn.ANCHORARRAY(AE39),_xlfn.ANCHORARRAY(AF39),_xlfn.ANCHORARRAY(AG39),_xlfn.ANCHORARRAY(AH39),_xlfn.ANCHORARRAY(AI39),_xlfn.ANCHORARRAY(AJ39)),0),"")</f>
        <v>22</v>
      </c>
      <c r="AP35" s="179">
        <f>IFERROR(ROUND(AVERAGE(_xlfn.ANCHORARRAY(AP39)),1),"")</f>
        <v>77.900000000000006</v>
      </c>
      <c r="AQ35" s="179">
        <f t="shared" ref="AQ35:AW35" si="15">IFERROR(ROUND(AVERAGE(_xlfn.ANCHORARRAY(AQ39)),1),"")</f>
        <v>79.5</v>
      </c>
      <c r="AR35" s="179">
        <f t="shared" si="15"/>
        <v>77.099999999999994</v>
      </c>
      <c r="AS35" s="179">
        <f t="shared" si="15"/>
        <v>77.599999999999994</v>
      </c>
      <c r="AT35" s="179">
        <f t="shared" si="15"/>
        <v>79</v>
      </c>
      <c r="AU35" s="179">
        <f t="shared" si="15"/>
        <v>78.599999999999994</v>
      </c>
      <c r="AV35" s="179">
        <f t="shared" si="15"/>
        <v>80.599999999999994</v>
      </c>
      <c r="AW35" s="179" t="str">
        <f t="shared" si="15"/>
        <v/>
      </c>
      <c r="AY35" s="178">
        <f>IFERROR(ROUND(AVERAGE(_xlfn.ANCHORARRAY(AP39),_xlfn.ANCHORARRAY(AQ39),_xlfn.ANCHORARRAY(AR39),_xlfn.ANCHORARRAY(AS39),_xlfn.ANCHORARRAY(AT39),_xlfn.ANCHORARRAY(AU39),_xlfn.ANCHORARRAY(AV39)),0),"")</f>
        <v>79</v>
      </c>
      <c r="BB35" s="177">
        <f>IFERROR(ROUND(AVERAGE(_xlfn.ANCHORARRAY(BB39)),1),"")</f>
        <v>2000.6</v>
      </c>
      <c r="BC35" s="177">
        <f t="shared" ref="BC35:BI35" si="16">IFERROR(ROUND(AVERAGE(_xlfn.ANCHORARRAY(BC39)),1),"")</f>
        <v>2790.4</v>
      </c>
      <c r="BD35" s="177">
        <f t="shared" si="16"/>
        <v>2308</v>
      </c>
      <c r="BE35" s="177">
        <f t="shared" si="16"/>
        <v>2171.1999999999998</v>
      </c>
      <c r="BF35" s="177">
        <f t="shared" si="16"/>
        <v>2433.4</v>
      </c>
      <c r="BG35" s="177">
        <f t="shared" si="16"/>
        <v>1903.4</v>
      </c>
      <c r="BH35" s="177">
        <f t="shared" si="16"/>
        <v>2050</v>
      </c>
      <c r="BI35" s="177" t="str">
        <f t="shared" si="16"/>
        <v/>
      </c>
      <c r="BK35" s="178">
        <f>IFERROR(ROUND(AVERAGE(_xlfn.ANCHORARRAY(BB39),_xlfn.ANCHORARRAY(BC39),_xlfn.ANCHORARRAY(BD39),_xlfn.ANCHORARRAY(BE39),_xlfn.ANCHORARRAY(BF39),_xlfn.ANCHORARRAY(BG39),_xlfn.ANCHORARRAY(BH39)),0),"")</f>
        <v>2234</v>
      </c>
      <c r="BN35" s="179">
        <f>IFERROR(ROUND(AVERAGE(_xlfn.ANCHORARRAY(BN39)),1),"")</f>
        <v>6.4</v>
      </c>
      <c r="BO35" s="179">
        <f t="shared" ref="BO35:BU35" si="17">IFERROR(ROUND(AVERAGE(_xlfn.ANCHORARRAY(BO39)),1),"")</f>
        <v>6.7</v>
      </c>
      <c r="BP35" s="179">
        <f t="shared" si="17"/>
        <v>6.6</v>
      </c>
      <c r="BQ35" s="179">
        <f t="shared" si="17"/>
        <v>6.4</v>
      </c>
      <c r="BR35" s="179">
        <f t="shared" si="17"/>
        <v>6.5</v>
      </c>
      <c r="BS35" s="179">
        <f t="shared" si="17"/>
        <v>6.5</v>
      </c>
      <c r="BT35" s="179">
        <f t="shared" si="17"/>
        <v>6.2</v>
      </c>
      <c r="BU35" s="179" t="str">
        <f t="shared" si="17"/>
        <v/>
      </c>
      <c r="BW35" s="180">
        <f>IFERROR(ROUND(AVERAGE(_xlfn.ANCHORARRAY(BN39),_xlfn.ANCHORARRAY(BO39),_xlfn.ANCHORARRAY(BP39),_xlfn.ANCHORARRAY(BQ39),_xlfn.ANCHORARRAY(BR39),_xlfn.ANCHORARRAY(BS39),_xlfn.ANCHORARRAY(BT39)),1),"")</f>
        <v>6.5</v>
      </c>
    </row>
    <row r="36" spans="2:75" ht="20.100000000000001" hidden="1" customHeight="1" x14ac:dyDescent="0.25">
      <c r="E36" s="149" t="s">
        <v>18763</v>
      </c>
      <c r="F36" s="177">
        <f t="shared" ref="F36:M36" si="18">MIN(_xlfn.ANCHORARRAY(F39))</f>
        <v>3746.4</v>
      </c>
      <c r="G36" s="177">
        <f t="shared" si="18"/>
        <v>3514</v>
      </c>
      <c r="H36" s="177">
        <f t="shared" si="18"/>
        <v>3381.5</v>
      </c>
      <c r="I36" s="177">
        <f t="shared" si="18"/>
        <v>3623.2</v>
      </c>
      <c r="J36" s="177">
        <f t="shared" si="18"/>
        <v>3478.2</v>
      </c>
      <c r="K36" s="177">
        <f t="shared" si="18"/>
        <v>3202.3</v>
      </c>
      <c r="L36" s="177">
        <f t="shared" si="18"/>
        <v>3941.3</v>
      </c>
      <c r="M36" s="177">
        <f t="shared" si="18"/>
        <v>0</v>
      </c>
      <c r="O36" s="178">
        <f>IFERROR(ROUND(MIN(_xlfn.ANCHORARRAY(F39),_xlfn.ANCHORARRAY(G39),_xlfn.ANCHORARRAY(H39),_xlfn.ANCHORARRAY(I39),_xlfn.ANCHORARRAY(J39),_xlfn.ANCHORARRAY(K39),_xlfn.ANCHORARRAY(L39)),0),"")</f>
        <v>3202</v>
      </c>
      <c r="R36" s="177">
        <f t="shared" ref="R36:Y36" si="19">MIN(_xlfn.ANCHORARRAY(R39))</f>
        <v>1035.7</v>
      </c>
      <c r="S36" s="177">
        <f t="shared" si="19"/>
        <v>967.7</v>
      </c>
      <c r="T36" s="177">
        <f t="shared" si="19"/>
        <v>948.7</v>
      </c>
      <c r="U36" s="177">
        <f t="shared" si="19"/>
        <v>1122.8</v>
      </c>
      <c r="V36" s="177">
        <f t="shared" si="19"/>
        <v>950.6</v>
      </c>
      <c r="W36" s="177">
        <f t="shared" si="19"/>
        <v>1033.8</v>
      </c>
      <c r="X36" s="177">
        <f t="shared" si="19"/>
        <v>1075.8</v>
      </c>
      <c r="Y36" s="177">
        <f t="shared" si="19"/>
        <v>0</v>
      </c>
      <c r="AA36" s="178">
        <f>IFERROR(ROUND(MIN(_xlfn.ANCHORARRAY(R39),_xlfn.ANCHORARRAY(S39),_xlfn.ANCHORARRAY(T39),_xlfn.ANCHORARRAY(U39),_xlfn.ANCHORARRAY(V39),_xlfn.ANCHORARRAY(W39),_xlfn.ANCHORARRAY(X39)),0),"")</f>
        <v>949</v>
      </c>
      <c r="AD36" s="179">
        <f t="shared" ref="AD36:AK36" si="20">MIN(_xlfn.ANCHORARRAY(AD39))</f>
        <v>4.9000000000000004</v>
      </c>
      <c r="AE36" s="179">
        <f t="shared" si="20"/>
        <v>4.7</v>
      </c>
      <c r="AF36" s="179">
        <f t="shared" si="20"/>
        <v>5.0999999999999996</v>
      </c>
      <c r="AG36" s="179">
        <f t="shared" si="20"/>
        <v>4.9000000000000004</v>
      </c>
      <c r="AH36" s="179">
        <f t="shared" si="20"/>
        <v>5.9</v>
      </c>
      <c r="AI36" s="179">
        <f t="shared" si="20"/>
        <v>5</v>
      </c>
      <c r="AJ36" s="179">
        <f t="shared" si="20"/>
        <v>5.3</v>
      </c>
      <c r="AK36" s="179">
        <f t="shared" si="20"/>
        <v>0</v>
      </c>
      <c r="AM36" s="178">
        <f>IFERROR(ROUND(MIN(_xlfn.ANCHORARRAY(AD39),_xlfn.ANCHORARRAY(AE39),_xlfn.ANCHORARRAY(AF39),_xlfn.ANCHORARRAY(AG39),_xlfn.ANCHORARRAY(AH39),_xlfn.ANCHORARRAY(AI39),_xlfn.ANCHORARRAY(AJ39)),0),"")</f>
        <v>5</v>
      </c>
      <c r="AP36" s="179">
        <f t="shared" ref="AP36:AW36" si="21">MIN(_xlfn.ANCHORARRAY(AP39))</f>
        <v>71.8</v>
      </c>
      <c r="AQ36" s="179">
        <f t="shared" si="21"/>
        <v>72.900000000000006</v>
      </c>
      <c r="AR36" s="179">
        <f t="shared" si="21"/>
        <v>70.8</v>
      </c>
      <c r="AS36" s="179">
        <f t="shared" si="21"/>
        <v>70.900000000000006</v>
      </c>
      <c r="AT36" s="179">
        <f t="shared" si="21"/>
        <v>70.8</v>
      </c>
      <c r="AU36" s="179">
        <f t="shared" si="21"/>
        <v>71.3</v>
      </c>
      <c r="AV36" s="179">
        <f t="shared" si="21"/>
        <v>70.599999999999994</v>
      </c>
      <c r="AW36" s="179">
        <f t="shared" si="21"/>
        <v>0</v>
      </c>
      <c r="AY36" s="178">
        <f>IFERROR(ROUND(MIN(_xlfn.ANCHORARRAY(AP39),_xlfn.ANCHORARRAY(AQ39),_xlfn.ANCHORARRAY(AR39),_xlfn.ANCHORARRAY(AS39),_xlfn.ANCHORARRAY(AT39),_xlfn.ANCHORARRAY(AU39),_xlfn.ANCHORARRAY(AV39)),0),"")</f>
        <v>71</v>
      </c>
      <c r="BB36" s="177">
        <f t="shared" ref="BB36:BI36" si="22">MIN(_xlfn.ANCHORARRAY(BB39))</f>
        <v>1026.8</v>
      </c>
      <c r="BC36" s="177">
        <f t="shared" si="22"/>
        <v>1354.9</v>
      </c>
      <c r="BD36" s="177">
        <f t="shared" si="22"/>
        <v>708.2</v>
      </c>
      <c r="BE36" s="177">
        <f t="shared" si="22"/>
        <v>824.40000000000009</v>
      </c>
      <c r="BF36" s="177">
        <f t="shared" si="22"/>
        <v>905.3</v>
      </c>
      <c r="BG36" s="177">
        <f t="shared" si="22"/>
        <v>476.5</v>
      </c>
      <c r="BH36" s="177">
        <f t="shared" si="22"/>
        <v>514.9</v>
      </c>
      <c r="BI36" s="177">
        <f t="shared" si="22"/>
        <v>0</v>
      </c>
      <c r="BK36" s="178">
        <f>IFERROR(ROUND(MIN(_xlfn.ANCHORARRAY(BB39),_xlfn.ANCHORARRAY(BC39),_xlfn.ANCHORARRAY(BD39),_xlfn.ANCHORARRAY(BE39),_xlfn.ANCHORARRAY(BF39),_xlfn.ANCHORARRAY(BG39),_xlfn.ANCHORARRAY(BH39)),0),"")</f>
        <v>477</v>
      </c>
      <c r="BN36" s="179">
        <f t="shared" ref="BN36:BU36" si="23">MIN(_xlfn.ANCHORARRAY(BN39))</f>
        <v>4.2</v>
      </c>
      <c r="BO36" s="179">
        <f t="shared" si="23"/>
        <v>4.5999999999999996</v>
      </c>
      <c r="BP36" s="179">
        <f t="shared" si="23"/>
        <v>4.2</v>
      </c>
      <c r="BQ36" s="179">
        <f t="shared" si="23"/>
        <v>3.4</v>
      </c>
      <c r="BR36" s="179">
        <f t="shared" si="23"/>
        <v>2</v>
      </c>
      <c r="BS36" s="179">
        <f t="shared" si="23"/>
        <v>3</v>
      </c>
      <c r="BT36" s="179">
        <f t="shared" si="23"/>
        <v>4.5</v>
      </c>
      <c r="BU36" s="179">
        <f t="shared" si="23"/>
        <v>0</v>
      </c>
      <c r="BW36" s="180">
        <f>IFERROR(ROUND(MIN(_xlfn.ANCHORARRAY(BN39),_xlfn.ANCHORARRAY(BO39),_xlfn.ANCHORARRAY(BP39),_xlfn.ANCHORARRAY(BQ39),_xlfn.ANCHORARRAY(BR39),_xlfn.ANCHORARRAY(BS39),_xlfn.ANCHORARRAY(BT39)),1),"")</f>
        <v>2</v>
      </c>
    </row>
    <row r="37" spans="2:75" ht="9.9499999999999993" customHeight="1" x14ac:dyDescent="0.25"/>
    <row r="38" spans="2:75" ht="20.100000000000001" customHeight="1" thickBot="1" x14ac:dyDescent="0.3">
      <c r="B38" s="167" t="s">
        <v>18961</v>
      </c>
      <c r="C38" s="167" t="s">
        <v>18957</v>
      </c>
      <c r="D38" s="168"/>
      <c r="E38" s="168"/>
      <c r="F38" s="168">
        <v>2015</v>
      </c>
      <c r="G38" s="168">
        <v>2016</v>
      </c>
      <c r="H38" s="168">
        <v>2017</v>
      </c>
      <c r="I38" s="168">
        <v>2018</v>
      </c>
      <c r="J38" s="168">
        <v>2019</v>
      </c>
      <c r="K38" s="168">
        <v>2020</v>
      </c>
      <c r="L38" s="168">
        <v>2021</v>
      </c>
      <c r="M38" s="168">
        <v>2022</v>
      </c>
      <c r="R38" s="168">
        <v>2015</v>
      </c>
      <c r="S38" s="168">
        <v>2016</v>
      </c>
      <c r="T38" s="168">
        <v>2017</v>
      </c>
      <c r="U38" s="168">
        <v>2018</v>
      </c>
      <c r="V38" s="168">
        <v>2019</v>
      </c>
      <c r="W38" s="168">
        <v>2020</v>
      </c>
      <c r="X38" s="168">
        <v>2021</v>
      </c>
      <c r="Y38" s="168">
        <v>2022</v>
      </c>
      <c r="AD38" s="168">
        <v>2015</v>
      </c>
      <c r="AE38" s="168">
        <v>2016</v>
      </c>
      <c r="AF38" s="168">
        <v>2017</v>
      </c>
      <c r="AG38" s="168">
        <v>2018</v>
      </c>
      <c r="AH38" s="168">
        <v>2019</v>
      </c>
      <c r="AI38" s="168">
        <v>2020</v>
      </c>
      <c r="AJ38" s="168">
        <v>2021</v>
      </c>
      <c r="AK38" s="168">
        <v>2022</v>
      </c>
      <c r="AP38" s="168">
        <v>2015</v>
      </c>
      <c r="AQ38" s="168">
        <v>2016</v>
      </c>
      <c r="AR38" s="168">
        <v>2017</v>
      </c>
      <c r="AS38" s="168">
        <v>2018</v>
      </c>
      <c r="AT38" s="168">
        <v>2019</v>
      </c>
      <c r="AU38" s="168">
        <v>2020</v>
      </c>
      <c r="AV38" s="168">
        <v>2021</v>
      </c>
      <c r="AW38" s="168">
        <v>2022</v>
      </c>
      <c r="BB38" s="168">
        <v>2015</v>
      </c>
      <c r="BC38" s="168">
        <v>2016</v>
      </c>
      <c r="BD38" s="168">
        <v>2017</v>
      </c>
      <c r="BE38" s="168">
        <v>2018</v>
      </c>
      <c r="BF38" s="168">
        <v>2019</v>
      </c>
      <c r="BG38" s="168">
        <v>2020</v>
      </c>
      <c r="BH38" s="168">
        <v>2021</v>
      </c>
      <c r="BI38" s="168">
        <v>2022</v>
      </c>
      <c r="BN38" s="168">
        <v>2015</v>
      </c>
      <c r="BO38" s="168">
        <v>2016</v>
      </c>
      <c r="BP38" s="168">
        <v>2017</v>
      </c>
      <c r="BQ38" s="168">
        <v>2018</v>
      </c>
      <c r="BR38" s="168">
        <v>2019</v>
      </c>
      <c r="BS38" s="168">
        <v>2020</v>
      </c>
      <c r="BT38" s="168">
        <v>2021</v>
      </c>
      <c r="BU38" s="168">
        <v>2022</v>
      </c>
    </row>
    <row r="39" spans="2:75" x14ac:dyDescent="0.25">
      <c r="B39" s="146"/>
      <c r="C39" s="173" t="str" cm="1">
        <f t="array" ref="C39:C68">IFERROR(_xlfn.UNIQUE(_xlfn._xlws.FILTER(DatabaseYr[Station],DatabaseYr[Country]=C4)),"")</f>
        <v>MaTsu</v>
      </c>
      <c r="D39" s="181" t="str" cm="1">
        <f t="array" ref="D39:D68">_xlfn.XLOOKUP(_xlfn.ANCHORARRAY(C39),TableStation[Station],TableStation[Name])</f>
        <v>馬祖</v>
      </c>
      <c r="F39" s="182" cm="1">
        <f t="array" ref="F39:F68">IFERROR(ROUND(AVERAGEIFS(DatabaseYr[GloblRad],DatabaseYr[Station],_xlfn.ANCHORARRAY($C39),DatabaseYr[year],F$38)*12,1),"")</f>
        <v>4050.7</v>
      </c>
      <c r="G39" s="182" cm="1">
        <f t="array" ref="G39:G68">IFERROR(ROUND(AVERAGEIFS(DatabaseYr[GloblRad],DatabaseYr[Station],_xlfn.ANCHORARRAY($C39),DatabaseYr[year],G$38)*12,1),"")</f>
        <v>4083.1</v>
      </c>
      <c r="H39" s="182" cm="1">
        <f t="array" ref="H39:H68">IFERROR(ROUND(AVERAGEIFS(DatabaseYr[GloblRad],DatabaseYr[Station],_xlfn.ANCHORARRAY($C39),DatabaseYr[year],H$38)*12,1),"")</f>
        <v>4275.3</v>
      </c>
      <c r="I39" s="182" cm="1">
        <f t="array" ref="I39:I68">IFERROR(ROUND(AVERAGEIFS(DatabaseYr[GloblRad],DatabaseYr[Station],_xlfn.ANCHORARRAY($C39),DatabaseYr[year],I$38)*12,1),"")</f>
        <v>5154.1000000000004</v>
      </c>
      <c r="J39" s="182" cm="1">
        <f t="array" ref="J39:J68">IFERROR(ROUND(AVERAGEIFS(DatabaseYr[GloblRad],DatabaseYr[Station],_xlfn.ANCHORARRAY($C39),DatabaseYr[year],J$38)*12,1),"")</f>
        <v>4339.5</v>
      </c>
      <c r="K39" s="182" cm="1">
        <f t="array" ref="K39:K68">IFERROR(ROUND(AVERAGEIFS(DatabaseYr[GloblRad],DatabaseYr[Station],_xlfn.ANCHORARRAY($C39),DatabaseYr[year],K$38)*12,1),"")</f>
        <v>5238.1000000000004</v>
      </c>
      <c r="L39" s="182" cm="1">
        <f t="array" ref="L39:L68">IFERROR(ROUND(AVERAGEIFS(DatabaseYr[GloblRad],DatabaseYr[Station],_xlfn.ANCHORARRAY($C39),DatabaseYr[year],L$38)*12,1),"")</f>
        <v>5325.3</v>
      </c>
      <c r="M39" s="182" t="str" cm="1">
        <f t="array" ref="M39:M68">IFERROR(ROUND(AVERAGEIFS(DatabaseYr[GloblRad],DatabaseYr[Station],_xlfn.ANCHORARRAY($C39),DatabaseYr[year],M$38)*12,1),"")</f>
        <v/>
      </c>
      <c r="R39" s="133" cm="1">
        <f t="array" ref="R39:R67">IFERROR(_xlfn._xlws.FILTER(_xlfn.ANCHORARRAY(R71),_xlfn.ANCHORARRAY(R71)&gt;0),"")</f>
        <v>1459.9</v>
      </c>
      <c r="S39" s="133" cm="1">
        <f t="array" ref="S39:S67">IFERROR(_xlfn._xlws.FILTER(_xlfn.ANCHORARRAY(S71),_xlfn.ANCHORARRAY(S71)&gt;0),"")</f>
        <v>1544.2</v>
      </c>
      <c r="T39" s="133" cm="1">
        <f t="array" ref="T39:T67">IFERROR(_xlfn._xlws.FILTER(_xlfn.ANCHORARRAY(T71),_xlfn.ANCHORARRAY(T71)&gt;0),"")</f>
        <v>1836.6</v>
      </c>
      <c r="U39" s="133" cm="1">
        <f t="array" ref="U39:U67">IFERROR(_xlfn._xlws.FILTER(_xlfn.ANCHORARRAY(U71),_xlfn.ANCHORARRAY(U71)&gt;0),"")</f>
        <v>1736.5</v>
      </c>
      <c r="V39" s="133" cm="1">
        <f t="array" ref="V39:V67">IFERROR(_xlfn._xlws.FILTER(_xlfn.ANCHORARRAY(V71),_xlfn.ANCHORARRAY(V71)&gt;0),"")</f>
        <v>1702.7</v>
      </c>
      <c r="W39" s="133" cm="1">
        <f t="array" ref="W39:W68">IFERROR(_xlfn._xlws.FILTER(_xlfn.ANCHORARRAY(W71),_xlfn.ANCHORARRAY(W71)&gt;0),"")</f>
        <v>1718.3</v>
      </c>
      <c r="X39" s="133" cm="1">
        <f t="array" ref="X39:X68">IFERROR(_xlfn._xlws.FILTER(_xlfn.ANCHORARRAY(X71),_xlfn.ANCHORARRAY(X71)&gt;0),"")</f>
        <v>1799.1</v>
      </c>
      <c r="Y39" s="183" t="str" cm="1">
        <f t="array" ref="Y39">IFERROR(_xlfn._xlws.FILTER(_xlfn.ANCHORARRAY(Y71),_xlfn.ANCHORARRAY(Y71)&gt;0),"")</f>
        <v/>
      </c>
      <c r="AD39" s="134" cm="1">
        <f t="array" ref="AD39:AD68">IFERROR(ROUND(AVERAGEIFS(DatabaseYr[Temperature],DatabaseYr[Station],_xlfn.ANCHORARRAY($C39),DatabaseYr[year],AD$38),1),"")</f>
        <v>19.5</v>
      </c>
      <c r="AE39" s="134" cm="1">
        <f t="array" ref="AE39:AE68">IFERROR(ROUND(AVERAGEIFS(DatabaseYr[Temperature],DatabaseYr[Station],_xlfn.ANCHORARRAY($C39),DatabaseYr[year],AE$38),1),"")</f>
        <v>19.899999999999999</v>
      </c>
      <c r="AF39" s="134" cm="1">
        <f t="array" ref="AF39:AF68">IFERROR(ROUND(AVERAGEIFS(DatabaseYr[Temperature],DatabaseYr[Station],_xlfn.ANCHORARRAY($C39),DatabaseYr[year],AF$38),1),"")</f>
        <v>19.8</v>
      </c>
      <c r="AG39" s="134" cm="1">
        <f t="array" ref="AG39:AG68">IFERROR(ROUND(AVERAGEIFS(DatabaseYr[Temperature],DatabaseYr[Station],_xlfn.ANCHORARRAY($C39),DatabaseYr[year],AG$38),1),"")</f>
        <v>19.899999999999999</v>
      </c>
      <c r="AH39" s="134" cm="1">
        <f t="array" ref="AH39:AH68">IFERROR(ROUND(AVERAGEIFS(DatabaseYr[Temperature],DatabaseYr[Station],_xlfn.ANCHORARRAY($C39),DatabaseYr[year],AH$38),1),"")</f>
        <v>19.7</v>
      </c>
      <c r="AI39" s="134" cm="1">
        <f t="array" ref="AI39:AI68">IFERROR(ROUND(AVERAGEIFS(DatabaseYr[Temperature],DatabaseYr[Station],_xlfn.ANCHORARRAY($C39),DatabaseYr[year],AI$38),1),"")</f>
        <v>20.100000000000001</v>
      </c>
      <c r="AJ39" s="134" cm="1">
        <f t="array" ref="AJ39:AJ68">IFERROR(ROUND(AVERAGEIFS(DatabaseYr[Temperature],DatabaseYr[Station],_xlfn.ANCHORARRAY($C39),DatabaseYr[year],AJ$38),1),"")</f>
        <v>19.899999999999999</v>
      </c>
      <c r="AK39" s="184" t="str" cm="1">
        <f t="array" ref="AK39:AK68">IFERROR(ROUND(AVERAGEIFS(DatabaseYr[Temperature],DatabaseYr[Station],_xlfn.ANCHORARRAY($C39),DatabaseYr[year],AK$38),1),"")</f>
        <v/>
      </c>
      <c r="AP39" s="133" cm="1">
        <f t="array" ref="AP39:AP68">IFERROR(ROUND(AVERAGEIFS(DatabaseYr[RH],DatabaseYr[Station],_xlfn.ANCHORARRAY($C39),DatabaseYr[year],AP$38),1),"")</f>
        <v>83.1</v>
      </c>
      <c r="AQ39" s="133" cm="1">
        <f t="array" ref="AQ39:AQ68">IFERROR(ROUND(AVERAGEIFS(DatabaseYr[RH],DatabaseYr[Station],_xlfn.ANCHORARRAY($C39),DatabaseYr[year],AQ$38),1),"")</f>
        <v>86.1</v>
      </c>
      <c r="AR39" s="133" cm="1">
        <f t="array" ref="AR39:AR68">IFERROR(ROUND(AVERAGEIFS(DatabaseYr[RH],DatabaseYr[Station],_xlfn.ANCHORARRAY($C39),DatabaseYr[year],AR$38),1),"")</f>
        <v>80.900000000000006</v>
      </c>
      <c r="AS39" s="133" cm="1">
        <f t="array" ref="AS39:AS68">IFERROR(ROUND(AVERAGEIFS(DatabaseYr[RH],DatabaseYr[Station],_xlfn.ANCHORARRAY($C39),DatabaseYr[year],AS$38),1),"")</f>
        <v>80.900000000000006</v>
      </c>
      <c r="AT39" s="133" cm="1">
        <f t="array" ref="AT39:AT68">IFERROR(ROUND(AVERAGEIFS(DatabaseYr[RH],DatabaseYr[Station],_xlfn.ANCHORARRAY($C39),DatabaseYr[year],AT$38),1),"")</f>
        <v>81.8</v>
      </c>
      <c r="AU39" s="133" cm="1">
        <f t="array" ref="AU39:AU68">IFERROR(ROUND(AVERAGEIFS(DatabaseYr[RH],DatabaseYr[Station],_xlfn.ANCHORARRAY($C39),DatabaseYr[year],AU$38),1),"")</f>
        <v>82.1</v>
      </c>
      <c r="AV39" s="133" cm="1">
        <f t="array" ref="AV39:AV68">IFERROR(ROUND(AVERAGEIFS(DatabaseYr[RH],DatabaseYr[Station],_xlfn.ANCHORARRAY($C39),DatabaseYr[year],AV$38),1),"")</f>
        <v>85.3</v>
      </c>
      <c r="AW39" s="183" t="str" cm="1">
        <f t="array" ref="AW39:AW68">IFERROR(ROUND(AVERAGEIFS(DatabaseYr[RH],DatabaseYr[Station],_xlfn.ANCHORARRAY($C39),DatabaseYr[year],AW$38),1),"")</f>
        <v/>
      </c>
      <c r="BB39" s="133" cm="1">
        <f t="array" ref="BB39:BB68">IFERROR(ROUND(AVERAGEIFS(DatabaseYr[Precp],DatabaseYr[Station],_xlfn.ANCHORARRAY($C39),DatabaseYr[year],BB$38)*12,1),"")</f>
        <v>1026.8</v>
      </c>
      <c r="BC39" s="133" cm="1">
        <f t="array" ref="BC39:BC68">IFERROR(ROUND(AVERAGEIFS(DatabaseYr[Precp],DatabaseYr[Station],_xlfn.ANCHORARRAY($C39),DatabaseYr[year],BC$38)*12,1),"")</f>
        <v>1354.9</v>
      </c>
      <c r="BD39" s="133" cm="1">
        <f t="array" ref="BD39:BD68">IFERROR(ROUND(AVERAGEIFS(DatabaseYr[Precp],DatabaseYr[Station],_xlfn.ANCHORARRAY($C39),DatabaseYr[year],BD$38)*12,1),"")</f>
        <v>1250.5999999999999</v>
      </c>
      <c r="BE39" s="133" cm="1">
        <f t="array" ref="BE39:BE68">IFERROR(ROUND(AVERAGEIFS(DatabaseYr[Precp],DatabaseYr[Station],_xlfn.ANCHORARRAY($C39),DatabaseYr[year],BE$38),1)*12,"")</f>
        <v>824.40000000000009</v>
      </c>
      <c r="BF39" s="133" cm="1">
        <f t="array" ref="BF39:BF68">IFERROR(ROUND(AVERAGEIFS(DatabaseYr[Precp],DatabaseYr[Station],_xlfn.ANCHORARRAY($C39),DatabaseYr[year],BF$38)*12,1),"")</f>
        <v>1086.2</v>
      </c>
      <c r="BG39" s="133" cm="1">
        <f t="array" ref="BG39:BG68">IFERROR(ROUND(AVERAGEIFS(DatabaseYr[Precp],DatabaseYr[Station],_xlfn.ANCHORARRAY($C39),DatabaseYr[year],BG$38)*12,1),"")</f>
        <v>852.1</v>
      </c>
      <c r="BH39" s="133" cm="1">
        <f t="array" ref="BH39:BH68">IFERROR(ROUND(AVERAGEIFS(DatabaseYr[Precp],DatabaseYr[Station],_xlfn.ANCHORARRAY($C39),DatabaseYr[year],BH$38)*12,1),"")</f>
        <v>1090</v>
      </c>
      <c r="BI39" s="183" t="str" cm="1">
        <f t="array" ref="BI39:BI68">IFERROR(ROUND(AVERAGEIFS(DatabaseYr[Precp],DatabaseYr[Station],_xlfn.ANCHORARRAY($C39),DatabaseYr[year],BI$38)*12,1),"")</f>
        <v/>
      </c>
      <c r="BN39" s="185" cm="1">
        <f t="array" ref="BN39:BN68">IFERROR(ROUND(AVERAGEIFS(DatabaseYr[Cloud Amount],DatabaseYr[Station],_xlfn.ANCHORARRAY($C39),DatabaseYr[year],BN$38),1),"")</f>
        <v>7.3</v>
      </c>
      <c r="BO39" s="185" cm="1">
        <f t="array" ref="BO39:BO68">IFERROR(ROUND(AVERAGEIFS(DatabaseYr[Cloud Amount],DatabaseYr[Station],_xlfn.ANCHORARRAY($C39),DatabaseYr[year],BO$38),1),"")</f>
        <v>7</v>
      </c>
      <c r="BP39" s="185" cm="1">
        <f t="array" ref="BP39:BP68">IFERROR(ROUND(AVERAGEIFS(DatabaseYr[Cloud Amount],DatabaseYr[Station],_xlfn.ANCHORARRAY($C39),DatabaseYr[year],BP$38),1),"")</f>
        <v>6.6</v>
      </c>
      <c r="BQ39" s="185" cm="1">
        <f t="array" ref="BQ39:BQ68">IFERROR(ROUND(AVERAGEIFS(DatabaseYr[Cloud Amount],DatabaseYr[Station],_xlfn.ANCHORARRAY($C39),DatabaseYr[year],BQ$38),1),"")</f>
        <v>6.6</v>
      </c>
      <c r="BR39" s="185" cm="1">
        <f t="array" ref="BR39:BR68">IFERROR(ROUND(AVERAGEIFS(DatabaseYr[Cloud Amount],DatabaseYr[Station],_xlfn.ANCHORARRAY($C39),DatabaseYr[year],BR$38),1),"")</f>
        <v>6.8</v>
      </c>
      <c r="BS39" s="185" cm="1">
        <f t="array" ref="BS39:BS68">IFERROR(ROUND(AVERAGEIFS(DatabaseYr[Cloud Amount],DatabaseYr[Station],_xlfn.ANCHORARRAY($C39),DatabaseYr[year],BS$38),1),"")</f>
        <v>7.1</v>
      </c>
      <c r="BT39" s="185" cm="1">
        <f t="array" ref="BT39:BT68">IFERROR(ROUND(AVERAGEIFS(DatabaseYr[Cloud Amount],DatabaseYr[Station],_xlfn.ANCHORARRAY($C39),DatabaseYr[year],BT$38),1),"")</f>
        <v>6.9</v>
      </c>
      <c r="BU39" s="185" t="str" cm="1">
        <f t="array" ref="BU39:BU68">IFERROR(ROUND(AVERAGEIFS(DatabaseYr[Cloud Amount],DatabaseYr[Station],_xlfn.ANCHORARRAY($C39),DatabaseYr[year],BU$38),1),"")</f>
        <v/>
      </c>
    </row>
    <row r="40" spans="2:75" x14ac:dyDescent="0.25">
      <c r="B40" s="186"/>
      <c r="C40" s="173" t="str">
        <v>PengJiaYu</v>
      </c>
      <c r="D40" s="151" t="str">
        <v>彭佳嶼</v>
      </c>
      <c r="F40" s="182">
        <v>5375.9</v>
      </c>
      <c r="G40" s="182">
        <v>4641.5</v>
      </c>
      <c r="H40" s="182">
        <v>4444.7</v>
      </c>
      <c r="I40" s="182">
        <v>4819.3</v>
      </c>
      <c r="J40" s="182">
        <v>3900</v>
      </c>
      <c r="K40" s="182">
        <v>5367.1</v>
      </c>
      <c r="L40" s="182">
        <v>5421.9</v>
      </c>
      <c r="M40" s="182" t="str">
        <v/>
      </c>
      <c r="R40" s="133">
        <v>1665.6</v>
      </c>
      <c r="S40" s="133">
        <v>1697.1</v>
      </c>
      <c r="T40" s="133">
        <v>1665.6</v>
      </c>
      <c r="U40" s="133">
        <v>1865.6</v>
      </c>
      <c r="V40" s="133">
        <v>1729.1</v>
      </c>
      <c r="W40" s="133">
        <v>1747.5</v>
      </c>
      <c r="X40" s="133">
        <v>1864.4</v>
      </c>
      <c r="Y40" s="183"/>
      <c r="AD40" s="134">
        <v>22.1</v>
      </c>
      <c r="AE40" s="134">
        <v>22.5</v>
      </c>
      <c r="AF40" s="134">
        <v>22.5</v>
      </c>
      <c r="AG40" s="134">
        <v>22.5</v>
      </c>
      <c r="AH40" s="134">
        <v>22.8</v>
      </c>
      <c r="AI40" s="134">
        <v>22.9</v>
      </c>
      <c r="AJ40" s="134">
        <v>22.7</v>
      </c>
      <c r="AK40" s="184" t="str">
        <v/>
      </c>
      <c r="AP40" s="133">
        <v>80.599999999999994</v>
      </c>
      <c r="AQ40" s="133">
        <v>81.099999999999994</v>
      </c>
      <c r="AR40" s="133">
        <v>79.900000000000006</v>
      </c>
      <c r="AS40" s="133">
        <v>78.8</v>
      </c>
      <c r="AT40" s="133">
        <v>79.8</v>
      </c>
      <c r="AU40" s="133">
        <v>81.3</v>
      </c>
      <c r="AV40" s="133">
        <v>86.8</v>
      </c>
      <c r="AW40" s="183" t="str">
        <v/>
      </c>
      <c r="BB40" s="133">
        <v>1148.5999999999999</v>
      </c>
      <c r="BC40" s="133">
        <v>1820.5</v>
      </c>
      <c r="BD40" s="133">
        <v>1613.1</v>
      </c>
      <c r="BE40" s="133">
        <v>1392</v>
      </c>
      <c r="BF40" s="133">
        <v>1470.8</v>
      </c>
      <c r="BG40" s="133">
        <v>1369.1</v>
      </c>
      <c r="BH40" s="133">
        <v>1557.5</v>
      </c>
      <c r="BI40" s="183" t="str">
        <v/>
      </c>
      <c r="BN40" s="185">
        <v>7</v>
      </c>
      <c r="BO40" s="185">
        <v>7.1</v>
      </c>
      <c r="BP40" s="185">
        <v>7</v>
      </c>
      <c r="BQ40" s="185">
        <v>6.6</v>
      </c>
      <c r="BR40" s="185">
        <v>7</v>
      </c>
      <c r="BS40" s="185">
        <v>7.3</v>
      </c>
      <c r="BT40" s="185">
        <v>7.2</v>
      </c>
      <c r="BU40" s="185" t="str">
        <v/>
      </c>
    </row>
    <row r="41" spans="2:75" x14ac:dyDescent="0.25">
      <c r="B41" s="186"/>
      <c r="C41" s="173" t="str">
        <v>KeeLung</v>
      </c>
      <c r="D41" s="151" t="str">
        <v>基隆</v>
      </c>
      <c r="F41" s="182">
        <v>4047.6</v>
      </c>
      <c r="G41" s="182">
        <v>4219.7</v>
      </c>
      <c r="H41" s="182">
        <v>4327.6000000000004</v>
      </c>
      <c r="I41" s="182">
        <v>4822.7</v>
      </c>
      <c r="J41" s="182">
        <v>4245.8999999999996</v>
      </c>
      <c r="K41" s="182">
        <v>4298</v>
      </c>
      <c r="L41" s="182">
        <v>4910.5</v>
      </c>
      <c r="M41" s="182" t="str">
        <v/>
      </c>
      <c r="R41" s="133">
        <v>1326.8</v>
      </c>
      <c r="S41" s="133">
        <v>1336.1</v>
      </c>
      <c r="T41" s="133">
        <v>1355</v>
      </c>
      <c r="U41" s="133">
        <v>1529.6</v>
      </c>
      <c r="V41" s="133">
        <v>1264.8</v>
      </c>
      <c r="W41" s="133">
        <v>1427.6</v>
      </c>
      <c r="X41" s="133">
        <v>1495</v>
      </c>
      <c r="Y41" s="183"/>
      <c r="AD41" s="134">
        <v>23</v>
      </c>
      <c r="AE41" s="134">
        <v>23.3</v>
      </c>
      <c r="AF41" s="134">
        <v>23.2</v>
      </c>
      <c r="AG41" s="134">
        <v>23.2</v>
      </c>
      <c r="AH41" s="134">
        <v>23.3</v>
      </c>
      <c r="AI41" s="134">
        <v>23.5</v>
      </c>
      <c r="AJ41" s="134">
        <v>23.3</v>
      </c>
      <c r="AK41" s="184" t="str">
        <v/>
      </c>
      <c r="AP41" s="133">
        <v>76.5</v>
      </c>
      <c r="AQ41" s="133">
        <v>78.900000000000006</v>
      </c>
      <c r="AR41" s="133">
        <v>74.400000000000006</v>
      </c>
      <c r="AS41" s="133">
        <v>74.7</v>
      </c>
      <c r="AT41" s="133">
        <v>77.7</v>
      </c>
      <c r="AU41" s="133">
        <v>79.3</v>
      </c>
      <c r="AV41" s="133">
        <v>83.8</v>
      </c>
      <c r="AW41" s="183" t="str">
        <v/>
      </c>
      <c r="BB41" s="133">
        <v>3151.6</v>
      </c>
      <c r="BC41" s="133">
        <v>3841.4</v>
      </c>
      <c r="BD41" s="133">
        <v>3857.6</v>
      </c>
      <c r="BE41" s="133">
        <v>3405.6000000000004</v>
      </c>
      <c r="BF41" s="133">
        <v>3517.5</v>
      </c>
      <c r="BG41" s="133">
        <v>3895</v>
      </c>
      <c r="BH41" s="133">
        <v>3051.5</v>
      </c>
      <c r="BI41" s="183" t="str">
        <v/>
      </c>
      <c r="BN41" s="185">
        <v>7.9</v>
      </c>
      <c r="BO41" s="185">
        <v>7.9</v>
      </c>
      <c r="BP41" s="185">
        <v>7.8</v>
      </c>
      <c r="BQ41" s="185">
        <v>7.5</v>
      </c>
      <c r="BR41" s="185">
        <v>7.8</v>
      </c>
      <c r="BS41" s="185">
        <v>7.7</v>
      </c>
      <c r="BT41" s="185">
        <v>7.4</v>
      </c>
      <c r="BU41" s="185" t="str">
        <v/>
      </c>
    </row>
    <row r="42" spans="2:75" x14ac:dyDescent="0.25">
      <c r="B42" s="186"/>
      <c r="C42" s="173" t="str">
        <v>Taipei</v>
      </c>
      <c r="D42" s="151" t="str">
        <v>臺北</v>
      </c>
      <c r="F42" s="182">
        <v>4591.2</v>
      </c>
      <c r="G42" s="182">
        <v>4414.6000000000004</v>
      </c>
      <c r="H42" s="182">
        <v>4134.8</v>
      </c>
      <c r="I42" s="182">
        <v>4231.5</v>
      </c>
      <c r="J42" s="182">
        <v>4226.1000000000004</v>
      </c>
      <c r="K42" s="182">
        <v>5005.8999999999996</v>
      </c>
      <c r="L42" s="182">
        <v>5179.8999999999996</v>
      </c>
      <c r="M42" s="182" t="str">
        <v/>
      </c>
      <c r="R42" s="133">
        <v>1306.3</v>
      </c>
      <c r="S42" s="133">
        <v>1283.3</v>
      </c>
      <c r="T42" s="133">
        <v>1237.0999999999999</v>
      </c>
      <c r="U42" s="133">
        <v>1401.1</v>
      </c>
      <c r="V42" s="133">
        <v>1301.2</v>
      </c>
      <c r="W42" s="133">
        <v>1352.5</v>
      </c>
      <c r="X42" s="133">
        <v>1692.4</v>
      </c>
      <c r="Y42" s="183"/>
      <c r="AD42" s="134">
        <v>23.8</v>
      </c>
      <c r="AE42" s="134">
        <v>24</v>
      </c>
      <c r="AF42" s="134">
        <v>23.9</v>
      </c>
      <c r="AG42" s="134">
        <v>23.9</v>
      </c>
      <c r="AH42" s="134">
        <v>24.1</v>
      </c>
      <c r="AI42" s="134">
        <v>24.2</v>
      </c>
      <c r="AJ42" s="134">
        <v>24.1</v>
      </c>
      <c r="AK42" s="184" t="str">
        <v/>
      </c>
      <c r="AP42" s="133">
        <v>75.3</v>
      </c>
      <c r="AQ42" s="133">
        <v>74.3</v>
      </c>
      <c r="AR42" s="133">
        <v>70.8</v>
      </c>
      <c r="AS42" s="133">
        <v>70.900000000000006</v>
      </c>
      <c r="AT42" s="133">
        <v>75.7</v>
      </c>
      <c r="AU42" s="133">
        <v>74.3</v>
      </c>
      <c r="AV42" s="133">
        <v>75.900000000000006</v>
      </c>
      <c r="AW42" s="183" t="str">
        <v/>
      </c>
      <c r="BB42" s="133">
        <v>2519.1999999999998</v>
      </c>
      <c r="BC42" s="133">
        <v>2431.6999999999998</v>
      </c>
      <c r="BD42" s="133">
        <v>2339.6999999999998</v>
      </c>
      <c r="BE42" s="133">
        <v>1621.1999999999998</v>
      </c>
      <c r="BF42" s="133">
        <v>2369.6</v>
      </c>
      <c r="BG42" s="133">
        <v>1702.8</v>
      </c>
      <c r="BH42" s="133">
        <v>1908.5</v>
      </c>
      <c r="BI42" s="183" t="str">
        <v/>
      </c>
      <c r="BN42" s="185">
        <v>7</v>
      </c>
      <c r="BO42" s="185">
        <v>7.4</v>
      </c>
      <c r="BP42" s="185">
        <v>7.7</v>
      </c>
      <c r="BQ42" s="185">
        <v>7.4</v>
      </c>
      <c r="BR42" s="185">
        <v>7.5</v>
      </c>
      <c r="BS42" s="185">
        <v>7.6</v>
      </c>
      <c r="BT42" s="185">
        <v>7</v>
      </c>
      <c r="BU42" s="185" t="str">
        <v/>
      </c>
    </row>
    <row r="43" spans="2:75" x14ac:dyDescent="0.25">
      <c r="B43" s="186"/>
      <c r="C43" s="173" t="str">
        <v>AnBu</v>
      </c>
      <c r="D43" s="151" t="str">
        <v>鞍部</v>
      </c>
      <c r="F43" s="182">
        <v>3746.4</v>
      </c>
      <c r="G43" s="182">
        <v>3514</v>
      </c>
      <c r="H43" s="182">
        <v>3381.5</v>
      </c>
      <c r="I43" s="182">
        <v>3623.2</v>
      </c>
      <c r="J43" s="182">
        <v>3555.7</v>
      </c>
      <c r="K43" s="182">
        <v>3202.3</v>
      </c>
      <c r="L43" s="182">
        <v>4300.5</v>
      </c>
      <c r="M43" s="182" t="str">
        <v/>
      </c>
      <c r="R43" s="133">
        <v>1035.7</v>
      </c>
      <c r="S43" s="133">
        <v>967.7</v>
      </c>
      <c r="T43" s="133">
        <v>948.7</v>
      </c>
      <c r="U43" s="133">
        <v>1122.8</v>
      </c>
      <c r="V43" s="133">
        <v>950.6</v>
      </c>
      <c r="W43" s="133">
        <v>1033.8</v>
      </c>
      <c r="X43" s="133">
        <v>1075.8</v>
      </c>
      <c r="Y43" s="183"/>
      <c r="AD43" s="134">
        <v>17.600000000000001</v>
      </c>
      <c r="AE43" s="134">
        <v>17.8</v>
      </c>
      <c r="AF43" s="134">
        <v>17.399999999999999</v>
      </c>
      <c r="AG43" s="134">
        <v>17.399999999999999</v>
      </c>
      <c r="AH43" s="134">
        <v>17.7</v>
      </c>
      <c r="AI43" s="134">
        <v>17.8</v>
      </c>
      <c r="AJ43" s="134">
        <v>17.399999999999999</v>
      </c>
      <c r="AK43" s="184" t="str">
        <v/>
      </c>
      <c r="AP43" s="133">
        <v>90.8</v>
      </c>
      <c r="AQ43" s="133">
        <v>91.2</v>
      </c>
      <c r="AR43" s="133">
        <v>90.1</v>
      </c>
      <c r="AS43" s="133">
        <v>90</v>
      </c>
      <c r="AT43" s="133">
        <v>91.9</v>
      </c>
      <c r="AU43" s="133">
        <v>89.6</v>
      </c>
      <c r="AV43" s="133">
        <v>94.7</v>
      </c>
      <c r="AW43" s="183" t="str">
        <v/>
      </c>
      <c r="BB43" s="133">
        <v>3500.1</v>
      </c>
      <c r="BC43" s="133">
        <v>4756.5</v>
      </c>
      <c r="BD43" s="133">
        <v>5375.1</v>
      </c>
      <c r="BE43" s="133">
        <v>4459.2000000000007</v>
      </c>
      <c r="BF43" s="133">
        <v>5051.3</v>
      </c>
      <c r="BG43" s="133">
        <v>5053.3</v>
      </c>
      <c r="BH43" s="133">
        <v>3822.5</v>
      </c>
      <c r="BI43" s="183" t="str">
        <v/>
      </c>
      <c r="BN43" s="185">
        <v>7.6</v>
      </c>
      <c r="BO43" s="185">
        <v>7.7</v>
      </c>
      <c r="BP43" s="185">
        <v>7.6</v>
      </c>
      <c r="BQ43" s="185">
        <v>6.6</v>
      </c>
      <c r="BR43" s="185">
        <v>6.8</v>
      </c>
      <c r="BS43" s="185">
        <v>7.5</v>
      </c>
      <c r="BT43" s="185">
        <v>7.3</v>
      </c>
      <c r="BU43" s="185" t="str">
        <v/>
      </c>
    </row>
    <row r="44" spans="2:75" x14ac:dyDescent="0.25">
      <c r="B44" s="186"/>
      <c r="C44" s="173" t="str">
        <v>ZhuZiHu</v>
      </c>
      <c r="D44" s="151" t="str">
        <v>竹子湖</v>
      </c>
      <c r="F44" s="182">
        <v>4748.7</v>
      </c>
      <c r="G44" s="182">
        <v>4505.7</v>
      </c>
      <c r="H44" s="182">
        <v>4635.1000000000004</v>
      </c>
      <c r="I44" s="182">
        <v>5115.1000000000004</v>
      </c>
      <c r="J44" s="182">
        <v>4564.5</v>
      </c>
      <c r="K44" s="182">
        <v>5167.3</v>
      </c>
      <c r="L44" s="182">
        <v>5301.5</v>
      </c>
      <c r="M44" s="182" t="str">
        <v/>
      </c>
      <c r="R44" s="133">
        <v>1434.1</v>
      </c>
      <c r="S44" s="133">
        <v>1364.1</v>
      </c>
      <c r="T44" s="133">
        <v>1347.6</v>
      </c>
      <c r="U44" s="133">
        <v>1511.8</v>
      </c>
      <c r="V44" s="133">
        <v>1341.6</v>
      </c>
      <c r="W44" s="133">
        <v>1395.7</v>
      </c>
      <c r="X44" s="133">
        <v>1547.1</v>
      </c>
      <c r="Y44" s="183"/>
      <c r="AD44" s="134">
        <v>19.3</v>
      </c>
      <c r="AE44" s="134">
        <v>19.399999999999999</v>
      </c>
      <c r="AF44" s="134">
        <v>19.100000000000001</v>
      </c>
      <c r="AG44" s="134">
        <v>19</v>
      </c>
      <c r="AH44" s="134">
        <v>19.3</v>
      </c>
      <c r="AI44" s="134">
        <v>19.2</v>
      </c>
      <c r="AJ44" s="134">
        <v>19.399999999999999</v>
      </c>
      <c r="AK44" s="184" t="str">
        <v/>
      </c>
      <c r="AP44" s="133">
        <v>83.4</v>
      </c>
      <c r="AQ44" s="133">
        <v>86</v>
      </c>
      <c r="AR44" s="133">
        <v>83.8</v>
      </c>
      <c r="AS44" s="133">
        <v>84</v>
      </c>
      <c r="AT44" s="133">
        <v>85.8</v>
      </c>
      <c r="AU44" s="133">
        <v>87</v>
      </c>
      <c r="AV44" s="133">
        <v>87.8</v>
      </c>
      <c r="AW44" s="183" t="str">
        <v/>
      </c>
      <c r="BB44" s="133">
        <v>3327</v>
      </c>
      <c r="BC44" s="133">
        <v>4348.3</v>
      </c>
      <c r="BD44" s="133">
        <v>4808.3999999999996</v>
      </c>
      <c r="BE44" s="133">
        <v>4046.3999999999996</v>
      </c>
      <c r="BF44" s="133">
        <v>4819.5</v>
      </c>
      <c r="BG44" s="133">
        <v>4712.6000000000004</v>
      </c>
      <c r="BH44" s="133">
        <v>3519.5</v>
      </c>
      <c r="BI44" s="183" t="str">
        <v/>
      </c>
      <c r="BN44" s="185">
        <v>7.4</v>
      </c>
      <c r="BO44" s="185">
        <v>7.5</v>
      </c>
      <c r="BP44" s="185">
        <v>7.5</v>
      </c>
      <c r="BQ44" s="185">
        <v>7.1</v>
      </c>
      <c r="BR44" s="185">
        <v>7.3</v>
      </c>
      <c r="BS44" s="185">
        <v>7.3</v>
      </c>
      <c r="BT44" s="185">
        <v>6.6</v>
      </c>
      <c r="BU44" s="185" t="str">
        <v/>
      </c>
    </row>
    <row r="45" spans="2:75" x14ac:dyDescent="0.25">
      <c r="B45" s="186"/>
      <c r="C45" s="173" t="str">
        <v>Banqiao</v>
      </c>
      <c r="D45" s="151" t="str">
        <v>板橋</v>
      </c>
      <c r="F45" s="182">
        <v>4172.8999999999996</v>
      </c>
      <c r="G45" s="182">
        <v>3946.3</v>
      </c>
      <c r="H45" s="182">
        <v>4196.7</v>
      </c>
      <c r="I45" s="182">
        <v>4528.3999999999996</v>
      </c>
      <c r="J45" s="182">
        <v>4120.2</v>
      </c>
      <c r="K45" s="182">
        <v>3720.6</v>
      </c>
      <c r="L45" s="182">
        <v>3941.3</v>
      </c>
      <c r="M45" s="182" t="str">
        <v/>
      </c>
      <c r="R45" s="133">
        <v>1383.7</v>
      </c>
      <c r="S45" s="133">
        <v>1327.2</v>
      </c>
      <c r="T45" s="133">
        <v>1304.7</v>
      </c>
      <c r="U45" s="133">
        <v>1416</v>
      </c>
      <c r="V45" s="133">
        <v>1337.3</v>
      </c>
      <c r="W45" s="133">
        <v>1431.3</v>
      </c>
      <c r="X45" s="133">
        <v>1562.6</v>
      </c>
      <c r="Y45" s="183"/>
      <c r="AD45" s="134">
        <v>23.6</v>
      </c>
      <c r="AE45" s="134">
        <v>23.7</v>
      </c>
      <c r="AF45" s="134">
        <v>23.6</v>
      </c>
      <c r="AG45" s="134">
        <v>23.5</v>
      </c>
      <c r="AH45" s="134">
        <v>23.7</v>
      </c>
      <c r="AI45" s="134">
        <v>23.8</v>
      </c>
      <c r="AJ45" s="134">
        <v>23.9</v>
      </c>
      <c r="AK45" s="184" t="str">
        <v/>
      </c>
      <c r="AP45" s="133">
        <v>71.8</v>
      </c>
      <c r="AQ45" s="133">
        <v>72.900000000000006</v>
      </c>
      <c r="AR45" s="133">
        <v>73</v>
      </c>
      <c r="AS45" s="133">
        <v>74.900000000000006</v>
      </c>
      <c r="AT45" s="133">
        <v>75.8</v>
      </c>
      <c r="AU45" s="133">
        <v>76.2</v>
      </c>
      <c r="AV45" s="133">
        <v>74.8</v>
      </c>
      <c r="AW45" s="183" t="str">
        <v/>
      </c>
      <c r="BB45" s="133">
        <v>2132.1999999999998</v>
      </c>
      <c r="BC45" s="133">
        <v>2841</v>
      </c>
      <c r="BD45" s="133">
        <v>2254.1</v>
      </c>
      <c r="BE45" s="133">
        <v>1518</v>
      </c>
      <c r="BF45" s="133">
        <v>2370.6</v>
      </c>
      <c r="BG45" s="133">
        <v>1984.1</v>
      </c>
      <c r="BH45" s="133">
        <v>1983</v>
      </c>
      <c r="BI45" s="183" t="str">
        <v/>
      </c>
      <c r="BN45" s="185">
        <v>7.1</v>
      </c>
      <c r="BO45" s="185">
        <v>7.1</v>
      </c>
      <c r="BP45" s="185">
        <v>7.1</v>
      </c>
      <c r="BQ45" s="185">
        <v>6.9</v>
      </c>
      <c r="BR45" s="185">
        <v>7.3</v>
      </c>
      <c r="BS45" s="185">
        <v>7.3</v>
      </c>
      <c r="BT45" s="185">
        <v>6.9</v>
      </c>
      <c r="BU45" s="185" t="str">
        <v/>
      </c>
    </row>
    <row r="46" spans="2:75" x14ac:dyDescent="0.25">
      <c r="B46" s="186"/>
      <c r="C46" s="173" t="str">
        <v>Tamsui</v>
      </c>
      <c r="D46" s="151" t="str">
        <v>淡水</v>
      </c>
      <c r="F46" s="182">
        <v>5030.3</v>
      </c>
      <c r="G46" s="182">
        <v>4804.6000000000004</v>
      </c>
      <c r="H46" s="182">
        <v>4455</v>
      </c>
      <c r="I46" s="182">
        <v>4778</v>
      </c>
      <c r="J46" s="182">
        <v>3478.2</v>
      </c>
      <c r="K46" s="182">
        <v>5423</v>
      </c>
      <c r="L46" s="182">
        <v>5332.7</v>
      </c>
      <c r="M46" s="182" t="str">
        <v/>
      </c>
      <c r="R46" s="133">
        <v>1612.1</v>
      </c>
      <c r="S46" s="133">
        <v>1578.7</v>
      </c>
      <c r="T46" s="133">
        <v>1578.1</v>
      </c>
      <c r="U46" s="133">
        <v>1577.1</v>
      </c>
      <c r="V46" s="133">
        <v>1560</v>
      </c>
      <c r="W46" s="133">
        <v>1665</v>
      </c>
      <c r="X46" s="133">
        <v>1759.1</v>
      </c>
      <c r="Y46" s="183"/>
      <c r="AD46" s="134">
        <v>23.1</v>
      </c>
      <c r="AE46" s="134">
        <v>23</v>
      </c>
      <c r="AF46" s="134">
        <v>23.2</v>
      </c>
      <c r="AG46" s="134">
        <v>23</v>
      </c>
      <c r="AH46" s="134">
        <v>23.2</v>
      </c>
      <c r="AI46" s="134">
        <v>23.2</v>
      </c>
      <c r="AJ46" s="134">
        <v>23.2</v>
      </c>
      <c r="AK46" s="184" t="str">
        <v/>
      </c>
      <c r="AP46" s="133">
        <v>75.8</v>
      </c>
      <c r="AQ46" s="133">
        <v>77.3</v>
      </c>
      <c r="AR46" s="133">
        <v>76.7</v>
      </c>
      <c r="AS46" s="133">
        <v>77.599999999999994</v>
      </c>
      <c r="AT46" s="133">
        <v>82.3</v>
      </c>
      <c r="AU46" s="133">
        <v>78.400000000000006</v>
      </c>
      <c r="AV46" s="133">
        <v>80.7</v>
      </c>
      <c r="AW46" s="183" t="str">
        <v/>
      </c>
      <c r="BB46" s="133">
        <v>1571</v>
      </c>
      <c r="BC46" s="133">
        <v>2211</v>
      </c>
      <c r="BD46" s="133">
        <v>2306</v>
      </c>
      <c r="BE46" s="133">
        <v>1711.1999999999998</v>
      </c>
      <c r="BF46" s="133">
        <v>2717</v>
      </c>
      <c r="BG46" s="133">
        <v>1410.5</v>
      </c>
      <c r="BH46" s="133">
        <v>1598.5</v>
      </c>
      <c r="BI46" s="183" t="str">
        <v/>
      </c>
      <c r="BN46" s="185" t="str">
        <v/>
      </c>
      <c r="BO46" s="185" t="str">
        <v/>
      </c>
      <c r="BP46" s="185" t="str">
        <v/>
      </c>
      <c r="BQ46" s="185" t="str">
        <v/>
      </c>
      <c r="BR46" s="185" t="str">
        <v/>
      </c>
      <c r="BS46" s="185" t="str">
        <v/>
      </c>
      <c r="BT46" s="185" t="str">
        <v/>
      </c>
      <c r="BU46" s="185" t="str">
        <v/>
      </c>
    </row>
    <row r="47" spans="2:75" x14ac:dyDescent="0.25">
      <c r="B47" s="186"/>
      <c r="C47" s="173" t="str">
        <v>XinWu</v>
      </c>
      <c r="D47" s="151" t="str">
        <v>新屋</v>
      </c>
      <c r="F47" s="182">
        <v>5626.3</v>
      </c>
      <c r="G47" s="182">
        <v>5208.5</v>
      </c>
      <c r="H47" s="182">
        <v>5453.7</v>
      </c>
      <c r="I47" s="182">
        <v>5357.2</v>
      </c>
      <c r="J47" s="182">
        <v>5226.6000000000004</v>
      </c>
      <c r="K47" s="182">
        <v>5289.8</v>
      </c>
      <c r="L47" s="182">
        <v>5805.1</v>
      </c>
      <c r="M47" s="182" t="str">
        <v/>
      </c>
      <c r="R47" s="133">
        <v>1849.7</v>
      </c>
      <c r="S47" s="133">
        <v>1744.1</v>
      </c>
      <c r="T47" s="133">
        <v>1841.2</v>
      </c>
      <c r="U47" s="133">
        <v>1934.3</v>
      </c>
      <c r="V47" s="133">
        <v>1763.4</v>
      </c>
      <c r="W47" s="133">
        <v>1867.1</v>
      </c>
      <c r="X47" s="133">
        <v>2139</v>
      </c>
      <c r="Y47" s="183"/>
      <c r="AD47" s="134">
        <v>22.9</v>
      </c>
      <c r="AE47" s="134">
        <v>23.1</v>
      </c>
      <c r="AF47" s="134">
        <v>23.2</v>
      </c>
      <c r="AG47" s="134">
        <v>22.9</v>
      </c>
      <c r="AH47" s="134">
        <v>23.1</v>
      </c>
      <c r="AI47" s="134">
        <v>23.1</v>
      </c>
      <c r="AJ47" s="134">
        <v>23</v>
      </c>
      <c r="AK47" s="184" t="str">
        <v/>
      </c>
      <c r="AP47" s="133">
        <v>80.900000000000006</v>
      </c>
      <c r="AQ47" s="133">
        <v>81.3</v>
      </c>
      <c r="AR47" s="133">
        <v>78.900000000000006</v>
      </c>
      <c r="AS47" s="133">
        <v>78.8</v>
      </c>
      <c r="AT47" s="133">
        <v>78.099999999999994</v>
      </c>
      <c r="AU47" s="133">
        <v>81.3</v>
      </c>
      <c r="AV47" s="133">
        <v>80.8</v>
      </c>
      <c r="AW47" s="183" t="str">
        <v/>
      </c>
      <c r="BB47" s="133">
        <v>1215.9000000000001</v>
      </c>
      <c r="BC47" s="133">
        <v>1864.6</v>
      </c>
      <c r="BD47" s="133">
        <v>1592.2</v>
      </c>
      <c r="BE47" s="133">
        <v>1137.5999999999999</v>
      </c>
      <c r="BF47" s="133">
        <v>2096.1</v>
      </c>
      <c r="BG47" s="133">
        <v>1190.5999999999999</v>
      </c>
      <c r="BH47" s="133">
        <v>1187.5</v>
      </c>
      <c r="BI47" s="183" t="str">
        <v/>
      </c>
      <c r="BN47" s="185">
        <v>6.2</v>
      </c>
      <c r="BO47" s="185">
        <v>6.5</v>
      </c>
      <c r="BP47" s="185">
        <v>6.4</v>
      </c>
      <c r="BQ47" s="185">
        <v>6.2</v>
      </c>
      <c r="BR47" s="185">
        <v>6.6</v>
      </c>
      <c r="BS47" s="185">
        <v>6.8</v>
      </c>
      <c r="BT47" s="185">
        <v>6.5</v>
      </c>
      <c r="BU47" s="185" t="str">
        <v/>
      </c>
    </row>
    <row r="48" spans="2:75" x14ac:dyDescent="0.25">
      <c r="B48" s="186"/>
      <c r="C48" s="173" t="str">
        <v>HsinChu</v>
      </c>
      <c r="D48" s="151" t="str">
        <v>新竹</v>
      </c>
      <c r="F48" s="182">
        <v>4662.8999999999996</v>
      </c>
      <c r="G48" s="182">
        <v>4485.3999999999996</v>
      </c>
      <c r="H48" s="182">
        <v>4689.6000000000004</v>
      </c>
      <c r="I48" s="182">
        <v>5470.5</v>
      </c>
      <c r="J48" s="182">
        <v>5128</v>
      </c>
      <c r="K48" s="182">
        <v>5146.8999999999996</v>
      </c>
      <c r="L48" s="182">
        <v>5761.3</v>
      </c>
      <c r="M48" s="182" t="str">
        <v/>
      </c>
      <c r="R48" s="133">
        <v>1931.7</v>
      </c>
      <c r="S48" s="133">
        <v>1842.3</v>
      </c>
      <c r="T48" s="133">
        <v>1879.3</v>
      </c>
      <c r="U48" s="133">
        <v>1933</v>
      </c>
      <c r="V48" s="133">
        <v>1865.7</v>
      </c>
      <c r="W48" s="133">
        <v>2024</v>
      </c>
      <c r="X48" s="133">
        <v>2046.7</v>
      </c>
      <c r="Y48" s="183"/>
      <c r="AD48" s="134">
        <v>23.3</v>
      </c>
      <c r="AE48" s="134">
        <v>23.5</v>
      </c>
      <c r="AF48" s="134">
        <v>23.5</v>
      </c>
      <c r="AG48" s="134">
        <v>23.4</v>
      </c>
      <c r="AH48" s="134">
        <v>23.7</v>
      </c>
      <c r="AI48" s="134">
        <v>23.8</v>
      </c>
      <c r="AJ48" s="134">
        <v>23.6</v>
      </c>
      <c r="AK48" s="184" t="str">
        <v/>
      </c>
      <c r="AP48" s="133">
        <v>76.7</v>
      </c>
      <c r="AQ48" s="133">
        <v>77.7</v>
      </c>
      <c r="AR48" s="133">
        <v>74.5</v>
      </c>
      <c r="AS48" s="133">
        <v>73.5</v>
      </c>
      <c r="AT48" s="133">
        <v>74.3</v>
      </c>
      <c r="AU48" s="133">
        <v>74.099999999999994</v>
      </c>
      <c r="AV48" s="133">
        <v>76.2</v>
      </c>
      <c r="AW48" s="183" t="str">
        <v/>
      </c>
      <c r="BB48" s="133">
        <v>1417.8</v>
      </c>
      <c r="BC48" s="133">
        <v>2027.5</v>
      </c>
      <c r="BD48" s="133">
        <v>1394</v>
      </c>
      <c r="BE48" s="133">
        <v>1164</v>
      </c>
      <c r="BF48" s="133">
        <v>2098.3000000000002</v>
      </c>
      <c r="BG48" s="133">
        <v>1025.4000000000001</v>
      </c>
      <c r="BH48" s="133">
        <v>1183.8</v>
      </c>
      <c r="BI48" s="183" t="str">
        <v/>
      </c>
      <c r="BN48" s="185">
        <v>6.4</v>
      </c>
      <c r="BO48" s="185">
        <v>6.6</v>
      </c>
      <c r="BP48" s="185">
        <v>6.5</v>
      </c>
      <c r="BQ48" s="185">
        <v>6.4</v>
      </c>
      <c r="BR48" s="185">
        <v>6.6</v>
      </c>
      <c r="BS48" s="185">
        <v>6.4</v>
      </c>
      <c r="BT48" s="185">
        <v>6</v>
      </c>
      <c r="BU48" s="185" t="str">
        <v/>
      </c>
    </row>
    <row r="49" spans="2:73" x14ac:dyDescent="0.25">
      <c r="B49" s="186"/>
      <c r="C49" s="173" t="str">
        <v>YiLan</v>
      </c>
      <c r="D49" s="151" t="str">
        <v>宜蘭</v>
      </c>
      <c r="F49" s="182">
        <v>4075.7</v>
      </c>
      <c r="G49" s="182">
        <v>4186.3999999999996</v>
      </c>
      <c r="H49" s="182">
        <v>4459.3</v>
      </c>
      <c r="I49" s="182">
        <v>5020.7</v>
      </c>
      <c r="J49" s="182">
        <v>4597.8</v>
      </c>
      <c r="K49" s="182">
        <v>4484.6000000000004</v>
      </c>
      <c r="L49" s="182">
        <v>5064.5</v>
      </c>
      <c r="M49" s="182" t="str">
        <v/>
      </c>
      <c r="R49" s="133">
        <v>1434.5</v>
      </c>
      <c r="S49" s="133">
        <v>1451.1</v>
      </c>
      <c r="T49" s="133">
        <v>1391.1</v>
      </c>
      <c r="U49" s="133">
        <v>1513.7</v>
      </c>
      <c r="V49" s="133">
        <v>1316.5</v>
      </c>
      <c r="W49" s="133">
        <v>1363.1</v>
      </c>
      <c r="X49" s="133">
        <v>1598.9</v>
      </c>
      <c r="Y49" s="183"/>
      <c r="AD49" s="134">
        <v>23</v>
      </c>
      <c r="AE49" s="134">
        <v>23.3</v>
      </c>
      <c r="AF49" s="134">
        <v>23.3</v>
      </c>
      <c r="AG49" s="134">
        <v>23.4</v>
      </c>
      <c r="AH49" s="134">
        <v>23.6</v>
      </c>
      <c r="AI49" s="134">
        <v>23.5</v>
      </c>
      <c r="AJ49" s="134">
        <v>23.1</v>
      </c>
      <c r="AK49" s="184" t="str">
        <v/>
      </c>
      <c r="AP49" s="133">
        <v>80.7</v>
      </c>
      <c r="AQ49" s="133">
        <v>80.8</v>
      </c>
      <c r="AR49" s="133">
        <v>80.7</v>
      </c>
      <c r="AS49" s="133">
        <v>78.2</v>
      </c>
      <c r="AT49" s="133">
        <v>81.5</v>
      </c>
      <c r="AU49" s="133">
        <v>79.8</v>
      </c>
      <c r="AV49" s="133">
        <v>84.8</v>
      </c>
      <c r="AW49" s="183" t="str">
        <v/>
      </c>
      <c r="BB49" s="133">
        <v>2579.4</v>
      </c>
      <c r="BC49" s="133">
        <v>2678</v>
      </c>
      <c r="BD49" s="133">
        <v>3327.9</v>
      </c>
      <c r="BE49" s="133">
        <v>2505.6000000000004</v>
      </c>
      <c r="BF49" s="133">
        <v>2684.6</v>
      </c>
      <c r="BG49" s="133">
        <v>2809.1</v>
      </c>
      <c r="BH49" s="133">
        <v>2018</v>
      </c>
      <c r="BI49" s="183" t="str">
        <v/>
      </c>
      <c r="BN49" s="185">
        <v>7.2</v>
      </c>
      <c r="BO49" s="185">
        <v>7.5</v>
      </c>
      <c r="BP49" s="185">
        <v>7.6</v>
      </c>
      <c r="BQ49" s="185">
        <v>7.3</v>
      </c>
      <c r="BR49" s="185">
        <v>7.7</v>
      </c>
      <c r="BS49" s="185">
        <v>7.7</v>
      </c>
      <c r="BT49" s="185">
        <v>7.2</v>
      </c>
      <c r="BU49" s="185" t="str">
        <v/>
      </c>
    </row>
    <row r="50" spans="2:73" x14ac:dyDescent="0.25">
      <c r="B50" s="186"/>
      <c r="C50" s="173" t="str">
        <v>Su-Ao</v>
      </c>
      <c r="D50" s="151" t="str">
        <v>蘇澳</v>
      </c>
      <c r="F50" s="182">
        <v>4119.1000000000004</v>
      </c>
      <c r="G50" s="182">
        <v>4265.8999999999996</v>
      </c>
      <c r="H50" s="182">
        <v>4223.2</v>
      </c>
      <c r="I50" s="182">
        <v>4494.2</v>
      </c>
      <c r="J50" s="182">
        <v>4231.2</v>
      </c>
      <c r="K50" s="182">
        <v>4294.3</v>
      </c>
      <c r="L50" s="182">
        <v>4771.3</v>
      </c>
      <c r="M50" s="182" t="str">
        <v/>
      </c>
      <c r="R50" s="133">
        <v>1478.5</v>
      </c>
      <c r="S50" s="133">
        <v>1469.1</v>
      </c>
      <c r="T50" s="133">
        <v>1201.2</v>
      </c>
      <c r="U50" s="133">
        <v>1472.5</v>
      </c>
      <c r="V50" s="133">
        <v>1284.5999999999999</v>
      </c>
      <c r="W50" s="133">
        <v>1308.5999999999999</v>
      </c>
      <c r="X50" s="133">
        <v>1431</v>
      </c>
      <c r="Y50" s="183"/>
      <c r="AD50" s="134">
        <v>23.2</v>
      </c>
      <c r="AE50" s="134">
        <v>23.5</v>
      </c>
      <c r="AF50" s="134">
        <v>23.1</v>
      </c>
      <c r="AG50" s="134">
        <v>23.1</v>
      </c>
      <c r="AH50" s="134">
        <v>23.3</v>
      </c>
      <c r="AI50" s="134">
        <v>23.3</v>
      </c>
      <c r="AJ50" s="134">
        <v>23.3</v>
      </c>
      <c r="AK50" s="184" t="str">
        <v/>
      </c>
      <c r="AP50" s="133">
        <v>79.900000000000006</v>
      </c>
      <c r="AQ50" s="133">
        <v>80.2</v>
      </c>
      <c r="AR50" s="133">
        <v>79.5</v>
      </c>
      <c r="AS50" s="133">
        <v>79.3</v>
      </c>
      <c r="AT50" s="133">
        <v>82.5</v>
      </c>
      <c r="AU50" s="133">
        <v>83.3</v>
      </c>
      <c r="AV50" s="133">
        <v>83.8</v>
      </c>
      <c r="AW50" s="183" t="str">
        <v/>
      </c>
      <c r="BB50" s="133">
        <v>4069.1</v>
      </c>
      <c r="BC50" s="133">
        <v>4724.1000000000004</v>
      </c>
      <c r="BD50" s="133">
        <v>4765.3</v>
      </c>
      <c r="BE50" s="133">
        <v>5006.3999999999996</v>
      </c>
      <c r="BF50" s="133">
        <v>4391</v>
      </c>
      <c r="BG50" s="133">
        <v>5431.5</v>
      </c>
      <c r="BH50" s="133">
        <v>3233</v>
      </c>
      <c r="BI50" s="183" t="str">
        <v/>
      </c>
      <c r="BN50" s="185">
        <v>7.3</v>
      </c>
      <c r="BO50" s="185">
        <v>7.3</v>
      </c>
      <c r="BP50" s="185">
        <v>7.4</v>
      </c>
      <c r="BQ50" s="185">
        <v>7.2</v>
      </c>
      <c r="BR50" s="185">
        <v>7.7</v>
      </c>
      <c r="BS50" s="185">
        <v>7.7</v>
      </c>
      <c r="BT50" s="185">
        <v>7.3</v>
      </c>
      <c r="BU50" s="185" t="str">
        <v/>
      </c>
    </row>
    <row r="51" spans="2:73" x14ac:dyDescent="0.25">
      <c r="B51" s="186"/>
      <c r="C51" s="173" t="str">
        <v>KinMen</v>
      </c>
      <c r="D51" s="151" t="str">
        <v>金門</v>
      </c>
      <c r="F51" s="182">
        <v>5032.6000000000004</v>
      </c>
      <c r="G51" s="182">
        <v>4482.8999999999996</v>
      </c>
      <c r="H51" s="182">
        <v>5013.5</v>
      </c>
      <c r="I51" s="182">
        <v>5198.8</v>
      </c>
      <c r="J51" s="182">
        <v>5556.5</v>
      </c>
      <c r="K51" s="182">
        <v>5165.5</v>
      </c>
      <c r="L51" s="182">
        <v>6130.8</v>
      </c>
      <c r="M51" s="182" t="str">
        <v/>
      </c>
      <c r="R51" s="133">
        <v>1764.9</v>
      </c>
      <c r="S51" s="133">
        <v>1660.2</v>
      </c>
      <c r="T51" s="133">
        <v>2076.4</v>
      </c>
      <c r="U51" s="133">
        <v>2098.9</v>
      </c>
      <c r="V51" s="133">
        <v>1911.6</v>
      </c>
      <c r="W51" s="133">
        <v>2046.5</v>
      </c>
      <c r="X51" s="133">
        <v>2391.6</v>
      </c>
      <c r="Y51" s="183"/>
      <c r="AD51" s="134">
        <v>21.7</v>
      </c>
      <c r="AE51" s="134">
        <v>21.7</v>
      </c>
      <c r="AF51" s="134">
        <v>22.1</v>
      </c>
      <c r="AG51" s="134">
        <v>22</v>
      </c>
      <c r="AH51" s="134">
        <v>22.3</v>
      </c>
      <c r="AI51" s="134">
        <v>22.6</v>
      </c>
      <c r="AJ51" s="134">
        <v>22.4</v>
      </c>
      <c r="AK51" s="184" t="str">
        <v/>
      </c>
      <c r="AP51" s="133">
        <v>73.5</v>
      </c>
      <c r="AQ51" s="133">
        <v>78.5</v>
      </c>
      <c r="AR51" s="133">
        <v>72.8</v>
      </c>
      <c r="AS51" s="133">
        <v>75</v>
      </c>
      <c r="AT51" s="133">
        <v>74.900000000000006</v>
      </c>
      <c r="AU51" s="133">
        <v>72.599999999999994</v>
      </c>
      <c r="AV51" s="133">
        <v>78.2</v>
      </c>
      <c r="AW51" s="183" t="str">
        <v/>
      </c>
      <c r="BB51" s="133">
        <v>1109.5999999999999</v>
      </c>
      <c r="BC51" s="133">
        <v>1873.1</v>
      </c>
      <c r="BD51" s="133">
        <v>708.2</v>
      </c>
      <c r="BE51" s="133">
        <v>878.40000000000009</v>
      </c>
      <c r="BF51" s="133">
        <v>905.3</v>
      </c>
      <c r="BG51" s="133">
        <v>476.5</v>
      </c>
      <c r="BH51" s="133">
        <v>514.9</v>
      </c>
      <c r="BI51" s="183" t="str">
        <v/>
      </c>
      <c r="BN51" s="185">
        <v>6.1</v>
      </c>
      <c r="BO51" s="185">
        <v>6.5</v>
      </c>
      <c r="BP51" s="185">
        <v>6</v>
      </c>
      <c r="BQ51" s="185">
        <v>5.8</v>
      </c>
      <c r="BR51" s="185">
        <v>5.9</v>
      </c>
      <c r="BS51" s="185">
        <v>6.1</v>
      </c>
      <c r="BT51" s="185">
        <v>5.3</v>
      </c>
      <c r="BU51" s="185" t="str">
        <v/>
      </c>
    </row>
    <row r="52" spans="2:73" x14ac:dyDescent="0.25">
      <c r="B52" s="186"/>
      <c r="C52" s="173" t="str">
        <v>TaiChung</v>
      </c>
      <c r="D52" s="151" t="str">
        <v>臺中</v>
      </c>
      <c r="F52" s="182">
        <v>4977</v>
      </c>
      <c r="G52" s="182">
        <v>5159.1000000000004</v>
      </c>
      <c r="H52" s="182">
        <v>5794.7</v>
      </c>
      <c r="I52" s="182">
        <v>5952.7</v>
      </c>
      <c r="J52" s="182">
        <v>5594.4</v>
      </c>
      <c r="K52" s="182">
        <v>5844.2</v>
      </c>
      <c r="L52" s="182">
        <v>6169.5</v>
      </c>
      <c r="M52" s="182" t="str">
        <v/>
      </c>
      <c r="R52" s="133">
        <v>2079.1999999999998</v>
      </c>
      <c r="S52" s="133">
        <v>1808.2</v>
      </c>
      <c r="T52" s="133">
        <v>1982</v>
      </c>
      <c r="U52" s="133">
        <v>2023.8</v>
      </c>
      <c r="V52" s="133">
        <v>1934.3</v>
      </c>
      <c r="W52" s="133">
        <v>2296.6</v>
      </c>
      <c r="X52" s="133">
        <v>2292.6</v>
      </c>
      <c r="Y52" s="183"/>
      <c r="AD52" s="134">
        <v>24.3</v>
      </c>
      <c r="AE52" s="134">
        <v>24.2</v>
      </c>
      <c r="AF52" s="134">
        <v>24.2</v>
      </c>
      <c r="AG52" s="134">
        <v>24.2</v>
      </c>
      <c r="AH52" s="134">
        <v>24.4</v>
      </c>
      <c r="AI52" s="134">
        <v>24.5</v>
      </c>
      <c r="AJ52" s="134">
        <v>24.2</v>
      </c>
      <c r="AK52" s="184" t="str">
        <v/>
      </c>
      <c r="AP52" s="133">
        <v>72</v>
      </c>
      <c r="AQ52" s="133">
        <v>75.8</v>
      </c>
      <c r="AR52" s="133">
        <v>75.3</v>
      </c>
      <c r="AS52" s="133">
        <v>75.7</v>
      </c>
      <c r="AT52" s="133">
        <v>77.3</v>
      </c>
      <c r="AU52" s="133">
        <v>72.599999999999994</v>
      </c>
      <c r="AV52" s="133">
        <v>73.400000000000006</v>
      </c>
      <c r="AW52" s="183" t="str">
        <v/>
      </c>
      <c r="BB52" s="133">
        <v>1526.3</v>
      </c>
      <c r="BC52" s="133">
        <v>1522.3</v>
      </c>
      <c r="BD52" s="133">
        <v>1652.2</v>
      </c>
      <c r="BE52" s="133">
        <v>1297.1999999999998</v>
      </c>
      <c r="BF52" s="133">
        <v>2508</v>
      </c>
      <c r="BG52" s="133">
        <v>1221.8</v>
      </c>
      <c r="BH52" s="133">
        <v>1969</v>
      </c>
      <c r="BI52" s="183" t="str">
        <v/>
      </c>
      <c r="BN52" s="185">
        <v>5.9</v>
      </c>
      <c r="BO52" s="185">
        <v>6.5</v>
      </c>
      <c r="BP52" s="185">
        <v>6.2</v>
      </c>
      <c r="BQ52" s="185">
        <v>5.9</v>
      </c>
      <c r="BR52" s="185">
        <v>5.9</v>
      </c>
      <c r="BS52" s="185">
        <v>5.6</v>
      </c>
      <c r="BT52" s="185">
        <v>5.2</v>
      </c>
      <c r="BU52" s="185" t="str">
        <v/>
      </c>
    </row>
    <row r="53" spans="2:73" x14ac:dyDescent="0.25">
      <c r="B53" s="186"/>
      <c r="C53" s="173" t="str">
        <v>WuQi</v>
      </c>
      <c r="D53" s="151" t="str">
        <v>梧棲</v>
      </c>
      <c r="F53" s="182">
        <v>5952.8</v>
      </c>
      <c r="G53" s="182">
        <v>5597</v>
      </c>
      <c r="H53" s="182">
        <v>5825.7</v>
      </c>
      <c r="I53" s="182">
        <v>5870.9</v>
      </c>
      <c r="J53" s="182">
        <v>5421.4</v>
      </c>
      <c r="K53" s="182">
        <v>5622</v>
      </c>
      <c r="L53" s="182">
        <v>5404</v>
      </c>
      <c r="M53" s="182" t="str">
        <v/>
      </c>
      <c r="R53" s="133">
        <v>2259.4</v>
      </c>
      <c r="S53" s="133">
        <v>1997.2</v>
      </c>
      <c r="T53" s="133">
        <v>2155</v>
      </c>
      <c r="U53" s="133">
        <v>2221.5</v>
      </c>
      <c r="V53" s="133">
        <v>2248.1999999999998</v>
      </c>
      <c r="W53" s="133">
        <v>2465.6</v>
      </c>
      <c r="X53" s="133">
        <v>2408.1</v>
      </c>
      <c r="Y53" s="183"/>
      <c r="AD53" s="134">
        <v>23.4</v>
      </c>
      <c r="AE53" s="134">
        <v>23.6</v>
      </c>
      <c r="AF53" s="134">
        <v>23.6</v>
      </c>
      <c r="AG53" s="134">
        <v>23.4</v>
      </c>
      <c r="AH53" s="134">
        <v>23.6</v>
      </c>
      <c r="AI53" s="134">
        <v>23.8</v>
      </c>
      <c r="AJ53" s="134">
        <v>23.5</v>
      </c>
      <c r="AK53" s="184" t="str">
        <v/>
      </c>
      <c r="AP53" s="133">
        <v>77.8</v>
      </c>
      <c r="AQ53" s="133">
        <v>79.099999999999994</v>
      </c>
      <c r="AR53" s="133">
        <v>76.099999999999994</v>
      </c>
      <c r="AS53" s="133">
        <v>75.900000000000006</v>
      </c>
      <c r="AT53" s="133">
        <v>77.8</v>
      </c>
      <c r="AU53" s="133">
        <v>75.5</v>
      </c>
      <c r="AV53" s="133">
        <v>75.8</v>
      </c>
      <c r="AW53" s="183" t="str">
        <v/>
      </c>
      <c r="BB53" s="133">
        <v>1148</v>
      </c>
      <c r="BC53" s="133">
        <v>1452.8</v>
      </c>
      <c r="BD53" s="133">
        <v>955.5</v>
      </c>
      <c r="BE53" s="133">
        <v>1080</v>
      </c>
      <c r="BF53" s="133">
        <v>1660.5</v>
      </c>
      <c r="BG53" s="133">
        <v>488.5</v>
      </c>
      <c r="BH53" s="133">
        <v>1339</v>
      </c>
      <c r="BI53" s="183" t="str">
        <v/>
      </c>
      <c r="BN53" s="185">
        <v>5.7</v>
      </c>
      <c r="BO53" s="185">
        <v>5.9</v>
      </c>
      <c r="BP53" s="185">
        <v>5.7</v>
      </c>
      <c r="BQ53" s="185">
        <v>5.5</v>
      </c>
      <c r="BR53" s="185">
        <v>5.5</v>
      </c>
      <c r="BS53" s="185" t="str">
        <v/>
      </c>
      <c r="BT53" s="185" t="str">
        <v/>
      </c>
      <c r="BU53" s="185" t="str">
        <v/>
      </c>
    </row>
    <row r="54" spans="2:73" x14ac:dyDescent="0.25">
      <c r="B54" s="186"/>
      <c r="C54" s="173" t="str">
        <v>HuaLien</v>
      </c>
      <c r="D54" s="151" t="str">
        <v>花蓮</v>
      </c>
      <c r="F54" s="182">
        <v>4409.2</v>
      </c>
      <c r="G54" s="182">
        <v>4803</v>
      </c>
      <c r="H54" s="182">
        <v>5172.7</v>
      </c>
      <c r="I54" s="182">
        <v>5087.3</v>
      </c>
      <c r="J54" s="182">
        <v>4209.1000000000004</v>
      </c>
      <c r="K54" s="182">
        <v>4220.6000000000004</v>
      </c>
      <c r="L54" s="182">
        <v>5623.1</v>
      </c>
      <c r="M54" s="182" t="str">
        <v/>
      </c>
      <c r="R54" s="133">
        <v>1666.3</v>
      </c>
      <c r="S54" s="133">
        <v>1618</v>
      </c>
      <c r="T54" s="133">
        <v>1612.1</v>
      </c>
      <c r="U54" s="133">
        <v>1687.2</v>
      </c>
      <c r="V54" s="133">
        <v>1561.3</v>
      </c>
      <c r="W54" s="133">
        <v>1587</v>
      </c>
      <c r="X54" s="133">
        <v>1740.5</v>
      </c>
      <c r="Y54" s="183"/>
      <c r="AD54" s="134">
        <v>23.9</v>
      </c>
      <c r="AE54" s="134">
        <v>24.2</v>
      </c>
      <c r="AF54" s="134">
        <v>24.1</v>
      </c>
      <c r="AG54" s="134">
        <v>24</v>
      </c>
      <c r="AH54" s="134">
        <v>24.4</v>
      </c>
      <c r="AI54" s="134">
        <v>24.4</v>
      </c>
      <c r="AJ54" s="134">
        <v>23.9</v>
      </c>
      <c r="AK54" s="184" t="str">
        <v/>
      </c>
      <c r="AP54" s="133">
        <v>80</v>
      </c>
      <c r="AQ54" s="133">
        <v>79.900000000000006</v>
      </c>
      <c r="AR54" s="133">
        <v>76.2</v>
      </c>
      <c r="AS54" s="133">
        <v>76.099999999999994</v>
      </c>
      <c r="AT54" s="133">
        <v>76.5</v>
      </c>
      <c r="AU54" s="133">
        <v>77.400000000000006</v>
      </c>
      <c r="AV54" s="133">
        <v>80.5</v>
      </c>
      <c r="AW54" s="183" t="str">
        <v/>
      </c>
      <c r="BB54" s="133">
        <v>1784.6</v>
      </c>
      <c r="BC54" s="133">
        <v>3109.2</v>
      </c>
      <c r="BD54" s="133">
        <v>1948.2</v>
      </c>
      <c r="BE54" s="133">
        <v>1388.4</v>
      </c>
      <c r="BF54" s="133">
        <v>1655</v>
      </c>
      <c r="BG54" s="133">
        <v>1272.9000000000001</v>
      </c>
      <c r="BH54" s="133">
        <v>1549</v>
      </c>
      <c r="BI54" s="183" t="str">
        <v/>
      </c>
      <c r="BN54" s="185">
        <v>7.3</v>
      </c>
      <c r="BO54" s="185">
        <v>7.3</v>
      </c>
      <c r="BP54" s="185">
        <v>7.5</v>
      </c>
      <c r="BQ54" s="185">
        <v>7.1</v>
      </c>
      <c r="BR54" s="185">
        <v>7.4</v>
      </c>
      <c r="BS54" s="185">
        <v>7.5</v>
      </c>
      <c r="BT54" s="185">
        <v>7.1</v>
      </c>
      <c r="BU54" s="185" t="str">
        <v/>
      </c>
    </row>
    <row r="55" spans="2:73" x14ac:dyDescent="0.25">
      <c r="B55" s="186"/>
      <c r="C55" s="173" t="str">
        <v>Sun Moon Lake</v>
      </c>
      <c r="D55" s="151" t="str">
        <v>日月潭</v>
      </c>
      <c r="F55" s="182">
        <v>4447.7</v>
      </c>
      <c r="G55" s="182">
        <v>3674.5</v>
      </c>
      <c r="H55" s="182">
        <v>4827.3</v>
      </c>
      <c r="I55" s="182">
        <v>5383.7</v>
      </c>
      <c r="J55" s="182">
        <v>4993.3999999999996</v>
      </c>
      <c r="K55" s="182">
        <v>5371.8</v>
      </c>
      <c r="L55" s="182">
        <v>5195.2</v>
      </c>
      <c r="M55" s="182" t="str">
        <v/>
      </c>
      <c r="R55" s="133">
        <v>1691.1</v>
      </c>
      <c r="S55" s="133">
        <v>1520.2</v>
      </c>
      <c r="T55" s="133">
        <v>1580.9</v>
      </c>
      <c r="U55" s="133">
        <v>1604.3</v>
      </c>
      <c r="V55" s="133">
        <v>1556.5</v>
      </c>
      <c r="W55" s="133">
        <v>1667.3</v>
      </c>
      <c r="X55" s="133">
        <v>1829.5</v>
      </c>
      <c r="Y55" s="183"/>
      <c r="AD55" s="134">
        <v>19.600000000000001</v>
      </c>
      <c r="AE55" s="134">
        <v>19.600000000000001</v>
      </c>
      <c r="AF55" s="134">
        <v>19.600000000000001</v>
      </c>
      <c r="AG55" s="134">
        <v>19.5</v>
      </c>
      <c r="AH55" s="134">
        <v>19.8</v>
      </c>
      <c r="AI55" s="134">
        <v>20</v>
      </c>
      <c r="AJ55" s="134">
        <v>19.600000000000001</v>
      </c>
      <c r="AK55" s="184" t="str">
        <v/>
      </c>
      <c r="AP55" s="133">
        <v>83.4</v>
      </c>
      <c r="AQ55" s="133">
        <v>82.5</v>
      </c>
      <c r="AR55" s="133">
        <v>81</v>
      </c>
      <c r="AS55" s="133">
        <v>78.900000000000006</v>
      </c>
      <c r="AT55" s="133">
        <v>78.900000000000006</v>
      </c>
      <c r="AU55" s="133">
        <v>79.5</v>
      </c>
      <c r="AV55" s="133">
        <v>85.3</v>
      </c>
      <c r="AW55" s="183" t="str">
        <v/>
      </c>
      <c r="BB55" s="133">
        <v>1878</v>
      </c>
      <c r="BC55" s="133">
        <v>2293.4</v>
      </c>
      <c r="BD55" s="133">
        <v>2568</v>
      </c>
      <c r="BE55" s="133">
        <v>1941.6000000000001</v>
      </c>
      <c r="BF55" s="133">
        <v>2871</v>
      </c>
      <c r="BG55" s="133">
        <v>1862.2</v>
      </c>
      <c r="BH55" s="133">
        <v>2141</v>
      </c>
      <c r="BI55" s="183" t="str">
        <v/>
      </c>
      <c r="BN55" s="185">
        <v>6.7</v>
      </c>
      <c r="BO55" s="185">
        <v>7.1</v>
      </c>
      <c r="BP55" s="185">
        <v>6.8</v>
      </c>
      <c r="BQ55" s="185">
        <v>6.6</v>
      </c>
      <c r="BR55" s="185">
        <v>6.6</v>
      </c>
      <c r="BS55" s="185">
        <v>6.4</v>
      </c>
      <c r="BT55" s="185">
        <v>6</v>
      </c>
      <c r="BU55" s="185" t="str">
        <v/>
      </c>
    </row>
    <row r="56" spans="2:73" x14ac:dyDescent="0.25">
      <c r="B56" s="186"/>
      <c r="C56" s="173" t="str">
        <v>YuShan</v>
      </c>
      <c r="D56" s="151" t="str">
        <v>玉山</v>
      </c>
      <c r="F56" s="182">
        <v>6229.7</v>
      </c>
      <c r="G56" s="182">
        <v>5454</v>
      </c>
      <c r="H56" s="182">
        <v>5904.7</v>
      </c>
      <c r="I56" s="182">
        <v>6694.6</v>
      </c>
      <c r="J56" s="182">
        <v>6715.3</v>
      </c>
      <c r="K56" s="182">
        <v>6508.5</v>
      </c>
      <c r="L56" s="182">
        <v>6789.4</v>
      </c>
      <c r="M56" s="182" t="str">
        <v/>
      </c>
      <c r="R56" s="133">
        <v>2027</v>
      </c>
      <c r="S56" s="133">
        <v>1778.6</v>
      </c>
      <c r="T56" s="133">
        <v>1951.7</v>
      </c>
      <c r="U56" s="133">
        <v>2131.1</v>
      </c>
      <c r="V56" s="133">
        <v>2192.3000000000002</v>
      </c>
      <c r="W56" s="133">
        <v>2124.6999999999998</v>
      </c>
      <c r="X56" s="133">
        <v>2258.9</v>
      </c>
      <c r="Y56" s="183"/>
      <c r="AD56" s="134">
        <v>4.9000000000000004</v>
      </c>
      <c r="AE56" s="134">
        <v>4.7</v>
      </c>
      <c r="AF56" s="134">
        <v>5.0999999999999996</v>
      </c>
      <c r="AG56" s="134">
        <v>4.9000000000000004</v>
      </c>
      <c r="AH56" s="134">
        <v>5.9</v>
      </c>
      <c r="AI56" s="134">
        <v>5</v>
      </c>
      <c r="AJ56" s="134">
        <v>5.3</v>
      </c>
      <c r="AK56" s="184" t="str">
        <v/>
      </c>
      <c r="AP56" s="133">
        <v>73</v>
      </c>
      <c r="AQ56" s="133">
        <v>76.5</v>
      </c>
      <c r="AR56" s="133">
        <v>73</v>
      </c>
      <c r="AS56" s="133">
        <v>75.8</v>
      </c>
      <c r="AT56" s="133">
        <v>70.8</v>
      </c>
      <c r="AU56" s="133">
        <v>74.599999999999994</v>
      </c>
      <c r="AV56" s="133">
        <v>70.599999999999994</v>
      </c>
      <c r="AW56" s="183" t="str">
        <v/>
      </c>
      <c r="BB56" s="133">
        <v>2317.4</v>
      </c>
      <c r="BC56" s="133">
        <v>3264.3</v>
      </c>
      <c r="BD56" s="133">
        <v>2641.5</v>
      </c>
      <c r="BE56" s="133">
        <v>2364</v>
      </c>
      <c r="BF56" s="133">
        <v>2726.3</v>
      </c>
      <c r="BG56" s="133">
        <v>1768.1</v>
      </c>
      <c r="BH56" s="133">
        <v>2239.5</v>
      </c>
      <c r="BI56" s="183" t="str">
        <v/>
      </c>
      <c r="BN56" s="185">
        <v>4.2</v>
      </c>
      <c r="BO56" s="185">
        <v>4.5999999999999996</v>
      </c>
      <c r="BP56" s="185">
        <v>4.2</v>
      </c>
      <c r="BQ56" s="185">
        <v>3.4</v>
      </c>
      <c r="BR56" s="185">
        <v>2</v>
      </c>
      <c r="BS56" s="185">
        <v>3</v>
      </c>
      <c r="BT56" s="185">
        <v>4.5</v>
      </c>
      <c r="BU56" s="185" t="str">
        <v/>
      </c>
    </row>
    <row r="57" spans="2:73" x14ac:dyDescent="0.25">
      <c r="B57" s="186"/>
      <c r="C57" s="173" t="str">
        <v>ALiShan</v>
      </c>
      <c r="D57" s="151" t="str">
        <v>阿里山</v>
      </c>
      <c r="F57" s="182">
        <v>4569.7</v>
      </c>
      <c r="G57" s="182">
        <v>3987.6</v>
      </c>
      <c r="H57" s="182">
        <v>4158.3999999999996</v>
      </c>
      <c r="I57" s="182">
        <v>4384.3999999999996</v>
      </c>
      <c r="J57" s="182">
        <v>4789.8</v>
      </c>
      <c r="K57" s="182">
        <v>5351.8</v>
      </c>
      <c r="L57" s="182">
        <v>5219.3</v>
      </c>
      <c r="M57" s="182" t="str">
        <v/>
      </c>
      <c r="R57" s="133">
        <v>1591.8</v>
      </c>
      <c r="S57" s="133">
        <v>1351.7</v>
      </c>
      <c r="T57" s="133">
        <v>1495.7</v>
      </c>
      <c r="U57" s="133">
        <v>1434.4</v>
      </c>
      <c r="V57" s="133">
        <v>1448.1</v>
      </c>
      <c r="W57" s="133">
        <v>1640.2</v>
      </c>
      <c r="X57" s="133">
        <v>1617.9</v>
      </c>
      <c r="Y57" s="183"/>
      <c r="AD57" s="134">
        <v>12</v>
      </c>
      <c r="AE57" s="134">
        <v>12.2</v>
      </c>
      <c r="AF57" s="134">
        <v>12.3</v>
      </c>
      <c r="AG57" s="134">
        <v>11.7</v>
      </c>
      <c r="AH57" s="134">
        <v>11.3</v>
      </c>
      <c r="AI57" s="134">
        <v>11.4</v>
      </c>
      <c r="AJ57" s="134">
        <v>11.3</v>
      </c>
      <c r="AK57" s="184" t="str">
        <v/>
      </c>
      <c r="AP57" s="133">
        <v>80.8</v>
      </c>
      <c r="AQ57" s="133">
        <v>82.4</v>
      </c>
      <c r="AR57" s="133">
        <v>84.8</v>
      </c>
      <c r="AS57" s="133">
        <v>85.5</v>
      </c>
      <c r="AT57" s="133">
        <v>85.4</v>
      </c>
      <c r="AU57" s="133">
        <v>86.4</v>
      </c>
      <c r="AV57" s="133">
        <v>85.8</v>
      </c>
      <c r="AW57" s="183" t="str">
        <v/>
      </c>
      <c r="BB57" s="133">
        <v>3413.3</v>
      </c>
      <c r="BC57" s="133">
        <v>4061.7</v>
      </c>
      <c r="BD57" s="133">
        <v>4362.3999999999996</v>
      </c>
      <c r="BE57" s="133">
        <v>3453.6000000000004</v>
      </c>
      <c r="BF57" s="133">
        <v>4125.6000000000004</v>
      </c>
      <c r="BG57" s="133">
        <v>2328.6999999999998</v>
      </c>
      <c r="BH57" s="133">
        <v>3605</v>
      </c>
      <c r="BI57" s="183" t="str">
        <v/>
      </c>
      <c r="BN57" s="185">
        <v>5.8</v>
      </c>
      <c r="BO57" s="185">
        <v>6.5</v>
      </c>
      <c r="BP57" s="185">
        <v>5.9</v>
      </c>
      <c r="BQ57" s="185">
        <v>6</v>
      </c>
      <c r="BR57" s="185">
        <v>5.3</v>
      </c>
      <c r="BS57" s="185">
        <v>5.7</v>
      </c>
      <c r="BT57" s="185">
        <v>5.6</v>
      </c>
      <c r="BU57" s="185" t="str">
        <v/>
      </c>
    </row>
    <row r="58" spans="2:73" x14ac:dyDescent="0.25">
      <c r="B58" s="186"/>
      <c r="C58" s="173" t="str">
        <v>ChiaYi</v>
      </c>
      <c r="D58" s="151" t="str">
        <v>嘉義</v>
      </c>
      <c r="F58" s="182">
        <v>5059.3999999999996</v>
      </c>
      <c r="G58" s="182">
        <v>4706.8999999999996</v>
      </c>
      <c r="H58" s="182">
        <v>5252.9</v>
      </c>
      <c r="I58" s="182">
        <v>5519</v>
      </c>
      <c r="J58" s="182">
        <v>5074.3999999999996</v>
      </c>
      <c r="K58" s="182">
        <v>5951.8</v>
      </c>
      <c r="L58" s="182">
        <v>6887.7</v>
      </c>
      <c r="M58" s="182" t="str">
        <v/>
      </c>
      <c r="R58" s="133">
        <v>2211.6</v>
      </c>
      <c r="S58" s="133">
        <v>1955.3</v>
      </c>
      <c r="T58" s="133">
        <v>2102.3000000000002</v>
      </c>
      <c r="U58" s="133">
        <v>2153.6999999999998</v>
      </c>
      <c r="V58" s="133">
        <v>2065.1999999999998</v>
      </c>
      <c r="W58" s="133">
        <v>2355.3000000000002</v>
      </c>
      <c r="X58" s="133">
        <v>2351.3000000000002</v>
      </c>
      <c r="Y58" s="183"/>
      <c r="AD58" s="134">
        <v>24.3</v>
      </c>
      <c r="AE58" s="134">
        <v>24.3</v>
      </c>
      <c r="AF58" s="134">
        <v>24.5</v>
      </c>
      <c r="AG58" s="134">
        <v>24.2</v>
      </c>
      <c r="AH58" s="134">
        <v>24.6</v>
      </c>
      <c r="AI58" s="134">
        <v>24.7</v>
      </c>
      <c r="AJ58" s="134">
        <v>24.1</v>
      </c>
      <c r="AK58" s="184" t="str">
        <v/>
      </c>
      <c r="AP58" s="133">
        <v>78.3</v>
      </c>
      <c r="AQ58" s="133">
        <v>80.099999999999994</v>
      </c>
      <c r="AR58" s="133">
        <v>76.2</v>
      </c>
      <c r="AS58" s="133">
        <v>78</v>
      </c>
      <c r="AT58" s="133">
        <v>75.599999999999994</v>
      </c>
      <c r="AU58" s="133">
        <v>74.5</v>
      </c>
      <c r="AV58" s="133">
        <v>79.900000000000006</v>
      </c>
      <c r="AW58" s="183" t="str">
        <v/>
      </c>
      <c r="BB58" s="133">
        <v>1790.3</v>
      </c>
      <c r="BC58" s="133">
        <v>1885.7</v>
      </c>
      <c r="BD58" s="133">
        <v>1854.8</v>
      </c>
      <c r="BE58" s="133">
        <v>2166</v>
      </c>
      <c r="BF58" s="133">
        <v>1977.8</v>
      </c>
      <c r="BG58" s="133">
        <v>982.8</v>
      </c>
      <c r="BH58" s="133">
        <v>2081.5</v>
      </c>
      <c r="BI58" s="183" t="str">
        <v/>
      </c>
      <c r="BN58" s="185">
        <v>6.2</v>
      </c>
      <c r="BO58" s="185">
        <v>6.5</v>
      </c>
      <c r="BP58" s="185">
        <v>6.2</v>
      </c>
      <c r="BQ58" s="185">
        <v>6.1</v>
      </c>
      <c r="BR58" s="185">
        <v>6.1</v>
      </c>
      <c r="BS58" s="185">
        <v>5.6</v>
      </c>
      <c r="BT58" s="185">
        <v>5.3</v>
      </c>
      <c r="BU58" s="185" t="str">
        <v/>
      </c>
    </row>
    <row r="59" spans="2:73" x14ac:dyDescent="0.25">
      <c r="B59" s="186"/>
      <c r="C59" s="173" t="str">
        <v>PengHu</v>
      </c>
      <c r="D59" s="151" t="str">
        <v>澎湖</v>
      </c>
      <c r="F59" s="182">
        <v>4947.5</v>
      </c>
      <c r="G59" s="182">
        <v>5095.5</v>
      </c>
      <c r="H59" s="182">
        <v>6130.8</v>
      </c>
      <c r="I59" s="182">
        <v>5803.9</v>
      </c>
      <c r="J59" s="182">
        <v>5060.2</v>
      </c>
      <c r="K59" s="182">
        <v>6078.2</v>
      </c>
      <c r="L59" s="182">
        <v>6225.3</v>
      </c>
      <c r="M59" s="182" t="str">
        <v/>
      </c>
      <c r="R59" s="133">
        <v>2096.1999999999998</v>
      </c>
      <c r="S59" s="133">
        <v>1915.2</v>
      </c>
      <c r="T59" s="133">
        <v>2018.7</v>
      </c>
      <c r="U59" s="133">
        <v>2203.3000000000002</v>
      </c>
      <c r="V59" s="133">
        <v>1890.7</v>
      </c>
      <c r="W59" s="133">
        <v>2126.3000000000002</v>
      </c>
      <c r="X59" s="133">
        <v>2306.6</v>
      </c>
      <c r="Y59" s="183"/>
      <c r="AD59" s="134">
        <v>24.1</v>
      </c>
      <c r="AE59" s="134">
        <v>24.2</v>
      </c>
      <c r="AF59" s="134">
        <v>24.3</v>
      </c>
      <c r="AG59" s="134">
        <v>24.2</v>
      </c>
      <c r="AH59" s="134">
        <v>24.3</v>
      </c>
      <c r="AI59" s="134">
        <v>24.1</v>
      </c>
      <c r="AJ59" s="134">
        <v>23.8</v>
      </c>
      <c r="AK59" s="184" t="str">
        <v/>
      </c>
      <c r="AP59" s="133">
        <v>78.8</v>
      </c>
      <c r="AQ59" s="133">
        <v>79.900000000000006</v>
      </c>
      <c r="AR59" s="133">
        <v>77.599999999999994</v>
      </c>
      <c r="AS59" s="133">
        <v>79.7</v>
      </c>
      <c r="AT59" s="133">
        <v>83</v>
      </c>
      <c r="AU59" s="133">
        <v>82.3</v>
      </c>
      <c r="AV59" s="133">
        <v>82.7</v>
      </c>
      <c r="AW59" s="183" t="str">
        <v/>
      </c>
      <c r="BB59" s="133">
        <v>1912</v>
      </c>
      <c r="BC59" s="133">
        <v>1795.4</v>
      </c>
      <c r="BD59" s="133">
        <v>953.8</v>
      </c>
      <c r="BE59" s="133">
        <v>958.80000000000007</v>
      </c>
      <c r="BF59" s="133">
        <v>1009.6</v>
      </c>
      <c r="BG59" s="133">
        <v>785.9</v>
      </c>
      <c r="BH59" s="133">
        <v>788</v>
      </c>
      <c r="BI59" s="183" t="str">
        <v/>
      </c>
      <c r="BN59" s="185">
        <v>6.1</v>
      </c>
      <c r="BO59" s="185">
        <v>6.6</v>
      </c>
      <c r="BP59" s="185">
        <v>6.4</v>
      </c>
      <c r="BQ59" s="185">
        <v>6.1</v>
      </c>
      <c r="BR59" s="185">
        <v>6.7</v>
      </c>
      <c r="BS59" s="185">
        <v>6.3</v>
      </c>
      <c r="BT59" s="185">
        <v>5.8</v>
      </c>
      <c r="BU59" s="185" t="str">
        <v/>
      </c>
    </row>
    <row r="60" spans="2:73" x14ac:dyDescent="0.25">
      <c r="B60" s="186"/>
      <c r="C60" s="173" t="str">
        <v>ChengGong</v>
      </c>
      <c r="D60" s="151" t="str">
        <v>成功</v>
      </c>
      <c r="F60" s="182">
        <v>5301.8</v>
      </c>
      <c r="G60" s="182">
        <v>5050.1000000000004</v>
      </c>
      <c r="H60" s="182">
        <v>4600.5</v>
      </c>
      <c r="I60" s="182">
        <v>5445.8</v>
      </c>
      <c r="J60" s="182">
        <v>5432.8</v>
      </c>
      <c r="K60" s="182">
        <v>5455.2</v>
      </c>
      <c r="L60" s="182">
        <v>6093.5</v>
      </c>
      <c r="M60" s="182" t="str">
        <v/>
      </c>
      <c r="R60" s="133">
        <v>1513.4</v>
      </c>
      <c r="S60" s="133">
        <v>1590.5</v>
      </c>
      <c r="T60" s="133">
        <v>1584</v>
      </c>
      <c r="U60" s="133">
        <v>1628.7</v>
      </c>
      <c r="V60" s="133">
        <v>1587.3</v>
      </c>
      <c r="W60" s="133">
        <v>1611</v>
      </c>
      <c r="X60" s="133">
        <v>1734.2</v>
      </c>
      <c r="Y60" s="183"/>
      <c r="AD60" s="134">
        <v>24.1</v>
      </c>
      <c r="AE60" s="134">
        <v>24.2</v>
      </c>
      <c r="AF60" s="134">
        <v>24</v>
      </c>
      <c r="AG60" s="134">
        <v>23.7</v>
      </c>
      <c r="AH60" s="134">
        <v>24.4</v>
      </c>
      <c r="AI60" s="134">
        <v>24.3</v>
      </c>
      <c r="AJ60" s="134">
        <v>23.9</v>
      </c>
      <c r="AK60" s="184" t="str">
        <v/>
      </c>
      <c r="AP60" s="133">
        <v>77.8</v>
      </c>
      <c r="AQ60" s="133">
        <v>79.3</v>
      </c>
      <c r="AR60" s="133">
        <v>78.3</v>
      </c>
      <c r="AS60" s="133">
        <v>79</v>
      </c>
      <c r="AT60" s="133">
        <v>78.3</v>
      </c>
      <c r="AU60" s="133">
        <v>78.900000000000006</v>
      </c>
      <c r="AV60" s="133">
        <v>83.2</v>
      </c>
      <c r="AW60" s="183" t="str">
        <v/>
      </c>
      <c r="BB60" s="133">
        <v>1506.8</v>
      </c>
      <c r="BC60" s="133">
        <v>3475.2</v>
      </c>
      <c r="BD60" s="133">
        <v>2048.9</v>
      </c>
      <c r="BE60" s="133">
        <v>2100</v>
      </c>
      <c r="BF60" s="133">
        <v>1469.4</v>
      </c>
      <c r="BG60" s="133">
        <v>1596.3</v>
      </c>
      <c r="BH60" s="133">
        <v>1878.5</v>
      </c>
      <c r="BI60" s="183" t="str">
        <v/>
      </c>
      <c r="BN60" s="185" t="str">
        <v/>
      </c>
      <c r="BO60" s="185" t="str">
        <v/>
      </c>
      <c r="BP60" s="185" t="str">
        <v/>
      </c>
      <c r="BQ60" s="185" t="str">
        <v/>
      </c>
      <c r="BR60" s="185" t="str">
        <v/>
      </c>
      <c r="BS60" s="185" t="str">
        <v/>
      </c>
      <c r="BT60" s="185" t="str">
        <v/>
      </c>
      <c r="BU60" s="185" t="str">
        <v/>
      </c>
    </row>
    <row r="61" spans="2:73" x14ac:dyDescent="0.25">
      <c r="B61" s="186"/>
      <c r="C61" s="173" t="str">
        <v>Taitung</v>
      </c>
      <c r="D61" s="151" t="str">
        <v>台東</v>
      </c>
      <c r="F61" s="182">
        <v>5289.6</v>
      </c>
      <c r="G61" s="182">
        <v>4978.7</v>
      </c>
      <c r="H61" s="182">
        <v>5098.6000000000004</v>
      </c>
      <c r="I61" s="182">
        <v>5642.6</v>
      </c>
      <c r="J61" s="182">
        <v>5265.4</v>
      </c>
      <c r="K61" s="182">
        <v>5541</v>
      </c>
      <c r="L61" s="182">
        <v>6028.3</v>
      </c>
      <c r="M61" s="182" t="str">
        <v/>
      </c>
      <c r="R61" s="133">
        <v>2021.9</v>
      </c>
      <c r="S61" s="133">
        <v>1941.8</v>
      </c>
      <c r="T61" s="133">
        <v>1952.2</v>
      </c>
      <c r="U61" s="133">
        <v>1827.5</v>
      </c>
      <c r="V61" s="133">
        <v>1781.7</v>
      </c>
      <c r="W61" s="133">
        <v>1844.4</v>
      </c>
      <c r="X61" s="133">
        <v>1968</v>
      </c>
      <c r="Y61" s="183"/>
      <c r="AD61" s="134">
        <v>25</v>
      </c>
      <c r="AE61" s="134">
        <v>25.1</v>
      </c>
      <c r="AF61" s="134">
        <v>25</v>
      </c>
      <c r="AG61" s="134">
        <v>24.7</v>
      </c>
      <c r="AH61" s="134">
        <v>25.3</v>
      </c>
      <c r="AI61" s="134">
        <v>25.2</v>
      </c>
      <c r="AJ61" s="134">
        <v>25</v>
      </c>
      <c r="AK61" s="184" t="str">
        <v/>
      </c>
      <c r="AP61" s="133">
        <v>76.8</v>
      </c>
      <c r="AQ61" s="133">
        <v>78.7</v>
      </c>
      <c r="AR61" s="133">
        <v>74.5</v>
      </c>
      <c r="AS61" s="133">
        <v>76.599999999999994</v>
      </c>
      <c r="AT61" s="133">
        <v>76</v>
      </c>
      <c r="AU61" s="133">
        <v>76.7</v>
      </c>
      <c r="AV61" s="133">
        <v>75.8</v>
      </c>
      <c r="AW61" s="183" t="str">
        <v/>
      </c>
      <c r="BB61" s="133">
        <v>1222.8</v>
      </c>
      <c r="BC61" s="133">
        <v>2852.5</v>
      </c>
      <c r="BD61" s="133">
        <v>1971.5</v>
      </c>
      <c r="BE61" s="133">
        <v>1390.8000000000002</v>
      </c>
      <c r="BF61" s="133">
        <v>1092.4000000000001</v>
      </c>
      <c r="BG61" s="133">
        <v>1137.3</v>
      </c>
      <c r="BH61" s="133">
        <v>1352.5</v>
      </c>
      <c r="BI61" s="183" t="str">
        <v/>
      </c>
      <c r="BN61" s="185">
        <v>6.9</v>
      </c>
      <c r="BO61" s="185">
        <v>7.1</v>
      </c>
      <c r="BP61" s="185">
        <v>7.2</v>
      </c>
      <c r="BQ61" s="185">
        <v>7</v>
      </c>
      <c r="BR61" s="185">
        <v>7</v>
      </c>
      <c r="BS61" s="185">
        <v>7.2</v>
      </c>
      <c r="BT61" s="185">
        <v>7</v>
      </c>
      <c r="BU61" s="185" t="str">
        <v/>
      </c>
    </row>
    <row r="62" spans="2:73" x14ac:dyDescent="0.25">
      <c r="B62" s="186"/>
      <c r="C62" s="173" t="str">
        <v>DaWu</v>
      </c>
      <c r="D62" s="151" t="str">
        <v>大武</v>
      </c>
      <c r="F62" s="182">
        <v>5952.2</v>
      </c>
      <c r="G62" s="182">
        <v>5589.9</v>
      </c>
      <c r="H62" s="182">
        <v>5679.2</v>
      </c>
      <c r="I62" s="182">
        <v>6010.9</v>
      </c>
      <c r="J62" s="182">
        <v>5781.4</v>
      </c>
      <c r="K62" s="182">
        <v>6228.2</v>
      </c>
      <c r="L62" s="182">
        <v>6044.2</v>
      </c>
      <c r="M62" s="182" t="str">
        <v/>
      </c>
      <c r="R62" s="133">
        <v>1948.8</v>
      </c>
      <c r="S62" s="133">
        <v>1893.1</v>
      </c>
      <c r="T62" s="133">
        <v>1852.7</v>
      </c>
      <c r="U62" s="133">
        <v>1833.7</v>
      </c>
      <c r="V62" s="133">
        <v>1748.4</v>
      </c>
      <c r="W62" s="133">
        <v>1902.5</v>
      </c>
      <c r="X62" s="133">
        <v>2008.2</v>
      </c>
      <c r="Y62" s="183"/>
      <c r="AD62" s="134">
        <v>25.3</v>
      </c>
      <c r="AE62" s="134">
        <v>25.4</v>
      </c>
      <c r="AF62" s="134">
        <v>25.4</v>
      </c>
      <c r="AG62" s="134">
        <v>24.9</v>
      </c>
      <c r="AH62" s="134">
        <v>25.5</v>
      </c>
      <c r="AI62" s="134">
        <v>25.6</v>
      </c>
      <c r="AJ62" s="134">
        <v>25.1</v>
      </c>
      <c r="AK62" s="184" t="str">
        <v/>
      </c>
      <c r="AP62" s="133">
        <v>72.5</v>
      </c>
      <c r="AQ62" s="133">
        <v>74.599999999999994</v>
      </c>
      <c r="AR62" s="133">
        <v>72.5</v>
      </c>
      <c r="AS62" s="133">
        <v>72.8</v>
      </c>
      <c r="AT62" s="133">
        <v>75.3</v>
      </c>
      <c r="AU62" s="133">
        <v>71.3</v>
      </c>
      <c r="AV62" s="133">
        <v>75.7</v>
      </c>
      <c r="AW62" s="183" t="str">
        <v/>
      </c>
      <c r="BB62" s="133">
        <v>1915.4</v>
      </c>
      <c r="BC62" s="133">
        <v>3336</v>
      </c>
      <c r="BD62" s="133">
        <v>2190.6</v>
      </c>
      <c r="BE62" s="133">
        <v>2172</v>
      </c>
      <c r="BF62" s="133">
        <v>1823</v>
      </c>
      <c r="BG62" s="133">
        <v>1550.2</v>
      </c>
      <c r="BH62" s="133">
        <v>2215.5</v>
      </c>
      <c r="BI62" s="183" t="str">
        <v/>
      </c>
      <c r="BN62" s="185">
        <v>6.1</v>
      </c>
      <c r="BO62" s="185">
        <v>6.4</v>
      </c>
      <c r="BP62" s="185">
        <v>6.5</v>
      </c>
      <c r="BQ62" s="185">
        <v>6.4</v>
      </c>
      <c r="BR62" s="185">
        <v>6.6</v>
      </c>
      <c r="BS62" s="185">
        <v>6.3</v>
      </c>
      <c r="BT62" s="185">
        <v>6</v>
      </c>
      <c r="BU62" s="185" t="str">
        <v/>
      </c>
    </row>
    <row r="63" spans="2:73" x14ac:dyDescent="0.25">
      <c r="B63" s="186"/>
      <c r="C63" s="173" t="str">
        <v>LanYu</v>
      </c>
      <c r="D63" s="151" t="str">
        <v>蘭嶼</v>
      </c>
      <c r="F63" s="182">
        <v>4676.3</v>
      </c>
      <c r="G63" s="182">
        <v>4667</v>
      </c>
      <c r="H63" s="182">
        <v>5044.5</v>
      </c>
      <c r="I63" s="182">
        <v>5055.8999999999996</v>
      </c>
      <c r="J63" s="182">
        <v>4885.8999999999996</v>
      </c>
      <c r="K63" s="182">
        <v>5174</v>
      </c>
      <c r="L63" s="182">
        <v>4888.5</v>
      </c>
      <c r="M63" s="182" t="str">
        <v/>
      </c>
      <c r="R63" s="133">
        <v>1326.4</v>
      </c>
      <c r="S63" s="133">
        <v>1236.8</v>
      </c>
      <c r="T63" s="133">
        <v>1306.0999999999999</v>
      </c>
      <c r="U63" s="133">
        <v>1352.9</v>
      </c>
      <c r="V63" s="133">
        <v>1244</v>
      </c>
      <c r="W63" s="133">
        <v>1414.9</v>
      </c>
      <c r="X63" s="133">
        <v>1231.5999999999999</v>
      </c>
      <c r="Y63" s="183"/>
      <c r="AD63" s="134">
        <v>22.8</v>
      </c>
      <c r="AE63" s="134">
        <v>23.1</v>
      </c>
      <c r="AF63" s="134">
        <v>22.8</v>
      </c>
      <c r="AG63" s="134">
        <v>22.8</v>
      </c>
      <c r="AH63" s="134">
        <v>23.3</v>
      </c>
      <c r="AI63" s="134">
        <v>23.4</v>
      </c>
      <c r="AJ63" s="134">
        <v>22.8</v>
      </c>
      <c r="AK63" s="184" t="str">
        <v/>
      </c>
      <c r="AP63" s="133">
        <v>83</v>
      </c>
      <c r="AQ63" s="133">
        <v>83.6</v>
      </c>
      <c r="AR63" s="133">
        <v>84</v>
      </c>
      <c r="AS63" s="133">
        <v>86.3</v>
      </c>
      <c r="AT63" s="133">
        <v>91.2</v>
      </c>
      <c r="AU63" s="133">
        <v>89.4</v>
      </c>
      <c r="AV63" s="133">
        <v>91.8</v>
      </c>
      <c r="AW63" s="183" t="str">
        <v/>
      </c>
      <c r="BB63" s="133">
        <v>2693.7</v>
      </c>
      <c r="BC63" s="133">
        <v>3684.1</v>
      </c>
      <c r="BD63" s="133">
        <v>2993.7</v>
      </c>
      <c r="BE63" s="133">
        <v>2766</v>
      </c>
      <c r="BF63" s="133">
        <v>2789.7</v>
      </c>
      <c r="BG63" s="133">
        <v>2272.1</v>
      </c>
      <c r="BH63" s="133">
        <v>2632</v>
      </c>
      <c r="BI63" s="183" t="str">
        <v/>
      </c>
      <c r="BN63" s="185">
        <v>7.4</v>
      </c>
      <c r="BO63" s="185">
        <v>7.6</v>
      </c>
      <c r="BP63" s="185">
        <v>7.5</v>
      </c>
      <c r="BQ63" s="185">
        <v>7.4</v>
      </c>
      <c r="BR63" s="185">
        <v>7.7</v>
      </c>
      <c r="BS63" s="185">
        <v>7.4</v>
      </c>
      <c r="BT63" s="185">
        <v>7.7</v>
      </c>
      <c r="BU63" s="185" t="str">
        <v/>
      </c>
    </row>
    <row r="64" spans="2:73" x14ac:dyDescent="0.25">
      <c r="B64" s="186"/>
      <c r="C64" s="173" t="str">
        <v>TaiNan</v>
      </c>
      <c r="D64" s="151" t="str">
        <v>臺南</v>
      </c>
      <c r="F64" s="182">
        <v>5989.9</v>
      </c>
      <c r="G64" s="182">
        <v>5411.8</v>
      </c>
      <c r="H64" s="182">
        <v>6214.5</v>
      </c>
      <c r="I64" s="182">
        <v>6520.1</v>
      </c>
      <c r="J64" s="182">
        <v>6038.7</v>
      </c>
      <c r="K64" s="182">
        <v>6237.3</v>
      </c>
      <c r="L64" s="182">
        <v>6471.3</v>
      </c>
      <c r="M64" s="182" t="str">
        <v/>
      </c>
      <c r="R64" s="133">
        <v>2510.5</v>
      </c>
      <c r="S64" s="133">
        <v>2171.9</v>
      </c>
      <c r="T64" s="133">
        <v>2380.9</v>
      </c>
      <c r="U64" s="133">
        <v>2352.6</v>
      </c>
      <c r="V64" s="133">
        <v>2185</v>
      </c>
      <c r="W64" s="133">
        <v>2595.9</v>
      </c>
      <c r="X64" s="133">
        <v>2555.9</v>
      </c>
      <c r="Y64" s="183"/>
      <c r="AD64" s="134">
        <v>25</v>
      </c>
      <c r="AE64" s="134">
        <v>24.9</v>
      </c>
      <c r="AF64" s="134">
        <v>25.1</v>
      </c>
      <c r="AG64" s="134">
        <v>24.9</v>
      </c>
      <c r="AH64" s="134">
        <v>25.3</v>
      </c>
      <c r="AI64" s="134">
        <v>25.3</v>
      </c>
      <c r="AJ64" s="134">
        <v>24.8</v>
      </c>
      <c r="AK64" s="184" t="str">
        <v/>
      </c>
      <c r="AP64" s="133">
        <v>75.7</v>
      </c>
      <c r="AQ64" s="133">
        <v>77.3</v>
      </c>
      <c r="AR64" s="133">
        <v>72.7</v>
      </c>
      <c r="AS64" s="133">
        <v>73.7</v>
      </c>
      <c r="AT64" s="133">
        <v>74.5</v>
      </c>
      <c r="AU64" s="133">
        <v>73</v>
      </c>
      <c r="AV64" s="133">
        <v>75.599999999999994</v>
      </c>
      <c r="AW64" s="183" t="str">
        <v/>
      </c>
      <c r="BB64" s="133">
        <v>1481</v>
      </c>
      <c r="BC64" s="133">
        <v>2720.9</v>
      </c>
      <c r="BD64" s="133">
        <v>1195.2</v>
      </c>
      <c r="BE64" s="133">
        <v>2450.3999999999996</v>
      </c>
      <c r="BF64" s="133">
        <v>2375.1</v>
      </c>
      <c r="BG64" s="133">
        <v>1530.3</v>
      </c>
      <c r="BH64" s="133">
        <v>2241.5</v>
      </c>
      <c r="BI64" s="183" t="str">
        <v/>
      </c>
      <c r="BN64" s="185">
        <v>4.9000000000000004</v>
      </c>
      <c r="BO64" s="185">
        <v>5.5</v>
      </c>
      <c r="BP64" s="185">
        <v>5.2</v>
      </c>
      <c r="BQ64" s="185">
        <v>5.5</v>
      </c>
      <c r="BR64" s="185">
        <v>5.6</v>
      </c>
      <c r="BS64" s="185">
        <v>5.0999999999999996</v>
      </c>
      <c r="BT64" s="185">
        <v>4.8</v>
      </c>
      <c r="BU64" s="185" t="str">
        <v/>
      </c>
    </row>
    <row r="65" spans="2:73" x14ac:dyDescent="0.25">
      <c r="B65" s="186"/>
      <c r="C65" s="173" t="str">
        <v>YongKang</v>
      </c>
      <c r="D65" s="151" t="str">
        <v>永康</v>
      </c>
      <c r="F65" s="182">
        <v>6042.5</v>
      </c>
      <c r="G65" s="182">
        <v>5624.4</v>
      </c>
      <c r="H65" s="182">
        <v>5840.6</v>
      </c>
      <c r="I65" s="182">
        <v>5671</v>
      </c>
      <c r="J65" s="182">
        <v>5524.1</v>
      </c>
      <c r="K65" s="182">
        <v>5945</v>
      </c>
      <c r="L65" s="182">
        <v>6136.7</v>
      </c>
      <c r="M65" s="182" t="str">
        <v/>
      </c>
      <c r="R65" s="133">
        <v>2202.5</v>
      </c>
      <c r="S65" s="133">
        <v>1887.3</v>
      </c>
      <c r="T65" s="133">
        <v>1892.7</v>
      </c>
      <c r="U65" s="133">
        <v>2242</v>
      </c>
      <c r="V65" s="133">
        <v>1953.3</v>
      </c>
      <c r="W65" s="133">
        <v>2409.9</v>
      </c>
      <c r="X65" s="133">
        <v>2305.6999999999998</v>
      </c>
      <c r="Y65" s="183"/>
      <c r="AD65" s="134">
        <v>24.8</v>
      </c>
      <c r="AE65" s="134">
        <v>24.6</v>
      </c>
      <c r="AF65" s="134">
        <v>24.7</v>
      </c>
      <c r="AG65" s="134">
        <v>24.5</v>
      </c>
      <c r="AH65" s="134">
        <v>24.8</v>
      </c>
      <c r="AI65" s="134">
        <v>25</v>
      </c>
      <c r="AJ65" s="134">
        <v>24.7</v>
      </c>
      <c r="AK65" s="184" t="str">
        <v/>
      </c>
      <c r="AP65" s="133">
        <v>74.7</v>
      </c>
      <c r="AQ65" s="133">
        <v>78.3</v>
      </c>
      <c r="AR65" s="133">
        <v>75.3</v>
      </c>
      <c r="AS65" s="133">
        <v>74.7</v>
      </c>
      <c r="AT65" s="133">
        <v>75.5</v>
      </c>
      <c r="AU65" s="133">
        <v>74.5</v>
      </c>
      <c r="AV65" s="133">
        <v>76.400000000000006</v>
      </c>
      <c r="AW65" s="183" t="str">
        <v/>
      </c>
      <c r="BB65" s="133">
        <v>1836.7</v>
      </c>
      <c r="BC65" s="133">
        <v>2868</v>
      </c>
      <c r="BD65" s="133">
        <v>1159.5</v>
      </c>
      <c r="BE65" s="133">
        <v>2161.1999999999998</v>
      </c>
      <c r="BF65" s="133">
        <v>2393.5</v>
      </c>
      <c r="BG65" s="133">
        <v>1607</v>
      </c>
      <c r="BH65" s="133">
        <v>2060.5</v>
      </c>
      <c r="BI65" s="183" t="str">
        <v/>
      </c>
      <c r="BN65" s="185" t="str">
        <v/>
      </c>
      <c r="BO65" s="185" t="str">
        <v/>
      </c>
      <c r="BP65" s="185" t="str">
        <v/>
      </c>
      <c r="BQ65" s="185" t="str">
        <v/>
      </c>
      <c r="BR65" s="185" t="str">
        <v/>
      </c>
      <c r="BS65" s="185" t="str">
        <v/>
      </c>
      <c r="BT65" s="185" t="str">
        <v/>
      </c>
      <c r="BU65" s="185" t="str">
        <v/>
      </c>
    </row>
    <row r="66" spans="2:73" x14ac:dyDescent="0.25">
      <c r="B66" s="186"/>
      <c r="C66" s="173" t="str">
        <v>Kaohsiung</v>
      </c>
      <c r="D66" s="151" t="str">
        <v>高雄</v>
      </c>
      <c r="F66" s="182">
        <v>6038.6</v>
      </c>
      <c r="G66" s="182">
        <v>5736.8</v>
      </c>
      <c r="H66" s="182">
        <v>6196.6</v>
      </c>
      <c r="I66" s="182">
        <v>5886.7</v>
      </c>
      <c r="J66" s="182">
        <v>5431.9</v>
      </c>
      <c r="K66" s="182">
        <v>6917.2</v>
      </c>
      <c r="L66" s="182">
        <v>6547.5</v>
      </c>
      <c r="M66" s="182" t="str">
        <v/>
      </c>
      <c r="R66" s="133">
        <v>2591.1</v>
      </c>
      <c r="S66" s="133">
        <v>2329.1</v>
      </c>
      <c r="T66" s="133">
        <v>2437.3000000000002</v>
      </c>
      <c r="U66" s="133">
        <v>2402.5</v>
      </c>
      <c r="V66" s="133">
        <v>2281.3000000000002</v>
      </c>
      <c r="W66" s="133">
        <v>2566.1999999999998</v>
      </c>
      <c r="X66" s="133">
        <v>2482.5</v>
      </c>
      <c r="Y66" s="183"/>
      <c r="AD66" s="134">
        <v>26.1</v>
      </c>
      <c r="AE66" s="134">
        <v>25.9</v>
      </c>
      <c r="AF66" s="134">
        <v>26.3</v>
      </c>
      <c r="AG66" s="134">
        <v>25.9</v>
      </c>
      <c r="AH66" s="134">
        <v>26.3</v>
      </c>
      <c r="AI66" s="134">
        <v>26.4</v>
      </c>
      <c r="AJ66" s="134">
        <v>25.5</v>
      </c>
      <c r="AK66" s="184" t="str">
        <v/>
      </c>
      <c r="AP66" s="133">
        <v>73.7</v>
      </c>
      <c r="AQ66" s="133">
        <v>75.900000000000006</v>
      </c>
      <c r="AR66" s="133">
        <v>72</v>
      </c>
      <c r="AS66" s="133">
        <v>71.7</v>
      </c>
      <c r="AT66" s="133">
        <v>75.099999999999994</v>
      </c>
      <c r="AU66" s="133">
        <v>73.8</v>
      </c>
      <c r="AV66" s="133">
        <v>76.099999999999994</v>
      </c>
      <c r="AW66" s="183" t="str">
        <v/>
      </c>
      <c r="BB66" s="133">
        <v>1344</v>
      </c>
      <c r="BC66" s="133">
        <v>3103.5</v>
      </c>
      <c r="BD66" s="133">
        <v>1124.5</v>
      </c>
      <c r="BE66" s="133">
        <v>3068.3999999999996</v>
      </c>
      <c r="BF66" s="133">
        <v>2226</v>
      </c>
      <c r="BG66" s="133">
        <v>2162.5</v>
      </c>
      <c r="BH66" s="133">
        <v>2600.4</v>
      </c>
      <c r="BI66" s="183" t="str">
        <v/>
      </c>
      <c r="BN66" s="185">
        <v>4.9000000000000004</v>
      </c>
      <c r="BO66" s="185">
        <v>5.6</v>
      </c>
      <c r="BP66" s="185">
        <v>5.5</v>
      </c>
      <c r="BQ66" s="185">
        <v>5.3</v>
      </c>
      <c r="BR66" s="185">
        <v>5.2</v>
      </c>
      <c r="BS66" s="185">
        <v>4.8</v>
      </c>
      <c r="BT66" s="185">
        <v>4.5999999999999996</v>
      </c>
      <c r="BU66" s="185" t="str">
        <v/>
      </c>
    </row>
    <row r="67" spans="2:73" x14ac:dyDescent="0.25">
      <c r="B67" s="186"/>
      <c r="C67" s="173" t="str">
        <v>HengChun</v>
      </c>
      <c r="D67" s="151" t="str">
        <v>恆春</v>
      </c>
      <c r="F67" s="182">
        <v>5763.2</v>
      </c>
      <c r="G67" s="182">
        <v>5344.3</v>
      </c>
      <c r="H67" s="182">
        <v>5305.5</v>
      </c>
      <c r="I67" s="182">
        <v>5470.9</v>
      </c>
      <c r="J67" s="182">
        <v>5384.5</v>
      </c>
      <c r="K67" s="182">
        <v>6717.9</v>
      </c>
      <c r="L67" s="182">
        <v>6346.1</v>
      </c>
      <c r="M67" s="182" t="str">
        <v/>
      </c>
      <c r="R67" s="133">
        <v>2431.6</v>
      </c>
      <c r="S67" s="133">
        <v>2228.6999999999998</v>
      </c>
      <c r="T67" s="133">
        <v>2242.8000000000002</v>
      </c>
      <c r="U67" s="133">
        <v>2250.5</v>
      </c>
      <c r="V67" s="133">
        <v>1579.2</v>
      </c>
      <c r="W67" s="133">
        <v>2342.3000000000002</v>
      </c>
      <c r="X67" s="133">
        <v>2252.6999999999998</v>
      </c>
      <c r="Y67" s="183"/>
      <c r="AD67" s="134">
        <v>26.1</v>
      </c>
      <c r="AE67" s="134">
        <v>26.3</v>
      </c>
      <c r="AF67" s="134">
        <v>26.3</v>
      </c>
      <c r="AG67" s="134">
        <v>25.8</v>
      </c>
      <c r="AH67" s="134">
        <v>25.9</v>
      </c>
      <c r="AI67" s="134">
        <v>26</v>
      </c>
      <c r="AJ67" s="134">
        <v>25.5</v>
      </c>
      <c r="AK67" s="184" t="str">
        <v/>
      </c>
      <c r="AP67" s="133">
        <v>71.8</v>
      </c>
      <c r="AQ67" s="133">
        <v>76.3</v>
      </c>
      <c r="AR67" s="133">
        <v>71.8</v>
      </c>
      <c r="AS67" s="133">
        <v>73.599999999999994</v>
      </c>
      <c r="AT67" s="133">
        <v>78.5</v>
      </c>
      <c r="AU67" s="133">
        <v>78.8</v>
      </c>
      <c r="AV67" s="133">
        <v>76.400000000000006</v>
      </c>
      <c r="AW67" s="183" t="str">
        <v/>
      </c>
      <c r="BB67" s="133">
        <v>1480.1</v>
      </c>
      <c r="BC67" s="133">
        <v>2723.8</v>
      </c>
      <c r="BD67" s="133">
        <v>1720</v>
      </c>
      <c r="BE67" s="133">
        <v>2535.6000000000004</v>
      </c>
      <c r="BF67" s="133">
        <v>2287.3000000000002</v>
      </c>
      <c r="BG67" s="133">
        <v>1438.5</v>
      </c>
      <c r="BH67" s="133">
        <v>2399.5</v>
      </c>
      <c r="BI67" s="183" t="str">
        <v/>
      </c>
      <c r="BN67" s="185">
        <v>4.8</v>
      </c>
      <c r="BO67" s="185">
        <v>5.5</v>
      </c>
      <c r="BP67" s="185">
        <v>5.4</v>
      </c>
      <c r="BQ67" s="185">
        <v>5.5</v>
      </c>
      <c r="BR67" s="185">
        <v>5.9</v>
      </c>
      <c r="BS67" s="185">
        <v>5.2</v>
      </c>
      <c r="BT67" s="185">
        <v>5.3</v>
      </c>
      <c r="BU67" s="185" t="str">
        <v/>
      </c>
    </row>
    <row r="68" spans="2:73" x14ac:dyDescent="0.25">
      <c r="C68" s="173" t="str">
        <v>TianZhong</v>
      </c>
      <c r="D68" s="151" t="str">
        <v>田中</v>
      </c>
      <c r="F68" s="187" t="str">
        <v/>
      </c>
      <c r="G68" s="187" t="str">
        <v/>
      </c>
      <c r="H68" s="187" t="str">
        <v/>
      </c>
      <c r="I68" s="187" t="str">
        <v/>
      </c>
      <c r="J68" s="187" t="str">
        <v/>
      </c>
      <c r="K68" s="188">
        <v>5957.5</v>
      </c>
      <c r="L68" s="188">
        <v>6029.9</v>
      </c>
      <c r="M68" s="187" t="str">
        <v/>
      </c>
      <c r="R68" s="189"/>
      <c r="S68" s="189"/>
      <c r="T68" s="189"/>
      <c r="U68" s="189"/>
      <c r="V68" s="189"/>
      <c r="W68" s="189">
        <v>1594.2</v>
      </c>
      <c r="X68" s="189">
        <v>2328.8000000000002</v>
      </c>
      <c r="Y68" s="189"/>
      <c r="Z68" s="189"/>
      <c r="AC68" s="189"/>
      <c r="AD68" s="189" t="str">
        <v/>
      </c>
      <c r="AE68" s="189" t="str">
        <v/>
      </c>
      <c r="AF68" s="189" t="str">
        <v/>
      </c>
      <c r="AG68" s="189" t="str">
        <v/>
      </c>
      <c r="AH68" s="189" t="str">
        <v/>
      </c>
      <c r="AI68" s="189">
        <v>26.1</v>
      </c>
      <c r="AJ68" s="189">
        <v>24</v>
      </c>
      <c r="AK68" s="189" t="str">
        <v/>
      </c>
      <c r="AL68" s="189"/>
      <c r="AO68" s="189"/>
      <c r="AP68" s="189" t="str">
        <v/>
      </c>
      <c r="AQ68" s="189" t="str">
        <v/>
      </c>
      <c r="AR68" s="189" t="str">
        <v/>
      </c>
      <c r="AS68" s="189" t="str">
        <v/>
      </c>
      <c r="AT68" s="189" t="str">
        <v/>
      </c>
      <c r="AU68" s="189">
        <v>79.7</v>
      </c>
      <c r="AV68" s="189">
        <v>78.5</v>
      </c>
      <c r="AW68" s="190" t="str">
        <v/>
      </c>
      <c r="AX68" s="189"/>
      <c r="BA68" s="189"/>
      <c r="BB68" s="189" t="str">
        <v/>
      </c>
      <c r="BC68" s="189" t="str">
        <v/>
      </c>
      <c r="BD68" s="189" t="str">
        <v/>
      </c>
      <c r="BE68" s="189" t="str">
        <v/>
      </c>
      <c r="BF68" s="189" t="str">
        <v/>
      </c>
      <c r="BG68" s="189">
        <v>1184.0999999999999</v>
      </c>
      <c r="BH68" s="189">
        <v>1739</v>
      </c>
      <c r="BI68" s="146" t="str">
        <v/>
      </c>
      <c r="BN68" s="191" t="str">
        <v/>
      </c>
      <c r="BO68" s="191" t="str">
        <v/>
      </c>
      <c r="BP68" s="191" t="str">
        <v/>
      </c>
      <c r="BQ68" s="191" t="str">
        <v/>
      </c>
      <c r="BR68" s="191" t="str">
        <v/>
      </c>
      <c r="BS68" s="191">
        <v>5.8</v>
      </c>
      <c r="BT68" s="191">
        <v>5.2</v>
      </c>
      <c r="BU68" s="191" t="str">
        <v/>
      </c>
    </row>
    <row r="69" spans="2:73" x14ac:dyDescent="0.25">
      <c r="BN69" s="191"/>
      <c r="BO69" s="191"/>
      <c r="BP69" s="191"/>
      <c r="BQ69" s="191"/>
      <c r="BR69" s="191"/>
      <c r="BS69" s="191"/>
      <c r="BT69" s="191"/>
      <c r="BU69" s="191"/>
    </row>
    <row r="70" spans="2:73" hidden="1" x14ac:dyDescent="0.25">
      <c r="BN70" s="191"/>
      <c r="BO70" s="191"/>
      <c r="BP70" s="191"/>
      <c r="BQ70" s="191"/>
      <c r="BR70" s="191"/>
      <c r="BS70" s="191"/>
      <c r="BT70" s="191"/>
      <c r="BU70" s="191"/>
    </row>
    <row r="71" spans="2:73" hidden="1" x14ac:dyDescent="0.25">
      <c r="R71" s="146" cm="1">
        <f t="array" ref="R71:R100">ROUND(SUMIFS(DatabaseYr[SunShine],DatabaseYr[Station],_xlfn.ANCHORARRAY($C39),DatabaseYr[year],R$38),1)</f>
        <v>1459.9</v>
      </c>
      <c r="S71" s="146" cm="1">
        <f t="array" ref="S71:S100">ROUND(SUMIFS(DatabaseYr[SunShine],DatabaseYr[Station],_xlfn.ANCHORARRAY($C39),DatabaseYr[year],S$38),1)</f>
        <v>1544.2</v>
      </c>
      <c r="T71" s="146" cm="1">
        <f t="array" ref="T71:T100">ROUND(SUMIFS(DatabaseYr[SunShine],DatabaseYr[Station],_xlfn.ANCHORARRAY($C39),DatabaseYr[year],T$38),1)</f>
        <v>1836.6</v>
      </c>
      <c r="U71" s="146" cm="1">
        <f t="array" ref="U71:U100">ROUND(SUMIFS(DatabaseYr[SunShine],DatabaseYr[Station],_xlfn.ANCHORARRAY($C39),DatabaseYr[year],U$38),1)</f>
        <v>1736.5</v>
      </c>
      <c r="V71" s="146" cm="1">
        <f t="array" ref="V71:V100">ROUND(SUMIFS(DatabaseYr[SunShine],DatabaseYr[Station],_xlfn.ANCHORARRAY($C39),DatabaseYr[year],V$38),1)</f>
        <v>1702.7</v>
      </c>
      <c r="W71" s="146" cm="1">
        <f t="array" ref="W71:W100">ROUND(SUMIFS(DatabaseYr[SunShine],DatabaseYr[Station],_xlfn.ANCHORARRAY($C39),DatabaseYr[year],W$38),1)</f>
        <v>1718.3</v>
      </c>
      <c r="X71" s="146" cm="1">
        <f t="array" ref="X71:X100">ROUND(SUMIFS(DatabaseYr[SunShine],DatabaseYr[Station],_xlfn.ANCHORARRAY($C39),DatabaseYr[year],X$38),1)</f>
        <v>1799.1</v>
      </c>
      <c r="Y71" s="146" cm="1">
        <f t="array" ref="Y71:Y100">ROUND(SUMIFS(DatabaseYr[SunShine],DatabaseYr[Station],_xlfn.ANCHORARRAY($C39),DatabaseYr[year],Y$38),1)</f>
        <v>0</v>
      </c>
      <c r="BN71" s="191"/>
      <c r="BO71" s="191"/>
      <c r="BP71" s="191"/>
      <c r="BQ71" s="191"/>
      <c r="BR71" s="191"/>
      <c r="BS71" s="191"/>
      <c r="BT71" s="191"/>
      <c r="BU71" s="191"/>
    </row>
    <row r="72" spans="2:73" hidden="1" x14ac:dyDescent="0.25">
      <c r="R72" s="146">
        <v>1665.6</v>
      </c>
      <c r="S72" s="146">
        <v>1697.1</v>
      </c>
      <c r="T72" s="146">
        <v>1665.6</v>
      </c>
      <c r="U72" s="146">
        <v>1865.6</v>
      </c>
      <c r="V72" s="146">
        <v>1729.1</v>
      </c>
      <c r="W72" s="146">
        <v>1747.5</v>
      </c>
      <c r="X72" s="146">
        <v>1864.4</v>
      </c>
      <c r="Y72" s="146">
        <v>0</v>
      </c>
      <c r="BN72" s="191"/>
      <c r="BO72" s="191"/>
      <c r="BP72" s="191"/>
      <c r="BQ72" s="191"/>
      <c r="BR72" s="191"/>
      <c r="BS72" s="191"/>
      <c r="BT72" s="191"/>
      <c r="BU72" s="191"/>
    </row>
    <row r="73" spans="2:73" hidden="1" x14ac:dyDescent="0.25">
      <c r="R73" s="146">
        <v>1326.8</v>
      </c>
      <c r="S73" s="146">
        <v>1336.1</v>
      </c>
      <c r="T73" s="146">
        <v>1355</v>
      </c>
      <c r="U73" s="146">
        <v>1529.6</v>
      </c>
      <c r="V73" s="146">
        <v>1264.8</v>
      </c>
      <c r="W73" s="146">
        <v>1427.6</v>
      </c>
      <c r="X73" s="146">
        <v>1495</v>
      </c>
      <c r="Y73" s="146">
        <v>0</v>
      </c>
      <c r="BN73" s="191"/>
      <c r="BO73" s="191"/>
      <c r="BP73" s="191"/>
      <c r="BQ73" s="191"/>
      <c r="BR73" s="191"/>
      <c r="BS73" s="191"/>
      <c r="BT73" s="191"/>
      <c r="BU73" s="191"/>
    </row>
    <row r="74" spans="2:73" hidden="1" x14ac:dyDescent="0.25">
      <c r="R74" s="146">
        <v>1306.3</v>
      </c>
      <c r="S74" s="146">
        <v>1283.3</v>
      </c>
      <c r="T74" s="146">
        <v>1237.0999999999999</v>
      </c>
      <c r="U74" s="146">
        <v>1401.1</v>
      </c>
      <c r="V74" s="146">
        <v>1301.2</v>
      </c>
      <c r="W74" s="146">
        <v>1352.5</v>
      </c>
      <c r="X74" s="146">
        <v>1692.4</v>
      </c>
      <c r="Y74" s="146">
        <v>0</v>
      </c>
      <c r="BN74" s="191"/>
      <c r="BO74" s="191"/>
      <c r="BP74" s="191"/>
      <c r="BQ74" s="191"/>
      <c r="BR74" s="191"/>
      <c r="BS74" s="191"/>
      <c r="BT74" s="191"/>
      <c r="BU74" s="191"/>
    </row>
    <row r="75" spans="2:73" hidden="1" x14ac:dyDescent="0.25">
      <c r="R75" s="146">
        <v>1035.7</v>
      </c>
      <c r="S75" s="146">
        <v>967.7</v>
      </c>
      <c r="T75" s="146">
        <v>948.7</v>
      </c>
      <c r="U75" s="146">
        <v>1122.8</v>
      </c>
      <c r="V75" s="146">
        <v>950.6</v>
      </c>
      <c r="W75" s="146">
        <v>1033.8</v>
      </c>
      <c r="X75" s="146">
        <v>1075.8</v>
      </c>
      <c r="Y75" s="146">
        <v>0</v>
      </c>
      <c r="BN75" s="191"/>
      <c r="BO75" s="191"/>
      <c r="BP75" s="191"/>
      <c r="BQ75" s="191"/>
      <c r="BR75" s="191"/>
      <c r="BS75" s="191"/>
      <c r="BT75" s="191"/>
      <c r="BU75" s="191"/>
    </row>
    <row r="76" spans="2:73" hidden="1" x14ac:dyDescent="0.25">
      <c r="R76" s="146">
        <v>1434.1</v>
      </c>
      <c r="S76" s="146">
        <v>1364.1</v>
      </c>
      <c r="T76" s="146">
        <v>1347.6</v>
      </c>
      <c r="U76" s="146">
        <v>1511.8</v>
      </c>
      <c r="V76" s="146">
        <v>1341.6</v>
      </c>
      <c r="W76" s="146">
        <v>1395.7</v>
      </c>
      <c r="X76" s="146">
        <v>1547.1</v>
      </c>
      <c r="Y76" s="146">
        <v>0</v>
      </c>
      <c r="BN76" s="191"/>
      <c r="BO76" s="191"/>
      <c r="BP76" s="191"/>
      <c r="BQ76" s="191"/>
      <c r="BR76" s="191"/>
      <c r="BS76" s="191"/>
      <c r="BT76" s="191"/>
      <c r="BU76" s="191"/>
    </row>
    <row r="77" spans="2:73" hidden="1" x14ac:dyDescent="0.25">
      <c r="R77" s="146">
        <v>1383.7</v>
      </c>
      <c r="S77" s="146">
        <v>1327.2</v>
      </c>
      <c r="T77" s="146">
        <v>1304.7</v>
      </c>
      <c r="U77" s="146">
        <v>1416</v>
      </c>
      <c r="V77" s="146">
        <v>1337.3</v>
      </c>
      <c r="W77" s="146">
        <v>1431.3</v>
      </c>
      <c r="X77" s="146">
        <v>1562.6</v>
      </c>
      <c r="Y77" s="146">
        <v>0</v>
      </c>
      <c r="BN77" s="191"/>
      <c r="BO77" s="191"/>
      <c r="BP77" s="191"/>
      <c r="BQ77" s="191"/>
      <c r="BR77" s="191"/>
      <c r="BS77" s="191"/>
      <c r="BT77" s="191"/>
      <c r="BU77" s="191"/>
    </row>
    <row r="78" spans="2:73" hidden="1" x14ac:dyDescent="0.25">
      <c r="R78" s="146">
        <v>1612.1</v>
      </c>
      <c r="S78" s="146">
        <v>1578.7</v>
      </c>
      <c r="T78" s="146">
        <v>1578.1</v>
      </c>
      <c r="U78" s="146">
        <v>1577.1</v>
      </c>
      <c r="V78" s="146">
        <v>1560</v>
      </c>
      <c r="W78" s="146">
        <v>1665</v>
      </c>
      <c r="X78" s="146">
        <v>1759.1</v>
      </c>
      <c r="Y78" s="146">
        <v>0</v>
      </c>
      <c r="BN78" s="191"/>
      <c r="BO78" s="191"/>
      <c r="BP78" s="191"/>
      <c r="BQ78" s="191"/>
      <c r="BR78" s="191"/>
      <c r="BS78" s="191"/>
      <c r="BT78" s="191"/>
      <c r="BU78" s="191"/>
    </row>
    <row r="79" spans="2:73" hidden="1" x14ac:dyDescent="0.25">
      <c r="R79" s="146">
        <v>1849.7</v>
      </c>
      <c r="S79" s="146">
        <v>1744.1</v>
      </c>
      <c r="T79" s="146">
        <v>1841.2</v>
      </c>
      <c r="U79" s="146">
        <v>1934.3</v>
      </c>
      <c r="V79" s="146">
        <v>1763.4</v>
      </c>
      <c r="W79" s="146">
        <v>1867.1</v>
      </c>
      <c r="X79" s="146">
        <v>2139</v>
      </c>
      <c r="Y79" s="146">
        <v>0</v>
      </c>
      <c r="BN79" s="191"/>
      <c r="BO79" s="191"/>
      <c r="BP79" s="191"/>
      <c r="BQ79" s="191"/>
      <c r="BR79" s="191"/>
      <c r="BS79" s="191"/>
      <c r="BT79" s="191"/>
      <c r="BU79" s="191"/>
    </row>
    <row r="80" spans="2:73" hidden="1" x14ac:dyDescent="0.25">
      <c r="R80" s="146">
        <v>1931.7</v>
      </c>
      <c r="S80" s="146">
        <v>1842.3</v>
      </c>
      <c r="T80" s="146">
        <v>1879.3</v>
      </c>
      <c r="U80" s="146">
        <v>1933</v>
      </c>
      <c r="V80" s="146">
        <v>1865.7</v>
      </c>
      <c r="W80" s="146">
        <v>2024</v>
      </c>
      <c r="X80" s="146">
        <v>2046.7</v>
      </c>
      <c r="Y80" s="146">
        <v>0</v>
      </c>
      <c r="BN80" s="191"/>
      <c r="BO80" s="191"/>
      <c r="BP80" s="191"/>
      <c r="BQ80" s="191"/>
      <c r="BR80" s="191"/>
      <c r="BS80" s="191"/>
      <c r="BT80" s="191"/>
      <c r="BU80" s="191"/>
    </row>
    <row r="81" spans="18:73" hidden="1" x14ac:dyDescent="0.25">
      <c r="R81" s="146">
        <v>1434.5</v>
      </c>
      <c r="S81" s="146">
        <v>1451.1</v>
      </c>
      <c r="T81" s="146">
        <v>1391.1</v>
      </c>
      <c r="U81" s="146">
        <v>1513.7</v>
      </c>
      <c r="V81" s="146">
        <v>1316.5</v>
      </c>
      <c r="W81" s="146">
        <v>1363.1</v>
      </c>
      <c r="X81" s="146">
        <v>1598.9</v>
      </c>
      <c r="Y81" s="146">
        <v>0</v>
      </c>
      <c r="BN81" s="191"/>
      <c r="BO81" s="191"/>
      <c r="BP81" s="191"/>
      <c r="BQ81" s="191"/>
      <c r="BR81" s="191"/>
      <c r="BS81" s="191"/>
      <c r="BT81" s="191"/>
      <c r="BU81" s="191"/>
    </row>
    <row r="82" spans="18:73" hidden="1" x14ac:dyDescent="0.25">
      <c r="R82" s="146">
        <v>1478.5</v>
      </c>
      <c r="S82" s="146">
        <v>1469.1</v>
      </c>
      <c r="T82" s="146">
        <v>1201.2</v>
      </c>
      <c r="U82" s="146">
        <v>1472.5</v>
      </c>
      <c r="V82" s="146">
        <v>1284.5999999999999</v>
      </c>
      <c r="W82" s="146">
        <v>1308.5999999999999</v>
      </c>
      <c r="X82" s="146">
        <v>1431</v>
      </c>
      <c r="Y82" s="146">
        <v>0</v>
      </c>
      <c r="BN82" s="191"/>
      <c r="BO82" s="191"/>
      <c r="BP82" s="191"/>
      <c r="BQ82" s="191"/>
      <c r="BR82" s="191"/>
      <c r="BS82" s="191"/>
      <c r="BT82" s="191"/>
      <c r="BU82" s="191"/>
    </row>
    <row r="83" spans="18:73" hidden="1" x14ac:dyDescent="0.25">
      <c r="R83" s="146">
        <v>1764.9</v>
      </c>
      <c r="S83" s="146">
        <v>1660.2</v>
      </c>
      <c r="T83" s="146">
        <v>2076.4</v>
      </c>
      <c r="U83" s="146">
        <v>2098.9</v>
      </c>
      <c r="V83" s="146">
        <v>1911.6</v>
      </c>
      <c r="W83" s="146">
        <v>2046.5</v>
      </c>
      <c r="X83" s="146">
        <v>2391.6</v>
      </c>
      <c r="Y83" s="146">
        <v>0</v>
      </c>
      <c r="BN83" s="191"/>
      <c r="BO83" s="191"/>
      <c r="BP83" s="191"/>
      <c r="BQ83" s="191"/>
      <c r="BR83" s="191"/>
      <c r="BS83" s="191"/>
      <c r="BT83" s="191"/>
      <c r="BU83" s="191"/>
    </row>
    <row r="84" spans="18:73" hidden="1" x14ac:dyDescent="0.25">
      <c r="R84" s="146">
        <v>2079.1999999999998</v>
      </c>
      <c r="S84" s="146">
        <v>1808.2</v>
      </c>
      <c r="T84" s="146">
        <v>1982</v>
      </c>
      <c r="U84" s="146">
        <v>2023.8</v>
      </c>
      <c r="V84" s="146">
        <v>1934.3</v>
      </c>
      <c r="W84" s="146">
        <v>2296.6</v>
      </c>
      <c r="X84" s="146">
        <v>2292.6</v>
      </c>
      <c r="Y84" s="146">
        <v>0</v>
      </c>
      <c r="BN84" s="191"/>
      <c r="BO84" s="191"/>
      <c r="BP84" s="191"/>
      <c r="BQ84" s="191"/>
      <c r="BR84" s="191"/>
      <c r="BS84" s="191"/>
      <c r="BT84" s="191"/>
      <c r="BU84" s="191"/>
    </row>
    <row r="85" spans="18:73" hidden="1" x14ac:dyDescent="0.25">
      <c r="R85" s="146">
        <v>2259.4</v>
      </c>
      <c r="S85" s="146">
        <v>1997.2</v>
      </c>
      <c r="T85" s="146">
        <v>2155</v>
      </c>
      <c r="U85" s="146">
        <v>2221.5</v>
      </c>
      <c r="V85" s="146">
        <v>2248.1999999999998</v>
      </c>
      <c r="W85" s="146">
        <v>2465.6</v>
      </c>
      <c r="X85" s="146">
        <v>2408.1</v>
      </c>
      <c r="Y85" s="146">
        <v>0</v>
      </c>
      <c r="BN85" s="191"/>
      <c r="BO85" s="191"/>
      <c r="BP85" s="191"/>
      <c r="BQ85" s="191"/>
      <c r="BR85" s="191"/>
      <c r="BS85" s="191"/>
      <c r="BT85" s="191"/>
      <c r="BU85" s="191"/>
    </row>
    <row r="86" spans="18:73" hidden="1" x14ac:dyDescent="0.25">
      <c r="R86" s="146">
        <v>1666.3</v>
      </c>
      <c r="S86" s="146">
        <v>1618</v>
      </c>
      <c r="T86" s="146">
        <v>1612.1</v>
      </c>
      <c r="U86" s="146">
        <v>1687.2</v>
      </c>
      <c r="V86" s="146">
        <v>1561.3</v>
      </c>
      <c r="W86" s="146">
        <v>1587</v>
      </c>
      <c r="X86" s="146">
        <v>1740.5</v>
      </c>
      <c r="Y86" s="146">
        <v>0</v>
      </c>
      <c r="BN86" s="191"/>
      <c r="BO86" s="191"/>
      <c r="BP86" s="191"/>
      <c r="BQ86" s="191"/>
      <c r="BR86" s="191"/>
      <c r="BS86" s="191"/>
      <c r="BT86" s="191"/>
      <c r="BU86" s="191"/>
    </row>
    <row r="87" spans="18:73" hidden="1" x14ac:dyDescent="0.25">
      <c r="R87" s="146">
        <v>1691.1</v>
      </c>
      <c r="S87" s="146">
        <v>1520.2</v>
      </c>
      <c r="T87" s="146">
        <v>1580.9</v>
      </c>
      <c r="U87" s="146">
        <v>1604.3</v>
      </c>
      <c r="V87" s="146">
        <v>1556.5</v>
      </c>
      <c r="W87" s="146">
        <v>1667.3</v>
      </c>
      <c r="X87" s="146">
        <v>1829.5</v>
      </c>
      <c r="Y87" s="146">
        <v>0</v>
      </c>
      <c r="BN87" s="191"/>
      <c r="BO87" s="191"/>
      <c r="BP87" s="191"/>
      <c r="BQ87" s="191"/>
      <c r="BR87" s="191"/>
      <c r="BS87" s="191"/>
      <c r="BT87" s="191"/>
      <c r="BU87" s="191"/>
    </row>
    <row r="88" spans="18:73" hidden="1" x14ac:dyDescent="0.25">
      <c r="R88" s="146">
        <v>2027</v>
      </c>
      <c r="S88" s="146">
        <v>1778.6</v>
      </c>
      <c r="T88" s="146">
        <v>1951.7</v>
      </c>
      <c r="U88" s="146">
        <v>2131.1</v>
      </c>
      <c r="V88" s="146">
        <v>2192.3000000000002</v>
      </c>
      <c r="W88" s="146">
        <v>2124.6999999999998</v>
      </c>
      <c r="X88" s="146">
        <v>2258.9</v>
      </c>
      <c r="Y88" s="146">
        <v>0</v>
      </c>
      <c r="BN88" s="191"/>
      <c r="BO88" s="191"/>
      <c r="BP88" s="191"/>
      <c r="BQ88" s="191"/>
      <c r="BR88" s="191"/>
      <c r="BS88" s="191"/>
      <c r="BT88" s="191"/>
      <c r="BU88" s="191"/>
    </row>
    <row r="89" spans="18:73" hidden="1" x14ac:dyDescent="0.25">
      <c r="R89" s="146">
        <v>1591.8</v>
      </c>
      <c r="S89" s="146">
        <v>1351.7</v>
      </c>
      <c r="T89" s="146">
        <v>1495.7</v>
      </c>
      <c r="U89" s="146">
        <v>1434.4</v>
      </c>
      <c r="V89" s="146">
        <v>1448.1</v>
      </c>
      <c r="W89" s="146">
        <v>1640.2</v>
      </c>
      <c r="X89" s="146">
        <v>1617.9</v>
      </c>
      <c r="Y89" s="146">
        <v>0</v>
      </c>
      <c r="BN89" s="191"/>
      <c r="BO89" s="191"/>
      <c r="BP89" s="191"/>
      <c r="BQ89" s="191"/>
      <c r="BR89" s="191"/>
      <c r="BS89" s="191"/>
      <c r="BT89" s="191"/>
      <c r="BU89" s="191"/>
    </row>
    <row r="90" spans="18:73" hidden="1" x14ac:dyDescent="0.25">
      <c r="R90" s="146">
        <v>2211.6</v>
      </c>
      <c r="S90" s="146">
        <v>1955.3</v>
      </c>
      <c r="T90" s="146">
        <v>2102.3000000000002</v>
      </c>
      <c r="U90" s="146">
        <v>2153.6999999999998</v>
      </c>
      <c r="V90" s="146">
        <v>2065.1999999999998</v>
      </c>
      <c r="W90" s="146">
        <v>2355.3000000000002</v>
      </c>
      <c r="X90" s="146">
        <v>2351.3000000000002</v>
      </c>
      <c r="Y90" s="146">
        <v>0</v>
      </c>
      <c r="BN90" s="191"/>
      <c r="BO90" s="191"/>
      <c r="BP90" s="191"/>
      <c r="BQ90" s="191"/>
      <c r="BR90" s="191"/>
      <c r="BS90" s="191"/>
      <c r="BT90" s="191"/>
      <c r="BU90" s="191"/>
    </row>
    <row r="91" spans="18:73" hidden="1" x14ac:dyDescent="0.25">
      <c r="R91" s="146">
        <v>2096.1999999999998</v>
      </c>
      <c r="S91" s="146">
        <v>1915.2</v>
      </c>
      <c r="T91" s="146">
        <v>2018.7</v>
      </c>
      <c r="U91" s="146">
        <v>2203.3000000000002</v>
      </c>
      <c r="V91" s="146">
        <v>1890.7</v>
      </c>
      <c r="W91" s="146">
        <v>2126.3000000000002</v>
      </c>
      <c r="X91" s="146">
        <v>2306.6</v>
      </c>
      <c r="Y91" s="146">
        <v>0</v>
      </c>
      <c r="BN91" s="191"/>
      <c r="BO91" s="191"/>
      <c r="BP91" s="191"/>
      <c r="BQ91" s="191"/>
      <c r="BR91" s="191"/>
      <c r="BS91" s="191"/>
      <c r="BT91" s="191"/>
      <c r="BU91" s="191"/>
    </row>
    <row r="92" spans="18:73" hidden="1" x14ac:dyDescent="0.25">
      <c r="R92" s="146">
        <v>1513.4</v>
      </c>
      <c r="S92" s="146">
        <v>1590.5</v>
      </c>
      <c r="T92" s="146">
        <v>1584</v>
      </c>
      <c r="U92" s="146">
        <v>1628.7</v>
      </c>
      <c r="V92" s="146">
        <v>1587.3</v>
      </c>
      <c r="W92" s="146">
        <v>1611</v>
      </c>
      <c r="X92" s="146">
        <v>1734.2</v>
      </c>
      <c r="Y92" s="146">
        <v>0</v>
      </c>
      <c r="BN92" s="191"/>
      <c r="BO92" s="191"/>
      <c r="BP92" s="191"/>
      <c r="BQ92" s="191"/>
      <c r="BR92" s="191"/>
      <c r="BS92" s="191"/>
      <c r="BT92" s="191"/>
      <c r="BU92" s="191"/>
    </row>
    <row r="93" spans="18:73" hidden="1" x14ac:dyDescent="0.25">
      <c r="R93" s="146">
        <v>2021.9</v>
      </c>
      <c r="S93" s="146">
        <v>1941.8</v>
      </c>
      <c r="T93" s="146">
        <v>1952.2</v>
      </c>
      <c r="U93" s="146">
        <v>1827.5</v>
      </c>
      <c r="V93" s="146">
        <v>1781.7</v>
      </c>
      <c r="W93" s="146">
        <v>1844.4</v>
      </c>
      <c r="X93" s="146">
        <v>1968</v>
      </c>
      <c r="Y93" s="146">
        <v>0</v>
      </c>
      <c r="BN93" s="191"/>
      <c r="BO93" s="191"/>
      <c r="BP93" s="191"/>
      <c r="BQ93" s="191"/>
      <c r="BR93" s="191"/>
      <c r="BS93" s="191"/>
      <c r="BT93" s="191"/>
      <c r="BU93" s="191"/>
    </row>
    <row r="94" spans="18:73" hidden="1" x14ac:dyDescent="0.25">
      <c r="R94" s="146">
        <v>1948.8</v>
      </c>
      <c r="S94" s="146">
        <v>1893.1</v>
      </c>
      <c r="T94" s="146">
        <v>1852.7</v>
      </c>
      <c r="U94" s="146">
        <v>1833.7</v>
      </c>
      <c r="V94" s="146">
        <v>1748.4</v>
      </c>
      <c r="W94" s="146">
        <v>1902.5</v>
      </c>
      <c r="X94" s="146">
        <v>2008.2</v>
      </c>
      <c r="Y94" s="146">
        <v>0</v>
      </c>
      <c r="BN94" s="191"/>
      <c r="BO94" s="191"/>
      <c r="BP94" s="191"/>
      <c r="BQ94" s="191"/>
      <c r="BR94" s="191"/>
      <c r="BS94" s="191"/>
      <c r="BT94" s="191"/>
      <c r="BU94" s="191"/>
    </row>
    <row r="95" spans="18:73" hidden="1" x14ac:dyDescent="0.25">
      <c r="R95" s="146">
        <v>1326.4</v>
      </c>
      <c r="S95" s="146">
        <v>1236.8</v>
      </c>
      <c r="T95" s="146">
        <v>1306.0999999999999</v>
      </c>
      <c r="U95" s="146">
        <v>1352.9</v>
      </c>
      <c r="V95" s="146">
        <v>1244</v>
      </c>
      <c r="W95" s="146">
        <v>1414.9</v>
      </c>
      <c r="X95" s="146">
        <v>1231.5999999999999</v>
      </c>
      <c r="Y95" s="146">
        <v>0</v>
      </c>
      <c r="BN95" s="191"/>
      <c r="BO95" s="191"/>
      <c r="BP95" s="191"/>
      <c r="BQ95" s="191"/>
      <c r="BR95" s="191"/>
      <c r="BS95" s="191"/>
      <c r="BT95" s="191"/>
      <c r="BU95" s="191"/>
    </row>
    <row r="96" spans="18:73" hidden="1" x14ac:dyDescent="0.25">
      <c r="R96" s="146">
        <v>2510.5</v>
      </c>
      <c r="S96" s="146">
        <v>2171.9</v>
      </c>
      <c r="T96" s="146">
        <v>2380.9</v>
      </c>
      <c r="U96" s="146">
        <v>2352.6</v>
      </c>
      <c r="V96" s="146">
        <v>2185</v>
      </c>
      <c r="W96" s="146">
        <v>2595.9</v>
      </c>
      <c r="X96" s="146">
        <v>2555.9</v>
      </c>
      <c r="Y96" s="146">
        <v>0</v>
      </c>
      <c r="BN96" s="191"/>
      <c r="BO96" s="191"/>
      <c r="BP96" s="191"/>
      <c r="BQ96" s="191"/>
      <c r="BR96" s="191"/>
      <c r="BS96" s="191"/>
      <c r="BT96" s="191"/>
      <c r="BU96" s="191"/>
    </row>
    <row r="97" spans="2:73" hidden="1" x14ac:dyDescent="0.25">
      <c r="R97" s="146">
        <v>2202.5</v>
      </c>
      <c r="S97" s="146">
        <v>1887.3</v>
      </c>
      <c r="T97" s="146">
        <v>1892.7</v>
      </c>
      <c r="U97" s="146">
        <v>2242</v>
      </c>
      <c r="V97" s="146">
        <v>1953.3</v>
      </c>
      <c r="W97" s="146">
        <v>2409.9</v>
      </c>
      <c r="X97" s="146">
        <v>2305.6999999999998</v>
      </c>
      <c r="Y97" s="146">
        <v>0</v>
      </c>
      <c r="BN97" s="191"/>
      <c r="BO97" s="191"/>
      <c r="BP97" s="191"/>
      <c r="BQ97" s="191"/>
      <c r="BR97" s="191"/>
      <c r="BS97" s="191"/>
      <c r="BT97" s="191"/>
      <c r="BU97" s="191"/>
    </row>
    <row r="98" spans="2:73" hidden="1" x14ac:dyDescent="0.25">
      <c r="R98" s="146">
        <v>2591.1</v>
      </c>
      <c r="S98" s="146">
        <v>2329.1</v>
      </c>
      <c r="T98" s="146">
        <v>2437.3000000000002</v>
      </c>
      <c r="U98" s="146">
        <v>2402.5</v>
      </c>
      <c r="V98" s="146">
        <v>2281.3000000000002</v>
      </c>
      <c r="W98" s="146">
        <v>2566.1999999999998</v>
      </c>
      <c r="X98" s="146">
        <v>2482.5</v>
      </c>
      <c r="Y98" s="146">
        <v>0</v>
      </c>
      <c r="BN98" s="191"/>
      <c r="BO98" s="191"/>
      <c r="BP98" s="191"/>
      <c r="BQ98" s="191"/>
      <c r="BR98" s="191"/>
      <c r="BS98" s="191"/>
      <c r="BT98" s="191"/>
      <c r="BU98" s="191"/>
    </row>
    <row r="99" spans="2:73" hidden="1" x14ac:dyDescent="0.25">
      <c r="R99" s="146">
        <v>2431.6</v>
      </c>
      <c r="S99" s="146">
        <v>2228.6999999999998</v>
      </c>
      <c r="T99" s="146">
        <v>2242.8000000000002</v>
      </c>
      <c r="U99" s="146">
        <v>2250.5</v>
      </c>
      <c r="V99" s="146">
        <v>1579.2</v>
      </c>
      <c r="W99" s="146">
        <v>2342.3000000000002</v>
      </c>
      <c r="X99" s="146">
        <v>2252.6999999999998</v>
      </c>
      <c r="Y99" s="146">
        <v>0</v>
      </c>
      <c r="BN99" s="191"/>
      <c r="BO99" s="191"/>
      <c r="BP99" s="191"/>
      <c r="BQ99" s="191"/>
      <c r="BR99" s="191"/>
      <c r="BS99" s="191"/>
      <c r="BT99" s="191"/>
      <c r="BU99" s="191"/>
    </row>
    <row r="100" spans="2:73" hidden="1" x14ac:dyDescent="0.25">
      <c r="R100" s="146">
        <v>0</v>
      </c>
      <c r="S100" s="146">
        <v>0</v>
      </c>
      <c r="T100" s="146">
        <v>0</v>
      </c>
      <c r="U100" s="146">
        <v>0</v>
      </c>
      <c r="V100" s="146">
        <v>0</v>
      </c>
      <c r="W100" s="146">
        <v>1594.2</v>
      </c>
      <c r="X100" s="146">
        <v>2328.8000000000002</v>
      </c>
      <c r="Y100" s="146">
        <v>0</v>
      </c>
      <c r="BN100" s="191"/>
      <c r="BO100" s="191"/>
      <c r="BP100" s="191"/>
      <c r="BQ100" s="191"/>
      <c r="BR100" s="191"/>
      <c r="BS100" s="191"/>
      <c r="BT100" s="191"/>
      <c r="BU100" s="191"/>
    </row>
    <row r="101" spans="2:73" hidden="1" x14ac:dyDescent="0.25">
      <c r="BN101" s="191"/>
      <c r="BO101" s="191"/>
      <c r="BP101" s="191"/>
      <c r="BQ101" s="191"/>
      <c r="BR101" s="191"/>
      <c r="BS101" s="191"/>
      <c r="BT101" s="191"/>
      <c r="BU101" s="191"/>
    </row>
    <row r="102" spans="2:73" hidden="1" x14ac:dyDescent="0.25">
      <c r="BN102" s="191"/>
      <c r="BO102" s="191"/>
      <c r="BP102" s="191"/>
      <c r="BQ102" s="191"/>
      <c r="BR102" s="191"/>
      <c r="BS102" s="191"/>
      <c r="BT102" s="191"/>
      <c r="BU102" s="191"/>
    </row>
    <row r="103" spans="2:73" hidden="1" x14ac:dyDescent="0.25">
      <c r="BN103" s="191"/>
      <c r="BO103" s="191"/>
      <c r="BP103" s="191"/>
      <c r="BQ103" s="191"/>
      <c r="BR103" s="191"/>
      <c r="BS103" s="191"/>
      <c r="BT103" s="191"/>
      <c r="BU103" s="191"/>
    </row>
    <row r="104" spans="2:73" s="151" customFormat="1" hidden="1" x14ac:dyDescent="0.25">
      <c r="B104" s="181">
        <v>1</v>
      </c>
      <c r="E104" s="181"/>
      <c r="F104" s="151" t="str" cm="1">
        <f t="array" ref="F104:F133">_xlfn.XLOOKUP(_xlfn._xlws.SORT(_xlfn.ANCHORARRAY(F39),,-1),_xlfn.ANCHORARRAY(F39),_xlfn.ANCHORARRAY($C39))</f>
        <v>TianZhong</v>
      </c>
      <c r="G104" s="151" t="str" cm="1">
        <f t="array" ref="G104:G133">_xlfn.XLOOKUP(_xlfn._xlws.SORT(_xlfn.ANCHORARRAY(G39),,-1),_xlfn.ANCHORARRAY(G39),_xlfn.ANCHORARRAY($C39))</f>
        <v>TianZhong</v>
      </c>
      <c r="H104" s="151" t="str" cm="1">
        <f t="array" ref="H104:H133">_xlfn.XLOOKUP(_xlfn._xlws.SORT(_xlfn.ANCHORARRAY(H39),,-1),_xlfn.ANCHORARRAY(H39),_xlfn.ANCHORARRAY($C39))</f>
        <v>TianZhong</v>
      </c>
      <c r="I104" s="151" t="str" cm="1">
        <f t="array" ref="I104:I133">_xlfn.XLOOKUP(_xlfn._xlws.SORT(_xlfn.ANCHORARRAY(I39),,-1),_xlfn.ANCHORARRAY(I39),_xlfn.ANCHORARRAY($C39))</f>
        <v>TianZhong</v>
      </c>
      <c r="J104" s="151" t="str" cm="1">
        <f t="array" ref="J104:J133">_xlfn.XLOOKUP(_xlfn._xlws.SORT(_xlfn.ANCHORARRAY(J39),,-1),_xlfn.ANCHORARRAY(J39),_xlfn.ANCHORARRAY($C39))</f>
        <v>TianZhong</v>
      </c>
      <c r="K104" s="151" t="str" cm="1">
        <f t="array" ref="K104:K133">_xlfn.XLOOKUP(_xlfn._xlws.SORT(_xlfn.ANCHORARRAY(K39),,-1),_xlfn.ANCHORARRAY(K39),_xlfn.ANCHORARRAY($C39))</f>
        <v>Kaohsiung</v>
      </c>
      <c r="L104" s="151" t="str" cm="1">
        <f t="array" ref="L104:L133">_xlfn.XLOOKUP(_xlfn._xlws.SORT(_xlfn.ANCHORARRAY(L39),,-1),_xlfn.ANCHORARRAY(L39),_xlfn.ANCHORARRAY($C39))</f>
        <v>ChiaYi</v>
      </c>
      <c r="M104" s="151" t="str" cm="1">
        <f t="array" ref="M104:M133">_xlfn.XLOOKUP(_xlfn._xlws.SORT(_xlfn.ANCHORARRAY(M39),,-1),_xlfn.ANCHORARRAY(M39),_xlfn.ANCHORARRAY($C39))</f>
        <v>MaTsu</v>
      </c>
      <c r="R104" s="151" t="str" cm="1">
        <f t="array" ref="R104:R133">_xlfn.XLOOKUP(_xlfn._xlws.SORT(_xlfn.ANCHORARRAY(R71),,-1),_xlfn.ANCHORARRAY(R71),_xlfn.ANCHORARRAY($C39))</f>
        <v>Kaohsiung</v>
      </c>
      <c r="S104" s="151" t="str" cm="1">
        <f t="array" ref="S104:S133">_xlfn.XLOOKUP(_xlfn._xlws.SORT(_xlfn.ANCHORARRAY(S71),,-1),_xlfn.ANCHORARRAY(S71),_xlfn.ANCHORARRAY($C39))</f>
        <v>Kaohsiung</v>
      </c>
      <c r="T104" s="151" t="str" cm="1">
        <f t="array" ref="T104:T133">_xlfn.XLOOKUP(_xlfn._xlws.SORT(_xlfn.ANCHORARRAY(T71),,-1),_xlfn.ANCHORARRAY(T71),_xlfn.ANCHORARRAY($C39))</f>
        <v>Kaohsiung</v>
      </c>
      <c r="U104" s="151" t="str" cm="1">
        <f t="array" ref="U104:U133">_xlfn.XLOOKUP(_xlfn._xlws.SORT(_xlfn.ANCHORARRAY(U71),,-1),_xlfn.ANCHORARRAY(U71),_xlfn.ANCHORARRAY($C39))</f>
        <v>Kaohsiung</v>
      </c>
      <c r="V104" s="151" t="str" cm="1">
        <f t="array" ref="V104:V133">_xlfn.XLOOKUP(_xlfn._xlws.SORT(_xlfn.ANCHORARRAY(V71),,-1),_xlfn.ANCHORARRAY(V71),_xlfn.ANCHORARRAY($C39))</f>
        <v>Kaohsiung</v>
      </c>
      <c r="W104" s="151" t="str" cm="1">
        <f t="array" ref="W104:W133">_xlfn.XLOOKUP(_xlfn._xlws.SORT(_xlfn.ANCHORARRAY(W39),,-1),_xlfn.ANCHORARRAY(W39),_xlfn.ANCHORARRAY($C39))</f>
        <v>TaiNan</v>
      </c>
      <c r="X104" s="151" t="str" cm="1">
        <f t="array" ref="X104:X133">_xlfn.XLOOKUP(_xlfn._xlws.SORT(_xlfn.ANCHORARRAY(X39),,-1),_xlfn.ANCHORARRAY(X39),_xlfn.ANCHORARRAY($C39))</f>
        <v>TaiNan</v>
      </c>
      <c r="Y104" s="151" t="str" cm="1">
        <f t="array" ref="Y104">_xlfn.XLOOKUP(_xlfn._xlws.SORT(_xlfn.ANCHORARRAY(Y39),,-1),_xlfn.ANCHORARRAY(Y39),_xlfn.ANCHORARRAY($C39))</f>
        <v>MaTsu</v>
      </c>
      <c r="AD104" s="151" t="str" cm="1">
        <f t="array" ref="AD104:AD133">_xlfn.XLOOKUP(_xlfn._xlws.SORT(_xlfn.ANCHORARRAY(AD39),,-1),_xlfn.ANCHORARRAY(AD39),_xlfn.ANCHORARRAY($C39))</f>
        <v>TianZhong</v>
      </c>
      <c r="AE104" s="151" t="str" cm="1">
        <f t="array" ref="AE104:AE133">_xlfn.XLOOKUP(_xlfn._xlws.SORT(_xlfn.ANCHORARRAY(AE39),,-1),_xlfn.ANCHORARRAY(AE39),_xlfn.ANCHORARRAY($C39))</f>
        <v>TianZhong</v>
      </c>
      <c r="AF104" s="151" t="str" cm="1">
        <f t="array" ref="AF104:AF133">_xlfn.XLOOKUP(_xlfn._xlws.SORT(_xlfn.ANCHORARRAY(AF39),,-1),_xlfn.ANCHORARRAY(AF39),_xlfn.ANCHORARRAY($C39))</f>
        <v>TianZhong</v>
      </c>
      <c r="AG104" s="151" t="str" cm="1">
        <f t="array" ref="AG104:AG133">_xlfn.XLOOKUP(_xlfn._xlws.SORT(_xlfn.ANCHORARRAY(AG39),,-1),_xlfn.ANCHORARRAY(AG39),_xlfn.ANCHORARRAY($C39))</f>
        <v>TianZhong</v>
      </c>
      <c r="AH104" s="151" t="str" cm="1">
        <f t="array" ref="AH104:AH133">_xlfn.XLOOKUP(_xlfn._xlws.SORT(_xlfn.ANCHORARRAY(AH39),,-1),_xlfn.ANCHORARRAY(AH39),_xlfn.ANCHORARRAY($C39))</f>
        <v>TianZhong</v>
      </c>
      <c r="AI104" s="151" t="str" cm="1">
        <f t="array" ref="AI104:AI133">_xlfn.XLOOKUP(_xlfn._xlws.SORT(_xlfn.ANCHORARRAY(AI39),,-1),_xlfn.ANCHORARRAY(AI39),_xlfn.ANCHORARRAY($C39))</f>
        <v>Kaohsiung</v>
      </c>
      <c r="AJ104" s="151" t="str" cm="1">
        <f t="array" ref="AJ104:AJ133">_xlfn.XLOOKUP(_xlfn._xlws.SORT(_xlfn.ANCHORARRAY(AJ39),,-1),_xlfn.ANCHORARRAY(AJ39),_xlfn.ANCHORARRAY($C39))</f>
        <v>Kaohsiung</v>
      </c>
      <c r="AK104" s="151" t="str" cm="1">
        <f t="array" ref="AK104:AK133">_xlfn.XLOOKUP(_xlfn._xlws.SORT(_xlfn.ANCHORARRAY(AK39),,-1),_xlfn.ANCHORARRAY(AK39),_xlfn.ANCHORARRAY($C39))</f>
        <v>MaTsu</v>
      </c>
      <c r="AP104" s="151" t="str" cm="1">
        <f t="array" ref="AP104:AP133">_xlfn.XLOOKUP(_xlfn._xlws.SORT(_xlfn.ANCHORARRAY(AP39),,-1),_xlfn.ANCHORARRAY(AP39),_xlfn.ANCHORARRAY($C39))</f>
        <v>TianZhong</v>
      </c>
      <c r="AQ104" s="151" t="str" cm="1">
        <f t="array" ref="AQ104:AQ133">_xlfn.XLOOKUP(_xlfn._xlws.SORT(_xlfn.ANCHORARRAY(AQ39),,-1),_xlfn.ANCHORARRAY(AQ39),_xlfn.ANCHORARRAY($C39))</f>
        <v>TianZhong</v>
      </c>
      <c r="AR104" s="151" t="str" cm="1">
        <f t="array" ref="AR104:AR133">_xlfn.XLOOKUP(_xlfn._xlws.SORT(_xlfn.ANCHORARRAY(AR39),,-1),_xlfn.ANCHORARRAY(AR39),_xlfn.ANCHORARRAY($C39))</f>
        <v>TianZhong</v>
      </c>
      <c r="AS104" s="151" t="str" cm="1">
        <f t="array" ref="AS104:AS133">_xlfn.XLOOKUP(_xlfn._xlws.SORT(_xlfn.ANCHORARRAY(AS39),,-1),_xlfn.ANCHORARRAY(AS39),_xlfn.ANCHORARRAY($C39))</f>
        <v>TianZhong</v>
      </c>
      <c r="AT104" s="151" t="str" cm="1">
        <f t="array" ref="AT104:AT133">_xlfn.XLOOKUP(_xlfn._xlws.SORT(_xlfn.ANCHORARRAY(AT39),,-1),_xlfn.ANCHORARRAY(AT39),_xlfn.ANCHORARRAY($C39))</f>
        <v>TianZhong</v>
      </c>
      <c r="AU104" s="151" t="str" cm="1">
        <f t="array" ref="AU104:AU133">_xlfn.XLOOKUP(_xlfn._xlws.SORT(_xlfn.ANCHORARRAY(AU39),,-1),_xlfn.ANCHORARRAY(AU39),_xlfn.ANCHORARRAY($C39))</f>
        <v>AnBu</v>
      </c>
      <c r="AV104" s="151" t="str" cm="1">
        <f t="array" ref="AV104:AV133">_xlfn.XLOOKUP(_xlfn._xlws.SORT(_xlfn.ANCHORARRAY(AV39),,-1),_xlfn.ANCHORARRAY(AV39),_xlfn.ANCHORARRAY($C39))</f>
        <v>AnBu</v>
      </c>
      <c r="AW104" s="151" t="str" cm="1">
        <f t="array" ref="AW104:AW133">_xlfn.XLOOKUP(_xlfn._xlws.SORT(_xlfn.ANCHORARRAY(AW39),,-1),_xlfn.ANCHORARRAY(AW39),_xlfn.ANCHORARRAY($C39))</f>
        <v>MaTsu</v>
      </c>
      <c r="BB104" s="151" t="str" cm="1">
        <f t="array" ref="BB104:BB133">_xlfn.XLOOKUP(_xlfn._xlws.SORT(_xlfn.ANCHORARRAY(BB39),,-1),_xlfn.ANCHORARRAY(BB39),_xlfn.ANCHORARRAY($C39))</f>
        <v>TianZhong</v>
      </c>
      <c r="BC104" s="151" t="str" cm="1">
        <f t="array" ref="BC104:BC133">_xlfn.XLOOKUP(_xlfn._xlws.SORT(_xlfn.ANCHORARRAY(BC39),,-1),_xlfn.ANCHORARRAY(BC39),_xlfn.ANCHORARRAY($C39))</f>
        <v>TianZhong</v>
      </c>
      <c r="BD104" s="151" t="str" cm="1">
        <f t="array" ref="BD104:BD133">_xlfn.XLOOKUP(_xlfn._xlws.SORT(_xlfn.ANCHORARRAY(BD39),,-1),_xlfn.ANCHORARRAY(BD39),_xlfn.ANCHORARRAY($C39))</f>
        <v>TianZhong</v>
      </c>
      <c r="BE104" s="151" t="str" cm="1">
        <f t="array" ref="BE104:BE133">_xlfn.XLOOKUP(_xlfn._xlws.SORT(_xlfn.ANCHORARRAY(BE39),,-1),_xlfn.ANCHORARRAY(BE39),_xlfn.ANCHORARRAY($C39))</f>
        <v>TianZhong</v>
      </c>
      <c r="BF104" s="151" t="str" cm="1">
        <f t="array" ref="BF104:BF133">_xlfn.XLOOKUP(_xlfn._xlws.SORT(_xlfn.ANCHORARRAY(BF39),,-1),_xlfn.ANCHORARRAY(BF39),_xlfn.ANCHORARRAY($C39))</f>
        <v>TianZhong</v>
      </c>
      <c r="BG104" s="151" t="str" cm="1">
        <f t="array" ref="BG104:BG133">_xlfn.XLOOKUP(_xlfn._xlws.SORT(_xlfn.ANCHORARRAY(BG39),,-1),_xlfn.ANCHORARRAY(BG39),_xlfn.ANCHORARRAY($C39))</f>
        <v>Su-Ao</v>
      </c>
      <c r="BH104" s="151" t="str" cm="1">
        <f t="array" ref="BH104:BH133">_xlfn.XLOOKUP(_xlfn._xlws.SORT(_xlfn.ANCHORARRAY(BH39),,-1),_xlfn.ANCHORARRAY(BH39),_xlfn.ANCHORARRAY($C39))</f>
        <v>AnBu</v>
      </c>
      <c r="BI104" s="151" t="str" cm="1">
        <f t="array" ref="BI104:BI133">_xlfn.XLOOKUP(_xlfn._xlws.SORT(_xlfn.ANCHORARRAY(BI39),,-1),_xlfn.ANCHORARRAY(BI39),_xlfn.ANCHORARRAY($C39))</f>
        <v>MaTsu</v>
      </c>
      <c r="BJ104" s="186" cm="1">
        <f t="array" ref="BJ104:BJ133">_xlfn._xlws.SORT(B104:B133)</f>
        <v>1</v>
      </c>
      <c r="BN104" s="151" t="str" cm="1">
        <f t="array" ref="BN104:BN133">_xlfn.XLOOKUP(_xlfn._xlws.SORT(_xlfn.ANCHORARRAY(BN39)),_xlfn.ANCHORARRAY(BN39),_xlfn.ANCHORARRAY($C39))</f>
        <v>YuShan</v>
      </c>
      <c r="BO104" s="151" t="str" cm="1">
        <f t="array" ref="BO104:BO133">_xlfn.XLOOKUP(_xlfn._xlws.SORT(_xlfn.ANCHORARRAY(BO39)),_xlfn.ANCHORARRAY(BO39),_xlfn.ANCHORARRAY($C39))</f>
        <v>YuShan</v>
      </c>
      <c r="BP104" s="151" t="str" cm="1">
        <f t="array" ref="BP104:BP133">_xlfn.XLOOKUP(_xlfn._xlws.SORT(_xlfn.ANCHORARRAY(BP39)),_xlfn.ANCHORARRAY(BP39),_xlfn.ANCHORARRAY($C39))</f>
        <v>YuShan</v>
      </c>
      <c r="BQ104" s="151" t="str" cm="1">
        <f t="array" ref="BQ104:BQ133">_xlfn.XLOOKUP(_xlfn._xlws.SORT(_xlfn.ANCHORARRAY(BQ39)),_xlfn.ANCHORARRAY(BQ39),_xlfn.ANCHORARRAY($C39))</f>
        <v>YuShan</v>
      </c>
      <c r="BR104" s="151" t="str" cm="1">
        <f t="array" ref="BR104:BR133">_xlfn.XLOOKUP(_xlfn._xlws.SORT(_xlfn.ANCHORARRAY(BR39)),_xlfn.ANCHORARRAY(BR39),_xlfn.ANCHORARRAY($C39))</f>
        <v>YuShan</v>
      </c>
      <c r="BS104" s="151" t="str" cm="1">
        <f t="array" ref="BS104:BS133">_xlfn.XLOOKUP(_xlfn._xlws.SORT(_xlfn.ANCHORARRAY(BS39)),_xlfn.ANCHORARRAY(BS39),_xlfn.ANCHORARRAY($C39))</f>
        <v>YuShan</v>
      </c>
      <c r="BT104" s="151" t="str" cm="1">
        <f t="array" ref="BT104:BT133">_xlfn.XLOOKUP(_xlfn._xlws.SORT(_xlfn.ANCHORARRAY(BT39)),_xlfn.ANCHORARRAY(BT39),_xlfn.ANCHORARRAY($C39))</f>
        <v>YuShan</v>
      </c>
      <c r="BU104" s="151" t="str" cm="1">
        <f t="array" ref="BU104:BU133">_xlfn.XLOOKUP(_xlfn._xlws.SORT(_xlfn.ANCHORARRAY(BU39)),_xlfn.ANCHORARRAY(BU39),_xlfn.ANCHORARRAY($C39))</f>
        <v>MaTsu</v>
      </c>
    </row>
    <row r="105" spans="2:73" s="151" customFormat="1" hidden="1" x14ac:dyDescent="0.25">
      <c r="B105" s="181">
        <v>2</v>
      </c>
      <c r="E105" s="181"/>
      <c r="F105" s="192" t="str">
        <v>YuShan</v>
      </c>
      <c r="G105" s="192" t="str">
        <v>Kaohsiung</v>
      </c>
      <c r="H105" s="192" t="str">
        <v>TaiNan</v>
      </c>
      <c r="I105" s="192" t="str">
        <v>YuShan</v>
      </c>
      <c r="J105" s="192" t="str">
        <v>YuShan</v>
      </c>
      <c r="K105" s="192" t="str">
        <v>HengChun</v>
      </c>
      <c r="L105" s="192" t="str">
        <v>YuShan</v>
      </c>
      <c r="M105" s="192" t="str">
        <v>MaTsu</v>
      </c>
      <c r="R105" s="151" t="str">
        <v>TaiNan</v>
      </c>
      <c r="S105" s="151" t="str">
        <v>HengChun</v>
      </c>
      <c r="T105" s="151" t="str">
        <v>TaiNan</v>
      </c>
      <c r="U105" s="151" t="str">
        <v>TaiNan</v>
      </c>
      <c r="V105" s="151" t="str">
        <v>WuQi</v>
      </c>
      <c r="W105" s="151" t="str">
        <v>Kaohsiung</v>
      </c>
      <c r="X105" s="151" t="str">
        <v>Kaohsiung</v>
      </c>
      <c r="AC105" s="151" cm="1">
        <f t="array" ref="AC105:AC109">_xlfn._xlws.SORT(B105:B109)</f>
        <v>2</v>
      </c>
      <c r="AD105" s="151" t="str">
        <v>Kaohsiung</v>
      </c>
      <c r="AE105" s="151" t="str">
        <v>HengChun</v>
      </c>
      <c r="AF105" s="151" t="str">
        <v>Kaohsiung</v>
      </c>
      <c r="AG105" s="151" t="str">
        <v>Kaohsiung</v>
      </c>
      <c r="AH105" s="151" t="str">
        <v>Kaohsiung</v>
      </c>
      <c r="AI105" s="151" t="str">
        <v>TianZhong</v>
      </c>
      <c r="AJ105" s="151" t="str">
        <v>Kaohsiung</v>
      </c>
      <c r="AK105" s="151" t="str">
        <v>MaTsu</v>
      </c>
      <c r="AP105" s="151" t="str">
        <v>AnBu</v>
      </c>
      <c r="AQ105" s="151" t="str">
        <v>AnBu</v>
      </c>
      <c r="AR105" s="151" t="str">
        <v>AnBu</v>
      </c>
      <c r="AS105" s="151" t="str">
        <v>AnBu</v>
      </c>
      <c r="AT105" s="151" t="str">
        <v>AnBu</v>
      </c>
      <c r="AU105" s="151" t="str">
        <v>LanYu</v>
      </c>
      <c r="AV105" s="151" t="str">
        <v>LanYu</v>
      </c>
      <c r="AW105" s="151" t="str">
        <v>MaTsu</v>
      </c>
      <c r="BB105" s="151" t="str">
        <v>Su-Ao</v>
      </c>
      <c r="BC105" s="151" t="str">
        <v>AnBu</v>
      </c>
      <c r="BD105" s="151" t="str">
        <v>AnBu</v>
      </c>
      <c r="BE105" s="151" t="str">
        <v>Su-Ao</v>
      </c>
      <c r="BF105" s="151" t="str">
        <v>AnBu</v>
      </c>
      <c r="BG105" s="151" t="str">
        <v>AnBu</v>
      </c>
      <c r="BH105" s="151" t="str">
        <v>ALiShan</v>
      </c>
      <c r="BI105" s="151" t="str">
        <v>MaTsu</v>
      </c>
      <c r="BJ105" s="186">
        <v>2</v>
      </c>
      <c r="BN105" s="151" t="str">
        <v>HengChun</v>
      </c>
      <c r="BO105" s="151" t="str">
        <v>TaiNan</v>
      </c>
      <c r="BP105" s="151" t="str">
        <v>TaiNan</v>
      </c>
      <c r="BQ105" s="151" t="str">
        <v>Kaohsiung</v>
      </c>
      <c r="BR105" s="151" t="str">
        <v>Kaohsiung</v>
      </c>
      <c r="BS105" s="151" t="str">
        <v>Kaohsiung</v>
      </c>
      <c r="BT105" s="151" t="str">
        <v>Kaohsiung</v>
      </c>
      <c r="BU105" s="151" t="str">
        <v>MaTsu</v>
      </c>
    </row>
    <row r="106" spans="2:73" s="151" customFormat="1" hidden="1" x14ac:dyDescent="0.25">
      <c r="B106" s="181">
        <v>3</v>
      </c>
      <c r="E106" s="181"/>
      <c r="F106" s="192" t="str">
        <v>YongKang</v>
      </c>
      <c r="G106" s="192" t="str">
        <v>YongKang</v>
      </c>
      <c r="H106" s="192" t="str">
        <v>Kaohsiung</v>
      </c>
      <c r="I106" s="192" t="str">
        <v>TaiNan</v>
      </c>
      <c r="J106" s="192" t="str">
        <v>TaiNan</v>
      </c>
      <c r="K106" s="192" t="str">
        <v>YuShan</v>
      </c>
      <c r="L106" s="192" t="str">
        <v>Kaohsiung</v>
      </c>
      <c r="M106" s="192" t="str">
        <v>MaTsu</v>
      </c>
      <c r="R106" s="151" t="str">
        <v>HengChun</v>
      </c>
      <c r="S106" s="151" t="str">
        <v>TaiNan</v>
      </c>
      <c r="T106" s="151" t="str">
        <v>HengChun</v>
      </c>
      <c r="U106" s="151" t="str">
        <v>HengChun</v>
      </c>
      <c r="V106" s="151" t="str">
        <v>YuShan</v>
      </c>
      <c r="W106" s="151" t="str">
        <v>WuQi</v>
      </c>
      <c r="X106" s="151" t="str">
        <v>WuQi</v>
      </c>
      <c r="AC106" s="151">
        <v>3</v>
      </c>
      <c r="AD106" s="151" t="str">
        <v>Kaohsiung</v>
      </c>
      <c r="AE106" s="151" t="str">
        <v>Kaohsiung</v>
      </c>
      <c r="AF106" s="151" t="str">
        <v>Kaohsiung</v>
      </c>
      <c r="AG106" s="151" t="str">
        <v>HengChun</v>
      </c>
      <c r="AH106" s="151" t="str">
        <v>HengChun</v>
      </c>
      <c r="AI106" s="151" t="str">
        <v>HengChun</v>
      </c>
      <c r="AJ106" s="151" t="str">
        <v>DaWu</v>
      </c>
      <c r="AK106" s="151" t="str">
        <v>MaTsu</v>
      </c>
      <c r="AP106" s="151" t="str">
        <v>ZhuZiHu</v>
      </c>
      <c r="AQ106" s="151" t="str">
        <v>MaTsu</v>
      </c>
      <c r="AR106" s="151" t="str">
        <v>ALiShan</v>
      </c>
      <c r="AS106" s="151" t="str">
        <v>LanYu</v>
      </c>
      <c r="AT106" s="151" t="str">
        <v>LanYu</v>
      </c>
      <c r="AU106" s="151" t="str">
        <v>ZhuZiHu</v>
      </c>
      <c r="AV106" s="151" t="str">
        <v>ZhuZiHu</v>
      </c>
      <c r="AW106" s="151" t="str">
        <v>MaTsu</v>
      </c>
      <c r="BB106" s="151" t="str">
        <v>AnBu</v>
      </c>
      <c r="BC106" s="151" t="str">
        <v>Su-Ao</v>
      </c>
      <c r="BD106" s="151" t="str">
        <v>ZhuZiHu</v>
      </c>
      <c r="BE106" s="151" t="str">
        <v>AnBu</v>
      </c>
      <c r="BF106" s="151" t="str">
        <v>ZhuZiHu</v>
      </c>
      <c r="BG106" s="151" t="str">
        <v>ZhuZiHu</v>
      </c>
      <c r="BH106" s="151" t="str">
        <v>ZhuZiHu</v>
      </c>
      <c r="BI106" s="151" t="str">
        <v>MaTsu</v>
      </c>
      <c r="BJ106" s="186">
        <v>3</v>
      </c>
      <c r="BN106" s="151" t="str">
        <v>TaiNan</v>
      </c>
      <c r="BO106" s="151" t="str">
        <v>TaiNan</v>
      </c>
      <c r="BP106" s="151" t="str">
        <v>HengChun</v>
      </c>
      <c r="BQ106" s="151" t="str">
        <v>WuQi</v>
      </c>
      <c r="BR106" s="151" t="str">
        <v>ALiShan</v>
      </c>
      <c r="BS106" s="151" t="str">
        <v>TaiNan</v>
      </c>
      <c r="BT106" s="151" t="str">
        <v>TaiNan</v>
      </c>
      <c r="BU106" s="151" t="str">
        <v>MaTsu</v>
      </c>
    </row>
    <row r="107" spans="2:73" s="151" customFormat="1" hidden="1" x14ac:dyDescent="0.25">
      <c r="B107" s="181">
        <v>4</v>
      </c>
      <c r="E107" s="181"/>
      <c r="F107" s="192" t="str">
        <v>Kaohsiung</v>
      </c>
      <c r="G107" s="192" t="str">
        <v>WuQi</v>
      </c>
      <c r="H107" s="192" t="str">
        <v>PengHu</v>
      </c>
      <c r="I107" s="192" t="str">
        <v>DaWu</v>
      </c>
      <c r="J107" s="192" t="str">
        <v>DaWu</v>
      </c>
      <c r="K107" s="192" t="str">
        <v>TaiNan</v>
      </c>
      <c r="L107" s="192" t="str">
        <v>TaiNan</v>
      </c>
      <c r="M107" s="192" t="str">
        <v>MaTsu</v>
      </c>
      <c r="R107" s="151" t="str">
        <v>WuQi</v>
      </c>
      <c r="S107" s="151" t="str">
        <v>WuQi</v>
      </c>
      <c r="T107" s="151" t="str">
        <v>WuQi</v>
      </c>
      <c r="U107" s="151" t="str">
        <v>YongKang</v>
      </c>
      <c r="V107" s="151" t="str">
        <v>TaiNan</v>
      </c>
      <c r="W107" s="151" t="str">
        <v>YongKang</v>
      </c>
      <c r="X107" s="151" t="str">
        <v>KinMen</v>
      </c>
      <c r="AC107" s="151">
        <v>4</v>
      </c>
      <c r="AD107" s="151" t="str">
        <v>DaWu</v>
      </c>
      <c r="AE107" s="151" t="str">
        <v>DaWu</v>
      </c>
      <c r="AF107" s="151" t="str">
        <v>DaWu</v>
      </c>
      <c r="AG107" s="151" t="str">
        <v>DaWu</v>
      </c>
      <c r="AH107" s="151" t="str">
        <v>DaWu</v>
      </c>
      <c r="AI107" s="151" t="str">
        <v>DaWu</v>
      </c>
      <c r="AJ107" s="151" t="str">
        <v>Taitung</v>
      </c>
      <c r="AK107" s="151" t="str">
        <v>MaTsu</v>
      </c>
      <c r="AP107" s="151" t="str">
        <v>ZhuZiHu</v>
      </c>
      <c r="AQ107" s="151" t="str">
        <v>ZhuZiHu</v>
      </c>
      <c r="AR107" s="151" t="str">
        <v>LanYu</v>
      </c>
      <c r="AS107" s="151" t="str">
        <v>ALiShan</v>
      </c>
      <c r="AT107" s="151" t="str">
        <v>ZhuZiHu</v>
      </c>
      <c r="AU107" s="151" t="str">
        <v>ALiShan</v>
      </c>
      <c r="AV107" s="151" t="str">
        <v>PengJiaYu</v>
      </c>
      <c r="AW107" s="151" t="str">
        <v>MaTsu</v>
      </c>
      <c r="BB107" s="151" t="str">
        <v>ALiShan</v>
      </c>
      <c r="BC107" s="151" t="str">
        <v>ZhuZiHu</v>
      </c>
      <c r="BD107" s="151" t="str">
        <v>Su-Ao</v>
      </c>
      <c r="BE107" s="151" t="str">
        <v>ZhuZiHu</v>
      </c>
      <c r="BF107" s="151" t="str">
        <v>Su-Ao</v>
      </c>
      <c r="BG107" s="151" t="str">
        <v>KeeLung</v>
      </c>
      <c r="BH107" s="151" t="str">
        <v>Su-Ao</v>
      </c>
      <c r="BI107" s="151" t="str">
        <v>MaTsu</v>
      </c>
      <c r="BJ107" s="186">
        <v>4</v>
      </c>
      <c r="BN107" s="151" t="str">
        <v>TaiNan</v>
      </c>
      <c r="BO107" s="151" t="str">
        <v>Kaohsiung</v>
      </c>
      <c r="BP107" s="151" t="str">
        <v>Kaohsiung</v>
      </c>
      <c r="BQ107" s="151" t="str">
        <v>WuQi</v>
      </c>
      <c r="BR107" s="151" t="str">
        <v>WuQi</v>
      </c>
      <c r="BS107" s="151" t="str">
        <v>HengChun</v>
      </c>
      <c r="BT107" s="151" t="str">
        <v>TaiChung</v>
      </c>
      <c r="BU107" s="151" t="str">
        <v>MaTsu</v>
      </c>
    </row>
    <row r="108" spans="2:73" s="151" customFormat="1" hidden="1" x14ac:dyDescent="0.25">
      <c r="B108" s="181">
        <v>5</v>
      </c>
      <c r="E108" s="181"/>
      <c r="F108" s="192" t="str">
        <v>TaiNan</v>
      </c>
      <c r="G108" s="192" t="str">
        <v>DaWu</v>
      </c>
      <c r="H108" s="192" t="str">
        <v>YuShan</v>
      </c>
      <c r="I108" s="192" t="str">
        <v>TaiChung</v>
      </c>
      <c r="J108" s="192" t="str">
        <v>TaiChung</v>
      </c>
      <c r="K108" s="192" t="str">
        <v>DaWu</v>
      </c>
      <c r="L108" s="192" t="str">
        <v>HengChun</v>
      </c>
      <c r="M108" s="192" t="str">
        <v>MaTsu</v>
      </c>
      <c r="R108" s="151" t="str">
        <v>ChiaYi</v>
      </c>
      <c r="S108" s="151" t="str">
        <v>ChiaYi</v>
      </c>
      <c r="T108" s="151" t="str">
        <v>ChiaYi</v>
      </c>
      <c r="U108" s="151" t="str">
        <v>WuQi</v>
      </c>
      <c r="V108" s="151" t="str">
        <v>ChiaYi</v>
      </c>
      <c r="W108" s="151" t="str">
        <v>ChiaYi</v>
      </c>
      <c r="X108" s="151" t="str">
        <v>ChiaYi</v>
      </c>
      <c r="AC108" s="151">
        <v>5</v>
      </c>
      <c r="AD108" s="151" t="str">
        <v>Taitung</v>
      </c>
      <c r="AE108" s="151" t="str">
        <v>Taitung</v>
      </c>
      <c r="AF108" s="151" t="str">
        <v>TaiNan</v>
      </c>
      <c r="AG108" s="151" t="str">
        <v>DaWu</v>
      </c>
      <c r="AH108" s="151" t="str">
        <v>Taitung</v>
      </c>
      <c r="AI108" s="151" t="str">
        <v>TaiNan</v>
      </c>
      <c r="AJ108" s="151" t="str">
        <v>TaiNan</v>
      </c>
      <c r="AK108" s="151" t="str">
        <v>MaTsu</v>
      </c>
      <c r="AP108" s="151" t="str">
        <v>MaTsu</v>
      </c>
      <c r="AQ108" s="151" t="str">
        <v>LanYu</v>
      </c>
      <c r="AR108" s="151" t="str">
        <v>ZhuZiHu</v>
      </c>
      <c r="AS108" s="151" t="str">
        <v>ZhuZiHu</v>
      </c>
      <c r="AT108" s="151" t="str">
        <v>ALiShan</v>
      </c>
      <c r="AU108" s="151" t="str">
        <v>Su-Ao</v>
      </c>
      <c r="AV108" s="151" t="str">
        <v>ALiShan</v>
      </c>
      <c r="AW108" s="151" t="str">
        <v>MaTsu</v>
      </c>
      <c r="BB108" s="151" t="str">
        <v>ZhuZiHu</v>
      </c>
      <c r="BC108" s="151" t="str">
        <v>ALiShan</v>
      </c>
      <c r="BD108" s="151" t="str">
        <v>ALiShan</v>
      </c>
      <c r="BE108" s="151" t="str">
        <v>ALiShan</v>
      </c>
      <c r="BF108" s="151" t="str">
        <v>ALiShan</v>
      </c>
      <c r="BG108" s="151" t="str">
        <v>YiLan</v>
      </c>
      <c r="BH108" s="151" t="str">
        <v>KeeLung</v>
      </c>
      <c r="BI108" s="151" t="str">
        <v>MaTsu</v>
      </c>
      <c r="BJ108" s="186">
        <v>5</v>
      </c>
      <c r="BN108" s="151" t="str">
        <v>WuQi</v>
      </c>
      <c r="BO108" s="151" t="str">
        <v>WuQi</v>
      </c>
      <c r="BP108" s="151" t="str">
        <v>WuQi</v>
      </c>
      <c r="BQ108" s="151" t="str">
        <v>WuQi</v>
      </c>
      <c r="BR108" s="151" t="str">
        <v>TaiNan</v>
      </c>
      <c r="BS108" s="151" t="str">
        <v>TaiChung</v>
      </c>
      <c r="BT108" s="151" t="str">
        <v>TaiChung</v>
      </c>
      <c r="BU108" s="151" t="str">
        <v>MaTsu</v>
      </c>
    </row>
    <row r="109" spans="2:73" s="151" customFormat="1" hidden="1" x14ac:dyDescent="0.25">
      <c r="B109" s="181">
        <v>6</v>
      </c>
      <c r="E109" s="181"/>
      <c r="F109" s="192" t="str">
        <v>WuQi</v>
      </c>
      <c r="G109" s="192" t="str">
        <v>YuShan</v>
      </c>
      <c r="H109" s="192" t="str">
        <v>YongKang</v>
      </c>
      <c r="I109" s="192" t="str">
        <v>Kaohsiung</v>
      </c>
      <c r="J109" s="192" t="str">
        <v>KinMen</v>
      </c>
      <c r="K109" s="192" t="str">
        <v>PengHu</v>
      </c>
      <c r="L109" s="192" t="str">
        <v>PengHu</v>
      </c>
      <c r="M109" s="192" t="str">
        <v>MaTsu</v>
      </c>
      <c r="R109" s="151" t="str">
        <v>YongKang</v>
      </c>
      <c r="S109" s="151" t="str">
        <v>Taitung</v>
      </c>
      <c r="T109" s="151" t="str">
        <v>KinMen</v>
      </c>
      <c r="U109" s="151" t="str">
        <v>PengHu</v>
      </c>
      <c r="V109" s="151" t="str">
        <v>YongKang</v>
      </c>
      <c r="W109" s="151" t="str">
        <v>HengChun</v>
      </c>
      <c r="X109" s="151" t="str">
        <v>TianZhong</v>
      </c>
      <c r="AC109" s="151">
        <v>6</v>
      </c>
      <c r="AD109" s="151" t="str">
        <v>Taitung</v>
      </c>
      <c r="AE109" s="151" t="str">
        <v>TaiNan</v>
      </c>
      <c r="AF109" s="151" t="str">
        <v>Taitung</v>
      </c>
      <c r="AG109" s="151" t="str">
        <v>Taitung</v>
      </c>
      <c r="AH109" s="151" t="str">
        <v>Taitung</v>
      </c>
      <c r="AI109" s="151" t="str">
        <v>Taitung</v>
      </c>
      <c r="AJ109" s="151" t="str">
        <v>YongKang</v>
      </c>
      <c r="AK109" s="151" t="str">
        <v>MaTsu</v>
      </c>
      <c r="AP109" s="151" t="str">
        <v>LanYu</v>
      </c>
      <c r="AQ109" s="151" t="str">
        <v>Sun Moon Lake</v>
      </c>
      <c r="AR109" s="151" t="str">
        <v>Sun Moon Lake</v>
      </c>
      <c r="AS109" s="151" t="str">
        <v>MaTsu</v>
      </c>
      <c r="AT109" s="151" t="str">
        <v>PengHu</v>
      </c>
      <c r="AU109" s="151" t="str">
        <v>PengHu</v>
      </c>
      <c r="AV109" s="151" t="str">
        <v>MaTsu</v>
      </c>
      <c r="AW109" s="151" t="str">
        <v>MaTsu</v>
      </c>
      <c r="BB109" s="151" t="str">
        <v>KeeLung</v>
      </c>
      <c r="BC109" s="151" t="str">
        <v>KeeLung</v>
      </c>
      <c r="BD109" s="151" t="str">
        <v>KeeLung</v>
      </c>
      <c r="BE109" s="151" t="str">
        <v>KeeLung</v>
      </c>
      <c r="BF109" s="151" t="str">
        <v>KeeLung</v>
      </c>
      <c r="BG109" s="151" t="str">
        <v>ALiShan</v>
      </c>
      <c r="BH109" s="151" t="str">
        <v>LanYu</v>
      </c>
      <c r="BI109" s="151" t="str">
        <v>MaTsu</v>
      </c>
      <c r="BJ109" s="151">
        <v>6</v>
      </c>
      <c r="BN109" s="151" t="str">
        <v>ALiShan</v>
      </c>
      <c r="BO109" s="151" t="str">
        <v>DaWu</v>
      </c>
      <c r="BP109" s="151" t="str">
        <v>ALiShan</v>
      </c>
      <c r="BQ109" s="151" t="str">
        <v>KinMen</v>
      </c>
      <c r="BR109" s="151" t="str">
        <v>KinMen</v>
      </c>
      <c r="BS109" s="151" t="str">
        <v>TaiChung</v>
      </c>
      <c r="BT109" s="151" t="str">
        <v>KinMen</v>
      </c>
      <c r="BU109" s="151" t="str">
        <v>MaTsu</v>
      </c>
    </row>
    <row r="110" spans="2:73" s="151" customFormat="1" hidden="1" x14ac:dyDescent="0.25">
      <c r="B110" s="181">
        <v>7</v>
      </c>
      <c r="E110" s="181"/>
      <c r="F110" s="192" t="str">
        <v>DaWu</v>
      </c>
      <c r="G110" s="192" t="str">
        <v>TaiNan</v>
      </c>
      <c r="H110" s="192" t="str">
        <v>WuQi</v>
      </c>
      <c r="I110" s="192" t="str">
        <v>WuQi</v>
      </c>
      <c r="J110" s="192" t="str">
        <v>YongKang</v>
      </c>
      <c r="K110" s="192" t="str">
        <v>TianZhong</v>
      </c>
      <c r="L110" s="192" t="str">
        <v>TaiChung</v>
      </c>
      <c r="M110" s="192" t="str">
        <v>MaTsu</v>
      </c>
      <c r="R110" s="151" t="str">
        <v>PengHu</v>
      </c>
      <c r="S110" s="151" t="str">
        <v>PengHu</v>
      </c>
      <c r="T110" s="151" t="str">
        <v>PengHu</v>
      </c>
      <c r="U110" s="151" t="str">
        <v>ChiaYi</v>
      </c>
      <c r="V110" s="151" t="str">
        <v>TaiChung</v>
      </c>
      <c r="W110" s="151" t="str">
        <v>TaiChung</v>
      </c>
      <c r="X110" s="151" t="str">
        <v>PengHu</v>
      </c>
      <c r="AD110" s="151" t="str">
        <v>YongKang</v>
      </c>
      <c r="AE110" s="151" t="str">
        <v>YongKang</v>
      </c>
      <c r="AF110" s="151" t="str">
        <v>YongKang</v>
      </c>
      <c r="AG110" s="151" t="str">
        <v>YongKang</v>
      </c>
      <c r="AH110" s="151" t="str">
        <v>YongKang</v>
      </c>
      <c r="AI110" s="151" t="str">
        <v>YongKang</v>
      </c>
      <c r="AJ110" s="151" t="str">
        <v>TaiChung</v>
      </c>
      <c r="AK110" s="151" t="str">
        <v>MaTsu</v>
      </c>
      <c r="AP110" s="151" t="str">
        <v>XinWu</v>
      </c>
      <c r="AQ110" s="151" t="str">
        <v>ALiShan</v>
      </c>
      <c r="AR110" s="151" t="str">
        <v>MaTsu</v>
      </c>
      <c r="AS110" s="151" t="str">
        <v>PengHu</v>
      </c>
      <c r="AT110" s="151" t="str">
        <v>Su-Ao</v>
      </c>
      <c r="AU110" s="151" t="str">
        <v>MaTsu</v>
      </c>
      <c r="AV110" s="151" t="str">
        <v>MaTsu</v>
      </c>
      <c r="AW110" s="151" t="str">
        <v>MaTsu</v>
      </c>
      <c r="BB110" s="151" t="str">
        <v>LanYu</v>
      </c>
      <c r="BC110" s="151" t="str">
        <v>LanYu</v>
      </c>
      <c r="BD110" s="151" t="str">
        <v>YiLan</v>
      </c>
      <c r="BE110" s="151" t="str">
        <v>Kaohsiung</v>
      </c>
      <c r="BF110" s="151" t="str">
        <v>Sun Moon Lake</v>
      </c>
      <c r="BG110" s="151" t="str">
        <v>LanYu</v>
      </c>
      <c r="BH110" s="151" t="str">
        <v>Kaohsiung</v>
      </c>
      <c r="BI110" s="151" t="str">
        <v>MaTsu</v>
      </c>
      <c r="BJ110" s="151">
        <v>7</v>
      </c>
      <c r="BN110" s="151" t="str">
        <v>TaiChung</v>
      </c>
      <c r="BO110" s="151" t="str">
        <v>XinWu</v>
      </c>
      <c r="BP110" s="151" t="str">
        <v>KinMen</v>
      </c>
      <c r="BQ110" s="151" t="str">
        <v>TaiChung</v>
      </c>
      <c r="BR110" s="151" t="str">
        <v>KinMen</v>
      </c>
      <c r="BS110" s="151" t="str">
        <v>ALiShan</v>
      </c>
      <c r="BT110" s="151" t="str">
        <v>KinMen</v>
      </c>
      <c r="BU110" s="151" t="str">
        <v>MaTsu</v>
      </c>
    </row>
    <row r="111" spans="2:73" s="151" customFormat="1" hidden="1" x14ac:dyDescent="0.25">
      <c r="B111" s="181">
        <v>8</v>
      </c>
      <c r="E111" s="181"/>
      <c r="F111" s="192" t="str">
        <v>HengChun</v>
      </c>
      <c r="G111" s="192" t="str">
        <v>HengChun</v>
      </c>
      <c r="H111" s="192" t="str">
        <v>TaiChung</v>
      </c>
      <c r="I111" s="192" t="str">
        <v>PengHu</v>
      </c>
      <c r="J111" s="192" t="str">
        <v>ChengGong</v>
      </c>
      <c r="K111" s="192" t="str">
        <v>ChiaYi</v>
      </c>
      <c r="L111" s="192" t="str">
        <v>YongKang</v>
      </c>
      <c r="M111" s="192" t="str">
        <v>MaTsu</v>
      </c>
      <c r="R111" s="151" t="str">
        <v>TaiChung</v>
      </c>
      <c r="S111" s="151" t="str">
        <v>DaWu</v>
      </c>
      <c r="T111" s="151" t="str">
        <v>TaiChung</v>
      </c>
      <c r="U111" s="151" t="str">
        <v>YuShan</v>
      </c>
      <c r="V111" s="151" t="str">
        <v>KinMen</v>
      </c>
      <c r="W111" s="151" t="str">
        <v>PengHu</v>
      </c>
      <c r="X111" s="151" t="str">
        <v>YongKang</v>
      </c>
      <c r="AD111" s="151" t="str">
        <v>TaiChung</v>
      </c>
      <c r="AE111" s="151" t="str">
        <v>ChiaYi</v>
      </c>
      <c r="AF111" s="151" t="str">
        <v>ChiaYi</v>
      </c>
      <c r="AG111" s="151" t="str">
        <v>TaiChung</v>
      </c>
      <c r="AH111" s="151" t="str">
        <v>ChiaYi</v>
      </c>
      <c r="AI111" s="151" t="str">
        <v>ChiaYi</v>
      </c>
      <c r="AJ111" s="151" t="str">
        <v>Taipei</v>
      </c>
      <c r="AK111" s="151" t="str">
        <v>MaTsu</v>
      </c>
      <c r="AP111" s="151" t="str">
        <v>ALiShan</v>
      </c>
      <c r="AQ111" s="151" t="str">
        <v>XinWu</v>
      </c>
      <c r="AR111" s="151" t="str">
        <v>YiLan</v>
      </c>
      <c r="AS111" s="151" t="str">
        <v>Su-Ao</v>
      </c>
      <c r="AT111" s="151" t="str">
        <v>Tamsui</v>
      </c>
      <c r="AU111" s="151" t="str">
        <v>PengJiaYu</v>
      </c>
      <c r="AV111" s="151" t="str">
        <v>YiLan</v>
      </c>
      <c r="AW111" s="151" t="str">
        <v>MaTsu</v>
      </c>
      <c r="BB111" s="151" t="str">
        <v>YiLan</v>
      </c>
      <c r="BC111" s="151" t="str">
        <v>ChengGong</v>
      </c>
      <c r="BD111" s="151" t="str">
        <v>LanYu</v>
      </c>
      <c r="BE111" s="151" t="str">
        <v>LanYu</v>
      </c>
      <c r="BF111" s="151" t="str">
        <v>LanYu</v>
      </c>
      <c r="BG111" s="151" t="str">
        <v>Kaohsiung</v>
      </c>
      <c r="BH111" s="151" t="str">
        <v>HengChun</v>
      </c>
      <c r="BI111" s="151" t="str">
        <v>MaTsu</v>
      </c>
      <c r="BJ111" s="151">
        <v>8</v>
      </c>
      <c r="BN111" s="151" t="str">
        <v>KinMen</v>
      </c>
      <c r="BO111" s="151" t="str">
        <v>XinWu</v>
      </c>
      <c r="BP111" s="151" t="str">
        <v>TaiChung</v>
      </c>
      <c r="BQ111" s="151" t="str">
        <v>ALiShan</v>
      </c>
      <c r="BR111" s="151" t="str">
        <v>KinMen</v>
      </c>
      <c r="BS111" s="151" t="str">
        <v>TianZhong</v>
      </c>
      <c r="BT111" s="151" t="str">
        <v>KinMen</v>
      </c>
      <c r="BU111" s="151" t="str">
        <v>MaTsu</v>
      </c>
    </row>
    <row r="112" spans="2:73" s="151" customFormat="1" hidden="1" x14ac:dyDescent="0.25">
      <c r="B112" s="181">
        <v>9</v>
      </c>
      <c r="E112" s="181"/>
      <c r="F112" s="192" t="str">
        <v>XinWu</v>
      </c>
      <c r="G112" s="192" t="str">
        <v>XinWu</v>
      </c>
      <c r="H112" s="192" t="str">
        <v>DaWu</v>
      </c>
      <c r="I112" s="192" t="str">
        <v>YongKang</v>
      </c>
      <c r="J112" s="192" t="str">
        <v>Kaohsiung</v>
      </c>
      <c r="K112" s="192" t="str">
        <v>YongKang</v>
      </c>
      <c r="L112" s="192" t="str">
        <v>KinMen</v>
      </c>
      <c r="M112" s="192" t="str">
        <v>MaTsu</v>
      </c>
      <c r="R112" s="151" t="str">
        <v>YuShan</v>
      </c>
      <c r="S112" s="151" t="str">
        <v>YongKang</v>
      </c>
      <c r="T112" s="151" t="str">
        <v>Taitung</v>
      </c>
      <c r="U112" s="151" t="str">
        <v>KinMen</v>
      </c>
      <c r="V112" s="151" t="str">
        <v>PengHu</v>
      </c>
      <c r="W112" s="151" t="str">
        <v>YuShan</v>
      </c>
      <c r="X112" s="151" t="str">
        <v>TaiChung</v>
      </c>
      <c r="AD112" s="151" t="str">
        <v>TaiChung</v>
      </c>
      <c r="AE112" s="151" t="str">
        <v>TaiChung</v>
      </c>
      <c r="AF112" s="151" t="str">
        <v>PengHu</v>
      </c>
      <c r="AG112" s="151" t="str">
        <v>TaiChung</v>
      </c>
      <c r="AH112" s="151" t="str">
        <v>TaiChung</v>
      </c>
      <c r="AI112" s="151" t="str">
        <v>TaiChung</v>
      </c>
      <c r="AJ112" s="151" t="str">
        <v>Taipei</v>
      </c>
      <c r="AK112" s="151" t="str">
        <v>MaTsu</v>
      </c>
      <c r="AP112" s="151" t="str">
        <v>YiLan</v>
      </c>
      <c r="AQ112" s="151" t="str">
        <v>PengJiaYu</v>
      </c>
      <c r="AR112" s="151" t="str">
        <v>PengJiaYu</v>
      </c>
      <c r="AS112" s="151" t="str">
        <v>ChengGong</v>
      </c>
      <c r="AT112" s="151" t="str">
        <v>MaTsu</v>
      </c>
      <c r="AU112" s="151" t="str">
        <v>PengJiaYu</v>
      </c>
      <c r="AV112" s="151" t="str">
        <v>KeeLung</v>
      </c>
      <c r="AW112" s="151" t="str">
        <v>MaTsu</v>
      </c>
      <c r="BB112" s="151" t="str">
        <v>Taipei</v>
      </c>
      <c r="BC112" s="151" t="str">
        <v>DaWu</v>
      </c>
      <c r="BD112" s="151" t="str">
        <v>YuShan</v>
      </c>
      <c r="BE112" s="151" t="str">
        <v>HengChun</v>
      </c>
      <c r="BF112" s="151" t="str">
        <v>YuShan</v>
      </c>
      <c r="BG112" s="151" t="str">
        <v>Banqiao</v>
      </c>
      <c r="BH112" s="151" t="str">
        <v>TaiNan</v>
      </c>
      <c r="BI112" s="151" t="str">
        <v>MaTsu</v>
      </c>
      <c r="BJ112" s="151">
        <v>9</v>
      </c>
      <c r="BN112" s="151" t="str">
        <v>KinMen</v>
      </c>
      <c r="BO112" s="151" t="str">
        <v>XinWu</v>
      </c>
      <c r="BP112" s="151" t="str">
        <v>TaiChung</v>
      </c>
      <c r="BQ112" s="151" t="str">
        <v>ChiaYi</v>
      </c>
      <c r="BR112" s="151" t="str">
        <v>ChiaYi</v>
      </c>
      <c r="BS112" s="151" t="str">
        <v>KinMen</v>
      </c>
      <c r="BT112" s="151" t="str">
        <v>ALiShan</v>
      </c>
      <c r="BU112" s="151" t="str">
        <v>MaTsu</v>
      </c>
    </row>
    <row r="113" spans="2:73" s="151" customFormat="1" hidden="1" x14ac:dyDescent="0.25">
      <c r="B113" s="181">
        <v>10</v>
      </c>
      <c r="E113" s="181"/>
      <c r="F113" s="192" t="str">
        <v>PengJiaYu</v>
      </c>
      <c r="G113" s="192" t="str">
        <v>TaiChung</v>
      </c>
      <c r="H113" s="192" t="str">
        <v>XinWu</v>
      </c>
      <c r="I113" s="192" t="str">
        <v>Taitung</v>
      </c>
      <c r="J113" s="192" t="str">
        <v>WuQi</v>
      </c>
      <c r="K113" s="192" t="str">
        <v>TaiChung</v>
      </c>
      <c r="L113" s="192" t="str">
        <v>ChengGong</v>
      </c>
      <c r="M113" s="192" t="str">
        <v>MaTsu</v>
      </c>
      <c r="R113" s="151" t="str">
        <v>Taitung</v>
      </c>
      <c r="S113" s="151" t="str">
        <v>HsinChu</v>
      </c>
      <c r="T113" s="151" t="str">
        <v>YuShan</v>
      </c>
      <c r="U113" s="151" t="str">
        <v>TaiChung</v>
      </c>
      <c r="V113" s="151" t="str">
        <v>HsinChu</v>
      </c>
      <c r="W113" s="151" t="str">
        <v>KinMen</v>
      </c>
      <c r="X113" s="151" t="str">
        <v>YuShan</v>
      </c>
      <c r="AD113" s="151" t="str">
        <v>PengHu</v>
      </c>
      <c r="AE113" s="151" t="str">
        <v>TaiChung</v>
      </c>
      <c r="AF113" s="151" t="str">
        <v>TaiChung</v>
      </c>
      <c r="AG113" s="151" t="str">
        <v>TaiChung</v>
      </c>
      <c r="AH113" s="151" t="str">
        <v>TaiChung</v>
      </c>
      <c r="AI113" s="151" t="str">
        <v>HuaLien</v>
      </c>
      <c r="AJ113" s="151" t="str">
        <v>TianZhong</v>
      </c>
      <c r="AK113" s="151" t="str">
        <v>MaTsu</v>
      </c>
      <c r="AP113" s="151" t="str">
        <v>PengJiaYu</v>
      </c>
      <c r="AQ113" s="151" t="str">
        <v>YiLan</v>
      </c>
      <c r="AR113" s="151" t="str">
        <v>Su-Ao</v>
      </c>
      <c r="AS113" s="151" t="str">
        <v>Sun Moon Lake</v>
      </c>
      <c r="AT113" s="151" t="str">
        <v>YiLan</v>
      </c>
      <c r="AU113" s="151" t="str">
        <v>YiLan</v>
      </c>
      <c r="AV113" s="151" t="str">
        <v>KeeLung</v>
      </c>
      <c r="AW113" s="151" t="str">
        <v>MaTsu</v>
      </c>
      <c r="BB113" s="151" t="str">
        <v>YuShan</v>
      </c>
      <c r="BC113" s="151" t="str">
        <v>YuShan</v>
      </c>
      <c r="BD113" s="151" t="str">
        <v>Sun Moon Lake</v>
      </c>
      <c r="BE113" s="151" t="str">
        <v>YiLan</v>
      </c>
      <c r="BF113" s="151" t="str">
        <v>Tamsui</v>
      </c>
      <c r="BG113" s="151" t="str">
        <v>Sun Moon Lake</v>
      </c>
      <c r="BH113" s="151" t="str">
        <v>YuShan</v>
      </c>
      <c r="BI113" s="151" t="str">
        <v>MaTsu</v>
      </c>
      <c r="BJ113" s="151">
        <v>10</v>
      </c>
      <c r="BN113" s="151" t="str">
        <v>KinMen</v>
      </c>
      <c r="BO113" s="151" t="str">
        <v>XinWu</v>
      </c>
      <c r="BP113" s="151" t="str">
        <v>XinWu</v>
      </c>
      <c r="BQ113" s="151" t="str">
        <v>ChiaYi</v>
      </c>
      <c r="BR113" s="151" t="str">
        <v>XinWu</v>
      </c>
      <c r="BS113" s="151" t="str">
        <v>PengHu</v>
      </c>
      <c r="BT113" s="151" t="str">
        <v>PengHu</v>
      </c>
      <c r="BU113" s="151" t="str">
        <v>MaTsu</v>
      </c>
    </row>
    <row r="114" spans="2:73" s="151" customFormat="1" hidden="1" x14ac:dyDescent="0.25">
      <c r="B114" s="181">
        <v>11</v>
      </c>
      <c r="E114" s="181"/>
      <c r="F114" s="192" t="str">
        <v>ChengGong</v>
      </c>
      <c r="G114" s="192" t="str">
        <v>PengHu</v>
      </c>
      <c r="H114" s="192" t="str">
        <v>HengChun</v>
      </c>
      <c r="I114" s="192" t="str">
        <v>ChiaYi</v>
      </c>
      <c r="J114" s="192" t="str">
        <v>HengChun</v>
      </c>
      <c r="K114" s="192" t="str">
        <v>WuQi</v>
      </c>
      <c r="L114" s="192" t="str">
        <v>DaWu</v>
      </c>
      <c r="M114" s="192" t="str">
        <v>MaTsu</v>
      </c>
      <c r="R114" s="151" t="str">
        <v>DaWu</v>
      </c>
      <c r="S114" s="151" t="str">
        <v>TaiChung</v>
      </c>
      <c r="T114" s="151" t="str">
        <v>YongKang</v>
      </c>
      <c r="U114" s="151" t="str">
        <v>XinWu</v>
      </c>
      <c r="V114" s="151" t="str">
        <v>Taitung</v>
      </c>
      <c r="W114" s="151" t="str">
        <v>HsinChu</v>
      </c>
      <c r="X114" s="151" t="str">
        <v>HengChun</v>
      </c>
      <c r="AD114" s="151" t="str">
        <v>PengHu</v>
      </c>
      <c r="AE114" s="151" t="str">
        <v>TaiChung</v>
      </c>
      <c r="AF114" s="151" t="str">
        <v>HuaLien</v>
      </c>
      <c r="AG114" s="151" t="str">
        <v>HuaLien</v>
      </c>
      <c r="AH114" s="151" t="str">
        <v>TaiChung</v>
      </c>
      <c r="AI114" s="151" t="str">
        <v>ChengGong</v>
      </c>
      <c r="AJ114" s="151" t="str">
        <v>Banqiao</v>
      </c>
      <c r="AK114" s="151" t="str">
        <v>MaTsu</v>
      </c>
      <c r="AP114" s="151" t="str">
        <v>HuaLien</v>
      </c>
      <c r="AQ114" s="151" t="str">
        <v>Su-Ao</v>
      </c>
      <c r="AR114" s="151" t="str">
        <v>XinWu</v>
      </c>
      <c r="AS114" s="151" t="str">
        <v>PengJiaYu</v>
      </c>
      <c r="AT114" s="151" t="str">
        <v>PengJiaYu</v>
      </c>
      <c r="AU114" s="151" t="str">
        <v>TianZhong</v>
      </c>
      <c r="AV114" s="151" t="str">
        <v>ChengGong</v>
      </c>
      <c r="AW114" s="151" t="str">
        <v>MaTsu</v>
      </c>
      <c r="BB114" s="151" t="str">
        <v>Banqiao</v>
      </c>
      <c r="BC114" s="151" t="str">
        <v>HuaLien</v>
      </c>
      <c r="BD114" s="151" t="str">
        <v>Taipei</v>
      </c>
      <c r="BE114" s="151" t="str">
        <v>TaiNan</v>
      </c>
      <c r="BF114" s="151" t="str">
        <v>YiLan</v>
      </c>
      <c r="BG114" s="151" t="str">
        <v>YuShan</v>
      </c>
      <c r="BH114" s="151" t="str">
        <v>DaWu</v>
      </c>
      <c r="BI114" s="151" t="str">
        <v>MaTsu</v>
      </c>
      <c r="BJ114" s="151">
        <v>11</v>
      </c>
      <c r="BN114" s="151" t="str">
        <v>XinWu</v>
      </c>
      <c r="BO114" s="151" t="str">
        <v>XinWu</v>
      </c>
      <c r="BP114" s="151" t="str">
        <v>XinWu</v>
      </c>
      <c r="BQ114" s="151" t="str">
        <v>XinWu</v>
      </c>
      <c r="BR114" s="151" t="str">
        <v>XinWu</v>
      </c>
      <c r="BS114" s="151" t="str">
        <v>PengHu</v>
      </c>
      <c r="BT114" s="151" t="str">
        <v>HsinChu</v>
      </c>
      <c r="BU114" s="151" t="str">
        <v>MaTsu</v>
      </c>
    </row>
    <row r="115" spans="2:73" s="151" customFormat="1" hidden="1" x14ac:dyDescent="0.25">
      <c r="B115" s="181">
        <v>12</v>
      </c>
      <c r="E115" s="181"/>
      <c r="F115" s="192" t="str">
        <v>Taitung</v>
      </c>
      <c r="G115" s="192" t="str">
        <v>ChengGong</v>
      </c>
      <c r="H115" s="192" t="str">
        <v>ChiaYi</v>
      </c>
      <c r="I115" s="192" t="str">
        <v>HengChun</v>
      </c>
      <c r="J115" s="192" t="str">
        <v>Taitung</v>
      </c>
      <c r="K115" s="192" t="str">
        <v>Taitung</v>
      </c>
      <c r="L115" s="192" t="str">
        <v>TianZhong</v>
      </c>
      <c r="M115" s="192" t="str">
        <v>MaTsu</v>
      </c>
      <c r="R115" s="151" t="str">
        <v>HsinChu</v>
      </c>
      <c r="S115" s="151" t="str">
        <v>YuShan</v>
      </c>
      <c r="T115" s="151" t="str">
        <v>HsinChu</v>
      </c>
      <c r="U115" s="151" t="str">
        <v>HsinChu</v>
      </c>
      <c r="V115" s="151" t="str">
        <v>XinWu</v>
      </c>
      <c r="W115" s="151" t="str">
        <v>DaWu</v>
      </c>
      <c r="X115" s="151" t="str">
        <v>XinWu</v>
      </c>
      <c r="AD115" s="151" t="str">
        <v>HuaLien</v>
      </c>
      <c r="AE115" s="151" t="str">
        <v>TaiChung</v>
      </c>
      <c r="AF115" s="151" t="str">
        <v>ChengGong</v>
      </c>
      <c r="AG115" s="151" t="str">
        <v>Taipei</v>
      </c>
      <c r="AH115" s="151" t="str">
        <v>PengHu</v>
      </c>
      <c r="AI115" s="151" t="str">
        <v>Taipei</v>
      </c>
      <c r="AJ115" s="151" t="str">
        <v>Banqiao</v>
      </c>
      <c r="AK115" s="151" t="str">
        <v>MaTsu</v>
      </c>
      <c r="AP115" s="151" t="str">
        <v>Su-Ao</v>
      </c>
      <c r="AQ115" s="151" t="str">
        <v>ChiaYi</v>
      </c>
      <c r="AR115" s="151" t="str">
        <v>ChengGong</v>
      </c>
      <c r="AS115" s="151" t="str">
        <v>PengJiaYu</v>
      </c>
      <c r="AT115" s="151" t="str">
        <v>Sun Moon Lake</v>
      </c>
      <c r="AU115" s="151" t="str">
        <v>Sun Moon Lake</v>
      </c>
      <c r="AV115" s="151" t="str">
        <v>PengHu</v>
      </c>
      <c r="AW115" s="151" t="str">
        <v>MaTsu</v>
      </c>
      <c r="BB115" s="151" t="str">
        <v>DaWu</v>
      </c>
      <c r="BC115" s="151" t="str">
        <v>Kaohsiung</v>
      </c>
      <c r="BD115" s="151" t="str">
        <v>Tamsui</v>
      </c>
      <c r="BE115" s="151" t="str">
        <v>YuShan</v>
      </c>
      <c r="BF115" s="151" t="str">
        <v>TaiChung</v>
      </c>
      <c r="BG115" s="151" t="str">
        <v>Taipei</v>
      </c>
      <c r="BH115" s="151" t="str">
        <v>Sun Moon Lake</v>
      </c>
      <c r="BI115" s="151" t="str">
        <v>MaTsu</v>
      </c>
      <c r="BJ115" s="151">
        <v>12</v>
      </c>
      <c r="BN115" s="151" t="str">
        <v>XinWu</v>
      </c>
      <c r="BO115" s="151" t="str">
        <v>HsinChu</v>
      </c>
      <c r="BP115" s="151" t="str">
        <v>HsinChu</v>
      </c>
      <c r="BQ115" s="151" t="str">
        <v>HsinChu</v>
      </c>
      <c r="BR115" s="151" t="str">
        <v>XinWu</v>
      </c>
      <c r="BS115" s="151" t="str">
        <v>HsinChu</v>
      </c>
      <c r="BT115" s="151" t="str">
        <v>HsinChu</v>
      </c>
      <c r="BU115" s="151" t="str">
        <v>MaTsu</v>
      </c>
    </row>
    <row r="116" spans="2:73" s="151" customFormat="1" hidden="1" x14ac:dyDescent="0.25">
      <c r="B116" s="181">
        <v>13</v>
      </c>
      <c r="E116" s="181"/>
      <c r="F116" s="192" t="str">
        <v>ChiaYi</v>
      </c>
      <c r="G116" s="192" t="str">
        <v>Taitung</v>
      </c>
      <c r="H116" s="192" t="str">
        <v>HuaLien</v>
      </c>
      <c r="I116" s="192" t="str">
        <v>HsinChu</v>
      </c>
      <c r="J116" s="192" t="str">
        <v>XinWu</v>
      </c>
      <c r="K116" s="192" t="str">
        <v>ChengGong</v>
      </c>
      <c r="L116" s="192" t="str">
        <v>Taitung</v>
      </c>
      <c r="M116" s="192" t="str">
        <v>MaTsu</v>
      </c>
      <c r="R116" s="151" t="str">
        <v>XinWu</v>
      </c>
      <c r="S116" s="151" t="str">
        <v>XinWu</v>
      </c>
      <c r="T116" s="151" t="str">
        <v>DaWu</v>
      </c>
      <c r="U116" s="151" t="str">
        <v>PengJiaYu</v>
      </c>
      <c r="V116" s="151" t="str">
        <v>DaWu</v>
      </c>
      <c r="W116" s="151" t="str">
        <v>XinWu</v>
      </c>
      <c r="X116" s="151" t="str">
        <v>HsinChu</v>
      </c>
      <c r="AD116" s="151" t="str">
        <v>Taipei</v>
      </c>
      <c r="AE116" s="151" t="str">
        <v>Taipei</v>
      </c>
      <c r="AF116" s="151" t="str">
        <v>Taipei</v>
      </c>
      <c r="AG116" s="151" t="str">
        <v>ChengGong</v>
      </c>
      <c r="AH116" s="151" t="str">
        <v>Taipei</v>
      </c>
      <c r="AI116" s="151" t="str">
        <v>PengHu</v>
      </c>
      <c r="AJ116" s="151" t="str">
        <v>Banqiao</v>
      </c>
      <c r="AK116" s="151" t="str">
        <v>MaTsu</v>
      </c>
      <c r="AP116" s="151" t="str">
        <v>PengHu</v>
      </c>
      <c r="AQ116" s="151" t="str">
        <v>HuaLien</v>
      </c>
      <c r="AR116" s="151" t="str">
        <v>PengHu</v>
      </c>
      <c r="AS116" s="151" t="str">
        <v>YiLan</v>
      </c>
      <c r="AT116" s="151" t="str">
        <v>HengChun</v>
      </c>
      <c r="AU116" s="151" t="str">
        <v>KeeLung</v>
      </c>
      <c r="AV116" s="151" t="str">
        <v>XinWu</v>
      </c>
      <c r="AW116" s="151" t="str">
        <v>MaTsu</v>
      </c>
      <c r="BB116" s="151" t="str">
        <v>PengHu</v>
      </c>
      <c r="BC116" s="151" t="str">
        <v>YongKang</v>
      </c>
      <c r="BD116" s="151" t="str">
        <v>Banqiao</v>
      </c>
      <c r="BE116" s="151" t="str">
        <v>DaWu</v>
      </c>
      <c r="BF116" s="151" t="str">
        <v>YongKang</v>
      </c>
      <c r="BG116" s="151" t="str">
        <v>YongKang</v>
      </c>
      <c r="BH116" s="151" t="str">
        <v>ChiaYi</v>
      </c>
      <c r="BI116" s="151" t="str">
        <v>MaTsu</v>
      </c>
      <c r="BJ116" s="151">
        <v>13</v>
      </c>
      <c r="BN116" s="151" t="str">
        <v>HsinChu</v>
      </c>
      <c r="BO116" s="151" t="str">
        <v>HsinChu</v>
      </c>
      <c r="BP116" s="151" t="str">
        <v>HsinChu</v>
      </c>
      <c r="BQ116" s="151" t="str">
        <v>HsinChu</v>
      </c>
      <c r="BR116" s="151" t="str">
        <v>XinWu</v>
      </c>
      <c r="BS116" s="151" t="str">
        <v>HsinChu</v>
      </c>
      <c r="BT116" s="151" t="str">
        <v>HsinChu</v>
      </c>
      <c r="BU116" s="151" t="str">
        <v>MaTsu</v>
      </c>
    </row>
    <row r="117" spans="2:73" s="151" customFormat="1" hidden="1" x14ac:dyDescent="0.25">
      <c r="B117" s="181">
        <v>14</v>
      </c>
      <c r="E117" s="181"/>
      <c r="F117" s="192" t="str">
        <v>KinMen</v>
      </c>
      <c r="G117" s="192" t="str">
        <v>Tamsui</v>
      </c>
      <c r="H117" s="192" t="str">
        <v>Taitung</v>
      </c>
      <c r="I117" s="192" t="str">
        <v>ChengGong</v>
      </c>
      <c r="J117" s="192" t="str">
        <v>HsinChu</v>
      </c>
      <c r="K117" s="192" t="str">
        <v>Tamsui</v>
      </c>
      <c r="L117" s="192" t="str">
        <v>XinWu</v>
      </c>
      <c r="M117" s="192" t="str">
        <v>MaTsu</v>
      </c>
      <c r="R117" s="151" t="str">
        <v>KinMen</v>
      </c>
      <c r="S117" s="151" t="str">
        <v>PengJiaYu</v>
      </c>
      <c r="T117" s="151" t="str">
        <v>XinWu</v>
      </c>
      <c r="U117" s="151" t="str">
        <v>DaWu</v>
      </c>
      <c r="V117" s="151" t="str">
        <v>PengJiaYu</v>
      </c>
      <c r="W117" s="151" t="str">
        <v>Taitung</v>
      </c>
      <c r="X117" s="151" t="str">
        <v>DaWu</v>
      </c>
      <c r="AD117" s="151" t="str">
        <v>Banqiao</v>
      </c>
      <c r="AE117" s="151" t="str">
        <v>Banqiao</v>
      </c>
      <c r="AF117" s="151" t="str">
        <v>Banqiao</v>
      </c>
      <c r="AG117" s="151" t="str">
        <v>Banqiao</v>
      </c>
      <c r="AH117" s="151" t="str">
        <v>Banqiao</v>
      </c>
      <c r="AI117" s="151" t="str">
        <v>Banqiao</v>
      </c>
      <c r="AJ117" s="151" t="str">
        <v>PengHu</v>
      </c>
      <c r="AK117" s="151" t="str">
        <v>MaTsu</v>
      </c>
      <c r="AP117" s="151" t="str">
        <v>ChiaYi</v>
      </c>
      <c r="AQ117" s="151" t="str">
        <v>HuaLien</v>
      </c>
      <c r="AR117" s="151" t="str">
        <v>Tamsui</v>
      </c>
      <c r="AS117" s="151" t="str">
        <v>ChiaYi</v>
      </c>
      <c r="AT117" s="151" t="str">
        <v>ChengGong</v>
      </c>
      <c r="AU117" s="151" t="str">
        <v>ChengGong</v>
      </c>
      <c r="AV117" s="151" t="str">
        <v>Tamsui</v>
      </c>
      <c r="AW117" s="151" t="str">
        <v>MaTsu</v>
      </c>
      <c r="BB117" s="151" t="str">
        <v>Sun Moon Lake</v>
      </c>
      <c r="BC117" s="151" t="str">
        <v>Taitung</v>
      </c>
      <c r="BD117" s="151" t="str">
        <v>DaWu</v>
      </c>
      <c r="BE117" s="151" t="str">
        <v>ChiaYi</v>
      </c>
      <c r="BF117" s="151" t="str">
        <v>TaiNan</v>
      </c>
      <c r="BG117" s="151" t="str">
        <v>ChengGong</v>
      </c>
      <c r="BH117" s="151" t="str">
        <v>YongKang</v>
      </c>
      <c r="BI117" s="151" t="str">
        <v>MaTsu</v>
      </c>
      <c r="BJ117" s="151">
        <v>14</v>
      </c>
      <c r="BN117" s="151" t="str">
        <v>Sun Moon Lake</v>
      </c>
      <c r="BO117" s="151" t="str">
        <v>MaTsu</v>
      </c>
      <c r="BP117" s="151" t="str">
        <v>MaTsu</v>
      </c>
      <c r="BQ117" s="151" t="str">
        <v>MaTsu</v>
      </c>
      <c r="BR117" s="151" t="str">
        <v>PengHu</v>
      </c>
      <c r="BS117" s="151" t="str">
        <v>XinWu</v>
      </c>
      <c r="BT117" s="151" t="str">
        <v>XinWu</v>
      </c>
      <c r="BU117" s="151" t="str">
        <v>MaTsu</v>
      </c>
    </row>
    <row r="118" spans="2:73" s="151" customFormat="1" hidden="1" x14ac:dyDescent="0.25">
      <c r="B118" s="181">
        <v>15</v>
      </c>
      <c r="E118" s="181"/>
      <c r="F118" s="192" t="str">
        <v>Tamsui</v>
      </c>
      <c r="G118" s="192" t="str">
        <v>HuaLien</v>
      </c>
      <c r="H118" s="192" t="str">
        <v>LanYu</v>
      </c>
      <c r="I118" s="192" t="str">
        <v>Sun Moon Lake</v>
      </c>
      <c r="J118" s="192" t="str">
        <v>ChiaYi</v>
      </c>
      <c r="K118" s="192" t="str">
        <v>Sun Moon Lake</v>
      </c>
      <c r="L118" s="192" t="str">
        <v>HsinChu</v>
      </c>
      <c r="M118" s="192" t="str">
        <v>MaTsu</v>
      </c>
      <c r="R118" s="151" t="str">
        <v>Sun Moon Lake</v>
      </c>
      <c r="S118" s="151" t="str">
        <v>KinMen</v>
      </c>
      <c r="T118" s="151" t="str">
        <v>MaTsu</v>
      </c>
      <c r="U118" s="151" t="str">
        <v>Taitung</v>
      </c>
      <c r="V118" s="151" t="str">
        <v>MaTsu</v>
      </c>
      <c r="W118" s="151" t="str">
        <v>PengJiaYu</v>
      </c>
      <c r="X118" s="151" t="str">
        <v>Taitung</v>
      </c>
      <c r="AD118" s="151" t="str">
        <v>WuQi</v>
      </c>
      <c r="AE118" s="151" t="str">
        <v>WuQi</v>
      </c>
      <c r="AF118" s="151" t="str">
        <v>Banqiao</v>
      </c>
      <c r="AG118" s="151" t="str">
        <v>HsinChu</v>
      </c>
      <c r="AH118" s="151" t="str">
        <v>Banqiao</v>
      </c>
      <c r="AI118" s="151" t="str">
        <v>Banqiao</v>
      </c>
      <c r="AJ118" s="151" t="str">
        <v>HsinChu</v>
      </c>
      <c r="AK118" s="151" t="str">
        <v>MaTsu</v>
      </c>
      <c r="AP118" s="151" t="str">
        <v>WuQi</v>
      </c>
      <c r="AQ118" s="151" t="str">
        <v>ChengGong</v>
      </c>
      <c r="AR118" s="151" t="str">
        <v>HuaLien</v>
      </c>
      <c r="AS118" s="151" t="str">
        <v>Tamsui</v>
      </c>
      <c r="AT118" s="151" t="str">
        <v>XinWu</v>
      </c>
      <c r="AU118" s="151" t="str">
        <v>HengChun</v>
      </c>
      <c r="AV118" s="151" t="str">
        <v>HuaLien</v>
      </c>
      <c r="AW118" s="151" t="str">
        <v>MaTsu</v>
      </c>
      <c r="BB118" s="151" t="str">
        <v>YongKang</v>
      </c>
      <c r="BC118" s="151" t="str">
        <v>Banqiao</v>
      </c>
      <c r="BD118" s="151" t="str">
        <v>ChengGong</v>
      </c>
      <c r="BE118" s="151" t="str">
        <v>YongKang</v>
      </c>
      <c r="BF118" s="151" t="str">
        <v>Banqiao</v>
      </c>
      <c r="BG118" s="151" t="str">
        <v>DaWu</v>
      </c>
      <c r="BH118" s="151" t="str">
        <v>YiLan</v>
      </c>
      <c r="BI118" s="151" t="str">
        <v>MaTsu</v>
      </c>
      <c r="BJ118" s="151">
        <v>15</v>
      </c>
      <c r="BN118" s="151" t="str">
        <v>Taitung</v>
      </c>
      <c r="BO118" s="151" t="str">
        <v>PengJiaYu</v>
      </c>
      <c r="BP118" s="151" t="str">
        <v>Sun Moon Lake</v>
      </c>
      <c r="BQ118" s="151" t="str">
        <v>MaTsu</v>
      </c>
      <c r="BR118" s="151" t="str">
        <v>MaTsu</v>
      </c>
      <c r="BS118" s="151" t="str">
        <v>MaTsu</v>
      </c>
      <c r="BT118" s="151" t="str">
        <v>ZhuZiHu</v>
      </c>
      <c r="BU118" s="151" t="str">
        <v>MaTsu</v>
      </c>
    </row>
    <row r="119" spans="2:73" s="151" customFormat="1" hidden="1" x14ac:dyDescent="0.25">
      <c r="B119" s="181">
        <v>16</v>
      </c>
      <c r="E119" s="181"/>
      <c r="F119" s="192" t="str">
        <v>TaiChung</v>
      </c>
      <c r="G119" s="192" t="str">
        <v>ChiaYi</v>
      </c>
      <c r="H119" s="192" t="str">
        <v>KinMen</v>
      </c>
      <c r="I119" s="192" t="str">
        <v>XinWu</v>
      </c>
      <c r="J119" s="192" t="str">
        <v>PengHu</v>
      </c>
      <c r="K119" s="192" t="str">
        <v>PengJiaYu</v>
      </c>
      <c r="L119" s="192" t="str">
        <v>HuaLien</v>
      </c>
      <c r="M119" s="192" t="str">
        <v>MaTsu</v>
      </c>
      <c r="R119" s="151" t="str">
        <v>HuaLien</v>
      </c>
      <c r="S119" s="151" t="str">
        <v>HuaLien</v>
      </c>
      <c r="T119" s="151" t="str">
        <v>PengJiaYu</v>
      </c>
      <c r="U119" s="151" t="str">
        <v>MaTsu</v>
      </c>
      <c r="V119" s="151" t="str">
        <v>ChengGong</v>
      </c>
      <c r="W119" s="151" t="str">
        <v>MaTsu</v>
      </c>
      <c r="X119" s="151" t="str">
        <v>PengJiaYu</v>
      </c>
      <c r="AD119" s="151" t="str">
        <v>HsinChu</v>
      </c>
      <c r="AE119" s="151" t="str">
        <v>HsinChu</v>
      </c>
      <c r="AF119" s="151" t="str">
        <v>HsinChu</v>
      </c>
      <c r="AG119" s="151" t="str">
        <v>HsinChu</v>
      </c>
      <c r="AH119" s="151" t="str">
        <v>YiLan</v>
      </c>
      <c r="AI119" s="151" t="str">
        <v>Banqiao</v>
      </c>
      <c r="AJ119" s="151" t="str">
        <v>WuQi</v>
      </c>
      <c r="AK119" s="151" t="str">
        <v>MaTsu</v>
      </c>
      <c r="AP119" s="151" t="str">
        <v>WuQi</v>
      </c>
      <c r="AQ119" s="151" t="str">
        <v>WuQi</v>
      </c>
      <c r="AR119" s="151" t="str">
        <v>HuaLien</v>
      </c>
      <c r="AS119" s="151" t="str">
        <v>Taitung</v>
      </c>
      <c r="AT119" s="151" t="str">
        <v>WuQi</v>
      </c>
      <c r="AU119" s="151" t="str">
        <v>Tamsui</v>
      </c>
      <c r="AV119" s="151" t="str">
        <v>ChiaYi</v>
      </c>
      <c r="AW119" s="151" t="str">
        <v>MaTsu</v>
      </c>
      <c r="BB119" s="151" t="str">
        <v>ChiaYi</v>
      </c>
      <c r="BC119" s="151" t="str">
        <v>HengChun</v>
      </c>
      <c r="BD119" s="151" t="str">
        <v>Taitung</v>
      </c>
      <c r="BE119" s="151" t="str">
        <v>ChengGong</v>
      </c>
      <c r="BF119" s="151" t="str">
        <v>Taipei</v>
      </c>
      <c r="BG119" s="151" t="str">
        <v>TaiNan</v>
      </c>
      <c r="BH119" s="151" t="str">
        <v>Banqiao</v>
      </c>
      <c r="BI119" s="151" t="str">
        <v>MaTsu</v>
      </c>
      <c r="BJ119" s="151">
        <v>16</v>
      </c>
      <c r="BN119" s="151" t="str">
        <v>PengJiaYu</v>
      </c>
      <c r="BO119" s="151" t="str">
        <v>PengJiaYu</v>
      </c>
      <c r="BP119" s="151" t="str">
        <v>PengJiaYu</v>
      </c>
      <c r="BQ119" s="151" t="str">
        <v>MaTsu</v>
      </c>
      <c r="BR119" s="151" t="str">
        <v>MaTsu</v>
      </c>
      <c r="BS119" s="151" t="str">
        <v>Taitung</v>
      </c>
      <c r="BT119" s="151" t="str">
        <v>MaTsu</v>
      </c>
      <c r="BU119" s="151" t="str">
        <v>MaTsu</v>
      </c>
    </row>
    <row r="120" spans="2:73" s="151" customFormat="1" hidden="1" x14ac:dyDescent="0.25">
      <c r="B120" s="181">
        <v>17</v>
      </c>
      <c r="E120" s="181"/>
      <c r="F120" s="192" t="str">
        <v>PengHu</v>
      </c>
      <c r="G120" s="192" t="str">
        <v>LanYu</v>
      </c>
      <c r="H120" s="192" t="str">
        <v>Sun Moon Lake</v>
      </c>
      <c r="I120" s="192" t="str">
        <v>KinMen</v>
      </c>
      <c r="J120" s="192" t="str">
        <v>Sun Moon Lake</v>
      </c>
      <c r="K120" s="192" t="str">
        <v>ALiShan</v>
      </c>
      <c r="L120" s="192" t="str">
        <v>PengJiaYu</v>
      </c>
      <c r="M120" s="192" t="str">
        <v>MaTsu</v>
      </c>
      <c r="R120" s="151" t="str">
        <v>PengJiaYu</v>
      </c>
      <c r="S120" s="151" t="str">
        <v>ChengGong</v>
      </c>
      <c r="T120" s="151" t="str">
        <v>HuaLien</v>
      </c>
      <c r="U120" s="151" t="str">
        <v>HuaLien</v>
      </c>
      <c r="V120" s="151" t="str">
        <v>HengChun</v>
      </c>
      <c r="W120" s="151" t="str">
        <v>Sun Moon Lake</v>
      </c>
      <c r="X120" s="151" t="str">
        <v>Sun Moon Lake</v>
      </c>
      <c r="AD120" s="151" t="str">
        <v>Su-Ao</v>
      </c>
      <c r="AE120" s="151" t="str">
        <v>HsinChu</v>
      </c>
      <c r="AF120" s="151" t="str">
        <v>YiLan</v>
      </c>
      <c r="AG120" s="151" t="str">
        <v>HsinChu</v>
      </c>
      <c r="AH120" s="151" t="str">
        <v>YiLan</v>
      </c>
      <c r="AI120" s="151" t="str">
        <v>KeeLung</v>
      </c>
      <c r="AJ120" s="151" t="str">
        <v>KeeLung</v>
      </c>
      <c r="AK120" s="151" t="str">
        <v>MaTsu</v>
      </c>
      <c r="AP120" s="151" t="str">
        <v>Taitung</v>
      </c>
      <c r="AQ120" s="151" t="str">
        <v>KeeLung</v>
      </c>
      <c r="AR120" s="151" t="str">
        <v>WuQi</v>
      </c>
      <c r="AS120" s="151" t="str">
        <v>HuaLien</v>
      </c>
      <c r="AT120" s="151" t="str">
        <v>KeeLung</v>
      </c>
      <c r="AU120" s="151" t="str">
        <v>HuaLien</v>
      </c>
      <c r="AV120" s="151" t="str">
        <v>TianZhong</v>
      </c>
      <c r="AW120" s="151" t="str">
        <v>MaTsu</v>
      </c>
      <c r="BB120" s="151" t="str">
        <v>HuaLien</v>
      </c>
      <c r="BC120" s="151" t="str">
        <v>TaiNan</v>
      </c>
      <c r="BD120" s="151" t="str">
        <v>HuaLien</v>
      </c>
      <c r="BE120" s="151" t="str">
        <v>Sun Moon Lake</v>
      </c>
      <c r="BF120" s="151" t="str">
        <v>HengChun</v>
      </c>
      <c r="BG120" s="151" t="str">
        <v>HengChun</v>
      </c>
      <c r="BH120" s="151" t="str">
        <v>TaiChung</v>
      </c>
      <c r="BI120" s="151" t="str">
        <v>MaTsu</v>
      </c>
      <c r="BJ120" s="151">
        <v>17</v>
      </c>
      <c r="BN120" s="151" t="str">
        <v>PengJiaYu</v>
      </c>
      <c r="BO120" s="151" t="str">
        <v>PengJiaYu</v>
      </c>
      <c r="BP120" s="151" t="str">
        <v>Banqiao</v>
      </c>
      <c r="BQ120" s="151" t="str">
        <v>MaTsu</v>
      </c>
      <c r="BR120" s="151" t="str">
        <v>PengJiaYu</v>
      </c>
      <c r="BS120" s="151" t="str">
        <v>PengJiaYu</v>
      </c>
      <c r="BT120" s="151" t="str">
        <v>MaTsu</v>
      </c>
      <c r="BU120" s="151" t="str">
        <v>MaTsu</v>
      </c>
    </row>
    <row r="121" spans="2:73" s="151" customFormat="1" hidden="1" x14ac:dyDescent="0.25">
      <c r="B121" s="181">
        <v>18</v>
      </c>
      <c r="E121" s="181"/>
      <c r="F121" s="192" t="str">
        <v>ZhuZiHu</v>
      </c>
      <c r="G121" s="192" t="str">
        <v>PengJiaYu</v>
      </c>
      <c r="H121" s="192" t="str">
        <v>HsinChu</v>
      </c>
      <c r="I121" s="192" t="str">
        <v>MaTsu</v>
      </c>
      <c r="J121" s="192" t="str">
        <v>LanYu</v>
      </c>
      <c r="K121" s="192" t="str">
        <v>XinWu</v>
      </c>
      <c r="L121" s="192" t="str">
        <v>WuQi</v>
      </c>
      <c r="M121" s="192" t="str">
        <v>MaTsu</v>
      </c>
      <c r="R121" s="151" t="str">
        <v>Tamsui</v>
      </c>
      <c r="S121" s="151" t="str">
        <v>Tamsui</v>
      </c>
      <c r="T121" s="151" t="str">
        <v>ChengGong</v>
      </c>
      <c r="U121" s="151" t="str">
        <v>ChengGong</v>
      </c>
      <c r="V121" s="151" t="str">
        <v>HuaLien</v>
      </c>
      <c r="W121" s="151" t="str">
        <v>Tamsui</v>
      </c>
      <c r="X121" s="151" t="str">
        <v>MaTsu</v>
      </c>
      <c r="AD121" s="151" t="str">
        <v>Tamsui</v>
      </c>
      <c r="AE121" s="151" t="str">
        <v>KeeLung</v>
      </c>
      <c r="AF121" s="151" t="str">
        <v>KeeLung</v>
      </c>
      <c r="AG121" s="151" t="str">
        <v>KeeLung</v>
      </c>
      <c r="AH121" s="151" t="str">
        <v>KeeLung</v>
      </c>
      <c r="AI121" s="151" t="str">
        <v>KeeLung</v>
      </c>
      <c r="AJ121" s="151" t="str">
        <v>KeeLung</v>
      </c>
      <c r="AK121" s="151" t="str">
        <v>MaTsu</v>
      </c>
      <c r="AP121" s="151" t="str">
        <v>HsinChu</v>
      </c>
      <c r="AQ121" s="151" t="str">
        <v>Taitung</v>
      </c>
      <c r="AR121" s="151" t="str">
        <v>TaiChung</v>
      </c>
      <c r="AS121" s="151" t="str">
        <v>WuQi</v>
      </c>
      <c r="AT121" s="151" t="str">
        <v>TaiChung</v>
      </c>
      <c r="AU121" s="151" t="str">
        <v>Taitung</v>
      </c>
      <c r="AV121" s="151" t="str">
        <v>KinMen</v>
      </c>
      <c r="AW121" s="151" t="str">
        <v>MaTsu</v>
      </c>
      <c r="BB121" s="151" t="str">
        <v>Tamsui</v>
      </c>
      <c r="BC121" s="151" t="str">
        <v>YiLan</v>
      </c>
      <c r="BD121" s="151" t="str">
        <v>ChiaYi</v>
      </c>
      <c r="BE121" s="151" t="str">
        <v>Tamsui</v>
      </c>
      <c r="BF121" s="151" t="str">
        <v>Kaohsiung</v>
      </c>
      <c r="BG121" s="151" t="str">
        <v>Tamsui</v>
      </c>
      <c r="BH121" s="151" t="str">
        <v>Taipei</v>
      </c>
      <c r="BI121" s="151" t="str">
        <v>MaTsu</v>
      </c>
      <c r="BJ121" s="151">
        <v>18</v>
      </c>
      <c r="BN121" s="151" t="str">
        <v>Banqiao</v>
      </c>
      <c r="BO121" s="151" t="str">
        <v>PengJiaYu</v>
      </c>
      <c r="BP121" s="151" t="str">
        <v>Taitung</v>
      </c>
      <c r="BQ121" s="151" t="str">
        <v>Banqiao</v>
      </c>
      <c r="BR121" s="151" t="str">
        <v>PengJiaYu</v>
      </c>
      <c r="BS121" s="151" t="str">
        <v>PengJiaYu</v>
      </c>
      <c r="BT121" s="151" t="str">
        <v>Taipei</v>
      </c>
      <c r="BU121" s="151" t="str">
        <v>MaTsu</v>
      </c>
    </row>
    <row r="122" spans="2:73" s="151" customFormat="1" hidden="1" x14ac:dyDescent="0.25">
      <c r="B122" s="181">
        <v>19</v>
      </c>
      <c r="E122" s="181"/>
      <c r="F122" s="192" t="str">
        <v>LanYu</v>
      </c>
      <c r="G122" s="192" t="str">
        <v>ZhuZiHu</v>
      </c>
      <c r="H122" s="192" t="str">
        <v>ZhuZiHu</v>
      </c>
      <c r="I122" s="192" t="str">
        <v>ZhuZiHu</v>
      </c>
      <c r="J122" s="192" t="str">
        <v>ALiShan</v>
      </c>
      <c r="K122" s="192" t="str">
        <v>MaTsu</v>
      </c>
      <c r="L122" s="192" t="str">
        <v>Tamsui</v>
      </c>
      <c r="M122" s="192" t="str">
        <v>MaTsu</v>
      </c>
      <c r="R122" s="151" t="str">
        <v>ALiShan</v>
      </c>
      <c r="S122" s="151" t="str">
        <v>MaTsu</v>
      </c>
      <c r="T122" s="151" t="str">
        <v>Sun Moon Lake</v>
      </c>
      <c r="U122" s="151" t="str">
        <v>Sun Moon Lake</v>
      </c>
      <c r="V122" s="151" t="str">
        <v>Tamsui</v>
      </c>
      <c r="W122" s="151" t="str">
        <v>ALiShan</v>
      </c>
      <c r="X122" s="151" t="str">
        <v>Tamsui</v>
      </c>
      <c r="AD122" s="151" t="str">
        <v>KeeLung</v>
      </c>
      <c r="AE122" s="151" t="str">
        <v>KeeLung</v>
      </c>
      <c r="AF122" s="151" t="str">
        <v>KeeLung</v>
      </c>
      <c r="AG122" s="151" t="str">
        <v>Su-Ao</v>
      </c>
      <c r="AH122" s="151" t="str">
        <v>KeeLung</v>
      </c>
      <c r="AI122" s="151" t="str">
        <v>LanYu</v>
      </c>
      <c r="AJ122" s="151" t="str">
        <v>Tamsui</v>
      </c>
      <c r="AK122" s="151" t="str">
        <v>MaTsu</v>
      </c>
      <c r="AP122" s="151" t="str">
        <v>KeeLung</v>
      </c>
      <c r="AQ122" s="151" t="str">
        <v>KinMen</v>
      </c>
      <c r="AR122" s="151" t="str">
        <v>TaiChung</v>
      </c>
      <c r="AS122" s="151" t="str">
        <v>YuShan</v>
      </c>
      <c r="AT122" s="151" t="str">
        <v>HuaLien</v>
      </c>
      <c r="AU122" s="151" t="str">
        <v>Banqiao</v>
      </c>
      <c r="AV122" s="151" t="str">
        <v>YongKang</v>
      </c>
      <c r="AW122" s="151" t="str">
        <v>MaTsu</v>
      </c>
      <c r="BB122" s="151" t="str">
        <v>TaiChung</v>
      </c>
      <c r="BC122" s="151" t="str">
        <v>Taipei</v>
      </c>
      <c r="BD122" s="151" t="str">
        <v>HengChun</v>
      </c>
      <c r="BE122" s="151" t="str">
        <v>Taipei</v>
      </c>
      <c r="BF122" s="151" t="str">
        <v>HsinChu</v>
      </c>
      <c r="BG122" s="151" t="str">
        <v>PengJiaYu</v>
      </c>
      <c r="BH122" s="151" t="str">
        <v>ChengGong</v>
      </c>
      <c r="BI122" s="151" t="str">
        <v>MaTsu</v>
      </c>
      <c r="BJ122" s="151">
        <v>19</v>
      </c>
      <c r="BN122" s="151" t="str">
        <v>YiLan</v>
      </c>
      <c r="BO122" s="151" t="str">
        <v>Su-Ao</v>
      </c>
      <c r="BP122" s="151" t="str">
        <v>Su-Ao</v>
      </c>
      <c r="BQ122" s="151" t="str">
        <v>Taitung</v>
      </c>
      <c r="BR122" s="151" t="str">
        <v>ZhuZiHu</v>
      </c>
      <c r="BS122" s="151" t="str">
        <v>PengJiaYu</v>
      </c>
      <c r="BT122" s="151" t="str">
        <v>Taipei</v>
      </c>
      <c r="BU122" s="151" t="str">
        <v>MaTsu</v>
      </c>
    </row>
    <row r="123" spans="2:73" s="151" customFormat="1" hidden="1" x14ac:dyDescent="0.25">
      <c r="B123" s="181">
        <v>20</v>
      </c>
      <c r="E123" s="181"/>
      <c r="F123" s="192" t="str">
        <v>HsinChu</v>
      </c>
      <c r="G123" s="192" t="str">
        <v>HsinChu</v>
      </c>
      <c r="H123" s="192" t="str">
        <v>ChengGong</v>
      </c>
      <c r="I123" s="192" t="str">
        <v>HuaLien</v>
      </c>
      <c r="J123" s="192" t="str">
        <v>YiLan</v>
      </c>
      <c r="K123" s="192" t="str">
        <v>LanYu</v>
      </c>
      <c r="L123" s="192" t="str">
        <v>MaTsu</v>
      </c>
      <c r="M123" s="192" t="str">
        <v>MaTsu</v>
      </c>
      <c r="R123" s="151" t="str">
        <v>ChengGong</v>
      </c>
      <c r="S123" s="151" t="str">
        <v>Sun Moon Lake</v>
      </c>
      <c r="T123" s="151" t="str">
        <v>Tamsui</v>
      </c>
      <c r="U123" s="151" t="str">
        <v>Tamsui</v>
      </c>
      <c r="V123" s="151" t="str">
        <v>Sun Moon Lake</v>
      </c>
      <c r="W123" s="151" t="str">
        <v>ChengGong</v>
      </c>
      <c r="X123" s="151" t="str">
        <v>HuaLien</v>
      </c>
      <c r="AD123" s="151" t="str">
        <v>KeeLung</v>
      </c>
      <c r="AE123" s="151" t="str">
        <v>XinWu</v>
      </c>
      <c r="AF123" s="151" t="str">
        <v>KeeLung</v>
      </c>
      <c r="AG123" s="151" t="str">
        <v>Tamsui</v>
      </c>
      <c r="AH123" s="151" t="str">
        <v>KeeLung</v>
      </c>
      <c r="AI123" s="151" t="str">
        <v>Su-Ao</v>
      </c>
      <c r="AJ123" s="151" t="str">
        <v>YiLan</v>
      </c>
      <c r="AK123" s="151" t="str">
        <v>MaTsu</v>
      </c>
      <c r="AP123" s="151" t="str">
        <v>Tamsui</v>
      </c>
      <c r="AQ123" s="151" t="str">
        <v>YongKang</v>
      </c>
      <c r="AR123" s="151" t="str">
        <v>HsinChu</v>
      </c>
      <c r="AS123" s="151" t="str">
        <v>TaiChung</v>
      </c>
      <c r="AT123" s="151" t="str">
        <v>Taitung</v>
      </c>
      <c r="AU123" s="151" t="str">
        <v>WuQi</v>
      </c>
      <c r="AV123" s="151" t="str">
        <v>YongKang</v>
      </c>
      <c r="AW123" s="151" t="str">
        <v>MaTsu</v>
      </c>
      <c r="BB123" s="151" t="str">
        <v>ChengGong</v>
      </c>
      <c r="BC123" s="151" t="str">
        <v>Sun Moon Lake</v>
      </c>
      <c r="BD123" s="151" t="str">
        <v>TaiChung</v>
      </c>
      <c r="BE123" s="151" t="str">
        <v>Banqiao</v>
      </c>
      <c r="BF123" s="151" t="str">
        <v>XinWu</v>
      </c>
      <c r="BG123" s="151" t="str">
        <v>HuaLien</v>
      </c>
      <c r="BH123" s="151" t="str">
        <v>TianZhong</v>
      </c>
      <c r="BI123" s="151" t="str">
        <v>MaTsu</v>
      </c>
      <c r="BJ123" s="151">
        <v>20</v>
      </c>
      <c r="BN123" s="151" t="str">
        <v>MaTsu</v>
      </c>
      <c r="BO123" s="151" t="str">
        <v>Su-Ao</v>
      </c>
      <c r="BP123" s="151" t="str">
        <v>ZhuZiHu</v>
      </c>
      <c r="BQ123" s="151" t="str">
        <v>ZhuZiHu</v>
      </c>
      <c r="BR123" s="151" t="str">
        <v>ZhuZiHu</v>
      </c>
      <c r="BS123" s="151" t="str">
        <v>LanYu</v>
      </c>
      <c r="BT123" s="151" t="str">
        <v>HuaLien</v>
      </c>
      <c r="BU123" s="151" t="str">
        <v>MaTsu</v>
      </c>
    </row>
    <row r="124" spans="2:73" s="151" customFormat="1" hidden="1" x14ac:dyDescent="0.25">
      <c r="B124" s="181">
        <v>21</v>
      </c>
      <c r="E124" s="181"/>
      <c r="F124" s="192" t="str">
        <v>Taipei</v>
      </c>
      <c r="G124" s="192" t="str">
        <v>KinMen</v>
      </c>
      <c r="H124" s="192" t="str">
        <v>YiLan</v>
      </c>
      <c r="I124" s="192" t="str">
        <v>LanYu</v>
      </c>
      <c r="J124" s="192" t="str">
        <v>ZhuZiHu</v>
      </c>
      <c r="K124" s="192" t="str">
        <v>ZhuZiHu</v>
      </c>
      <c r="L124" s="192" t="str">
        <v>ZhuZiHu</v>
      </c>
      <c r="M124" s="192" t="str">
        <v>MaTsu</v>
      </c>
      <c r="R124" s="151" t="str">
        <v>Su-Ao</v>
      </c>
      <c r="S124" s="151" t="str">
        <v>Su-Ao</v>
      </c>
      <c r="T124" s="151" t="str">
        <v>ALiShan</v>
      </c>
      <c r="U124" s="151" t="str">
        <v>KeeLung</v>
      </c>
      <c r="V124" s="151" t="str">
        <v>ALiShan</v>
      </c>
      <c r="W124" s="151" t="str">
        <v>TianZhong</v>
      </c>
      <c r="X124" s="151" t="str">
        <v>ChengGong</v>
      </c>
      <c r="AD124" s="151" t="str">
        <v>XinWu</v>
      </c>
      <c r="AE124" s="151" t="str">
        <v>XinWu</v>
      </c>
      <c r="AF124" s="151" t="str">
        <v>Su-Ao</v>
      </c>
      <c r="AG124" s="151" t="str">
        <v>XinWu</v>
      </c>
      <c r="AH124" s="151" t="str">
        <v>Tamsui</v>
      </c>
      <c r="AI124" s="151" t="str">
        <v>Tamsui</v>
      </c>
      <c r="AJ124" s="151" t="str">
        <v>XinWu</v>
      </c>
      <c r="AK124" s="151" t="str">
        <v>MaTsu</v>
      </c>
      <c r="AP124" s="151" t="str">
        <v>TaiNan</v>
      </c>
      <c r="AQ124" s="151" t="str">
        <v>HsinChu</v>
      </c>
      <c r="AR124" s="151" t="str">
        <v>HsinChu</v>
      </c>
      <c r="AS124" s="151" t="str">
        <v>KinMen</v>
      </c>
      <c r="AT124" s="151" t="str">
        <v>Banqiao</v>
      </c>
      <c r="AU124" s="151" t="str">
        <v>YuShan</v>
      </c>
      <c r="AV124" s="151" t="str">
        <v>HsinChu</v>
      </c>
      <c r="AW124" s="151" t="str">
        <v>MaTsu</v>
      </c>
      <c r="BB124" s="151" t="str">
        <v>TaiNan</v>
      </c>
      <c r="BC124" s="151" t="str">
        <v>Tamsui</v>
      </c>
      <c r="BD124" s="151" t="str">
        <v>PengJiaYu</v>
      </c>
      <c r="BE124" s="151" t="str">
        <v>PengJiaYu</v>
      </c>
      <c r="BF124" s="151" t="str">
        <v>ChiaYi</v>
      </c>
      <c r="BG124" s="151" t="str">
        <v>TaiChung</v>
      </c>
      <c r="BH124" s="151" t="str">
        <v>Tamsui</v>
      </c>
      <c r="BI124" s="151" t="str">
        <v>MaTsu</v>
      </c>
      <c r="BJ124" s="151">
        <v>21</v>
      </c>
      <c r="BN124" s="151" t="str">
        <v>MaTsu</v>
      </c>
      <c r="BO124" s="151" t="str">
        <v>Taipei</v>
      </c>
      <c r="BP124" s="151" t="str">
        <v>ZhuZiHu</v>
      </c>
      <c r="BQ124" s="151" t="str">
        <v>ZhuZiHu</v>
      </c>
      <c r="BR124" s="151" t="str">
        <v>HuaLien</v>
      </c>
      <c r="BS124" s="151" t="str">
        <v>AnBu</v>
      </c>
      <c r="BT124" s="151" t="str">
        <v>PengJiaYu</v>
      </c>
      <c r="BU124" s="151" t="str">
        <v>MaTsu</v>
      </c>
    </row>
    <row r="125" spans="2:73" s="151" customFormat="1" hidden="1" x14ac:dyDescent="0.25">
      <c r="B125" s="181">
        <v>22</v>
      </c>
      <c r="E125" s="181"/>
      <c r="F125" s="192" t="str">
        <v>ALiShan</v>
      </c>
      <c r="G125" s="192" t="str">
        <v>Taipei</v>
      </c>
      <c r="H125" s="192" t="str">
        <v>Tamsui</v>
      </c>
      <c r="I125" s="192" t="str">
        <v>YiLan</v>
      </c>
      <c r="J125" s="192" t="str">
        <v>MaTsu</v>
      </c>
      <c r="K125" s="192" t="str">
        <v>KinMen</v>
      </c>
      <c r="L125" s="192" t="str">
        <v>ALiShan</v>
      </c>
      <c r="M125" s="192" t="str">
        <v>MaTsu</v>
      </c>
      <c r="R125" s="151" t="str">
        <v>MaTsu</v>
      </c>
      <c r="S125" s="151" t="str">
        <v>YiLan</v>
      </c>
      <c r="T125" s="151" t="str">
        <v>YiLan</v>
      </c>
      <c r="U125" s="151" t="str">
        <v>YiLan</v>
      </c>
      <c r="V125" s="151" t="str">
        <v>ZhuZiHu</v>
      </c>
      <c r="W125" s="151" t="str">
        <v>HuaLien</v>
      </c>
      <c r="X125" s="151" t="str">
        <v>Taipei</v>
      </c>
      <c r="AD125" s="151" t="str">
        <v>LanYu</v>
      </c>
      <c r="AE125" s="151" t="str">
        <v>Tamsui</v>
      </c>
      <c r="AF125" s="151" t="str">
        <v>LanYu</v>
      </c>
      <c r="AG125" s="151" t="str">
        <v>LanYu</v>
      </c>
      <c r="AH125" s="151" t="str">
        <v>XinWu</v>
      </c>
      <c r="AI125" s="151" t="str">
        <v>XinWu</v>
      </c>
      <c r="AJ125" s="151" t="str">
        <v>LanYu</v>
      </c>
      <c r="AK125" s="151" t="str">
        <v>MaTsu</v>
      </c>
      <c r="AP125" s="151" t="str">
        <v>Taipei</v>
      </c>
      <c r="AQ125" s="151" t="str">
        <v>Tamsui</v>
      </c>
      <c r="AR125" s="151" t="str">
        <v>KeeLung</v>
      </c>
      <c r="AS125" s="151" t="str">
        <v>Banqiao</v>
      </c>
      <c r="AT125" s="151" t="str">
        <v>Taipei</v>
      </c>
      <c r="AU125" s="151" t="str">
        <v>ChiaYi</v>
      </c>
      <c r="AV125" s="151" t="str">
        <v>Kaohsiung</v>
      </c>
      <c r="AW125" s="151" t="str">
        <v>MaTsu</v>
      </c>
      <c r="BB125" s="151" t="str">
        <v>HengChun</v>
      </c>
      <c r="BC125" s="151" t="str">
        <v>HsinChu</v>
      </c>
      <c r="BD125" s="151" t="str">
        <v>XinWu</v>
      </c>
      <c r="BE125" s="151" t="str">
        <v>Taitung</v>
      </c>
      <c r="BF125" s="151" t="str">
        <v>DaWu</v>
      </c>
      <c r="BG125" s="151" t="str">
        <v>XinWu</v>
      </c>
      <c r="BH125" s="151" t="str">
        <v>PengJiaYu</v>
      </c>
      <c r="BI125" s="151" t="str">
        <v>MaTsu</v>
      </c>
      <c r="BJ125" s="151">
        <v>22</v>
      </c>
      <c r="BN125" s="151" t="str">
        <v>MaTsu</v>
      </c>
      <c r="BO125" s="151" t="str">
        <v>ZhuZiHu</v>
      </c>
      <c r="BP125" s="151" t="str">
        <v>ZhuZiHu</v>
      </c>
      <c r="BQ125" s="151" t="str">
        <v>Su-Ao</v>
      </c>
      <c r="BR125" s="151" t="str">
        <v>Taipei</v>
      </c>
      <c r="BS125" s="151" t="str">
        <v>AnBu</v>
      </c>
      <c r="BT125" s="151" t="str">
        <v>PengJiaYu</v>
      </c>
      <c r="BU125" s="151" t="str">
        <v>MaTsu</v>
      </c>
    </row>
    <row r="126" spans="2:73" s="151" customFormat="1" hidden="1" x14ac:dyDescent="0.25">
      <c r="B126" s="181">
        <v>23</v>
      </c>
      <c r="E126" s="181"/>
      <c r="F126" s="192" t="str">
        <v>Sun Moon Lake</v>
      </c>
      <c r="G126" s="192" t="str">
        <v>Su-Ao</v>
      </c>
      <c r="H126" s="192" t="str">
        <v>PengJiaYu</v>
      </c>
      <c r="I126" s="192" t="str">
        <v>KeeLung</v>
      </c>
      <c r="J126" s="192" t="str">
        <v>KeeLung</v>
      </c>
      <c r="K126" s="192" t="str">
        <v>HsinChu</v>
      </c>
      <c r="L126" s="192" t="str">
        <v>Sun Moon Lake</v>
      </c>
      <c r="M126" s="192" t="str">
        <v>MaTsu</v>
      </c>
      <c r="R126" s="151" t="str">
        <v>YiLan</v>
      </c>
      <c r="S126" s="151" t="str">
        <v>ZhuZiHu</v>
      </c>
      <c r="T126" s="151" t="str">
        <v>KeeLung</v>
      </c>
      <c r="U126" s="151" t="str">
        <v>ZhuZiHu</v>
      </c>
      <c r="V126" s="151" t="str">
        <v>Banqiao</v>
      </c>
      <c r="W126" s="151" t="str">
        <v>Banqiao</v>
      </c>
      <c r="X126" s="151" t="str">
        <v>ALiShan</v>
      </c>
      <c r="AD126" s="151" t="str">
        <v>PengJiaYu</v>
      </c>
      <c r="AE126" s="151" t="str">
        <v>PengJiaYu</v>
      </c>
      <c r="AF126" s="151" t="str">
        <v>PengJiaYu</v>
      </c>
      <c r="AG126" s="151" t="str">
        <v>PengJiaYu</v>
      </c>
      <c r="AH126" s="151" t="str">
        <v>PengJiaYu</v>
      </c>
      <c r="AI126" s="151" t="str">
        <v>PengJiaYu</v>
      </c>
      <c r="AJ126" s="151" t="str">
        <v>PengJiaYu</v>
      </c>
      <c r="AK126" s="151" t="str">
        <v>MaTsu</v>
      </c>
      <c r="AP126" s="151" t="str">
        <v>YongKang</v>
      </c>
      <c r="AQ126" s="151" t="str">
        <v>Tamsui</v>
      </c>
      <c r="AR126" s="151" t="str">
        <v>Banqiao</v>
      </c>
      <c r="AS126" s="151" t="str">
        <v>KeeLung</v>
      </c>
      <c r="AT126" s="151" t="str">
        <v>ChiaYi</v>
      </c>
      <c r="AU126" s="151" t="str">
        <v>ChiaYi</v>
      </c>
      <c r="AV126" s="151" t="str">
        <v>Taipei</v>
      </c>
      <c r="AW126" s="151" t="str">
        <v>MaTsu</v>
      </c>
      <c r="BB126" s="151" t="str">
        <v>HsinChu</v>
      </c>
      <c r="BC126" s="151" t="str">
        <v>ChiaYi</v>
      </c>
      <c r="BD126" s="151" t="str">
        <v>HsinChu</v>
      </c>
      <c r="BE126" s="151" t="str">
        <v>HuaLien</v>
      </c>
      <c r="BF126" s="151" t="str">
        <v>WuQi</v>
      </c>
      <c r="BG126" s="151" t="str">
        <v>TianZhong</v>
      </c>
      <c r="BH126" s="151" t="str">
        <v>HuaLien</v>
      </c>
      <c r="BI126" s="151" t="str">
        <v>MaTsu</v>
      </c>
      <c r="BJ126" s="151">
        <v>23</v>
      </c>
      <c r="BN126" s="151" t="str">
        <v>ZhuZiHu</v>
      </c>
      <c r="BO126" s="151" t="str">
        <v>ZhuZiHu</v>
      </c>
      <c r="BP126" s="151" t="str">
        <v>AnBu</v>
      </c>
      <c r="BQ126" s="151" t="str">
        <v>YiLan</v>
      </c>
      <c r="BR126" s="151" t="str">
        <v>YiLan</v>
      </c>
      <c r="BS126" s="151" t="str">
        <v>Taipei</v>
      </c>
      <c r="BT126" s="151" t="str">
        <v>AnBu</v>
      </c>
      <c r="BU126" s="151" t="str">
        <v>MaTsu</v>
      </c>
    </row>
    <row r="127" spans="2:73" s="151" customFormat="1" hidden="1" x14ac:dyDescent="0.25">
      <c r="B127" s="181">
        <v>24</v>
      </c>
      <c r="E127" s="181"/>
      <c r="F127" s="192" t="str">
        <v>HuaLien</v>
      </c>
      <c r="G127" s="192" t="str">
        <v>KeeLung</v>
      </c>
      <c r="H127" s="192" t="str">
        <v>KeeLung</v>
      </c>
      <c r="I127" s="192" t="str">
        <v>PengJiaYu</v>
      </c>
      <c r="J127" s="192" t="str">
        <v>Su-Ao</v>
      </c>
      <c r="K127" s="192" t="str">
        <v>Taipei</v>
      </c>
      <c r="L127" s="192" t="str">
        <v>Taipei</v>
      </c>
      <c r="M127" s="192" t="str">
        <v>MaTsu</v>
      </c>
      <c r="R127" s="151" t="str">
        <v>ZhuZiHu</v>
      </c>
      <c r="S127" s="151" t="str">
        <v>ALiShan</v>
      </c>
      <c r="T127" s="151" t="str">
        <v>ZhuZiHu</v>
      </c>
      <c r="U127" s="151" t="str">
        <v>Su-Ao</v>
      </c>
      <c r="V127" s="151" t="str">
        <v>YiLan</v>
      </c>
      <c r="W127" s="151" t="str">
        <v>KeeLung</v>
      </c>
      <c r="X127" s="151" t="str">
        <v>YiLan</v>
      </c>
      <c r="AD127" s="151" t="str">
        <v>KinMen</v>
      </c>
      <c r="AE127" s="151" t="str">
        <v>KinMen</v>
      </c>
      <c r="AF127" s="151" t="str">
        <v>KinMen</v>
      </c>
      <c r="AG127" s="151" t="str">
        <v>KinMen</v>
      </c>
      <c r="AH127" s="151" t="str">
        <v>KinMen</v>
      </c>
      <c r="AI127" s="151" t="str">
        <v>KinMen</v>
      </c>
      <c r="AJ127" s="151" t="str">
        <v>KinMen</v>
      </c>
      <c r="AK127" s="151" t="str">
        <v>MaTsu</v>
      </c>
      <c r="AP127" s="151" t="str">
        <v>Kaohsiung</v>
      </c>
      <c r="AQ127" s="151" t="str">
        <v>YuShan</v>
      </c>
      <c r="AR127" s="151" t="str">
        <v>Banqiao</v>
      </c>
      <c r="AS127" s="151" t="str">
        <v>KeeLung</v>
      </c>
      <c r="AT127" s="151" t="str">
        <v>YongKang</v>
      </c>
      <c r="AU127" s="151" t="str">
        <v>Taipei</v>
      </c>
      <c r="AV127" s="151" t="str">
        <v>WuQi</v>
      </c>
      <c r="AW127" s="151" t="str">
        <v>MaTsu</v>
      </c>
      <c r="BB127" s="151" t="str">
        <v>Kaohsiung</v>
      </c>
      <c r="BC127" s="151" t="str">
        <v>KinMen</v>
      </c>
      <c r="BD127" s="151" t="str">
        <v>MaTsu</v>
      </c>
      <c r="BE127" s="151" t="str">
        <v>TaiChung</v>
      </c>
      <c r="BF127" s="151" t="str">
        <v>HuaLien</v>
      </c>
      <c r="BG127" s="151" t="str">
        <v>Taitung</v>
      </c>
      <c r="BH127" s="151" t="str">
        <v>Taitung</v>
      </c>
      <c r="BI127" s="151" t="str">
        <v>MaTsu</v>
      </c>
      <c r="BJ127" s="151">
        <v>24</v>
      </c>
      <c r="BN127" s="151" t="str">
        <v>ZhuZiHu</v>
      </c>
      <c r="BO127" s="151" t="str">
        <v>LanYu</v>
      </c>
      <c r="BP127" s="151" t="str">
        <v>AnBu</v>
      </c>
      <c r="BQ127" s="151" t="str">
        <v>Taipei</v>
      </c>
      <c r="BR127" s="151" t="str">
        <v>YiLan</v>
      </c>
      <c r="BS127" s="151" t="str">
        <v>KeeLung</v>
      </c>
      <c r="BT127" s="151" t="str">
        <v>AnBu</v>
      </c>
      <c r="BU127" s="151" t="str">
        <v>MaTsu</v>
      </c>
    </row>
    <row r="128" spans="2:73" s="151" customFormat="1" hidden="1" x14ac:dyDescent="0.25">
      <c r="B128" s="181">
        <v>25</v>
      </c>
      <c r="E128" s="181"/>
      <c r="F128" s="192" t="str">
        <v>Banqiao</v>
      </c>
      <c r="G128" s="192" t="str">
        <v>YiLan</v>
      </c>
      <c r="H128" s="192" t="str">
        <v>MaTsu</v>
      </c>
      <c r="I128" s="192" t="str">
        <v>Tamsui</v>
      </c>
      <c r="J128" s="192" t="str">
        <v>Taipei</v>
      </c>
      <c r="K128" s="192" t="str">
        <v>YiLan</v>
      </c>
      <c r="L128" s="192" t="str">
        <v>YiLan</v>
      </c>
      <c r="M128" s="192" t="str">
        <v>MaTsu</v>
      </c>
      <c r="R128" s="151" t="str">
        <v>Banqiao</v>
      </c>
      <c r="S128" s="151" t="str">
        <v>KeeLung</v>
      </c>
      <c r="T128" s="151" t="str">
        <v>LanYu</v>
      </c>
      <c r="U128" s="151" t="str">
        <v>ALiShan</v>
      </c>
      <c r="V128" s="151" t="str">
        <v>Taipei</v>
      </c>
      <c r="W128" s="151" t="str">
        <v>LanYu</v>
      </c>
      <c r="X128" s="151" t="str">
        <v>Banqiao</v>
      </c>
      <c r="AD128" s="151" t="str">
        <v>Sun Moon Lake</v>
      </c>
      <c r="AE128" s="151" t="str">
        <v>MaTsu</v>
      </c>
      <c r="AF128" s="151" t="str">
        <v>MaTsu</v>
      </c>
      <c r="AG128" s="151" t="str">
        <v>MaTsu</v>
      </c>
      <c r="AH128" s="151" t="str">
        <v>Sun Moon Lake</v>
      </c>
      <c r="AI128" s="151" t="str">
        <v>MaTsu</v>
      </c>
      <c r="AJ128" s="151" t="str">
        <v>MaTsu</v>
      </c>
      <c r="AK128" s="151" t="str">
        <v>MaTsu</v>
      </c>
      <c r="AP128" s="151" t="str">
        <v>KinMen</v>
      </c>
      <c r="AQ128" s="151" t="str">
        <v>HengChun</v>
      </c>
      <c r="AR128" s="151" t="str">
        <v>KinMen</v>
      </c>
      <c r="AS128" s="151" t="str">
        <v>TaiNan</v>
      </c>
      <c r="AT128" s="151" t="str">
        <v>DaWu</v>
      </c>
      <c r="AU128" s="151" t="str">
        <v>HsinChu</v>
      </c>
      <c r="AV128" s="151" t="str">
        <v>WuQi</v>
      </c>
      <c r="AW128" s="151" t="str">
        <v>MaTsu</v>
      </c>
      <c r="BB128" s="151" t="str">
        <v>Taitung</v>
      </c>
      <c r="BC128" s="151" t="str">
        <v>XinWu</v>
      </c>
      <c r="BD128" s="151" t="str">
        <v>TaiNan</v>
      </c>
      <c r="BE128" s="151" t="str">
        <v>HsinChu</v>
      </c>
      <c r="BF128" s="151" t="str">
        <v>PengJiaYu</v>
      </c>
      <c r="BG128" s="151" t="str">
        <v>HsinChu</v>
      </c>
      <c r="BH128" s="151" t="str">
        <v>WuQi</v>
      </c>
      <c r="BI128" s="151" t="str">
        <v>MaTsu</v>
      </c>
      <c r="BJ128" s="151">
        <v>25</v>
      </c>
      <c r="BN128" s="151" t="str">
        <v>AnBu</v>
      </c>
      <c r="BO128" s="151" t="str">
        <v>AnBu</v>
      </c>
      <c r="BP128" s="151" t="str">
        <v>Taipei</v>
      </c>
      <c r="BQ128" s="151" t="str">
        <v>Taipei</v>
      </c>
      <c r="BR128" s="151" t="str">
        <v>YiLan</v>
      </c>
      <c r="BS128" s="151" t="str">
        <v>KeeLung</v>
      </c>
      <c r="BT128" s="151" t="str">
        <v>KeeLung</v>
      </c>
      <c r="BU128" s="151" t="str">
        <v>MaTsu</v>
      </c>
    </row>
    <row r="129" spans="2:73" s="151" customFormat="1" hidden="1" x14ac:dyDescent="0.25">
      <c r="B129" s="181">
        <v>26</v>
      </c>
      <c r="E129" s="181"/>
      <c r="F129" s="192" t="str">
        <v>Su-Ao</v>
      </c>
      <c r="G129" s="192" t="str">
        <v>MaTsu</v>
      </c>
      <c r="H129" s="192" t="str">
        <v>Su-Ao</v>
      </c>
      <c r="I129" s="192" t="str">
        <v>Banqiao</v>
      </c>
      <c r="J129" s="192" t="str">
        <v>HuaLien</v>
      </c>
      <c r="K129" s="192" t="str">
        <v>KeeLung</v>
      </c>
      <c r="L129" s="192" t="str">
        <v>KeeLung</v>
      </c>
      <c r="M129" s="192" t="str">
        <v>MaTsu</v>
      </c>
      <c r="R129" s="151" t="str">
        <v>KeeLung</v>
      </c>
      <c r="S129" s="151" t="str">
        <v>Banqiao</v>
      </c>
      <c r="T129" s="151" t="str">
        <v>Banqiao</v>
      </c>
      <c r="U129" s="151" t="str">
        <v>Banqiao</v>
      </c>
      <c r="V129" s="151" t="str">
        <v>Su-Ao</v>
      </c>
      <c r="W129" s="151" t="str">
        <v>ZhuZiHu</v>
      </c>
      <c r="X129" s="151" t="str">
        <v>ZhuZiHu</v>
      </c>
      <c r="AD129" s="151" t="str">
        <v>MaTsu</v>
      </c>
      <c r="AE129" s="151" t="str">
        <v>Sun Moon Lake</v>
      </c>
      <c r="AF129" s="151" t="str">
        <v>Sun Moon Lake</v>
      </c>
      <c r="AG129" s="151" t="str">
        <v>Sun Moon Lake</v>
      </c>
      <c r="AH129" s="151" t="str">
        <v>MaTsu</v>
      </c>
      <c r="AI129" s="151" t="str">
        <v>Sun Moon Lake</v>
      </c>
      <c r="AJ129" s="151" t="str">
        <v>Sun Moon Lake</v>
      </c>
      <c r="AK129" s="151" t="str">
        <v>MaTsu</v>
      </c>
      <c r="AP129" s="151" t="str">
        <v>YuShan</v>
      </c>
      <c r="AQ129" s="151" t="str">
        <v>Kaohsiung</v>
      </c>
      <c r="AR129" s="151" t="str">
        <v>TaiNan</v>
      </c>
      <c r="AS129" s="151" t="str">
        <v>HengChun</v>
      </c>
      <c r="AT129" s="151" t="str">
        <v>Kaohsiung</v>
      </c>
      <c r="AU129" s="151" t="str">
        <v>Kaohsiung</v>
      </c>
      <c r="AV129" s="151" t="str">
        <v>DaWu</v>
      </c>
      <c r="AW129" s="151" t="str">
        <v>MaTsu</v>
      </c>
      <c r="BB129" s="151" t="str">
        <v>XinWu</v>
      </c>
      <c r="BC129" s="151" t="str">
        <v>PengJiaYu</v>
      </c>
      <c r="BD129" s="151" t="str">
        <v>YongKang</v>
      </c>
      <c r="BE129" s="151" t="str">
        <v>XinWu</v>
      </c>
      <c r="BF129" s="151" t="str">
        <v>ChengGong</v>
      </c>
      <c r="BG129" s="151" t="str">
        <v>ChiaYi</v>
      </c>
      <c r="BH129" s="151" t="str">
        <v>XinWu</v>
      </c>
      <c r="BI129" s="151" t="str">
        <v>MaTsu</v>
      </c>
      <c r="BJ129" s="151">
        <v>26</v>
      </c>
      <c r="BN129" s="151" t="str">
        <v>KeeLung</v>
      </c>
      <c r="BO129" s="151" t="str">
        <v>KeeLung</v>
      </c>
      <c r="BP129" s="151" t="str">
        <v>KeeLung</v>
      </c>
      <c r="BQ129" s="151" t="str">
        <v>KeeLung</v>
      </c>
      <c r="BR129" s="151" t="str">
        <v>KeeLung</v>
      </c>
      <c r="BS129" s="151" t="str">
        <v>KeeLung</v>
      </c>
      <c r="BT129" s="151" t="str">
        <v>LanYu</v>
      </c>
      <c r="BU129" s="151" t="str">
        <v>MaTsu</v>
      </c>
    </row>
    <row r="130" spans="2:73" s="151" customFormat="1" hidden="1" x14ac:dyDescent="0.25">
      <c r="B130" s="181">
        <v>27</v>
      </c>
      <c r="E130" s="181"/>
      <c r="F130" s="192" t="str">
        <v>YiLan</v>
      </c>
      <c r="G130" s="192" t="str">
        <v>ALiShan</v>
      </c>
      <c r="H130" s="192" t="str">
        <v>Banqiao</v>
      </c>
      <c r="I130" s="192" t="str">
        <v>Su-Ao</v>
      </c>
      <c r="J130" s="192" t="str">
        <v>Banqiao</v>
      </c>
      <c r="K130" s="192" t="str">
        <v>Su-Ao</v>
      </c>
      <c r="L130" s="192" t="str">
        <v>LanYu</v>
      </c>
      <c r="M130" s="192" t="str">
        <v>MaTsu</v>
      </c>
      <c r="R130" s="151" t="str">
        <v>LanYu</v>
      </c>
      <c r="S130" s="151" t="str">
        <v>Taipei</v>
      </c>
      <c r="T130" s="151" t="str">
        <v>Taipei</v>
      </c>
      <c r="U130" s="151" t="str">
        <v>Taipei</v>
      </c>
      <c r="V130" s="151" t="str">
        <v>KeeLung</v>
      </c>
      <c r="W130" s="151" t="str">
        <v>YiLan</v>
      </c>
      <c r="X130" s="151" t="str">
        <v>KeeLung</v>
      </c>
      <c r="AD130" s="151" t="str">
        <v>ZhuZiHu</v>
      </c>
      <c r="AE130" s="151" t="str">
        <v>ZhuZiHu</v>
      </c>
      <c r="AF130" s="151" t="str">
        <v>ZhuZiHu</v>
      </c>
      <c r="AG130" s="151" t="str">
        <v>ZhuZiHu</v>
      </c>
      <c r="AH130" s="151" t="str">
        <v>ZhuZiHu</v>
      </c>
      <c r="AI130" s="151" t="str">
        <v>ZhuZiHu</v>
      </c>
      <c r="AJ130" s="151" t="str">
        <v>ZhuZiHu</v>
      </c>
      <c r="AK130" s="151" t="str">
        <v>MaTsu</v>
      </c>
      <c r="AP130" s="151" t="str">
        <v>DaWu</v>
      </c>
      <c r="AQ130" s="151" t="str">
        <v>TaiChung</v>
      </c>
      <c r="AR130" s="151" t="str">
        <v>DaWu</v>
      </c>
      <c r="AS130" s="151" t="str">
        <v>HsinChu</v>
      </c>
      <c r="AT130" s="151" t="str">
        <v>KinMen</v>
      </c>
      <c r="AU130" s="151" t="str">
        <v>TaiNan</v>
      </c>
      <c r="AV130" s="151" t="str">
        <v>TaiNan</v>
      </c>
      <c r="AW130" s="151" t="str">
        <v>MaTsu</v>
      </c>
      <c r="BB130" s="151" t="str">
        <v>PengJiaYu</v>
      </c>
      <c r="BC130" s="151" t="str">
        <v>PengHu</v>
      </c>
      <c r="BD130" s="151" t="str">
        <v>Kaohsiung</v>
      </c>
      <c r="BE130" s="151" t="str">
        <v>WuQi</v>
      </c>
      <c r="BF130" s="151" t="str">
        <v>Taitung</v>
      </c>
      <c r="BG130" s="151" t="str">
        <v>MaTsu</v>
      </c>
      <c r="BH130" s="151" t="str">
        <v>HsinChu</v>
      </c>
      <c r="BI130" s="151" t="str">
        <v>MaTsu</v>
      </c>
      <c r="BJ130" s="151">
        <v>27</v>
      </c>
      <c r="BN130" s="151" t="str">
        <v>Tamsui</v>
      </c>
      <c r="BO130" s="151" t="str">
        <v>Tamsui</v>
      </c>
      <c r="BP130" s="151" t="str">
        <v>Tamsui</v>
      </c>
      <c r="BQ130" s="151" t="str">
        <v>Tamsui</v>
      </c>
      <c r="BR130" s="151" t="str">
        <v>Tamsui</v>
      </c>
      <c r="BS130" s="151" t="str">
        <v>Tamsui</v>
      </c>
      <c r="BT130" s="151" t="str">
        <v>Tamsui</v>
      </c>
      <c r="BU130" s="151" t="str">
        <v>MaTsu</v>
      </c>
    </row>
    <row r="131" spans="2:73" s="151" customFormat="1" hidden="1" x14ac:dyDescent="0.25">
      <c r="B131" s="181">
        <v>28</v>
      </c>
      <c r="E131" s="181"/>
      <c r="F131" s="192" t="str">
        <v>MaTsu</v>
      </c>
      <c r="G131" s="192" t="str">
        <v>Banqiao</v>
      </c>
      <c r="H131" s="192" t="str">
        <v>ALiShan</v>
      </c>
      <c r="I131" s="192" t="str">
        <v>ALiShan</v>
      </c>
      <c r="J131" s="192" t="str">
        <v>PengJiaYu</v>
      </c>
      <c r="K131" s="192" t="str">
        <v>HuaLien</v>
      </c>
      <c r="L131" s="192" t="str">
        <v>Su-Ao</v>
      </c>
      <c r="M131" s="192" t="str">
        <v>MaTsu</v>
      </c>
      <c r="R131" s="151" t="str">
        <v>Taipei</v>
      </c>
      <c r="S131" s="151" t="str">
        <v>LanYu</v>
      </c>
      <c r="T131" s="151" t="str">
        <v>Su-Ao</v>
      </c>
      <c r="U131" s="151" t="str">
        <v>LanYu</v>
      </c>
      <c r="V131" s="151" t="str">
        <v>LanYu</v>
      </c>
      <c r="W131" s="151" t="str">
        <v>Taipei</v>
      </c>
      <c r="X131" s="151" t="str">
        <v>Su-Ao</v>
      </c>
      <c r="AD131" s="151" t="str">
        <v>AnBu</v>
      </c>
      <c r="AE131" s="151" t="str">
        <v>AnBu</v>
      </c>
      <c r="AF131" s="151" t="str">
        <v>AnBu</v>
      </c>
      <c r="AG131" s="151" t="str">
        <v>AnBu</v>
      </c>
      <c r="AH131" s="151" t="str">
        <v>AnBu</v>
      </c>
      <c r="AI131" s="151" t="str">
        <v>AnBu</v>
      </c>
      <c r="AJ131" s="151" t="str">
        <v>AnBu</v>
      </c>
      <c r="AK131" s="151" t="str">
        <v>MaTsu</v>
      </c>
      <c r="AP131" s="151" t="str">
        <v>TaiChung</v>
      </c>
      <c r="AQ131" s="151" t="str">
        <v>DaWu</v>
      </c>
      <c r="AR131" s="151" t="str">
        <v>Kaohsiung</v>
      </c>
      <c r="AS131" s="151" t="str">
        <v>DaWu</v>
      </c>
      <c r="AT131" s="151" t="str">
        <v>TaiNan</v>
      </c>
      <c r="AU131" s="151" t="str">
        <v>KinMen</v>
      </c>
      <c r="AV131" s="151" t="str">
        <v>Banqiao</v>
      </c>
      <c r="AW131" s="151" t="str">
        <v>MaTsu</v>
      </c>
      <c r="BB131" s="151" t="str">
        <v>WuQi</v>
      </c>
      <c r="BC131" s="151" t="str">
        <v>TaiChung</v>
      </c>
      <c r="BD131" s="151" t="str">
        <v>WuQi</v>
      </c>
      <c r="BE131" s="151" t="str">
        <v>PengHu</v>
      </c>
      <c r="BF131" s="151" t="str">
        <v>MaTsu</v>
      </c>
      <c r="BG131" s="151" t="str">
        <v>PengHu</v>
      </c>
      <c r="BH131" s="151" t="str">
        <v>MaTsu</v>
      </c>
      <c r="BI131" s="151" t="str">
        <v>MaTsu</v>
      </c>
      <c r="BJ131" s="151">
        <v>28</v>
      </c>
      <c r="BN131" s="151" t="str">
        <v>Tamsui</v>
      </c>
      <c r="BO131" s="151" t="str">
        <v>Tamsui</v>
      </c>
      <c r="BP131" s="151" t="str">
        <v>Tamsui</v>
      </c>
      <c r="BQ131" s="151" t="str">
        <v>Tamsui</v>
      </c>
      <c r="BR131" s="151" t="str">
        <v>Tamsui</v>
      </c>
      <c r="BS131" s="151" t="str">
        <v>Tamsui</v>
      </c>
      <c r="BT131" s="151" t="str">
        <v>Tamsui</v>
      </c>
      <c r="BU131" s="151" t="str">
        <v>MaTsu</v>
      </c>
    </row>
    <row r="132" spans="2:73" s="151" customFormat="1" hidden="1" x14ac:dyDescent="0.25">
      <c r="B132" s="181">
        <v>29</v>
      </c>
      <c r="E132" s="181"/>
      <c r="F132" s="192" t="str">
        <v>KeeLung</v>
      </c>
      <c r="G132" s="192" t="str">
        <v>Sun Moon Lake</v>
      </c>
      <c r="H132" s="192" t="str">
        <v>Taipei</v>
      </c>
      <c r="I132" s="192" t="str">
        <v>Taipei</v>
      </c>
      <c r="J132" s="192" t="str">
        <v>AnBu</v>
      </c>
      <c r="K132" s="192" t="str">
        <v>Banqiao</v>
      </c>
      <c r="L132" s="192" t="str">
        <v>AnBu</v>
      </c>
      <c r="M132" s="192" t="str">
        <v>MaTsu</v>
      </c>
      <c r="R132" s="151" t="str">
        <v>AnBu</v>
      </c>
      <c r="S132" s="151" t="str">
        <v>AnBu</v>
      </c>
      <c r="T132" s="151" t="str">
        <v>AnBu</v>
      </c>
      <c r="U132" s="151" t="str">
        <v>AnBu</v>
      </c>
      <c r="V132" s="151" t="str">
        <v>AnBu</v>
      </c>
      <c r="W132" s="151" t="str">
        <v>Su-Ao</v>
      </c>
      <c r="X132" s="151" t="str">
        <v>LanYu</v>
      </c>
      <c r="AD132" s="151" t="str">
        <v>ALiShan</v>
      </c>
      <c r="AE132" s="151" t="str">
        <v>ALiShan</v>
      </c>
      <c r="AF132" s="151" t="str">
        <v>ALiShan</v>
      </c>
      <c r="AG132" s="151" t="str">
        <v>ALiShan</v>
      </c>
      <c r="AH132" s="151" t="str">
        <v>ALiShan</v>
      </c>
      <c r="AI132" s="151" t="str">
        <v>ALiShan</v>
      </c>
      <c r="AJ132" s="151" t="str">
        <v>ALiShan</v>
      </c>
      <c r="AK132" s="151" t="str">
        <v>MaTsu</v>
      </c>
      <c r="AP132" s="151" t="str">
        <v>Banqiao</v>
      </c>
      <c r="AQ132" s="151" t="str">
        <v>Taipei</v>
      </c>
      <c r="AR132" s="151" t="str">
        <v>HengChun</v>
      </c>
      <c r="AS132" s="151" t="str">
        <v>Kaohsiung</v>
      </c>
      <c r="AT132" s="151" t="str">
        <v>HsinChu</v>
      </c>
      <c r="AU132" s="151" t="str">
        <v>KinMen</v>
      </c>
      <c r="AV132" s="151" t="str">
        <v>TaiChung</v>
      </c>
      <c r="AW132" s="151" t="str">
        <v>MaTsu</v>
      </c>
      <c r="BB132" s="151" t="str">
        <v>KinMen</v>
      </c>
      <c r="BC132" s="151" t="str">
        <v>WuQi</v>
      </c>
      <c r="BD132" s="151" t="str">
        <v>PengHu</v>
      </c>
      <c r="BE132" s="151" t="str">
        <v>KinMen</v>
      </c>
      <c r="BF132" s="151" t="str">
        <v>PengHu</v>
      </c>
      <c r="BG132" s="151" t="str">
        <v>WuQi</v>
      </c>
      <c r="BH132" s="151" t="str">
        <v>PengHu</v>
      </c>
      <c r="BI132" s="151" t="str">
        <v>MaTsu</v>
      </c>
      <c r="BJ132" s="151">
        <v>29</v>
      </c>
      <c r="BN132" s="151" t="str">
        <v>Tamsui</v>
      </c>
      <c r="BO132" s="151" t="str">
        <v>Tamsui</v>
      </c>
      <c r="BP132" s="151" t="str">
        <v>Tamsui</v>
      </c>
      <c r="BQ132" s="151" t="str">
        <v>Tamsui</v>
      </c>
      <c r="BR132" s="151" t="str">
        <v>Tamsui</v>
      </c>
      <c r="BS132" s="151" t="str">
        <v>Tamsui</v>
      </c>
      <c r="BT132" s="151" t="str">
        <v>Tamsui</v>
      </c>
      <c r="BU132" s="151" t="str">
        <v>MaTsu</v>
      </c>
    </row>
    <row r="133" spans="2:73" s="151" customFormat="1" hidden="1" x14ac:dyDescent="0.25">
      <c r="B133" s="181">
        <v>30</v>
      </c>
      <c r="E133" s="181"/>
      <c r="F133" s="192" t="str">
        <v>AnBu</v>
      </c>
      <c r="G133" s="192" t="str">
        <v>AnBu</v>
      </c>
      <c r="H133" s="192" t="str">
        <v>AnBu</v>
      </c>
      <c r="I133" s="192" t="str">
        <v>AnBu</v>
      </c>
      <c r="J133" s="192" t="str">
        <v>Tamsui</v>
      </c>
      <c r="K133" s="192" t="str">
        <v>AnBu</v>
      </c>
      <c r="L133" s="192" t="str">
        <v>Banqiao</v>
      </c>
      <c r="M133" s="192" t="str">
        <v>MaTsu</v>
      </c>
      <c r="R133" s="151" t="str">
        <v>TianZhong</v>
      </c>
      <c r="S133" s="151" t="str">
        <v>TianZhong</v>
      </c>
      <c r="T133" s="151" t="str">
        <v>TianZhong</v>
      </c>
      <c r="U133" s="151" t="str">
        <v>TianZhong</v>
      </c>
      <c r="V133" s="151" t="str">
        <v>TianZhong</v>
      </c>
      <c r="W133" s="151" t="str">
        <v>AnBu</v>
      </c>
      <c r="X133" s="151" t="str">
        <v>AnBu</v>
      </c>
      <c r="AD133" s="151" t="str">
        <v>YuShan</v>
      </c>
      <c r="AE133" s="151" t="str">
        <v>YuShan</v>
      </c>
      <c r="AF133" s="151" t="str">
        <v>YuShan</v>
      </c>
      <c r="AG133" s="151" t="str">
        <v>YuShan</v>
      </c>
      <c r="AH133" s="151" t="str">
        <v>YuShan</v>
      </c>
      <c r="AI133" s="151" t="str">
        <v>YuShan</v>
      </c>
      <c r="AJ133" s="151" t="str">
        <v>YuShan</v>
      </c>
      <c r="AK133" s="151" t="str">
        <v>MaTsu</v>
      </c>
      <c r="AP133" s="151" t="str">
        <v>Banqiao</v>
      </c>
      <c r="AQ133" s="151" t="str">
        <v>Banqiao</v>
      </c>
      <c r="AR133" s="151" t="str">
        <v>Taipei</v>
      </c>
      <c r="AS133" s="151" t="str">
        <v>Taipei</v>
      </c>
      <c r="AT133" s="151" t="str">
        <v>YuShan</v>
      </c>
      <c r="AU133" s="151" t="str">
        <v>DaWu</v>
      </c>
      <c r="AV133" s="151" t="str">
        <v>YuShan</v>
      </c>
      <c r="AW133" s="151" t="str">
        <v>MaTsu</v>
      </c>
      <c r="BB133" s="151" t="str">
        <v>MaTsu</v>
      </c>
      <c r="BC133" s="151" t="str">
        <v>MaTsu</v>
      </c>
      <c r="BD133" s="151" t="str">
        <v>KinMen</v>
      </c>
      <c r="BE133" s="151" t="str">
        <v>MaTsu</v>
      </c>
      <c r="BF133" s="151" t="str">
        <v>KinMen</v>
      </c>
      <c r="BG133" s="151" t="str">
        <v>KinMen</v>
      </c>
      <c r="BH133" s="151" t="str">
        <v>KinMen</v>
      </c>
      <c r="BI133" s="151" t="str">
        <v>MaTsu</v>
      </c>
      <c r="BJ133" s="151">
        <v>30</v>
      </c>
      <c r="BN133" s="151" t="str">
        <v>Tamsui</v>
      </c>
      <c r="BO133" s="151" t="str">
        <v>Tamsui</v>
      </c>
      <c r="BP133" s="151" t="str">
        <v>Tamsui</v>
      </c>
      <c r="BQ133" s="151" t="str">
        <v>Tamsui</v>
      </c>
      <c r="BR133" s="151" t="str">
        <v>Tamsui</v>
      </c>
      <c r="BS133" s="151" t="str">
        <v>Tamsui</v>
      </c>
      <c r="BT133" s="151" t="str">
        <v>Tamsui</v>
      </c>
      <c r="BU133" s="151" t="str">
        <v>MaTsu</v>
      </c>
    </row>
    <row r="134" spans="2:73" x14ac:dyDescent="0.25">
      <c r="BN134" s="191"/>
      <c r="BO134" s="191"/>
      <c r="BP134" s="191"/>
      <c r="BQ134" s="191"/>
      <c r="BR134" s="191"/>
      <c r="BS134" s="191"/>
      <c r="BT134" s="191"/>
      <c r="BU134" s="191"/>
    </row>
    <row r="135" spans="2:73" x14ac:dyDescent="0.25">
      <c r="BN135" s="191"/>
      <c r="BO135" s="191"/>
      <c r="BP135" s="191"/>
      <c r="BQ135" s="191"/>
      <c r="BR135" s="191"/>
      <c r="BS135" s="191"/>
      <c r="BT135" s="191"/>
      <c r="BU135" s="191"/>
    </row>
    <row r="136" spans="2:73" ht="20.100000000000001" customHeight="1" thickBot="1" x14ac:dyDescent="0.3">
      <c r="B136" s="167" t="s">
        <v>18962</v>
      </c>
      <c r="C136" s="168"/>
      <c r="D136" s="169" t="s">
        <v>18959</v>
      </c>
      <c r="E136" s="168"/>
      <c r="F136" s="168">
        <v>2015</v>
      </c>
      <c r="G136" s="168">
        <v>2016</v>
      </c>
      <c r="H136" s="168">
        <v>2017</v>
      </c>
      <c r="I136" s="168">
        <v>2018</v>
      </c>
      <c r="J136" s="168">
        <v>2019</v>
      </c>
      <c r="K136" s="168">
        <v>2020</v>
      </c>
      <c r="L136" s="168">
        <v>2021</v>
      </c>
      <c r="M136" s="168">
        <v>2022</v>
      </c>
      <c r="R136" s="168">
        <v>2015</v>
      </c>
      <c r="S136" s="168">
        <v>2016</v>
      </c>
      <c r="T136" s="168">
        <v>2017</v>
      </c>
      <c r="U136" s="168">
        <v>2018</v>
      </c>
      <c r="V136" s="168">
        <v>2019</v>
      </c>
      <c r="W136" s="168">
        <v>2020</v>
      </c>
      <c r="X136" s="168">
        <v>2021</v>
      </c>
      <c r="Y136" s="168">
        <v>2022</v>
      </c>
      <c r="AD136" s="168">
        <v>2015</v>
      </c>
      <c r="AE136" s="168">
        <v>2016</v>
      </c>
      <c r="AF136" s="168">
        <v>2017</v>
      </c>
      <c r="AG136" s="168">
        <v>2018</v>
      </c>
      <c r="AH136" s="168">
        <v>2019</v>
      </c>
      <c r="AI136" s="168">
        <v>2020</v>
      </c>
      <c r="AJ136" s="168">
        <v>2021</v>
      </c>
      <c r="AK136" s="168">
        <v>2022</v>
      </c>
      <c r="AP136" s="168">
        <v>2015</v>
      </c>
      <c r="AQ136" s="168">
        <v>2016</v>
      </c>
      <c r="AR136" s="168">
        <v>2017</v>
      </c>
      <c r="AS136" s="168">
        <v>2018</v>
      </c>
      <c r="AT136" s="168">
        <v>2019</v>
      </c>
      <c r="AU136" s="168">
        <v>2020</v>
      </c>
      <c r="AV136" s="168">
        <v>2021</v>
      </c>
      <c r="AW136" s="168">
        <v>2022</v>
      </c>
      <c r="BB136" s="168">
        <v>2015</v>
      </c>
      <c r="BC136" s="168">
        <v>2016</v>
      </c>
      <c r="BD136" s="168">
        <v>2017</v>
      </c>
      <c r="BE136" s="168">
        <v>2018</v>
      </c>
      <c r="BF136" s="168">
        <v>2019</v>
      </c>
      <c r="BG136" s="168">
        <v>2020</v>
      </c>
      <c r="BH136" s="168">
        <v>2021</v>
      </c>
      <c r="BI136" s="168">
        <v>2022</v>
      </c>
      <c r="BN136" s="168">
        <v>2015</v>
      </c>
      <c r="BO136" s="168">
        <v>2016</v>
      </c>
      <c r="BP136" s="168">
        <v>2017</v>
      </c>
      <c r="BQ136" s="168">
        <v>2018</v>
      </c>
      <c r="BR136" s="168">
        <v>2019</v>
      </c>
      <c r="BS136" s="168">
        <v>2020</v>
      </c>
      <c r="BT136" s="168">
        <v>2021</v>
      </c>
      <c r="BU136" s="168">
        <v>2022</v>
      </c>
    </row>
    <row r="137" spans="2:73" ht="20.100000000000001" customHeight="1" x14ac:dyDescent="0.25">
      <c r="E137" s="149" t="s">
        <v>18760</v>
      </c>
      <c r="F137" s="179">
        <f>MAX(F144:F491)</f>
        <v>787.45</v>
      </c>
      <c r="G137" s="179">
        <f>MAX(G144:G491)</f>
        <v>806.52</v>
      </c>
      <c r="H137" s="179">
        <f>MAX(H144:H491)</f>
        <v>772.42</v>
      </c>
      <c r="I137" s="179">
        <f>MAX(I144:I491)</f>
        <v>770.26</v>
      </c>
      <c r="J137" s="179">
        <f>MAX(J144:J491)</f>
        <v>715.62</v>
      </c>
      <c r="K137" s="179">
        <f>MAX(K144:K491)</f>
        <v>777.91</v>
      </c>
      <c r="L137" s="179">
        <f>MAX(L144:L491)</f>
        <v>850.33</v>
      </c>
      <c r="M137" s="179" t="str">
        <f>IF(M144="not yet", "",MAX(M144:M491))</f>
        <v/>
      </c>
      <c r="R137" s="179">
        <f>MAX(R144:R491)</f>
        <v>328.7</v>
      </c>
      <c r="S137" s="179">
        <f>MAX(S144:S491)</f>
        <v>308.5</v>
      </c>
      <c r="T137" s="179">
        <f>MAX(T144:T491)</f>
        <v>311.60000000000002</v>
      </c>
      <c r="U137" s="179">
        <f>MAX(U144:U491)</f>
        <v>314.8</v>
      </c>
      <c r="V137" s="179">
        <f>MAX(V144:V491)</f>
        <v>273.10000000000002</v>
      </c>
      <c r="W137" s="179">
        <f>MAX(W144:W491)</f>
        <v>293</v>
      </c>
      <c r="X137" s="179">
        <f>MAX(X144:X491)</f>
        <v>293.39999999999998</v>
      </c>
      <c r="Y137" s="179" t="str">
        <f>IF(Y144="not yet", "",MAX(Y144:Y491))</f>
        <v/>
      </c>
      <c r="AD137" s="179">
        <f>MAX(AD144:AD491)</f>
        <v>30.6</v>
      </c>
      <c r="AE137" s="179">
        <f>MAX(AE144:AE491)</f>
        <v>30.3</v>
      </c>
      <c r="AF137" s="179">
        <f>MAX(AF144:AF491)</f>
        <v>31.1</v>
      </c>
      <c r="AG137" s="179">
        <f>MAX(AG144:AG491)</f>
        <v>30.3</v>
      </c>
      <c r="AH137" s="179">
        <f>MAX(AH144:AH491)</f>
        <v>30.5</v>
      </c>
      <c r="AI137" s="179">
        <f>MAX(AI144:AI491)</f>
        <v>30.9</v>
      </c>
      <c r="AJ137" s="179">
        <f>MAX(AJ144:AJ491)</f>
        <v>30.3</v>
      </c>
      <c r="AK137" s="179" t="str">
        <f>IF(AK144="not yet", "",MAX(AK144:AK491))</f>
        <v/>
      </c>
      <c r="AP137" s="179">
        <f>MAX(AP144:AP491)</f>
        <v>97</v>
      </c>
      <c r="AQ137" s="179">
        <f>MAX(AQ144:AQ491)</f>
        <v>98</v>
      </c>
      <c r="AR137" s="179">
        <f>MAX(AR144:AR491)</f>
        <v>96</v>
      </c>
      <c r="AS137" s="179">
        <f>MAX(AS144:AS491)</f>
        <v>96</v>
      </c>
      <c r="AT137" s="179">
        <f>MAX(AT144:AT491)</f>
        <v>96</v>
      </c>
      <c r="AU137" s="179">
        <f>MAX(AU144:AU491)</f>
        <v>98</v>
      </c>
      <c r="AV137" s="179">
        <f>MAX(AV144:AV491)</f>
        <v>98</v>
      </c>
      <c r="AW137" s="179" t="str">
        <f>IF(AW144="not yet", "",MAX(AW144:AW491))</f>
        <v/>
      </c>
      <c r="BB137" s="179">
        <f>MAX(BB144:BB491)</f>
        <v>1002.8</v>
      </c>
      <c r="BC137" s="179">
        <f>MAX(BC144:BC491)</f>
        <v>1220.3</v>
      </c>
      <c r="BD137" s="179">
        <f>MAX(BD144:BD491)</f>
        <v>1986.6</v>
      </c>
      <c r="BE137" s="179">
        <f>MAX(BE144:BE491)</f>
        <v>1600.5</v>
      </c>
      <c r="BF137" s="179">
        <f>MAX(BF144:BF491)</f>
        <v>1333.8</v>
      </c>
      <c r="BG137" s="179">
        <f>MAX(BG144:BG491)</f>
        <v>1793</v>
      </c>
      <c r="BH137" s="179">
        <f>MAX(BH144:BH491)</f>
        <v>1498.5</v>
      </c>
      <c r="BI137" s="179" t="str">
        <f>IF(BI144="not yet", "",MAX(BI144:BI491))</f>
        <v/>
      </c>
      <c r="BN137" s="146">
        <f>MAX(BN144:BN491)</f>
        <v>9.4</v>
      </c>
      <c r="BO137" s="146">
        <f>MAX(BO144:BO491)</f>
        <v>9.9</v>
      </c>
      <c r="BP137" s="146">
        <f>MAX(BP144:BP491)</f>
        <v>9.5</v>
      </c>
      <c r="BQ137" s="146">
        <f>MAX(BQ144:BQ491)</f>
        <v>9.3000000000000007</v>
      </c>
      <c r="BR137" s="146">
        <f>MAX(BR144:BR491)</f>
        <v>9.1999999999999993</v>
      </c>
      <c r="BS137" s="146">
        <f>MAX(BS144:BS491)</f>
        <v>9.6999999999999993</v>
      </c>
      <c r="BT137" s="146">
        <f>MAX(BT144:BT491)</f>
        <v>9.1</v>
      </c>
      <c r="BU137" s="146" t="str">
        <f>IF(BU144="not yet", "",MAX(BU144:BU491))</f>
        <v/>
      </c>
    </row>
    <row r="138" spans="2:73" ht="20.100000000000001" customHeight="1" x14ac:dyDescent="0.25">
      <c r="E138" s="149" t="s">
        <v>18761</v>
      </c>
      <c r="F138" s="179">
        <f>IFERROR(MEDIAN(F144:F491),"")</f>
        <v>408.88</v>
      </c>
      <c r="G138" s="179">
        <f>IFERROR(MEDIAN(G144:G491),"")</f>
        <v>374.06</v>
      </c>
      <c r="H138" s="179">
        <f>IFERROR(MEDIAN(H144:H491),"")</f>
        <v>408.1</v>
      </c>
      <c r="I138" s="179">
        <f>IFERROR(MEDIAN(I144:I491),"")</f>
        <v>462.59500000000003</v>
      </c>
      <c r="J138" s="179">
        <f>IFERROR(MEDIAN(J144:J491),"")</f>
        <v>411.84000000000003</v>
      </c>
      <c r="K138" s="179">
        <f>IFERROR(MEDIAN(K144:K491),"")</f>
        <v>444.255</v>
      </c>
      <c r="L138" s="179">
        <f>IFERROR(MEDIAN(L144:L491),"")</f>
        <v>461.26499999999999</v>
      </c>
      <c r="M138" s="179" t="str">
        <f>IFERROR(MEDIAN(M144:M491),"")</f>
        <v/>
      </c>
      <c r="R138" s="179">
        <f>IFERROR(MEDIAN(R144:R491),"")</f>
        <v>147.10000000000002</v>
      </c>
      <c r="S138" s="179">
        <f>IFERROR(MEDIAN(S144:S491),"")</f>
        <v>131.5</v>
      </c>
      <c r="T138" s="179">
        <f>IFERROR(MEDIAN(T144:T491),"")</f>
        <v>140.5</v>
      </c>
      <c r="U138" s="179">
        <f>IFERROR(MEDIAN(U144:U491),"")</f>
        <v>149.05000000000001</v>
      </c>
      <c r="V138" s="179">
        <f>IFERROR(MEDIAN(V144:V491),"")</f>
        <v>133.5</v>
      </c>
      <c r="W138" s="179">
        <f>IFERROR(MEDIAN(W144:W491),"")</f>
        <v>149.5</v>
      </c>
      <c r="X138" s="179">
        <f>IFERROR(MEDIAN(X144:X491),"")</f>
        <v>161.64999999999998</v>
      </c>
      <c r="Y138" s="179" t="str">
        <f>IFERROR(MEDIAN(Y144:Y491),"")</f>
        <v/>
      </c>
      <c r="AD138" s="179">
        <f>IFERROR(MEDIAN(AD144:AD491),"")</f>
        <v>23.35</v>
      </c>
      <c r="AE138" s="179">
        <f>IFERROR(MEDIAN(AE144:AE491),"")</f>
        <v>23.4</v>
      </c>
      <c r="AF138" s="179">
        <f>IFERROR(MEDIAN(AF144:AF491),"")</f>
        <v>22.85</v>
      </c>
      <c r="AG138" s="179">
        <f>IFERROR(MEDIAN(AG144:AG491),"")</f>
        <v>22.85</v>
      </c>
      <c r="AH138" s="179">
        <f>IFERROR(MEDIAN(AH144:AH491),"")</f>
        <v>23.25</v>
      </c>
      <c r="AI138" s="179">
        <f>IFERROR(MEDIAN(AI144:AI491),"")</f>
        <v>23</v>
      </c>
      <c r="AJ138" s="179">
        <f>IFERROR(MEDIAN(AJ144:AJ491),"")</f>
        <v>22.7</v>
      </c>
      <c r="AK138" s="179" t="str">
        <f>IFERROR(MEDIAN(AK144:AK491),"")</f>
        <v/>
      </c>
      <c r="AP138" s="179">
        <f>IFERROR(MEDIAN(AP144:AP491),"")</f>
        <v>78</v>
      </c>
      <c r="AQ138" s="179">
        <f>IFERROR(MEDIAN(AQ144:AQ491),"")</f>
        <v>79</v>
      </c>
      <c r="AR138" s="179">
        <f>IFERROR(MEDIAN(AR144:AR491),"")</f>
        <v>77</v>
      </c>
      <c r="AS138" s="179">
        <f>IFERROR(MEDIAN(AS144:AS491),"")</f>
        <v>77</v>
      </c>
      <c r="AT138" s="179">
        <f>IFERROR(MEDIAN(AT144:AT491),"")</f>
        <v>78.5</v>
      </c>
      <c r="AU138" s="179">
        <f>IFERROR(MEDIAN(AU144:AU491),"")</f>
        <v>78</v>
      </c>
      <c r="AV138" s="179">
        <f>IFERROR(MEDIAN(AV144:AV491),"")</f>
        <v>80</v>
      </c>
      <c r="AW138" s="179" t="str">
        <f>IFERROR(MEDIAN(AW144:AW491),"")</f>
        <v/>
      </c>
      <c r="BB138" s="179">
        <f>IFERROR(MEDIAN(BB144:BB491),"")</f>
        <v>89.8</v>
      </c>
      <c r="BC138" s="179">
        <f>IFERROR(MEDIAN(BC144:BC491),"")</f>
        <v>175.39999999999998</v>
      </c>
      <c r="BD138" s="179">
        <f>IFERROR(MEDIAN(BD144:BD491),"")</f>
        <v>106.2</v>
      </c>
      <c r="BE138" s="179">
        <f>IFERROR(MEDIAN(BE144:BE491),"")</f>
        <v>92</v>
      </c>
      <c r="BF138" s="179">
        <f>IFERROR(MEDIAN(BF144:BF491),"")</f>
        <v>135</v>
      </c>
      <c r="BG138" s="179">
        <f>IFERROR(MEDIAN(BG144:BG491),"")</f>
        <v>90</v>
      </c>
      <c r="BH138" s="179">
        <f>IFERROR(MEDIAN(BH144:BH491),"")</f>
        <v>91</v>
      </c>
      <c r="BI138" s="179" t="str">
        <f>IFERROR(MEDIAN(BI144:BI491),"")</f>
        <v/>
      </c>
      <c r="BN138" s="146">
        <f>IFERROR(MEDIAN(BN144:BN491),"")</f>
        <v>6.55</v>
      </c>
      <c r="BO138" s="146">
        <f>IFERROR(MEDIAN(BO144:BO491),"")</f>
        <v>6.9</v>
      </c>
      <c r="BP138" s="146">
        <f>IFERROR(MEDIAN(BP144:BP491),"")</f>
        <v>6.6</v>
      </c>
      <c r="BQ138" s="146">
        <f>IFERROR(MEDIAN(BQ144:BQ491),"")</f>
        <v>6.5</v>
      </c>
      <c r="BR138" s="146">
        <f>IFERROR(MEDIAN(BR144:BR491),"")</f>
        <v>6.8</v>
      </c>
      <c r="BS138" s="146">
        <f>IFERROR(MEDIAN(BS144:BS491),"")</f>
        <v>6.6</v>
      </c>
      <c r="BT138" s="146">
        <f>IFERROR(MEDIAN(BT144:BT491),"")</f>
        <v>6.5</v>
      </c>
      <c r="BU138" s="146" t="str">
        <f>IFERROR(MEDIAN(BU144:BU491),"")</f>
        <v/>
      </c>
    </row>
    <row r="139" spans="2:73" ht="20.100000000000001" customHeight="1" x14ac:dyDescent="0.25">
      <c r="E139" s="149" t="s">
        <v>18762</v>
      </c>
      <c r="F139" s="148">
        <f>IFERROR(ROUND(AVERAGE(F144:F491),1),"")</f>
        <v>416.5</v>
      </c>
      <c r="G139" s="148">
        <f>IFERROR(ROUND(AVERAGE(G144:G491),1),"")</f>
        <v>396.3</v>
      </c>
      <c r="H139" s="148">
        <f>IFERROR(ROUND(AVERAGE(H144:H491),1),"")</f>
        <v>415.7</v>
      </c>
      <c r="I139" s="148">
        <f>IFERROR(ROUND(AVERAGE(I144:I491),1),"")</f>
        <v>439.7</v>
      </c>
      <c r="J139" s="148">
        <f>IFERROR(ROUND(AVERAGE(J144:J491),1),"")</f>
        <v>410.3</v>
      </c>
      <c r="K139" s="148">
        <f>IFERROR(ROUND(AVERAGE(K144:K491),1),"")</f>
        <v>445.3</v>
      </c>
      <c r="L139" s="148">
        <f>IFERROR(ROUND(AVERAGE(L144:L491),1),"")</f>
        <v>469.3</v>
      </c>
      <c r="M139" s="148" t="str">
        <f>IFERROR(ROUND(AVERAGE(M144:M491),1),"")</f>
        <v/>
      </c>
      <c r="R139" s="148">
        <f>IFERROR(ROUND(AVERAGE(R144:R491),1),"")</f>
        <v>149</v>
      </c>
      <c r="S139" s="148">
        <f>IFERROR(ROUND(AVERAGE(S144:S491),1),"")</f>
        <v>139.30000000000001</v>
      </c>
      <c r="T139" s="148">
        <f>IFERROR(ROUND(AVERAGE(T144:T491),1),"")</f>
        <v>144.30000000000001</v>
      </c>
      <c r="U139" s="148">
        <f>IFERROR(ROUND(AVERAGE(U144:U491),1),"")</f>
        <v>150.80000000000001</v>
      </c>
      <c r="V139" s="148">
        <f>IFERROR(ROUND(AVERAGE(V144:V491),1),"")</f>
        <v>139.6</v>
      </c>
      <c r="W139" s="148">
        <f>IFERROR(ROUND(AVERAGE(W144:W491),1),"")</f>
        <v>153.30000000000001</v>
      </c>
      <c r="X139" s="148">
        <f>IFERROR(ROUND(AVERAGE(X144:X491),1),"")</f>
        <v>160.19999999999999</v>
      </c>
      <c r="Y139" s="148" t="str">
        <f>IFERROR(ROUND(AVERAGE(Y144:Y491),1),"")</f>
        <v/>
      </c>
      <c r="AD139" s="148">
        <f>IFERROR(ROUND(AVERAGE(AD144:AD491),1),"")</f>
        <v>22.1</v>
      </c>
      <c r="AE139" s="148">
        <f>IFERROR(ROUND(AVERAGE(AE144:AE491),1),"")</f>
        <v>22.2</v>
      </c>
      <c r="AF139" s="148">
        <f>IFERROR(ROUND(AVERAGE(AF144:AF491),1),"")</f>
        <v>22.2</v>
      </c>
      <c r="AG139" s="148">
        <f>IFERROR(ROUND(AVERAGE(AG144:AG491),1),"")</f>
        <v>22.1</v>
      </c>
      <c r="AH139" s="148">
        <f>IFERROR(ROUND(AVERAGE(AH144:AH491),1),"")</f>
        <v>22.4</v>
      </c>
      <c r="AI139" s="148">
        <f>IFERROR(ROUND(AVERAGE(AI144:AI491),1),"")</f>
        <v>22.4</v>
      </c>
      <c r="AJ139" s="148">
        <f>IFERROR(ROUND(AVERAGE(AJ144:AJ491),1),"")</f>
        <v>22.2</v>
      </c>
      <c r="AK139" s="148" t="str">
        <f>IFERROR(ROUND(AVERAGE(AK144:AK491),1),"")</f>
        <v/>
      </c>
      <c r="AP139" s="148">
        <f>IFERROR(ROUND(AVERAGE(AP144:AP491),1),"")</f>
        <v>77.900000000000006</v>
      </c>
      <c r="AQ139" s="148">
        <f>IFERROR(ROUND(AVERAGE(AQ144:AQ491),1),"")</f>
        <v>79.5</v>
      </c>
      <c r="AR139" s="148">
        <f>IFERROR(ROUND(AVERAGE(AR144:AR491),1),"")</f>
        <v>77.099999999999994</v>
      </c>
      <c r="AS139" s="148">
        <f>IFERROR(ROUND(AVERAGE(AS144:AS491),1),"")</f>
        <v>77.599999999999994</v>
      </c>
      <c r="AT139" s="148">
        <f>IFERROR(ROUND(AVERAGE(AT144:AT491),1),"")</f>
        <v>79</v>
      </c>
      <c r="AU139" s="148">
        <f>IFERROR(ROUND(AVERAGE(AU144:AU491),1),"")</f>
        <v>78.599999999999994</v>
      </c>
      <c r="AV139" s="148">
        <f>IFERROR(ROUND(AVERAGE(AV144:AV491),1),"")</f>
        <v>80.599999999999994</v>
      </c>
      <c r="AW139" s="148" t="str">
        <f>IFERROR(ROUND(AVERAGE(AW144:AW491),1),"")</f>
        <v/>
      </c>
      <c r="BB139" s="148">
        <f>IFERROR(ROUND(AVERAGE(BB144:BB491),1),"")</f>
        <v>166.7</v>
      </c>
      <c r="BC139" s="148">
        <f>IFERROR(ROUND(AVERAGE(BC144:BC491),1),"")</f>
        <v>232.5</v>
      </c>
      <c r="BD139" s="148">
        <f>IFERROR(ROUND(AVERAGE(BD144:BD491),1),"")</f>
        <v>192.7</v>
      </c>
      <c r="BE139" s="148">
        <f>IFERROR(ROUND(AVERAGE(BE144:BE491),1),"")</f>
        <v>180.9</v>
      </c>
      <c r="BF139" s="148">
        <f>IFERROR(ROUND(AVERAGE(BF144:BF491),1),"")</f>
        <v>203.1</v>
      </c>
      <c r="BG139" s="148">
        <f>IFERROR(ROUND(AVERAGE(BG144:BG491),1),"")</f>
        <v>161.1</v>
      </c>
      <c r="BH139" s="148">
        <f>IFERROR(ROUND(AVERAGE(BH144:BH491),1),"")</f>
        <v>172.1</v>
      </c>
      <c r="BI139" s="148" t="str">
        <f>IFERROR(ROUND(AVERAGE(BI144:BI491),1),"")</f>
        <v/>
      </c>
      <c r="BN139" s="146">
        <f>IFERROR(ROUND(AVERAGE(BN144:BN491),1),"")</f>
        <v>6.4</v>
      </c>
      <c r="BO139" s="146">
        <f>IFERROR(ROUND(AVERAGE(BO144:BO491),1),"")</f>
        <v>6.7</v>
      </c>
      <c r="BP139" s="146">
        <f>IFERROR(ROUND(AVERAGE(BP144:BP491),1),"")</f>
        <v>6.6</v>
      </c>
      <c r="BQ139" s="146">
        <f>IFERROR(ROUND(AVERAGE(BQ144:BQ491),1),"")</f>
        <v>6.4</v>
      </c>
      <c r="BR139" s="146">
        <f>IFERROR(ROUND(AVERAGE(BR144:BR491),1),"")</f>
        <v>6.5</v>
      </c>
      <c r="BS139" s="146">
        <f>IFERROR(ROUND(AVERAGE(BS144:BS491),1),"")</f>
        <v>6.5</v>
      </c>
      <c r="BT139" s="146">
        <f>IFERROR(ROUND(AVERAGE(BT144:BT491),1),"")</f>
        <v>6.3</v>
      </c>
      <c r="BU139" s="146" t="str">
        <f>IFERROR(ROUND(AVERAGE(BU144:BU491),1),"")</f>
        <v/>
      </c>
    </row>
    <row r="140" spans="2:73" ht="20.100000000000001" customHeight="1" x14ac:dyDescent="0.25">
      <c r="E140" s="149" t="s">
        <v>18763</v>
      </c>
      <c r="F140" s="148">
        <f>MIN(F144:F491)</f>
        <v>82.8</v>
      </c>
      <c r="G140" s="179">
        <f>MIN(G144:G491)</f>
        <v>68.14</v>
      </c>
      <c r="H140" s="179">
        <f>MIN(H144:H491)</f>
        <v>99.98</v>
      </c>
      <c r="I140" s="179">
        <f>MIN(I144:I491)</f>
        <v>135.01</v>
      </c>
      <c r="J140" s="179">
        <f>MIN(J144:J491)</f>
        <v>133.32</v>
      </c>
      <c r="K140" s="179">
        <f>MIN(K144:K491)</f>
        <v>80.099999999999994</v>
      </c>
      <c r="L140" s="179">
        <f>MIN(L144:L491)</f>
        <v>154.16999999999999</v>
      </c>
      <c r="M140" s="179" t="str">
        <f>IF(M144="not yet", "",MIN(M144:M491))</f>
        <v/>
      </c>
      <c r="R140" s="148">
        <f>MIN(R144:R491)</f>
        <v>18</v>
      </c>
      <c r="S140" s="179">
        <f>MIN(S144:S491)</f>
        <v>6.3</v>
      </c>
      <c r="T140" s="179">
        <f>MIN(T144:T491)</f>
        <v>24.5</v>
      </c>
      <c r="U140" s="179">
        <f>MIN(U144:U491)</f>
        <v>15.2</v>
      </c>
      <c r="V140" s="179">
        <f>MIN(V144:V491)</f>
        <v>31</v>
      </c>
      <c r="W140" s="179">
        <f>MIN(W144:W491)</f>
        <v>10</v>
      </c>
      <c r="X140" s="179">
        <f>MIN(X144:X491)</f>
        <v>4.9000000000000004</v>
      </c>
      <c r="Y140" s="179" t="str">
        <f>IF(Y144="not yet", "",MIN(Y144:Y491))</f>
        <v/>
      </c>
      <c r="AD140" s="148">
        <f>MIN(AD144:AD491)</f>
        <v>-1.9</v>
      </c>
      <c r="AE140" s="179">
        <f>MIN(AE144:AE491)</f>
        <v>-1.2</v>
      </c>
      <c r="AF140" s="179">
        <f>MIN(AF144:AF491)</f>
        <v>0.1</v>
      </c>
      <c r="AG140" s="179">
        <f>MIN(AG144:AG491)</f>
        <v>-0.3</v>
      </c>
      <c r="AH140" s="179">
        <f>MIN(AH144:AH491)</f>
        <v>2.2999999999999998</v>
      </c>
      <c r="AI140" s="179">
        <f>MIN(AI144:AI491)</f>
        <v>0.9</v>
      </c>
      <c r="AJ140" s="179">
        <f>MIN(AJ144:AJ491)</f>
        <v>-0.6</v>
      </c>
      <c r="AK140" s="179" t="str">
        <f>IF(AK144="not yet", "",MIN(AK144:AK491))</f>
        <v/>
      </c>
      <c r="AP140" s="148">
        <f>MIN(AP144:AP491)</f>
        <v>54</v>
      </c>
      <c r="AQ140" s="179">
        <f>MIN(AQ144:AQ491)</f>
        <v>66</v>
      </c>
      <c r="AR140" s="179">
        <f>MIN(AR144:AR491)</f>
        <v>54</v>
      </c>
      <c r="AS140" s="179">
        <f>MIN(AS144:AS491)</f>
        <v>60</v>
      </c>
      <c r="AT140" s="179">
        <f>MIN(AT144:AT491)</f>
        <v>39</v>
      </c>
      <c r="AU140" s="179">
        <f>MIN(AU144:AU491)</f>
        <v>35</v>
      </c>
      <c r="AV140" s="179">
        <f>MIN(AV144:AV491)</f>
        <v>47</v>
      </c>
      <c r="AW140" s="179" t="str">
        <f>IF(AW144="not yet", "",MIN(AW144:AW491))</f>
        <v/>
      </c>
      <c r="BB140" s="148">
        <f>MIN(BB144:BB491)</f>
        <v>0</v>
      </c>
      <c r="BC140" s="179">
        <f>MIN(BC144:BC491)</f>
        <v>0.5</v>
      </c>
      <c r="BD140" s="179">
        <f>MIN(BD144:BD491)</f>
        <v>0</v>
      </c>
      <c r="BE140" s="179">
        <f>MIN(BE144:BE491)</f>
        <v>0</v>
      </c>
      <c r="BF140" s="179">
        <f>MIN(BF144:BF491)</f>
        <v>0</v>
      </c>
      <c r="BG140" s="179">
        <f>MIN(BG144:BG491)</f>
        <v>0.5</v>
      </c>
      <c r="BH140" s="179">
        <f>MIN(BH144:BH491)</f>
        <v>0</v>
      </c>
      <c r="BI140" s="179" t="str">
        <f>IF(BI144="not yet", "",MIN(BI144:BI491))</f>
        <v/>
      </c>
      <c r="BN140" s="146">
        <f>MIN(BN144:BN491)</f>
        <v>2</v>
      </c>
      <c r="BO140" s="146">
        <f>MIN(BO144:BO491)</f>
        <v>2.7</v>
      </c>
      <c r="BP140" s="146">
        <f>MIN(BP144:BP491)</f>
        <v>2.4</v>
      </c>
      <c r="BQ140" s="146">
        <f>MIN(BQ144:BQ491)</f>
        <v>2</v>
      </c>
      <c r="BR140" s="146">
        <f>MIN(BR144:BR491)</f>
        <v>-3.4</v>
      </c>
      <c r="BS140" s="146">
        <f>MIN(BS144:BS491)</f>
        <v>-2.7</v>
      </c>
      <c r="BT140" s="146">
        <f>MIN(BT144:BT491)</f>
        <v>1.8</v>
      </c>
      <c r="BU140" s="146" t="str">
        <f>IF(BU144="not yet", "",MIN(BU144:BU491))</f>
        <v/>
      </c>
    </row>
    <row r="141" spans="2:73" ht="20.100000000000001" customHeight="1" x14ac:dyDescent="0.25">
      <c r="E141" s="149" t="s">
        <v>18764</v>
      </c>
      <c r="F141" s="148">
        <f>IFERROR(ROUND(AVERAGE(F144:F491)*12,0),"")</f>
        <v>4998</v>
      </c>
      <c r="G141" s="148">
        <f>IFERROR(ROUND(AVERAGE(G144:G491)*12,0),"")</f>
        <v>4755</v>
      </c>
      <c r="H141" s="148">
        <f>IFERROR(ROUND(AVERAGE(H144:H491)*12,0),"")</f>
        <v>4988</v>
      </c>
      <c r="I141" s="148">
        <f>IFERROR(ROUND(AVERAGE(I144:I491)*12,0),"")</f>
        <v>5276</v>
      </c>
      <c r="J141" s="148">
        <f>IFERROR(ROUND(AVERAGE(J144:J491)*12,0),"")</f>
        <v>4923</v>
      </c>
      <c r="K141" s="148">
        <f>IFERROR(ROUND(AVERAGE(K144:K491)*12,0),"")</f>
        <v>5344</v>
      </c>
      <c r="L141" s="148">
        <f>IFERROR(ROUND(AVERAGE(L144:L491)*12,0),"")</f>
        <v>5632</v>
      </c>
      <c r="M141" s="148" t="str">
        <f>IFERROR(ROUND(AVERAGE(M144:M491)*12,0),"")</f>
        <v/>
      </c>
      <c r="R141" s="148">
        <f>IFERROR(ROUND(AVERAGE(R144:R491)*12,0),"")</f>
        <v>1788</v>
      </c>
      <c r="S141" s="148">
        <f>IFERROR(ROUND(AVERAGE(S144:S491)*12,0),"")</f>
        <v>1672</v>
      </c>
      <c r="T141" s="148">
        <f>IFERROR(ROUND(AVERAGE(T144:T491)*12,0),"")</f>
        <v>1731</v>
      </c>
      <c r="U141" s="148">
        <f>IFERROR(ROUND(AVERAGE(U144:U491)*12,0),"")</f>
        <v>1809</v>
      </c>
      <c r="V141" s="148">
        <f>IFERROR(ROUND(AVERAGE(V144:V491)*12,0),"")</f>
        <v>1675</v>
      </c>
      <c r="W141" s="148">
        <f>IFERROR(ROUND(AVERAGE(W144:W491)*12,0),"")</f>
        <v>1839</v>
      </c>
      <c r="X141" s="148">
        <f>IFERROR(ROUND(AVERAGE(X144:X491)*12,0),"")</f>
        <v>1922</v>
      </c>
      <c r="Y141" s="148" t="str">
        <f>IFERROR(ROUND(AVERAGE(Y144:Y491)*12,0),"")</f>
        <v/>
      </c>
      <c r="AD141" s="148"/>
      <c r="AE141" s="148"/>
      <c r="AF141" s="148"/>
      <c r="AG141" s="148"/>
      <c r="AH141" s="148"/>
      <c r="AI141" s="148"/>
      <c r="AJ141" s="148"/>
      <c r="AK141" s="148" t="str">
        <f>IFERROR(ROUND(AVERAGE(AK144:AK491)*12,0),"")</f>
        <v/>
      </c>
      <c r="BB141" s="148">
        <f t="shared" ref="BB141:BI141" si="24">IFERROR(ROUND(AVERAGE(BB144:BB491)*12,0),"")</f>
        <v>2001</v>
      </c>
      <c r="BC141" s="148">
        <f t="shared" si="24"/>
        <v>2790</v>
      </c>
      <c r="BD141" s="148">
        <f t="shared" si="24"/>
        <v>2313</v>
      </c>
      <c r="BE141" s="148">
        <f t="shared" si="24"/>
        <v>2171</v>
      </c>
      <c r="BF141" s="148">
        <f t="shared" si="24"/>
        <v>2438</v>
      </c>
      <c r="BG141" s="148">
        <f t="shared" si="24"/>
        <v>1934</v>
      </c>
      <c r="BH141" s="148">
        <f t="shared" si="24"/>
        <v>2065</v>
      </c>
      <c r="BI141" s="148" t="str">
        <f t="shared" si="24"/>
        <v/>
      </c>
    </row>
    <row r="142" spans="2:73" ht="9.9499999999999993" customHeight="1" x14ac:dyDescent="0.25">
      <c r="BN142" s="191"/>
      <c r="BO142" s="191"/>
      <c r="BP142" s="191"/>
      <c r="BQ142" s="191"/>
      <c r="BR142" s="191"/>
      <c r="BS142" s="191"/>
      <c r="BT142" s="191"/>
      <c r="BU142" s="191"/>
    </row>
    <row r="143" spans="2:73" ht="20.100000000000001" customHeight="1" thickBot="1" x14ac:dyDescent="0.3">
      <c r="B143" s="168"/>
      <c r="C143" s="193" t="s">
        <v>18958</v>
      </c>
      <c r="D143" s="194" t="s">
        <v>18963</v>
      </c>
      <c r="E143" s="168"/>
      <c r="F143" s="168">
        <v>2015</v>
      </c>
      <c r="G143" s="168">
        <v>2016</v>
      </c>
      <c r="H143" s="168">
        <v>2017</v>
      </c>
      <c r="I143" s="168">
        <v>2018</v>
      </c>
      <c r="J143" s="168">
        <v>2019</v>
      </c>
      <c r="K143" s="168">
        <v>2020</v>
      </c>
      <c r="L143" s="168">
        <v>2021</v>
      </c>
      <c r="M143" s="168">
        <v>2022</v>
      </c>
      <c r="R143" s="168">
        <v>2015</v>
      </c>
      <c r="S143" s="168">
        <v>2016</v>
      </c>
      <c r="T143" s="168">
        <v>2017</v>
      </c>
      <c r="U143" s="168">
        <v>2018</v>
      </c>
      <c r="V143" s="168">
        <v>2019</v>
      </c>
      <c r="W143" s="168">
        <v>2020</v>
      </c>
      <c r="X143" s="168">
        <v>2021</v>
      </c>
      <c r="Y143" s="168">
        <v>2022</v>
      </c>
      <c r="AD143" s="168">
        <v>2015</v>
      </c>
      <c r="AE143" s="168">
        <v>2016</v>
      </c>
      <c r="AF143" s="168">
        <v>2017</v>
      </c>
      <c r="AG143" s="168">
        <v>2018</v>
      </c>
      <c r="AH143" s="168">
        <v>2019</v>
      </c>
      <c r="AI143" s="168">
        <v>2020</v>
      </c>
      <c r="AJ143" s="168">
        <v>2021</v>
      </c>
      <c r="AK143" s="168">
        <v>2022</v>
      </c>
      <c r="AP143" s="168">
        <v>2015</v>
      </c>
      <c r="AQ143" s="168">
        <v>2016</v>
      </c>
      <c r="AR143" s="168">
        <v>2017</v>
      </c>
      <c r="AS143" s="168">
        <v>2018</v>
      </c>
      <c r="AT143" s="168">
        <v>2019</v>
      </c>
      <c r="AU143" s="168">
        <v>2020</v>
      </c>
      <c r="AV143" s="168">
        <v>2021</v>
      </c>
      <c r="AW143" s="168">
        <v>2022</v>
      </c>
      <c r="BB143" s="168">
        <v>2015</v>
      </c>
      <c r="BC143" s="168">
        <v>2016</v>
      </c>
      <c r="BD143" s="168">
        <v>2017</v>
      </c>
      <c r="BE143" s="168">
        <v>2018</v>
      </c>
      <c r="BF143" s="168">
        <v>2019</v>
      </c>
      <c r="BG143" s="168">
        <v>2020</v>
      </c>
      <c r="BH143" s="168">
        <v>2021</v>
      </c>
      <c r="BI143" s="168">
        <v>2022</v>
      </c>
      <c r="BN143" s="168">
        <v>2015</v>
      </c>
      <c r="BO143" s="168">
        <v>2016</v>
      </c>
      <c r="BP143" s="168">
        <v>2017</v>
      </c>
      <c r="BQ143" s="168">
        <v>2018</v>
      </c>
      <c r="BR143" s="168">
        <v>2019</v>
      </c>
      <c r="BS143" s="168">
        <v>2020</v>
      </c>
      <c r="BT143" s="168">
        <v>2021</v>
      </c>
      <c r="BU143" s="168">
        <v>2022</v>
      </c>
    </row>
    <row r="144" spans="2:73" x14ac:dyDescent="0.25">
      <c r="B144" s="195" t="str">
        <f>_xlfn.XLOOKUP(C144,TableStation[Station],TableStation[Name])</f>
        <v>馬祖</v>
      </c>
      <c r="C144" s="196" t="s">
        <v>5936</v>
      </c>
      <c r="D144" s="197" t="s">
        <v>254</v>
      </c>
      <c r="E144" s="198">
        <v>1</v>
      </c>
      <c r="F144" s="184" cm="1">
        <f t="array" ref="F144:F155">_xlfn._xlws.FILTER(DatabaseYr[GloblRad],(DatabaseYr[Station]=$C144)*(DatabaseYr[year]=F$38),"not yet")</f>
        <v>271.89999999999998</v>
      </c>
      <c r="G144" s="184" cm="1">
        <f t="array" ref="G144:G155">_xlfn._xlws.FILTER(DatabaseYr[GloblRad],(DatabaseYr[Station]=$C144)*(DatabaseYr[year]=G$38),"not yet")</f>
        <v>163.31</v>
      </c>
      <c r="H144" s="184" cm="1">
        <f t="array" ref="H144:H155">_xlfn._xlws.FILTER(DatabaseYr[GloblRad],(DatabaseYr[Station]=$C144)*(DatabaseYr[year]=H$38),"not yet")</f>
        <v>187.91</v>
      </c>
      <c r="I144" s="184" cm="1">
        <f t="array" ref="I144:I155">_xlfn._xlws.FILTER(DatabaseYr[GloblRad],(DatabaseYr[Station]=$C144)*(DatabaseYr[year]=I$38),"not yet")</f>
        <v>195.47</v>
      </c>
      <c r="J144" s="184" cm="1">
        <f t="array" ref="J144:J155">_xlfn._xlws.FILTER(DatabaseYr[GloblRad],(DatabaseYr[Station]=$C144)*(DatabaseYr[year]=J$38),"not yet")</f>
        <v>214.65</v>
      </c>
      <c r="K144" s="184" cm="1">
        <f t="array" ref="K144:K155">_xlfn._xlws.FILTER(DatabaseYr[GloblRad],(DatabaseYr[Station]=$C144)*(DatabaseYr[year]=K$38),"not yet")</f>
        <v>258.77999999999997</v>
      </c>
      <c r="L144" s="184" cm="1">
        <f t="array" ref="L144:L155">_xlfn._xlws.FILTER(DatabaseYr[GloblRad],(DatabaseYr[Station]=$C144)*(DatabaseYr[year]=L$38),"not yet")</f>
        <v>341.15</v>
      </c>
      <c r="M144" s="184" t="str" cm="1">
        <f t="array" ref="M144">_xlfn._xlws.FILTER(DatabaseYr[GloblRad],(DatabaseYr[Station]=$C144)*(DatabaseYr[year]=M$38),"not yet")</f>
        <v>not yet</v>
      </c>
      <c r="R144" s="133" cm="1">
        <f t="array" ref="R144:R155">_xlfn._xlws.FILTER(DatabaseYr[SunShine],(DatabaseYr[Station]=$C144)*(DatabaseYr[year]=R$38),"not yet")</f>
        <v>138</v>
      </c>
      <c r="S144" s="133" cm="1">
        <f t="array" ref="S144:S155">_xlfn._xlws.FILTER(DatabaseYr[SunShine],(DatabaseYr[Station]=$C144)*(DatabaseYr[year]=S$38),"not yet")</f>
        <v>47</v>
      </c>
      <c r="T144" s="133" cm="1">
        <f t="array" ref="T144:T155">_xlfn._xlws.FILTER(DatabaseYr[SunShine],(DatabaseYr[Station]=$C144)*(DatabaseYr[year]=T$38),"not yet")</f>
        <v>87.9</v>
      </c>
      <c r="U144" s="133" cm="1">
        <f t="array" ref="U144:U155">_xlfn._xlws.FILTER(DatabaseYr[SunShine],(DatabaseYr[Station]=$C144)*(DatabaseYr[year]=U$38),"not yet")</f>
        <v>69.3</v>
      </c>
      <c r="V144" s="133" cm="1">
        <f t="array" ref="V144:V155">_xlfn._xlws.FILTER(DatabaseYr[SunShine],(DatabaseYr[Station]=$C144)*(DatabaseYr[year]=V$38),"not yet")</f>
        <v>108.2</v>
      </c>
      <c r="W144" s="133" cm="1">
        <f t="array" ref="W144:W155">_xlfn._xlws.FILTER(DatabaseYr[SunShine],(DatabaseYr[Station]=$C144)*(DatabaseYr[year]=W$38),"not yet")</f>
        <v>89.1</v>
      </c>
      <c r="X144" s="133" cm="1">
        <f t="array" ref="X144:X155">_xlfn._xlws.FILTER(DatabaseYr[SunShine],(DatabaseYr[Station]=$C144)*(DatabaseYr[year]=X$38),"not yet")</f>
        <v>151.6</v>
      </c>
      <c r="Y144" s="183" t="str" cm="1">
        <f t="array" ref="Y144">_xlfn._xlws.FILTER(DatabaseYr[SunShine],(DatabaseYr[Station]=$C144)*(DatabaseYr[year]=Y$38),"not yet")</f>
        <v>not yet</v>
      </c>
      <c r="AD144" s="134" cm="1">
        <f t="array" ref="AD144:AD155">_xlfn._xlws.FILTER(DatabaseYr[Temperature],(DatabaseYr[Station]=$C144)*(DatabaseYr[year]=AD$38),"not yet")</f>
        <v>11.3</v>
      </c>
      <c r="AE144" s="134" cm="1">
        <f t="array" ref="AE144:AE155">_xlfn._xlws.FILTER(DatabaseYr[Temperature],(DatabaseYr[Station]=$C144)*(DatabaseYr[year]=AE$38),"not yet")</f>
        <v>10.8</v>
      </c>
      <c r="AF144" s="134" cm="1">
        <f t="array" ref="AF144:AF155">_xlfn._xlws.FILTER(DatabaseYr[Temperature],(DatabaseYr[Station]=$C144)*(DatabaseYr[year]=AF$38),"not yet")</f>
        <v>12.4</v>
      </c>
      <c r="AG144" s="134" cm="1">
        <f t="array" ref="AG144:AG155">_xlfn._xlws.FILTER(DatabaseYr[Temperature],(DatabaseYr[Station]=$C144)*(DatabaseYr[year]=AG$38),"not yet")</f>
        <v>10.7</v>
      </c>
      <c r="AH144" s="134" cm="1">
        <f t="array" ref="AH144:AH155">_xlfn._xlws.FILTER(DatabaseYr[Temperature],(DatabaseYr[Station]=$C144)*(DatabaseYr[year]=AH$38),"not yet")</f>
        <v>11.5</v>
      </c>
      <c r="AI144" s="134" cm="1">
        <f t="array" ref="AI144:AI155">_xlfn._xlws.FILTER(DatabaseYr[Temperature],(DatabaseYr[Station]=$C144)*(DatabaseYr[year]=AI$38),"not yet")</f>
        <v>12.9</v>
      </c>
      <c r="AJ144" s="134" cm="1">
        <f t="array" ref="AJ144:AJ155">_xlfn._xlws.FILTER(DatabaseYr[Temperature],(DatabaseYr[Station]=$C144)*(DatabaseYr[year]=AJ$38),"not yet")</f>
        <v>10.3</v>
      </c>
      <c r="AK144" s="184" t="str" cm="1">
        <f t="array" ref="AK144">_xlfn._xlws.FILTER(DatabaseYr[Temperature],(DatabaseYr[Station]=$C144)*(DatabaseYr[year]=AK$38),"not yet")</f>
        <v>not yet</v>
      </c>
      <c r="AP144" s="133" cm="1">
        <f t="array" ref="AP144:AP155">_xlfn._xlws.FILTER(DatabaseYr[RH],(DatabaseYr[Station]=$C144)*(DatabaseYr[year]=AP$38),"not yet")</f>
        <v>77</v>
      </c>
      <c r="AQ144" s="133" cm="1">
        <f t="array" ref="AQ144:AQ155">_xlfn._xlws.FILTER(DatabaseYr[RH],(DatabaseYr[Station]=$C144)*(DatabaseYr[year]=AQ$38),"not yet")</f>
        <v>86</v>
      </c>
      <c r="AR144" s="133" cm="1">
        <f t="array" ref="AR144:AR155">_xlfn._xlws.FILTER(DatabaseYr[RH],(DatabaseYr[Station]=$C144)*(DatabaseYr[year]=AR$38),"not yet")</f>
        <v>79</v>
      </c>
      <c r="AS144" s="133" cm="1">
        <f t="array" ref="AS144:AS155">_xlfn._xlws.FILTER(DatabaseYr[RH],(DatabaseYr[Station]=$C144)*(DatabaseYr[year]=AS$38),"not yet")</f>
        <v>80</v>
      </c>
      <c r="AT144" s="133" cm="1">
        <f t="array" ref="AT144:AT155">_xlfn._xlws.FILTER(DatabaseYr[RH],(DatabaseYr[Station]=$C144)*(DatabaseYr[year]=AT$38),"not yet")</f>
        <v>81</v>
      </c>
      <c r="AU144" s="133" cm="1">
        <f t="array" ref="AU144:AU155">_xlfn._xlws.FILTER(DatabaseYr[RH],(DatabaseYr[Station]=$C144)*(DatabaseYr[year]=AU$38),"not yet")</f>
        <v>80</v>
      </c>
      <c r="AV144" s="133" cm="1">
        <f t="array" ref="AV144:AV155">_xlfn._xlws.FILTER(DatabaseYr[RH],(DatabaseYr[Station]=$C144)*(DatabaseYr[year]=AV$38),"not yet")</f>
        <v>77</v>
      </c>
      <c r="AW144" s="183" t="str" cm="1">
        <f t="array" ref="AW144">_xlfn._xlws.FILTER(DatabaseYr[RH],(DatabaseYr[Station]=$C144)*(DatabaseYr[year]=AW$38),"not yet")</f>
        <v>not yet</v>
      </c>
      <c r="BB144" s="133" cm="1">
        <f t="array" ref="BB144:BB155">_xlfn._xlws.FILTER(DatabaseYr[Precp],(DatabaseYr[Station]=$C144)*(DatabaseYr[year]=BB$38),"not yet")</f>
        <v>45.2</v>
      </c>
      <c r="BC144" s="133" cm="1">
        <f t="array" ref="BC144:BC155">_xlfn._xlws.FILTER(DatabaseYr[Precp],(DatabaseYr[Station]=$C144)*(DatabaseYr[year]=BC$38),"not yet")</f>
        <v>185.3</v>
      </c>
      <c r="BD144" s="133" cm="1">
        <f t="array" ref="BD144:BD155">_xlfn._xlws.FILTER(DatabaseYr[Precp],(DatabaseYr[Station]=$C144)*(DatabaseYr[year]=BD$38),"not yet")</f>
        <v>20.399999999999999</v>
      </c>
      <c r="BE144" s="133" cm="1">
        <f t="array" ref="BE144:BE155">_xlfn._xlws.FILTER(DatabaseYr[Precp],(DatabaseYr[Station]=$C144)*(DatabaseYr[year]=BE$38),"not yet")</f>
        <v>103.5</v>
      </c>
      <c r="BF144" s="133" cm="1">
        <f t="array" ref="BF144:BF155">_xlfn._xlws.FILTER(DatabaseYr[Precp],(DatabaseYr[Station]=$C144)*(DatabaseYr[year]=BF$38),"not yet")</f>
        <v>5.6</v>
      </c>
      <c r="BG144" s="133" cm="1">
        <f t="array" ref="BG144:BG155">_xlfn._xlws.FILTER(DatabaseYr[Precp],(DatabaseYr[Station]=$C144)*(DatabaseYr[year]=BG$38),"not yet")</f>
        <v>31.2</v>
      </c>
      <c r="BH144" s="133" cm="1">
        <f t="array" ref="BH144:BH155">_xlfn._xlws.FILTER(DatabaseYr[Precp],(DatabaseYr[Station]=$C144)*(DatabaseYr[year]=BH$38),"not yet")</f>
        <v>0.5</v>
      </c>
      <c r="BI144" s="183" t="str" cm="1">
        <f t="array" ref="BI144">_xlfn._xlws.FILTER(DatabaseYr[Precp],(DatabaseYr[Station]=$C144)*(DatabaseYr[year]=BI$38),"not yet")</f>
        <v>not yet</v>
      </c>
      <c r="BN144" s="185" cm="1">
        <f t="array" ref="BN144:BN155">_xlfn._xlws.FILTER(DatabaseYr[Cloud Amount],(DatabaseYr[Station]=$C144)*(DatabaseYr[year]=BB$38),"not yet")</f>
        <v>5.9</v>
      </c>
      <c r="BO144" s="185" cm="1">
        <f t="array" ref="BO144:BO155">_xlfn._xlws.FILTER(DatabaseYr[Cloud Amount],(DatabaseYr[Station]=$C144)*(DatabaseYr[year]=BC$38),"not yet")</f>
        <v>8.6</v>
      </c>
      <c r="BP144" s="185" cm="1">
        <f t="array" ref="BP144:BP155">_xlfn._xlws.FILTER(DatabaseYr[Cloud Amount],(DatabaseYr[Station]=$C144)*(DatabaseYr[year]=BD$38),"not yet")</f>
        <v>7.3</v>
      </c>
      <c r="BQ144" s="185" cm="1">
        <f t="array" ref="BQ144:BQ155">_xlfn._xlws.FILTER(DatabaseYr[Cloud Amount],(DatabaseYr[Station]=$C144)*(DatabaseYr[year]=BE$38),"not yet")</f>
        <v>8</v>
      </c>
      <c r="BR144" s="185" cm="1">
        <f t="array" ref="BR144:BR155">_xlfn._xlws.FILTER(DatabaseYr[Cloud Amount],(DatabaseYr[Station]=$C144)*(DatabaseYr[year]=BF$38),"not yet")</f>
        <v>7.2</v>
      </c>
      <c r="BS144" s="185" cm="1">
        <f t="array" ref="BS144:BS155">_xlfn._xlws.FILTER(DatabaseYr[Cloud Amount],(DatabaseYr[Station]=$C144)*(DatabaseYr[year]=BG$38),"not yet")</f>
        <v>7.5</v>
      </c>
      <c r="BT144" s="185" cm="1">
        <f t="array" ref="BT144:BT155">_xlfn._xlws.FILTER(DatabaseYr[Cloud Amount],(DatabaseYr[Station]=$C144)*(DatabaseYr[year]=BH$38),"not yet")</f>
        <v>5.7</v>
      </c>
      <c r="BU144" s="199" t="str" cm="1">
        <f t="array" ref="BU144">_xlfn._xlws.FILTER(DatabaseYr[Cloud Amount],(DatabaseYr[Station]=$C144)*(DatabaseYr[year]=BI$38),"not yet")</f>
        <v>not yet</v>
      </c>
    </row>
    <row r="145" spans="2:73" x14ac:dyDescent="0.25">
      <c r="D145" s="149" t="s">
        <v>262</v>
      </c>
      <c r="E145" s="147">
        <v>2</v>
      </c>
      <c r="F145" s="184">
        <v>230.23</v>
      </c>
      <c r="G145" s="184">
        <v>247.7</v>
      </c>
      <c r="H145" s="184">
        <v>242.95</v>
      </c>
      <c r="I145" s="184">
        <v>275.99</v>
      </c>
      <c r="J145" s="184">
        <v>140.82</v>
      </c>
      <c r="K145" s="184">
        <v>331.58</v>
      </c>
      <c r="L145" s="184">
        <v>346.3</v>
      </c>
      <c r="M145" s="184"/>
      <c r="R145" s="133">
        <v>81</v>
      </c>
      <c r="S145" s="133">
        <v>95.7</v>
      </c>
      <c r="T145" s="133">
        <v>104.2</v>
      </c>
      <c r="U145" s="133">
        <v>92.7</v>
      </c>
      <c r="V145" s="133">
        <v>31</v>
      </c>
      <c r="W145" s="133">
        <v>117.8</v>
      </c>
      <c r="X145" s="133">
        <v>133.5</v>
      </c>
      <c r="Y145" s="183"/>
      <c r="AD145" s="134">
        <v>11.1</v>
      </c>
      <c r="AE145" s="134">
        <v>10.4</v>
      </c>
      <c r="AF145" s="134">
        <v>10.9</v>
      </c>
      <c r="AG145" s="134">
        <v>9.6999999999999993</v>
      </c>
      <c r="AH145" s="134">
        <v>10.9</v>
      </c>
      <c r="AI145" s="134">
        <v>12.5</v>
      </c>
      <c r="AJ145" s="134">
        <v>13.4</v>
      </c>
      <c r="AK145" s="184"/>
      <c r="AP145" s="133">
        <v>81</v>
      </c>
      <c r="AQ145" s="133">
        <v>81</v>
      </c>
      <c r="AR145" s="133">
        <v>79</v>
      </c>
      <c r="AS145" s="133">
        <v>77</v>
      </c>
      <c r="AT145" s="133">
        <v>89</v>
      </c>
      <c r="AU145" s="133">
        <v>80</v>
      </c>
      <c r="AV145" s="133">
        <v>84</v>
      </c>
      <c r="AW145" s="183"/>
      <c r="BB145" s="133">
        <v>10</v>
      </c>
      <c r="BC145" s="133">
        <v>63.8</v>
      </c>
      <c r="BD145" s="133">
        <v>53.7</v>
      </c>
      <c r="BE145" s="133">
        <v>16</v>
      </c>
      <c r="BF145" s="133">
        <v>86</v>
      </c>
      <c r="BG145" s="133">
        <v>90.6</v>
      </c>
      <c r="BH145" s="133">
        <v>83.5</v>
      </c>
      <c r="BI145" s="183"/>
      <c r="BN145" s="185">
        <v>7.7</v>
      </c>
      <c r="BO145" s="185">
        <v>7.3</v>
      </c>
      <c r="BP145" s="185">
        <v>6.6</v>
      </c>
      <c r="BQ145" s="185">
        <v>7.3</v>
      </c>
      <c r="BR145" s="185">
        <v>9</v>
      </c>
      <c r="BS145" s="185">
        <v>6.7</v>
      </c>
      <c r="BT145" s="185">
        <v>5.8</v>
      </c>
      <c r="BU145" s="199"/>
    </row>
    <row r="146" spans="2:73" x14ac:dyDescent="0.25">
      <c r="D146" s="149" t="s">
        <v>263</v>
      </c>
      <c r="E146" s="147">
        <v>3</v>
      </c>
      <c r="F146" s="184">
        <v>283.18</v>
      </c>
      <c r="G146" s="184">
        <v>307.14</v>
      </c>
      <c r="H146" s="184">
        <v>257.14</v>
      </c>
      <c r="I146" s="184">
        <v>465.09</v>
      </c>
      <c r="J146" s="184">
        <v>292.02</v>
      </c>
      <c r="K146" s="184">
        <v>306.64999999999998</v>
      </c>
      <c r="L146" s="184">
        <v>370.94</v>
      </c>
      <c r="M146" s="184"/>
      <c r="R146" s="133">
        <v>94.1</v>
      </c>
      <c r="S146" s="133">
        <v>111.2</v>
      </c>
      <c r="T146" s="133">
        <v>88.7</v>
      </c>
      <c r="U146" s="133">
        <v>150.5</v>
      </c>
      <c r="V146" s="133">
        <v>101.5</v>
      </c>
      <c r="W146" s="133">
        <v>80.400000000000006</v>
      </c>
      <c r="X146" s="133">
        <v>93</v>
      </c>
      <c r="Y146" s="183"/>
      <c r="AD146" s="134">
        <v>12.8</v>
      </c>
      <c r="AE146" s="134">
        <v>12.4</v>
      </c>
      <c r="AF146" s="134">
        <v>12.4</v>
      </c>
      <c r="AG146" s="134">
        <v>14</v>
      </c>
      <c r="AH146" s="134">
        <v>13.1</v>
      </c>
      <c r="AI146" s="134">
        <v>14.1</v>
      </c>
      <c r="AJ146" s="134">
        <v>14.2</v>
      </c>
      <c r="AK146" s="184"/>
      <c r="AP146" s="133">
        <v>84</v>
      </c>
      <c r="AQ146" s="133">
        <v>85</v>
      </c>
      <c r="AR146" s="133">
        <v>85</v>
      </c>
      <c r="AS146" s="133">
        <v>83</v>
      </c>
      <c r="AT146" s="133">
        <v>86</v>
      </c>
      <c r="AU146" s="133">
        <v>86</v>
      </c>
      <c r="AV146" s="133">
        <v>88</v>
      </c>
      <c r="AW146" s="183"/>
      <c r="BB146" s="133">
        <v>46</v>
      </c>
      <c r="BC146" s="133">
        <v>154.1</v>
      </c>
      <c r="BD146" s="133">
        <v>155.30000000000001</v>
      </c>
      <c r="BE146" s="133">
        <v>69.3</v>
      </c>
      <c r="BF146" s="133">
        <v>156.6</v>
      </c>
      <c r="BG146" s="133">
        <v>193.7</v>
      </c>
      <c r="BH146" s="133">
        <v>67</v>
      </c>
      <c r="BI146" s="183"/>
      <c r="BN146" s="185">
        <v>7.8</v>
      </c>
      <c r="BO146" s="185">
        <v>7.2</v>
      </c>
      <c r="BP146" s="185">
        <v>7.7</v>
      </c>
      <c r="BQ146" s="185">
        <v>5.9</v>
      </c>
      <c r="BR146" s="185">
        <v>7.8</v>
      </c>
      <c r="BS146" s="185">
        <v>8.5</v>
      </c>
      <c r="BT146" s="185">
        <v>7.9</v>
      </c>
      <c r="BU146" s="199"/>
    </row>
    <row r="147" spans="2:73" x14ac:dyDescent="0.25">
      <c r="D147" s="149" t="s">
        <v>264</v>
      </c>
      <c r="E147" s="147">
        <v>4</v>
      </c>
      <c r="F147" s="184">
        <v>376.41</v>
      </c>
      <c r="G147" s="184">
        <v>298.48</v>
      </c>
      <c r="H147" s="184">
        <v>392.87</v>
      </c>
      <c r="I147" s="184">
        <v>513.73</v>
      </c>
      <c r="J147" s="184">
        <v>333.19</v>
      </c>
      <c r="K147" s="184">
        <v>497.74</v>
      </c>
      <c r="L147" s="184">
        <v>423.64</v>
      </c>
      <c r="M147" s="184"/>
      <c r="R147" s="133">
        <v>132</v>
      </c>
      <c r="S147" s="133">
        <v>79.400000000000006</v>
      </c>
      <c r="T147" s="133">
        <v>155.30000000000001</v>
      </c>
      <c r="U147" s="133">
        <v>148.5</v>
      </c>
      <c r="V147" s="133">
        <v>104.7</v>
      </c>
      <c r="W147" s="133">
        <v>161.6</v>
      </c>
      <c r="X147" s="133">
        <v>110.7</v>
      </c>
      <c r="Y147" s="183"/>
      <c r="AD147" s="134">
        <v>17.600000000000001</v>
      </c>
      <c r="AE147" s="134">
        <v>17.600000000000001</v>
      </c>
      <c r="AF147" s="134">
        <v>18.100000000000001</v>
      </c>
      <c r="AG147" s="134">
        <v>18.899999999999999</v>
      </c>
      <c r="AH147" s="134">
        <v>17.8</v>
      </c>
      <c r="AI147" s="134">
        <v>16.3</v>
      </c>
      <c r="AJ147" s="134">
        <v>16.7</v>
      </c>
      <c r="AK147" s="184"/>
      <c r="AP147" s="133">
        <v>79</v>
      </c>
      <c r="AQ147" s="133">
        <v>92</v>
      </c>
      <c r="AR147" s="133">
        <v>81</v>
      </c>
      <c r="AS147" s="133">
        <v>81</v>
      </c>
      <c r="AT147" s="133">
        <v>86</v>
      </c>
      <c r="AU147" s="133">
        <v>79</v>
      </c>
      <c r="AV147" s="133">
        <v>88</v>
      </c>
      <c r="AW147" s="183"/>
      <c r="BB147" s="133">
        <v>76.099999999999994</v>
      </c>
      <c r="BC147" s="133">
        <v>211.8</v>
      </c>
      <c r="BD147" s="133">
        <v>143.80000000000001</v>
      </c>
      <c r="BE147" s="133">
        <v>46.4</v>
      </c>
      <c r="BF147" s="133">
        <v>120.1</v>
      </c>
      <c r="BG147" s="133">
        <v>41.2</v>
      </c>
      <c r="BH147" s="133">
        <v>43</v>
      </c>
      <c r="BI147" s="183"/>
      <c r="BN147" s="185">
        <v>7.3</v>
      </c>
      <c r="BO147" s="185">
        <v>8</v>
      </c>
      <c r="BP147" s="185">
        <v>6.3</v>
      </c>
      <c r="BQ147" s="185">
        <v>6.9</v>
      </c>
      <c r="BR147" s="185">
        <v>7.4</v>
      </c>
      <c r="BS147" s="185">
        <v>6.7</v>
      </c>
      <c r="BT147" s="185">
        <v>8</v>
      </c>
      <c r="BU147" s="199"/>
    </row>
    <row r="148" spans="2:73" x14ac:dyDescent="0.25">
      <c r="D148" s="149" t="s">
        <v>265</v>
      </c>
      <c r="E148" s="147">
        <v>5</v>
      </c>
      <c r="F148" s="184">
        <v>340.23</v>
      </c>
      <c r="G148" s="184">
        <v>430.43</v>
      </c>
      <c r="H148" s="184">
        <v>419.05</v>
      </c>
      <c r="I148" s="184">
        <v>605.4</v>
      </c>
      <c r="J148" s="184">
        <v>396.41</v>
      </c>
      <c r="K148" s="184">
        <v>511.3</v>
      </c>
      <c r="L148" s="184">
        <v>427.98</v>
      </c>
      <c r="M148" s="184"/>
      <c r="R148" s="133">
        <v>90.1</v>
      </c>
      <c r="S148" s="133">
        <v>133.9</v>
      </c>
      <c r="T148" s="133">
        <v>130.30000000000001</v>
      </c>
      <c r="U148" s="133">
        <v>179.4</v>
      </c>
      <c r="V148" s="133">
        <v>100</v>
      </c>
      <c r="W148" s="133">
        <v>135.4</v>
      </c>
      <c r="X148" s="133">
        <v>114.7</v>
      </c>
      <c r="Y148" s="183"/>
      <c r="AD148" s="134">
        <v>21.3</v>
      </c>
      <c r="AE148" s="134">
        <v>22.3</v>
      </c>
      <c r="AF148" s="134">
        <v>22</v>
      </c>
      <c r="AG148" s="134">
        <v>24</v>
      </c>
      <c r="AH148" s="134">
        <v>20.5</v>
      </c>
      <c r="AI148" s="134">
        <v>22.8</v>
      </c>
      <c r="AJ148" s="134">
        <v>22.3</v>
      </c>
      <c r="AK148" s="184"/>
      <c r="AP148" s="133">
        <v>85</v>
      </c>
      <c r="AQ148" s="133">
        <v>91</v>
      </c>
      <c r="AR148" s="133">
        <v>84</v>
      </c>
      <c r="AS148" s="133">
        <v>81</v>
      </c>
      <c r="AT148" s="133">
        <v>83</v>
      </c>
      <c r="AU148" s="133">
        <v>87</v>
      </c>
      <c r="AV148" s="133">
        <v>91</v>
      </c>
      <c r="AW148" s="183"/>
      <c r="BB148" s="133">
        <v>115.8</v>
      </c>
      <c r="BC148" s="133">
        <v>69.900000000000006</v>
      </c>
      <c r="BD148" s="133">
        <v>103.6</v>
      </c>
      <c r="BE148" s="133">
        <v>70.3</v>
      </c>
      <c r="BF148" s="133">
        <v>64</v>
      </c>
      <c r="BG148" s="133">
        <v>126.3</v>
      </c>
      <c r="BH148" s="133">
        <v>193</v>
      </c>
      <c r="BI148" s="183"/>
      <c r="BN148" s="185">
        <v>8.4</v>
      </c>
      <c r="BO148" s="185">
        <v>7.4</v>
      </c>
      <c r="BP148" s="185">
        <v>7.6</v>
      </c>
      <c r="BQ148" s="185">
        <v>6</v>
      </c>
      <c r="BR148" s="185">
        <v>8</v>
      </c>
      <c r="BS148" s="185">
        <v>7.5</v>
      </c>
      <c r="BT148" s="185">
        <v>8.1999999999999993</v>
      </c>
      <c r="BU148" s="199"/>
    </row>
    <row r="149" spans="2:73" x14ac:dyDescent="0.25">
      <c r="D149" s="149" t="s">
        <v>266</v>
      </c>
      <c r="E149" s="147">
        <v>6</v>
      </c>
      <c r="F149" s="184">
        <v>517.44000000000005</v>
      </c>
      <c r="G149" s="184">
        <v>473.8</v>
      </c>
      <c r="H149" s="184">
        <v>307.56</v>
      </c>
      <c r="I149" s="184">
        <v>534.19000000000005</v>
      </c>
      <c r="J149" s="184">
        <v>358.17</v>
      </c>
      <c r="K149" s="184">
        <v>620.64</v>
      </c>
      <c r="L149" s="184">
        <v>520.48</v>
      </c>
      <c r="M149" s="184"/>
      <c r="R149" s="133">
        <v>192.6</v>
      </c>
      <c r="S149" s="133">
        <v>159.30000000000001</v>
      </c>
      <c r="T149" s="133">
        <v>102.1</v>
      </c>
      <c r="U149" s="133">
        <v>143.30000000000001</v>
      </c>
      <c r="V149" s="133">
        <v>103.2</v>
      </c>
      <c r="W149" s="133">
        <v>203.9</v>
      </c>
      <c r="X149" s="133">
        <v>149.1</v>
      </c>
      <c r="Y149" s="183"/>
      <c r="AD149" s="134">
        <v>25.8</v>
      </c>
      <c r="AE149" s="134">
        <v>26.1</v>
      </c>
      <c r="AF149" s="134">
        <v>24.3</v>
      </c>
      <c r="AG149" s="134">
        <v>25.2</v>
      </c>
      <c r="AH149" s="134">
        <v>24.4</v>
      </c>
      <c r="AI149" s="134">
        <v>26.7</v>
      </c>
      <c r="AJ149" s="134">
        <v>25.3</v>
      </c>
      <c r="AK149" s="184"/>
      <c r="AP149" s="133">
        <v>83</v>
      </c>
      <c r="AQ149" s="133">
        <v>92</v>
      </c>
      <c r="AR149" s="133">
        <v>90</v>
      </c>
      <c r="AS149" s="133">
        <v>84</v>
      </c>
      <c r="AT149" s="133">
        <v>90</v>
      </c>
      <c r="AU149" s="133">
        <v>86</v>
      </c>
      <c r="AV149" s="133">
        <v>93</v>
      </c>
      <c r="AW149" s="183"/>
      <c r="BB149" s="133">
        <v>65.099999999999994</v>
      </c>
      <c r="BC149" s="133">
        <v>109.2</v>
      </c>
      <c r="BD149" s="133">
        <v>388.3</v>
      </c>
      <c r="BE149" s="133">
        <v>84.9</v>
      </c>
      <c r="BF149" s="133">
        <v>337.2</v>
      </c>
      <c r="BG149" s="133">
        <v>76.099999999999994</v>
      </c>
      <c r="BH149" s="133">
        <v>49.5</v>
      </c>
      <c r="BI149" s="183"/>
      <c r="BN149" s="185">
        <v>7.1</v>
      </c>
      <c r="BO149" s="185">
        <v>7.5</v>
      </c>
      <c r="BP149" s="185">
        <v>8.3000000000000007</v>
      </c>
      <c r="BQ149" s="185">
        <v>7.3</v>
      </c>
      <c r="BR149" s="185">
        <v>8</v>
      </c>
      <c r="BS149" s="185">
        <v>7.4</v>
      </c>
      <c r="BT149" s="185">
        <v>8</v>
      </c>
      <c r="BU149" s="199"/>
    </row>
    <row r="150" spans="2:73" x14ac:dyDescent="0.25">
      <c r="D150" s="149" t="s">
        <v>267</v>
      </c>
      <c r="E150" s="147">
        <v>7</v>
      </c>
      <c r="F150" s="184">
        <v>498.01</v>
      </c>
      <c r="G150" s="184">
        <v>646.48</v>
      </c>
      <c r="H150" s="184">
        <v>634.79999999999995</v>
      </c>
      <c r="I150" s="184">
        <v>710.22</v>
      </c>
      <c r="J150" s="184">
        <v>531.34</v>
      </c>
      <c r="K150" s="184">
        <v>691.61</v>
      </c>
      <c r="L150" s="184">
        <v>754.61</v>
      </c>
      <c r="M150" s="184"/>
      <c r="R150" s="133">
        <v>183</v>
      </c>
      <c r="S150" s="133">
        <v>282.10000000000002</v>
      </c>
      <c r="T150" s="133">
        <v>303.60000000000002</v>
      </c>
      <c r="U150" s="133">
        <v>242.8</v>
      </c>
      <c r="V150" s="133">
        <v>190.6</v>
      </c>
      <c r="W150" s="133">
        <v>233.1</v>
      </c>
      <c r="X150" s="133">
        <v>287.10000000000002</v>
      </c>
      <c r="Y150" s="183"/>
      <c r="AD150" s="134">
        <v>26.4</v>
      </c>
      <c r="AE150" s="134">
        <v>28</v>
      </c>
      <c r="AF150" s="134">
        <v>28.3</v>
      </c>
      <c r="AG150" s="134">
        <v>27.9</v>
      </c>
      <c r="AH150" s="134">
        <v>27.3</v>
      </c>
      <c r="AI150" s="134">
        <v>28.1</v>
      </c>
      <c r="AJ150" s="134">
        <v>28.1</v>
      </c>
      <c r="AK150" s="184"/>
      <c r="AP150" s="133">
        <v>85</v>
      </c>
      <c r="AQ150" s="133">
        <v>90</v>
      </c>
      <c r="AR150" s="133">
        <v>83</v>
      </c>
      <c r="AS150" s="133">
        <v>85</v>
      </c>
      <c r="AT150" s="133">
        <v>86</v>
      </c>
      <c r="AU150" s="133">
        <v>84</v>
      </c>
      <c r="AV150" s="133">
        <v>87</v>
      </c>
      <c r="AW150" s="183"/>
      <c r="BB150" s="133">
        <v>80.8</v>
      </c>
      <c r="BC150" s="133">
        <v>48.5</v>
      </c>
      <c r="BD150" s="133">
        <v>196.3</v>
      </c>
      <c r="BE150" s="133">
        <v>120.5</v>
      </c>
      <c r="BF150" s="133">
        <v>192.4</v>
      </c>
      <c r="BG150" s="133">
        <v>33</v>
      </c>
      <c r="BH150" s="133">
        <v>23</v>
      </c>
      <c r="BI150" s="183"/>
      <c r="BN150" s="185">
        <v>6.6</v>
      </c>
      <c r="BO150" s="185">
        <v>4.4000000000000004</v>
      </c>
      <c r="BP150" s="185">
        <v>4.9000000000000004</v>
      </c>
      <c r="BQ150" s="185">
        <v>5.5</v>
      </c>
      <c r="BR150" s="185">
        <v>7.1</v>
      </c>
      <c r="BS150" s="185">
        <v>6.6</v>
      </c>
      <c r="BT150" s="185">
        <v>5.6</v>
      </c>
      <c r="BU150" s="199"/>
    </row>
    <row r="151" spans="2:73" x14ac:dyDescent="0.25">
      <c r="D151" s="149" t="s">
        <v>268</v>
      </c>
      <c r="E151" s="147">
        <v>8</v>
      </c>
      <c r="F151" s="184">
        <v>515.19000000000005</v>
      </c>
      <c r="G151" s="184">
        <v>551.51</v>
      </c>
      <c r="H151" s="184">
        <v>609.94000000000005</v>
      </c>
      <c r="I151" s="184">
        <v>649.77</v>
      </c>
      <c r="J151" s="184">
        <v>560.29999999999995</v>
      </c>
      <c r="K151" s="184">
        <v>688.98</v>
      </c>
      <c r="L151" s="184">
        <v>609.07000000000005</v>
      </c>
      <c r="M151" s="184"/>
      <c r="R151" s="133">
        <v>189.1</v>
      </c>
      <c r="S151" s="133">
        <v>241.8</v>
      </c>
      <c r="T151" s="133">
        <v>298</v>
      </c>
      <c r="U151" s="133">
        <v>233.6</v>
      </c>
      <c r="V151" s="133">
        <v>226</v>
      </c>
      <c r="W151" s="133">
        <v>247.8</v>
      </c>
      <c r="X151" s="133">
        <v>205.1</v>
      </c>
      <c r="Y151" s="183"/>
      <c r="AD151" s="134">
        <v>26.8</v>
      </c>
      <c r="AE151" s="134">
        <v>28.4</v>
      </c>
      <c r="AF151" s="134">
        <v>28</v>
      </c>
      <c r="AG151" s="134">
        <v>28.1</v>
      </c>
      <c r="AH151" s="134">
        <v>28.2</v>
      </c>
      <c r="AI151" s="134">
        <v>28.4</v>
      </c>
      <c r="AJ151" s="134">
        <v>27.3</v>
      </c>
      <c r="AK151" s="184"/>
      <c r="AP151" s="133">
        <v>87</v>
      </c>
      <c r="AQ151" s="133">
        <v>87</v>
      </c>
      <c r="AR151" s="133">
        <v>85</v>
      </c>
      <c r="AS151" s="133">
        <v>84</v>
      </c>
      <c r="AT151" s="133">
        <v>83</v>
      </c>
      <c r="AU151" s="133">
        <v>85</v>
      </c>
      <c r="AV151" s="133">
        <v>91</v>
      </c>
      <c r="AW151" s="183"/>
      <c r="BB151" s="133">
        <v>204.9</v>
      </c>
      <c r="BC151" s="133">
        <v>130.80000000000001</v>
      </c>
      <c r="BD151" s="133">
        <v>80.099999999999994</v>
      </c>
      <c r="BE151" s="133">
        <v>129.1</v>
      </c>
      <c r="BF151" s="133">
        <v>27.3</v>
      </c>
      <c r="BG151" s="133">
        <v>32.5</v>
      </c>
      <c r="BH151" s="133">
        <v>409</v>
      </c>
      <c r="BI151" s="183"/>
      <c r="BN151" s="185">
        <v>6.3</v>
      </c>
      <c r="BO151" s="185">
        <v>5</v>
      </c>
      <c r="BP151" s="185">
        <v>4.0999999999999996</v>
      </c>
      <c r="BQ151" s="185">
        <v>5.2</v>
      </c>
      <c r="BR151" s="185">
        <v>5.8</v>
      </c>
      <c r="BS151" s="185">
        <v>5.5</v>
      </c>
      <c r="BT151" s="185">
        <v>6.6</v>
      </c>
      <c r="BU151" s="199"/>
    </row>
    <row r="152" spans="2:73" x14ac:dyDescent="0.25">
      <c r="D152" s="149" t="s">
        <v>269</v>
      </c>
      <c r="E152" s="147">
        <v>9</v>
      </c>
      <c r="F152" s="184">
        <v>349.58</v>
      </c>
      <c r="G152" s="184">
        <v>331.6</v>
      </c>
      <c r="H152" s="184">
        <v>463.45</v>
      </c>
      <c r="I152" s="184">
        <v>540.16</v>
      </c>
      <c r="J152" s="184">
        <v>529.54</v>
      </c>
      <c r="K152" s="184">
        <v>409.28</v>
      </c>
      <c r="L152" s="184">
        <v>623.58000000000004</v>
      </c>
      <c r="M152" s="184"/>
      <c r="R152" s="133">
        <v>117.4</v>
      </c>
      <c r="S152" s="133">
        <v>118.8</v>
      </c>
      <c r="T152" s="133">
        <v>211.6</v>
      </c>
      <c r="U152" s="133">
        <v>209.9</v>
      </c>
      <c r="V152" s="133">
        <v>239.2</v>
      </c>
      <c r="W152" s="133">
        <v>126.1</v>
      </c>
      <c r="X152" s="133">
        <v>256.3</v>
      </c>
      <c r="Y152" s="183"/>
      <c r="AD152" s="134">
        <v>25</v>
      </c>
      <c r="AE152" s="134">
        <v>26</v>
      </c>
      <c r="AF152" s="134">
        <v>27.5</v>
      </c>
      <c r="AG152" s="134">
        <v>26.4</v>
      </c>
      <c r="AH152" s="134">
        <v>26.5</v>
      </c>
      <c r="AI152" s="134">
        <v>25.5</v>
      </c>
      <c r="AJ152" s="134">
        <v>27.2</v>
      </c>
      <c r="AK152" s="184"/>
      <c r="AP152" s="133">
        <v>84</v>
      </c>
      <c r="AQ152" s="133">
        <v>87</v>
      </c>
      <c r="AR152" s="133">
        <v>81</v>
      </c>
      <c r="AS152" s="133">
        <v>80</v>
      </c>
      <c r="AT152" s="133">
        <v>74</v>
      </c>
      <c r="AU152" s="133">
        <v>82</v>
      </c>
      <c r="AV152" s="133">
        <v>89</v>
      </c>
      <c r="AW152" s="183"/>
      <c r="BB152" s="133">
        <v>137.5</v>
      </c>
      <c r="BC152" s="133">
        <v>242.9</v>
      </c>
      <c r="BD152" s="133">
        <v>53</v>
      </c>
      <c r="BE152" s="133">
        <v>14.5</v>
      </c>
      <c r="BF152" s="133">
        <v>50.1</v>
      </c>
      <c r="BG152" s="133">
        <v>198</v>
      </c>
      <c r="BH152" s="133">
        <v>48.5</v>
      </c>
      <c r="BI152" s="183"/>
      <c r="BN152" s="185">
        <v>7.5</v>
      </c>
      <c r="BO152" s="185">
        <v>6.9</v>
      </c>
      <c r="BP152" s="185">
        <v>5.4</v>
      </c>
      <c r="BQ152" s="185">
        <v>5</v>
      </c>
      <c r="BR152" s="185">
        <v>4.7</v>
      </c>
      <c r="BS152" s="185">
        <v>7.5</v>
      </c>
      <c r="BT152" s="185">
        <v>4.8</v>
      </c>
      <c r="BU152" s="199"/>
    </row>
    <row r="153" spans="2:73" x14ac:dyDescent="0.25">
      <c r="D153" s="149" t="s">
        <v>270</v>
      </c>
      <c r="E153" s="147">
        <v>10</v>
      </c>
      <c r="F153" s="184">
        <v>320.2</v>
      </c>
      <c r="G153" s="184">
        <v>248.78</v>
      </c>
      <c r="H153" s="184">
        <v>360.97</v>
      </c>
      <c r="I153" s="184">
        <v>346.54</v>
      </c>
      <c r="J153" s="184">
        <v>408.33</v>
      </c>
      <c r="K153" s="184">
        <v>446.11</v>
      </c>
      <c r="L153" s="184">
        <v>377.13</v>
      </c>
      <c r="M153" s="184"/>
      <c r="R153" s="133">
        <v>122.4</v>
      </c>
      <c r="S153" s="133">
        <v>95.3</v>
      </c>
      <c r="T153" s="133">
        <v>176.1</v>
      </c>
      <c r="U153" s="133">
        <v>135.80000000000001</v>
      </c>
      <c r="V153" s="133">
        <v>199.1</v>
      </c>
      <c r="W153" s="133">
        <v>158.1</v>
      </c>
      <c r="X153" s="133">
        <v>107.3</v>
      </c>
      <c r="Y153" s="183"/>
      <c r="AD153" s="134">
        <v>22.3</v>
      </c>
      <c r="AE153" s="134">
        <v>23.8</v>
      </c>
      <c r="AF153" s="134">
        <v>23.1</v>
      </c>
      <c r="AG153" s="134">
        <v>21.6</v>
      </c>
      <c r="AH153" s="134">
        <v>23.2</v>
      </c>
      <c r="AI153" s="134">
        <v>21.6</v>
      </c>
      <c r="AJ153" s="134">
        <v>23.1</v>
      </c>
      <c r="AK153" s="184"/>
      <c r="AP153" s="133">
        <v>82</v>
      </c>
      <c r="AQ153" s="133">
        <v>84</v>
      </c>
      <c r="AR153" s="133">
        <v>74</v>
      </c>
      <c r="AS153" s="133">
        <v>71</v>
      </c>
      <c r="AT153" s="133">
        <v>73</v>
      </c>
      <c r="AU153" s="133">
        <v>74</v>
      </c>
      <c r="AV153" s="133">
        <v>82</v>
      </c>
      <c r="AW153" s="183"/>
      <c r="BB153" s="133">
        <v>50.2</v>
      </c>
      <c r="BC153" s="133">
        <v>40.200000000000003</v>
      </c>
      <c r="BD153" s="133">
        <v>21.1</v>
      </c>
      <c r="BE153" s="133">
        <v>31.9</v>
      </c>
      <c r="BF153" s="133">
        <v>6.1</v>
      </c>
      <c r="BG153" s="133">
        <v>0.5</v>
      </c>
      <c r="BH153" s="133">
        <v>48.5</v>
      </c>
      <c r="BI153" s="183"/>
      <c r="BN153" s="185">
        <v>7.1</v>
      </c>
      <c r="BO153" s="185">
        <v>7.7</v>
      </c>
      <c r="BP153" s="185">
        <v>5.5</v>
      </c>
      <c r="BQ153" s="185">
        <v>6.3</v>
      </c>
      <c r="BR153" s="185">
        <v>5.2</v>
      </c>
      <c r="BS153" s="185">
        <v>6.1</v>
      </c>
      <c r="BT153" s="185">
        <v>7.7</v>
      </c>
      <c r="BU153" s="199"/>
    </row>
    <row r="154" spans="2:73" x14ac:dyDescent="0.25">
      <c r="D154" s="149" t="s">
        <v>271</v>
      </c>
      <c r="E154" s="147">
        <v>11</v>
      </c>
      <c r="F154" s="184">
        <v>212.99</v>
      </c>
      <c r="G154" s="184">
        <v>177.93</v>
      </c>
      <c r="H154" s="184">
        <v>165.69</v>
      </c>
      <c r="I154" s="184">
        <v>162.54</v>
      </c>
      <c r="J154" s="184">
        <v>308.29000000000002</v>
      </c>
      <c r="K154" s="184">
        <v>289.33</v>
      </c>
      <c r="L154" s="184">
        <v>259.52999999999997</v>
      </c>
      <c r="M154" s="184"/>
      <c r="R154" s="133">
        <v>85</v>
      </c>
      <c r="S154" s="133">
        <v>76</v>
      </c>
      <c r="T154" s="133">
        <v>51.1</v>
      </c>
      <c r="U154" s="133">
        <v>56.3</v>
      </c>
      <c r="V154" s="133">
        <v>163.9</v>
      </c>
      <c r="W154" s="133">
        <v>108.8</v>
      </c>
      <c r="X154" s="133">
        <v>89.9</v>
      </c>
      <c r="Y154" s="183"/>
      <c r="AD154" s="134">
        <v>19.2</v>
      </c>
      <c r="AE154" s="134">
        <v>18.5</v>
      </c>
      <c r="AF154" s="134">
        <v>17.7</v>
      </c>
      <c r="AG154" s="134">
        <v>18.2</v>
      </c>
      <c r="AH154" s="134">
        <v>18.7</v>
      </c>
      <c r="AI154" s="134">
        <v>19.100000000000001</v>
      </c>
      <c r="AJ154" s="134">
        <v>17.5</v>
      </c>
      <c r="AK154" s="184"/>
      <c r="AP154" s="133">
        <v>87</v>
      </c>
      <c r="AQ154" s="133">
        <v>81</v>
      </c>
      <c r="AR154" s="133">
        <v>79</v>
      </c>
      <c r="AS154" s="133">
        <v>84</v>
      </c>
      <c r="AT154" s="133">
        <v>73</v>
      </c>
      <c r="AU154" s="133">
        <v>82</v>
      </c>
      <c r="AV154" s="133">
        <v>79</v>
      </c>
      <c r="AW154" s="183"/>
      <c r="BB154" s="133">
        <v>37.1</v>
      </c>
      <c r="BC154" s="133">
        <v>71</v>
      </c>
      <c r="BD154" s="133">
        <v>27.5</v>
      </c>
      <c r="BE154" s="133">
        <v>124</v>
      </c>
      <c r="BF154" s="133">
        <v>0.2</v>
      </c>
      <c r="BG154" s="133">
        <v>1</v>
      </c>
      <c r="BH154" s="133">
        <v>58.5</v>
      </c>
      <c r="BI154" s="183"/>
      <c r="BN154" s="185">
        <v>7.7</v>
      </c>
      <c r="BO154" s="185">
        <v>7.8</v>
      </c>
      <c r="BP154" s="185">
        <v>8.5</v>
      </c>
      <c r="BQ154" s="185">
        <v>7.9</v>
      </c>
      <c r="BR154" s="185">
        <v>5.6</v>
      </c>
      <c r="BS154" s="185">
        <v>7</v>
      </c>
      <c r="BT154" s="185">
        <v>7.7</v>
      </c>
      <c r="BU154" s="199"/>
    </row>
    <row r="155" spans="2:73" x14ac:dyDescent="0.25">
      <c r="D155" s="149" t="s">
        <v>272</v>
      </c>
      <c r="E155" s="147">
        <v>12</v>
      </c>
      <c r="F155" s="184">
        <v>135.34</v>
      </c>
      <c r="G155" s="184">
        <v>205.93</v>
      </c>
      <c r="H155" s="184">
        <v>232.97</v>
      </c>
      <c r="I155" s="184">
        <v>154.99</v>
      </c>
      <c r="J155" s="184">
        <v>266.44</v>
      </c>
      <c r="K155" s="184">
        <v>186.14</v>
      </c>
      <c r="L155" s="184">
        <v>270.88</v>
      </c>
      <c r="M155" s="184"/>
      <c r="R155" s="133">
        <v>35.200000000000003</v>
      </c>
      <c r="S155" s="133">
        <v>103.7</v>
      </c>
      <c r="T155" s="133">
        <v>127.7</v>
      </c>
      <c r="U155" s="133">
        <v>74.400000000000006</v>
      </c>
      <c r="V155" s="133">
        <v>135.30000000000001</v>
      </c>
      <c r="W155" s="133">
        <v>56.2</v>
      </c>
      <c r="X155" s="133">
        <v>100.8</v>
      </c>
      <c r="Y155" s="183"/>
      <c r="AD155" s="134">
        <v>13.9</v>
      </c>
      <c r="AE155" s="134">
        <v>14.8</v>
      </c>
      <c r="AF155" s="134">
        <v>12.8</v>
      </c>
      <c r="AG155" s="134">
        <v>14</v>
      </c>
      <c r="AH155" s="134">
        <v>14.2</v>
      </c>
      <c r="AI155" s="134">
        <v>12.9</v>
      </c>
      <c r="AJ155" s="134">
        <v>13.5</v>
      </c>
      <c r="AK155" s="184"/>
      <c r="AP155" s="133">
        <v>83</v>
      </c>
      <c r="AQ155" s="133">
        <v>77</v>
      </c>
      <c r="AR155" s="133">
        <v>71</v>
      </c>
      <c r="AS155" s="133">
        <v>81</v>
      </c>
      <c r="AT155" s="133">
        <v>78</v>
      </c>
      <c r="AU155" s="133">
        <v>80</v>
      </c>
      <c r="AV155" s="133">
        <v>74</v>
      </c>
      <c r="AW155" s="183"/>
      <c r="BB155" s="133">
        <v>158.1</v>
      </c>
      <c r="BC155" s="133">
        <v>27.4</v>
      </c>
      <c r="BD155" s="133">
        <v>7.5</v>
      </c>
      <c r="BE155" s="133">
        <v>14.4</v>
      </c>
      <c r="BF155" s="133">
        <v>40.6</v>
      </c>
      <c r="BG155" s="133">
        <v>28</v>
      </c>
      <c r="BH155" s="133">
        <v>66</v>
      </c>
      <c r="BI155" s="183"/>
      <c r="BN155" s="185">
        <v>8.6999999999999993</v>
      </c>
      <c r="BO155" s="185">
        <v>6.7</v>
      </c>
      <c r="BP155" s="185">
        <v>6.4</v>
      </c>
      <c r="BQ155" s="185">
        <v>8.1999999999999993</v>
      </c>
      <c r="BR155" s="185">
        <v>6</v>
      </c>
      <c r="BS155" s="185">
        <v>8.6</v>
      </c>
      <c r="BT155" s="185">
        <v>7</v>
      </c>
      <c r="BU155" s="199"/>
    </row>
    <row r="156" spans="2:73" x14ac:dyDescent="0.25">
      <c r="B156" s="195" t="str">
        <f>_xlfn.XLOOKUP(C156,TableStation[Station],TableStation[Name])</f>
        <v>彭佳嶼</v>
      </c>
      <c r="C156" s="196" t="s">
        <v>7828</v>
      </c>
      <c r="D156" s="197" t="str">
        <f>$D$144</f>
        <v>January</v>
      </c>
      <c r="E156" s="198">
        <f>$E$144</f>
        <v>1</v>
      </c>
      <c r="F156" s="184" cm="1">
        <f t="array" ref="F156:F167">_xlfn._xlws.FILTER(DatabaseYr[GloblRad],(DatabaseYr[Station]=$C156)*(DatabaseYr[year]=F$38),"not yet")</f>
        <v>229.49</v>
      </c>
      <c r="G156" s="184" cm="1">
        <f t="array" ref="G156:G167">_xlfn._xlws.FILTER(DatabaseYr[GloblRad],(DatabaseYr[Station]=$C156)*(DatabaseYr[year]=G$38),"not yet")</f>
        <v>96.26</v>
      </c>
      <c r="H156" s="184" cm="1">
        <f t="array" ref="H156:H167">_xlfn._xlws.FILTER(DatabaseYr[GloblRad],(DatabaseYr[Station]=$C156)*(DatabaseYr[year]=H$38),"not yet")</f>
        <v>188.61</v>
      </c>
      <c r="I156" s="184" cm="1">
        <f t="array" ref="I156:I167">_xlfn._xlws.FILTER(DatabaseYr[GloblRad],(DatabaseYr[Station]=$C156)*(DatabaseYr[year]=I$38),"not yet")</f>
        <v>151.08000000000001</v>
      </c>
      <c r="J156" s="184" cm="1">
        <f t="array" ref="J156:J167">_xlfn._xlws.FILTER(DatabaseYr[GloblRad],(DatabaseYr[Station]=$C156)*(DatabaseYr[year]=J$38),"not yet")</f>
        <v>166.95</v>
      </c>
      <c r="K156" s="184" cm="1">
        <f t="array" ref="K156:K167">_xlfn._xlws.FILTER(DatabaseYr[GloblRad],(DatabaseYr[Station]=$C156)*(DatabaseYr[year]=K$38),"not yet")</f>
        <v>260.86</v>
      </c>
      <c r="L156" s="184" cm="1">
        <f t="array" ref="L156:L167">_xlfn._xlws.FILTER(DatabaseYr[GloblRad],(DatabaseYr[Station]=$C156)*(DatabaseYr[year]=L$38),"not yet")</f>
        <v>224.44</v>
      </c>
      <c r="M156" s="184" t="str" cm="1">
        <f t="array" ref="M156">_xlfn._xlws.FILTER(DatabaseYr[GloblRad],(DatabaseYr[Station]=$C156)*(DatabaseYr[year]=M$38),"not yet")</f>
        <v>not yet</v>
      </c>
      <c r="R156" s="133" cm="1">
        <f t="array" ref="R156:R167">_xlfn._xlws.FILTER(DatabaseYr[SunShine],(DatabaseYr[Station]=$C156)*(DatabaseYr[year]=F$38),"not yet")</f>
        <v>77.7</v>
      </c>
      <c r="S156" s="133" cm="1">
        <f t="array" ref="S156:S167">_xlfn._xlws.FILTER(DatabaseYr[SunShine],(DatabaseYr[Station]=$C156)*(DatabaseYr[year]=S$38),"not yet")</f>
        <v>8.1</v>
      </c>
      <c r="T156" s="133" cm="1">
        <f t="array" ref="T156:T167">_xlfn._xlws.FILTER(DatabaseYr[SunShine],(DatabaseYr[Station]=$C156)*(DatabaseYr[year]=T$38),"not yet")</f>
        <v>73.099999999999994</v>
      </c>
      <c r="U156" s="133" cm="1">
        <f t="array" ref="U156:U167">_xlfn._xlws.FILTER(DatabaseYr[SunShine],(DatabaseYr[Station]=$C156)*(DatabaseYr[year]=U$38),"not yet")</f>
        <v>66.3</v>
      </c>
      <c r="V156" s="133" cm="1">
        <f t="array" ref="V156:V167">_xlfn._xlws.FILTER(DatabaseYr[SunShine],(DatabaseYr[Station]=$C156)*(DatabaseYr[year]=V$38),"not yet")</f>
        <v>59.2</v>
      </c>
      <c r="W156" s="133" cm="1">
        <f t="array" ref="W156:W167">_xlfn._xlws.FILTER(DatabaseYr[SunShine],(DatabaseYr[Station]=$C156)*(DatabaseYr[year]=W$38),"not yet")</f>
        <v>94.6</v>
      </c>
      <c r="X156" s="133" cm="1">
        <f t="array" ref="X156:X167">_xlfn._xlws.FILTER(DatabaseYr[SunShine],(DatabaseYr[Station]=$C156)*(DatabaseYr[year]=X$38),"not yet")</f>
        <v>71.3</v>
      </c>
      <c r="Y156" s="183" t="str" cm="1">
        <f t="array" ref="Y156">_xlfn._xlws.FILTER(DatabaseYr[SunShine],(DatabaseYr[Station]=$C156)*(DatabaseYr[year]=Y$38),"not yet")</f>
        <v>not yet</v>
      </c>
      <c r="AD156" s="134" cm="1">
        <f t="array" ref="AD156:AD167">_xlfn._xlws.FILTER(DatabaseYr[Temperature],(DatabaseYr[Station]=$C156)*(DatabaseYr[year]=AD$38),"not yet")</f>
        <v>15.7</v>
      </c>
      <c r="AE156" s="134" cm="1">
        <f t="array" ref="AE156:AE167">_xlfn._xlws.FILTER(DatabaseYr[Temperature],(DatabaseYr[Station]=$C156)*(DatabaseYr[year]=AE$38),"not yet")</f>
        <v>15.9</v>
      </c>
      <c r="AF156" s="134" cm="1">
        <f t="array" ref="AF156:AF167">_xlfn._xlws.FILTER(DatabaseYr[Temperature],(DatabaseYr[Station]=$C156)*(DatabaseYr[year]=AF$38),"not yet")</f>
        <v>17.3</v>
      </c>
      <c r="AG156" s="134" cm="1">
        <f t="array" ref="AG156:AG167">_xlfn._xlws.FILTER(DatabaseYr[Temperature],(DatabaseYr[Station]=$C156)*(DatabaseYr[year]=AG$38),"not yet")</f>
        <v>16</v>
      </c>
      <c r="AH156" s="134" cm="1">
        <f t="array" ref="AH156:AH167">_xlfn._xlws.FILTER(DatabaseYr[Temperature],(DatabaseYr[Station]=$C156)*(DatabaseYr[year]=AH$38),"not yet")</f>
        <v>17.600000000000001</v>
      </c>
      <c r="AI156" s="134" cm="1">
        <f t="array" ref="AI156:AI167">_xlfn._xlws.FILTER(DatabaseYr[Temperature],(DatabaseYr[Station]=$C156)*(DatabaseYr[year]=AI$38),"not yet")</f>
        <v>17</v>
      </c>
      <c r="AJ156" s="134" cm="1">
        <f t="array" ref="AJ156:AJ167">_xlfn._xlws.FILTER(DatabaseYr[Temperature],(DatabaseYr[Station]=$C156)*(DatabaseYr[year]=AJ$38),"not yet")</f>
        <v>15.3</v>
      </c>
      <c r="AK156" s="184" t="str" cm="1">
        <f t="array" ref="AK156">_xlfn._xlws.FILTER(DatabaseYr[Temperature],(DatabaseYr[Station]=$C156)*(DatabaseYr[year]=AK$38),"not yet")</f>
        <v>not yet</v>
      </c>
      <c r="AP156" s="133" cm="1">
        <f t="array" ref="AP156:AP167">_xlfn._xlws.FILTER(DatabaseYr[RH],(DatabaseYr[Station]=$C156)*(DatabaseYr[year]=AP$38),"not yet")</f>
        <v>70</v>
      </c>
      <c r="AQ156" s="133" cm="1">
        <f t="array" ref="AQ156:AQ167">_xlfn._xlws.FILTER(DatabaseYr[RH],(DatabaseYr[Station]=$C156)*(DatabaseYr[year]=AQ$38),"not yet")</f>
        <v>78</v>
      </c>
      <c r="AR156" s="133" cm="1">
        <f t="array" ref="AR156:AR167">_xlfn._xlws.FILTER(DatabaseYr[RH],(DatabaseYr[Station]=$C156)*(DatabaseYr[year]=AR$38),"not yet")</f>
        <v>76</v>
      </c>
      <c r="AS156" s="133" cm="1">
        <f t="array" ref="AS156:AS167">_xlfn._xlws.FILTER(DatabaseYr[RH],(DatabaseYr[Station]=$C156)*(DatabaseYr[year]=AS$38),"not yet")</f>
        <v>76</v>
      </c>
      <c r="AT156" s="133" cm="1">
        <f t="array" ref="AT156:AT167">_xlfn._xlws.FILTER(DatabaseYr[RH],(DatabaseYr[Station]=$C156)*(DatabaseYr[year]=AT$38),"not yet")</f>
        <v>77</v>
      </c>
      <c r="AU156" s="133" cm="1">
        <f t="array" ref="AU156:AU167">_xlfn._xlws.FILTER(DatabaseYr[RH],(DatabaseYr[Station]=$C156)*(DatabaseYr[year]=AU$38),"not yet")</f>
        <v>77</v>
      </c>
      <c r="AV156" s="133" cm="1">
        <f t="array" ref="AV156:AV167">_xlfn._xlws.FILTER(DatabaseYr[RH],(DatabaseYr[Station]=$C156)*(DatabaseYr[year]=AV$38),"not yet")</f>
        <v>77</v>
      </c>
      <c r="AW156" s="183" t="str" cm="1">
        <f t="array" ref="AW156">_xlfn._xlws.FILTER(DatabaseYr[RH],(DatabaseYr[Station]=$C156)*(DatabaseYr[year]=AW$38),"not yet")</f>
        <v>not yet</v>
      </c>
      <c r="BB156" s="133" cm="1">
        <f t="array" ref="BB156:BB167">_xlfn._xlws.FILTER(DatabaseYr[Precp],(DatabaseYr[Station]=$C156)*(DatabaseYr[year]=BB$38),"not yet")</f>
        <v>36.5</v>
      </c>
      <c r="BC156" s="133" cm="1">
        <f t="array" ref="BC156:BC167">_xlfn._xlws.FILTER(DatabaseYr[Precp],(DatabaseYr[Station]=$C156)*(DatabaseYr[year]=BC$38),"not yet")</f>
        <v>177.5</v>
      </c>
      <c r="BD156" s="133" cm="1">
        <f t="array" ref="BD156:BD167">_xlfn._xlws.FILTER(DatabaseYr[Precp],(DatabaseYr[Station]=$C156)*(DatabaseYr[year]=BD$38),"not yet")</f>
        <v>34.700000000000003</v>
      </c>
      <c r="BE156" s="133" cm="1">
        <f t="array" ref="BE156:BE167">_xlfn._xlws.FILTER(DatabaseYr[Precp],(DatabaseYr[Station]=$C156)*(DatabaseYr[year]=BE$38),"not yet")</f>
        <v>210.7</v>
      </c>
      <c r="BF156" s="133" cm="1">
        <f t="array" ref="BF156:BF167">_xlfn._xlws.FILTER(DatabaseYr[Precp],(DatabaseYr[Station]=$C156)*(DatabaseYr[year]=BF$38),"not yet")</f>
        <v>150.6</v>
      </c>
      <c r="BG156" s="133" cm="1">
        <f t="array" ref="BG156:BG167">_xlfn._xlws.FILTER(DatabaseYr[Precp],(DatabaseYr[Station]=$C156)*(DatabaseYr[year]=BG$38),"not yet")</f>
        <v>101.6</v>
      </c>
      <c r="BH156" s="133" cm="1">
        <f t="array" ref="BH156:BH167">_xlfn._xlws.FILTER(DatabaseYr[Precp],(DatabaseYr[Station]=$C156)*(DatabaseYr[year]=BH$38),"not yet")</f>
        <v>117.5</v>
      </c>
      <c r="BI156" s="183" t="str" cm="1">
        <f t="array" ref="BI156">_xlfn._xlws.FILTER(DatabaseYr[Precp],(DatabaseYr[Station]=$C156)*(DatabaseYr[year]=BI$38),"not yet")</f>
        <v>not yet</v>
      </c>
      <c r="BN156" s="185" cm="1">
        <f t="array" ref="BN156:BN167">_xlfn._xlws.FILTER(DatabaseYr[Cloud Amount],(DatabaseYr[Station]=$C156)*(DatabaseYr[year]=BB$38),"not yet")</f>
        <v>7.8</v>
      </c>
      <c r="BO156" s="185" cm="1">
        <f t="array" ref="BO156:BO167">_xlfn._xlws.FILTER(DatabaseYr[Cloud Amount],(DatabaseYr[Station]=$C156)*(DatabaseYr[year]=BC$38),"not yet")</f>
        <v>9.6</v>
      </c>
      <c r="BP156" s="185" cm="1">
        <f t="array" ref="BP156:BP167">_xlfn._xlws.FILTER(DatabaseYr[Cloud Amount],(DatabaseYr[Station]=$C156)*(DatabaseYr[year]=BD$38),"not yet")</f>
        <v>8</v>
      </c>
      <c r="BQ156" s="185" cm="1">
        <f t="array" ref="BQ156:BQ167">_xlfn._xlws.FILTER(DatabaseYr[Cloud Amount],(DatabaseYr[Station]=$C156)*(DatabaseYr[year]=BE$38),"not yet")</f>
        <v>8.3000000000000007</v>
      </c>
      <c r="BR156" s="185" cm="1">
        <f t="array" ref="BR156:BR167">_xlfn._xlws.FILTER(DatabaseYr[Cloud Amount],(DatabaseYr[Station]=$C156)*(DatabaseYr[year]=BF$38),"not yet")</f>
        <v>8.1999999999999993</v>
      </c>
      <c r="BS156" s="185" cm="1">
        <f t="array" ref="BS156:BS167">_xlfn._xlws.FILTER(DatabaseYr[Cloud Amount],(DatabaseYr[Station]=$C156)*(DatabaseYr[year]=BG$38),"not yet")</f>
        <v>8.1</v>
      </c>
      <c r="BT156" s="185" cm="1">
        <f t="array" ref="BT156:BT167">_xlfn._xlws.FILTER(DatabaseYr[Cloud Amount],(DatabaseYr[Station]=$C156)*(DatabaseYr[year]=BH$38),"not yet")</f>
        <v>8</v>
      </c>
      <c r="BU156" s="199" t="str" cm="1">
        <f t="array" ref="BU156">_xlfn._xlws.FILTER(DatabaseYr[Cloud Amount],(DatabaseYr[Station]=$C156)*(DatabaseYr[year]=BI$38),"not yet")</f>
        <v>not yet</v>
      </c>
    </row>
    <row r="157" spans="2:73" x14ac:dyDescent="0.25">
      <c r="D157" s="149" t="str">
        <f>$D$145</f>
        <v>February</v>
      </c>
      <c r="E157" s="147">
        <f>$E$145</f>
        <v>2</v>
      </c>
      <c r="F157" s="184">
        <v>236.31</v>
      </c>
      <c r="G157" s="184">
        <v>193.65</v>
      </c>
      <c r="H157" s="184">
        <v>187.83</v>
      </c>
      <c r="I157" s="184">
        <v>135.01</v>
      </c>
      <c r="J157" s="184">
        <v>171.34</v>
      </c>
      <c r="K157" s="184">
        <v>329.32</v>
      </c>
      <c r="L157" s="184">
        <v>345.08</v>
      </c>
      <c r="M157" s="184"/>
      <c r="R157" s="133">
        <v>58.1</v>
      </c>
      <c r="S157" s="133">
        <v>69.599999999999994</v>
      </c>
      <c r="T157" s="133">
        <v>62.9</v>
      </c>
      <c r="U157" s="133">
        <v>52.9</v>
      </c>
      <c r="V157" s="133">
        <v>38.6</v>
      </c>
      <c r="W157" s="133">
        <v>99.9</v>
      </c>
      <c r="X157" s="133">
        <v>128.1</v>
      </c>
      <c r="Y157" s="183"/>
      <c r="AD157" s="134">
        <v>16.2</v>
      </c>
      <c r="AE157" s="134">
        <v>15.2</v>
      </c>
      <c r="AF157" s="134">
        <v>16.100000000000001</v>
      </c>
      <c r="AG157" s="134">
        <v>15.2</v>
      </c>
      <c r="AH157" s="134">
        <v>16.899999999999999</v>
      </c>
      <c r="AI157" s="134">
        <v>17.7</v>
      </c>
      <c r="AJ157" s="134">
        <v>18.7</v>
      </c>
      <c r="AK157" s="184"/>
      <c r="AP157" s="133">
        <v>75</v>
      </c>
      <c r="AQ157" s="133">
        <v>73</v>
      </c>
      <c r="AR157" s="133">
        <v>73</v>
      </c>
      <c r="AS157" s="133">
        <v>76</v>
      </c>
      <c r="AT157" s="133">
        <v>87</v>
      </c>
      <c r="AU157" s="133">
        <v>76</v>
      </c>
      <c r="AV157" s="133">
        <v>80</v>
      </c>
      <c r="AW157" s="183"/>
      <c r="BB157" s="133">
        <v>29.3</v>
      </c>
      <c r="BC157" s="133">
        <v>120.7</v>
      </c>
      <c r="BD157" s="133">
        <v>81.8</v>
      </c>
      <c r="BE157" s="133">
        <v>87.1</v>
      </c>
      <c r="BF157" s="133">
        <v>72.099999999999994</v>
      </c>
      <c r="BG157" s="133">
        <v>81.099999999999994</v>
      </c>
      <c r="BH157" s="133">
        <v>179.5</v>
      </c>
      <c r="BI157" s="183"/>
      <c r="BN157" s="185">
        <v>8.1</v>
      </c>
      <c r="BO157" s="185">
        <v>7.8</v>
      </c>
      <c r="BP157" s="185">
        <v>8.1</v>
      </c>
      <c r="BQ157" s="185">
        <v>8.3000000000000007</v>
      </c>
      <c r="BR157" s="185">
        <v>9</v>
      </c>
      <c r="BS157" s="185">
        <v>7.3</v>
      </c>
      <c r="BT157" s="185">
        <v>6.6</v>
      </c>
      <c r="BU157" s="199"/>
    </row>
    <row r="158" spans="2:73" x14ac:dyDescent="0.25">
      <c r="D158" s="149" t="str">
        <f>$D$146</f>
        <v>March</v>
      </c>
      <c r="E158" s="147">
        <f>$E$146</f>
        <v>3</v>
      </c>
      <c r="F158" s="184">
        <v>291.07</v>
      </c>
      <c r="G158" s="184">
        <v>290.64</v>
      </c>
      <c r="H158" s="184">
        <v>222.5</v>
      </c>
      <c r="I158" s="184">
        <v>436.68</v>
      </c>
      <c r="J158" s="184">
        <v>279.82</v>
      </c>
      <c r="K158" s="184">
        <v>323.62</v>
      </c>
      <c r="L158" s="184">
        <v>350.89</v>
      </c>
      <c r="M158" s="184"/>
      <c r="R158" s="133">
        <v>81.900000000000006</v>
      </c>
      <c r="S158" s="133">
        <v>81.7</v>
      </c>
      <c r="T158" s="133">
        <v>59.8</v>
      </c>
      <c r="U158" s="133">
        <v>163.1</v>
      </c>
      <c r="V158" s="133">
        <v>87</v>
      </c>
      <c r="W158" s="133">
        <v>80.8</v>
      </c>
      <c r="X158" s="133">
        <v>94.6</v>
      </c>
      <c r="Y158" s="183"/>
      <c r="AD158" s="134">
        <v>17.2</v>
      </c>
      <c r="AE158" s="134">
        <v>16.899999999999999</v>
      </c>
      <c r="AF158" s="134">
        <v>17.3</v>
      </c>
      <c r="AG158" s="134">
        <v>19.2</v>
      </c>
      <c r="AH158" s="134">
        <v>18.600000000000001</v>
      </c>
      <c r="AI158" s="134">
        <v>19</v>
      </c>
      <c r="AJ158" s="134">
        <v>18.899999999999999</v>
      </c>
      <c r="AK158" s="184"/>
      <c r="AP158" s="133">
        <v>83</v>
      </c>
      <c r="AQ158" s="133">
        <v>77</v>
      </c>
      <c r="AR158" s="133">
        <v>76</v>
      </c>
      <c r="AS158" s="133">
        <v>74</v>
      </c>
      <c r="AT158" s="133">
        <v>78</v>
      </c>
      <c r="AU158" s="133">
        <v>80</v>
      </c>
      <c r="AV158" s="133">
        <v>89</v>
      </c>
      <c r="AW158" s="183"/>
      <c r="BB158" s="133">
        <v>118.8</v>
      </c>
      <c r="BC158" s="133">
        <v>197.4</v>
      </c>
      <c r="BD158" s="133">
        <v>173.7</v>
      </c>
      <c r="BE158" s="133">
        <v>68.8</v>
      </c>
      <c r="BF158" s="133">
        <v>127.7</v>
      </c>
      <c r="BG158" s="133">
        <v>131.5</v>
      </c>
      <c r="BH158" s="133">
        <v>61</v>
      </c>
      <c r="BI158" s="183"/>
      <c r="BN158" s="185">
        <v>8.3000000000000007</v>
      </c>
      <c r="BO158" s="185">
        <v>8.1</v>
      </c>
      <c r="BP158" s="185">
        <v>8.4</v>
      </c>
      <c r="BQ158" s="185">
        <v>6.1</v>
      </c>
      <c r="BR158" s="185">
        <v>8</v>
      </c>
      <c r="BS158" s="185">
        <v>8.1999999999999993</v>
      </c>
      <c r="BT158" s="185">
        <v>7.7</v>
      </c>
      <c r="BU158" s="199"/>
    </row>
    <row r="159" spans="2:73" x14ac:dyDescent="0.25">
      <c r="D159" s="149" t="str">
        <f>$D$147</f>
        <v>April</v>
      </c>
      <c r="E159" s="147">
        <f>$E$147</f>
        <v>4</v>
      </c>
      <c r="F159" s="184">
        <v>466.36</v>
      </c>
      <c r="G159" s="184">
        <v>349.85</v>
      </c>
      <c r="H159" s="184">
        <v>398.74</v>
      </c>
      <c r="I159" s="184">
        <v>488.42</v>
      </c>
      <c r="J159" s="184">
        <v>418.98</v>
      </c>
      <c r="K159" s="184">
        <v>385.89</v>
      </c>
      <c r="L159" s="184">
        <v>438.59</v>
      </c>
      <c r="M159" s="184"/>
      <c r="R159" s="133">
        <v>136.30000000000001</v>
      </c>
      <c r="S159" s="133">
        <v>90.9</v>
      </c>
      <c r="T159" s="133">
        <v>143.1</v>
      </c>
      <c r="U159" s="133">
        <v>171.6</v>
      </c>
      <c r="V159" s="133">
        <v>142</v>
      </c>
      <c r="W159" s="133">
        <v>112.3</v>
      </c>
      <c r="X159" s="133">
        <v>124.6</v>
      </c>
      <c r="Y159" s="183"/>
      <c r="AD159" s="134">
        <v>20.399999999999999</v>
      </c>
      <c r="AE159" s="134">
        <v>20.8</v>
      </c>
      <c r="AF159" s="134">
        <v>20.8</v>
      </c>
      <c r="AG159" s="134">
        <v>21.2</v>
      </c>
      <c r="AH159" s="134">
        <v>22.4</v>
      </c>
      <c r="AI159" s="134">
        <v>19.899999999999999</v>
      </c>
      <c r="AJ159" s="134">
        <v>20.5</v>
      </c>
      <c r="AK159" s="184"/>
      <c r="AP159" s="133">
        <v>82</v>
      </c>
      <c r="AQ159" s="133">
        <v>88</v>
      </c>
      <c r="AR159" s="133">
        <v>78</v>
      </c>
      <c r="AS159" s="133">
        <v>77</v>
      </c>
      <c r="AT159" s="133">
        <v>83</v>
      </c>
      <c r="AU159" s="133">
        <v>73</v>
      </c>
      <c r="AV159" s="133">
        <v>88</v>
      </c>
      <c r="AW159" s="183"/>
      <c r="BB159" s="133">
        <v>72.3</v>
      </c>
      <c r="BC159" s="133">
        <v>136.19999999999999</v>
      </c>
      <c r="BD159" s="133">
        <v>63.9</v>
      </c>
      <c r="BE159" s="133">
        <v>89.8</v>
      </c>
      <c r="BF159" s="133">
        <v>104.4</v>
      </c>
      <c r="BG159" s="133">
        <v>46.5</v>
      </c>
      <c r="BH159" s="133">
        <v>62.5</v>
      </c>
      <c r="BI159" s="183"/>
      <c r="BN159" s="185">
        <v>7.1</v>
      </c>
      <c r="BO159" s="185">
        <v>8</v>
      </c>
      <c r="BP159" s="185">
        <v>6.5</v>
      </c>
      <c r="BQ159" s="185">
        <v>6</v>
      </c>
      <c r="BR159" s="185">
        <v>7.1</v>
      </c>
      <c r="BS159" s="185">
        <v>7.9</v>
      </c>
      <c r="BT159" s="185">
        <v>7.1</v>
      </c>
      <c r="BU159" s="199"/>
    </row>
    <row r="160" spans="2:73" x14ac:dyDescent="0.25">
      <c r="D160" s="149" t="str">
        <f>$D$148</f>
        <v>May</v>
      </c>
      <c r="E160" s="147">
        <f>$E$148</f>
        <v>5</v>
      </c>
      <c r="F160" s="184">
        <v>482.29</v>
      </c>
      <c r="G160" s="184">
        <v>497.88</v>
      </c>
      <c r="H160" s="184">
        <v>363.1</v>
      </c>
      <c r="I160" s="184">
        <v>652.66999999999996</v>
      </c>
      <c r="J160" s="184">
        <v>383.24</v>
      </c>
      <c r="K160" s="184">
        <v>521.74</v>
      </c>
      <c r="L160" s="184">
        <v>594.74</v>
      </c>
      <c r="M160" s="184"/>
      <c r="R160" s="133">
        <v>112.8</v>
      </c>
      <c r="S160" s="133">
        <v>151.19999999999999</v>
      </c>
      <c r="T160" s="133">
        <v>120.6</v>
      </c>
      <c r="U160" s="133">
        <v>240.5</v>
      </c>
      <c r="V160" s="133">
        <v>100.2</v>
      </c>
      <c r="W160" s="133">
        <v>136</v>
      </c>
      <c r="X160" s="133">
        <v>177.6</v>
      </c>
      <c r="Y160" s="183"/>
      <c r="AD160" s="134">
        <v>23.7</v>
      </c>
      <c r="AE160" s="134">
        <v>24.3</v>
      </c>
      <c r="AF160" s="134">
        <v>23.6</v>
      </c>
      <c r="AG160" s="134">
        <v>25.3</v>
      </c>
      <c r="AH160" s="134">
        <v>23.4</v>
      </c>
      <c r="AI160" s="134">
        <v>24.4</v>
      </c>
      <c r="AJ160" s="134">
        <v>25.5</v>
      </c>
      <c r="AK160" s="184"/>
      <c r="AP160" s="133">
        <v>86</v>
      </c>
      <c r="AQ160" s="133">
        <v>87</v>
      </c>
      <c r="AR160" s="133">
        <v>85</v>
      </c>
      <c r="AS160" s="133">
        <v>82</v>
      </c>
      <c r="AT160" s="133">
        <v>79</v>
      </c>
      <c r="AU160" s="133">
        <v>90</v>
      </c>
      <c r="AV160" s="133">
        <v>95</v>
      </c>
      <c r="AW160" s="183"/>
      <c r="BB160" s="133">
        <v>115</v>
      </c>
      <c r="BC160" s="133">
        <v>76.7</v>
      </c>
      <c r="BD160" s="133">
        <v>198.4</v>
      </c>
      <c r="BE160" s="133">
        <v>6.5</v>
      </c>
      <c r="BF160" s="133">
        <v>211.6</v>
      </c>
      <c r="BG160" s="133">
        <v>327</v>
      </c>
      <c r="BH160" s="133">
        <v>202</v>
      </c>
      <c r="BI160" s="183"/>
      <c r="BN160" s="185">
        <v>7.7</v>
      </c>
      <c r="BO160" s="185">
        <v>7.5</v>
      </c>
      <c r="BP160" s="185">
        <v>7.6</v>
      </c>
      <c r="BQ160" s="185">
        <v>5.2</v>
      </c>
      <c r="BR160" s="185">
        <v>8.1</v>
      </c>
      <c r="BS160" s="185">
        <v>7.4</v>
      </c>
      <c r="BT160" s="185">
        <v>7.6</v>
      </c>
      <c r="BU160" s="199"/>
    </row>
    <row r="161" spans="2:73" x14ac:dyDescent="0.25">
      <c r="D161" s="149" t="str">
        <f>$D$149</f>
        <v>June</v>
      </c>
      <c r="E161" s="147">
        <f>$E$149</f>
        <v>6</v>
      </c>
      <c r="F161" s="184">
        <v>726.81</v>
      </c>
      <c r="G161" s="184">
        <v>647.24</v>
      </c>
      <c r="H161" s="184">
        <v>484.31</v>
      </c>
      <c r="I161" s="184">
        <v>554.19000000000005</v>
      </c>
      <c r="J161" s="184">
        <v>437.95</v>
      </c>
      <c r="K161" s="184">
        <v>713.17</v>
      </c>
      <c r="L161" s="184">
        <v>612.79999999999995</v>
      </c>
      <c r="M161" s="184"/>
      <c r="R161" s="133">
        <v>235.3</v>
      </c>
      <c r="S161" s="133">
        <v>217.3</v>
      </c>
      <c r="T161" s="133">
        <v>162.19999999999999</v>
      </c>
      <c r="U161" s="133">
        <v>171.4</v>
      </c>
      <c r="V161" s="133">
        <v>151</v>
      </c>
      <c r="W161" s="133">
        <v>243</v>
      </c>
      <c r="X161" s="133">
        <v>201.2</v>
      </c>
      <c r="Y161" s="183"/>
      <c r="AD161" s="134">
        <v>27.6</v>
      </c>
      <c r="AE161" s="134">
        <v>27.3</v>
      </c>
      <c r="AF161" s="134">
        <v>26.3</v>
      </c>
      <c r="AG161" s="134">
        <v>26.1</v>
      </c>
      <c r="AH161" s="134">
        <v>26.4</v>
      </c>
      <c r="AI161" s="134">
        <v>28.1</v>
      </c>
      <c r="AJ161" s="134">
        <v>27.2</v>
      </c>
      <c r="AK161" s="184"/>
      <c r="AP161" s="133">
        <v>87</v>
      </c>
      <c r="AQ161" s="133">
        <v>87</v>
      </c>
      <c r="AR161" s="133">
        <v>89</v>
      </c>
      <c r="AS161" s="133">
        <v>86</v>
      </c>
      <c r="AT161" s="133">
        <v>86</v>
      </c>
      <c r="AU161" s="133">
        <v>86</v>
      </c>
      <c r="AV161" s="133">
        <v>93</v>
      </c>
      <c r="AW161" s="183"/>
      <c r="BB161" s="133">
        <v>18.8</v>
      </c>
      <c r="BC161" s="133">
        <v>348.2</v>
      </c>
      <c r="BD161" s="133">
        <v>534.79999999999995</v>
      </c>
      <c r="BE161" s="133">
        <v>69.3</v>
      </c>
      <c r="BF161" s="133">
        <v>345.5</v>
      </c>
      <c r="BG161" s="133">
        <v>56</v>
      </c>
      <c r="BH161" s="133">
        <v>145.5</v>
      </c>
      <c r="BI161" s="183"/>
      <c r="BN161" s="185">
        <v>6.1</v>
      </c>
      <c r="BO161" s="185">
        <v>6.6</v>
      </c>
      <c r="BP161" s="185">
        <v>7</v>
      </c>
      <c r="BQ161" s="185">
        <v>6.6</v>
      </c>
      <c r="BR161" s="185">
        <v>7.3</v>
      </c>
      <c r="BS161" s="185">
        <v>6.2</v>
      </c>
      <c r="BT161" s="185">
        <v>7.3</v>
      </c>
      <c r="BU161" s="199"/>
    </row>
    <row r="162" spans="2:73" x14ac:dyDescent="0.25">
      <c r="D162" s="149" t="str">
        <f>$D$150</f>
        <v>July</v>
      </c>
      <c r="E162" s="147">
        <f>$E$150</f>
        <v>7</v>
      </c>
      <c r="F162" s="184">
        <v>767.9</v>
      </c>
      <c r="G162" s="184">
        <v>806.52</v>
      </c>
      <c r="H162" s="184">
        <v>758.28</v>
      </c>
      <c r="I162" s="184">
        <v>692.1</v>
      </c>
      <c r="J162" s="184">
        <v>376.09</v>
      </c>
      <c r="K162" s="184">
        <v>777.91</v>
      </c>
      <c r="L162" s="184">
        <v>755.97</v>
      </c>
      <c r="M162" s="184"/>
      <c r="R162" s="133">
        <v>261.8</v>
      </c>
      <c r="S162" s="133">
        <v>308.5</v>
      </c>
      <c r="T162" s="133">
        <v>304.89999999999998</v>
      </c>
      <c r="U162" s="133">
        <v>269.89999999999998</v>
      </c>
      <c r="V162" s="133">
        <v>252.4</v>
      </c>
      <c r="W162" s="133">
        <v>278.10000000000002</v>
      </c>
      <c r="X162" s="133">
        <v>291.10000000000002</v>
      </c>
      <c r="Y162" s="183"/>
      <c r="AD162" s="134">
        <v>28</v>
      </c>
      <c r="AE162" s="134">
        <v>28.3</v>
      </c>
      <c r="AF162" s="134">
        <v>28.4</v>
      </c>
      <c r="AG162" s="134">
        <v>27.9</v>
      </c>
      <c r="AH162" s="134">
        <v>28.8</v>
      </c>
      <c r="AI162" s="134">
        <v>29.2</v>
      </c>
      <c r="AJ162" s="134">
        <v>28.2</v>
      </c>
      <c r="AK162" s="184"/>
      <c r="AP162" s="133">
        <v>85</v>
      </c>
      <c r="AQ162" s="133">
        <v>84</v>
      </c>
      <c r="AR162" s="133">
        <v>85</v>
      </c>
      <c r="AS162" s="133">
        <v>85</v>
      </c>
      <c r="AT162" s="133">
        <v>83</v>
      </c>
      <c r="AU162" s="133">
        <v>87</v>
      </c>
      <c r="AV162" s="133">
        <v>93</v>
      </c>
      <c r="AW162" s="183"/>
      <c r="BB162" s="133">
        <v>25.5</v>
      </c>
      <c r="BC162" s="133">
        <v>36</v>
      </c>
      <c r="BD162" s="133">
        <v>37.5</v>
      </c>
      <c r="BE162" s="133">
        <v>204</v>
      </c>
      <c r="BF162" s="133">
        <v>37.299999999999997</v>
      </c>
      <c r="BG162" s="133">
        <v>56.4</v>
      </c>
      <c r="BH162" s="133">
        <v>81.5</v>
      </c>
      <c r="BI162" s="183"/>
      <c r="BN162" s="185">
        <v>5.0999999999999996</v>
      </c>
      <c r="BO162" s="185">
        <v>4.4000000000000004</v>
      </c>
      <c r="BP162" s="185">
        <v>4.5999999999999996</v>
      </c>
      <c r="BQ162" s="185">
        <v>4.5999999999999996</v>
      </c>
      <c r="BR162" s="185">
        <v>6.1</v>
      </c>
      <c r="BS162" s="185">
        <v>6.4</v>
      </c>
      <c r="BT162" s="185">
        <v>6.5</v>
      </c>
      <c r="BU162" s="199"/>
    </row>
    <row r="163" spans="2:73" x14ac:dyDescent="0.25">
      <c r="D163" s="149" t="str">
        <f>$D$151</f>
        <v>August</v>
      </c>
      <c r="E163" s="147">
        <f>$E$151</f>
        <v>8</v>
      </c>
      <c r="F163" s="184">
        <v>626.37</v>
      </c>
      <c r="G163" s="184">
        <v>725.09</v>
      </c>
      <c r="H163" s="184">
        <v>718.94</v>
      </c>
      <c r="I163" s="184">
        <v>458.97</v>
      </c>
      <c r="J163" s="184">
        <v>561.91</v>
      </c>
      <c r="K163" s="184">
        <v>717.59</v>
      </c>
      <c r="L163" s="184">
        <v>630.83000000000004</v>
      </c>
      <c r="M163" s="184"/>
      <c r="R163" s="133">
        <v>194</v>
      </c>
      <c r="S163" s="133">
        <v>278.5</v>
      </c>
      <c r="T163" s="133">
        <v>311.60000000000002</v>
      </c>
      <c r="U163" s="133">
        <v>211.5</v>
      </c>
      <c r="V163" s="133">
        <v>273.10000000000002</v>
      </c>
      <c r="W163" s="133">
        <v>260.7</v>
      </c>
      <c r="X163" s="133">
        <v>226.7</v>
      </c>
      <c r="Y163" s="183"/>
      <c r="AD163" s="134">
        <v>27</v>
      </c>
      <c r="AE163" s="134">
        <v>28.7</v>
      </c>
      <c r="AF163" s="134">
        <v>28.7</v>
      </c>
      <c r="AG163" s="134">
        <v>28.4</v>
      </c>
      <c r="AH163" s="134">
        <v>28.5</v>
      </c>
      <c r="AI163" s="134">
        <v>28.8</v>
      </c>
      <c r="AJ163" s="134">
        <v>27.6</v>
      </c>
      <c r="AK163" s="184"/>
      <c r="AP163" s="133">
        <v>85</v>
      </c>
      <c r="AQ163" s="133">
        <v>79</v>
      </c>
      <c r="AR163" s="133">
        <v>85</v>
      </c>
      <c r="AS163" s="133">
        <v>80</v>
      </c>
      <c r="AT163" s="133">
        <v>84</v>
      </c>
      <c r="AU163" s="133">
        <v>84</v>
      </c>
      <c r="AV163" s="133">
        <v>95</v>
      </c>
      <c r="AW163" s="183"/>
      <c r="BB163" s="133">
        <v>334.9</v>
      </c>
      <c r="BC163" s="133">
        <v>22.8</v>
      </c>
      <c r="BD163" s="133">
        <v>11.6</v>
      </c>
      <c r="BE163" s="133">
        <v>211.5</v>
      </c>
      <c r="BF163" s="133">
        <v>124.6</v>
      </c>
      <c r="BG163" s="133">
        <v>126.5</v>
      </c>
      <c r="BH163" s="133">
        <v>141.5</v>
      </c>
      <c r="BI163" s="183"/>
      <c r="BN163" s="185">
        <v>6.2</v>
      </c>
      <c r="BO163" s="185">
        <v>5</v>
      </c>
      <c r="BP163" s="185">
        <v>3.9</v>
      </c>
      <c r="BQ163" s="185">
        <v>6.1</v>
      </c>
      <c r="BR163" s="185">
        <v>4.9000000000000004</v>
      </c>
      <c r="BS163" s="185">
        <v>5.8</v>
      </c>
      <c r="BT163" s="185">
        <v>6.4</v>
      </c>
      <c r="BU163" s="199"/>
    </row>
    <row r="164" spans="2:73" x14ac:dyDescent="0.25">
      <c r="D164" s="149" t="str">
        <f>$D$152</f>
        <v>September</v>
      </c>
      <c r="E164" s="147">
        <f>$E$152</f>
        <v>9</v>
      </c>
      <c r="F164" s="184">
        <v>598.09</v>
      </c>
      <c r="G164" s="184">
        <v>237.07</v>
      </c>
      <c r="H164" s="184">
        <v>526.52</v>
      </c>
      <c r="I164" s="184">
        <v>516.22</v>
      </c>
      <c r="J164" s="184">
        <v>375.28</v>
      </c>
      <c r="K164" s="184">
        <v>493.84</v>
      </c>
      <c r="L164" s="184">
        <v>658.03</v>
      </c>
      <c r="M164" s="184"/>
      <c r="R164" s="133">
        <v>194.8</v>
      </c>
      <c r="S164" s="133">
        <v>165.3</v>
      </c>
      <c r="T164" s="133">
        <v>223.6</v>
      </c>
      <c r="U164" s="133">
        <v>223.3</v>
      </c>
      <c r="V164" s="133">
        <v>221.1</v>
      </c>
      <c r="W164" s="133">
        <v>173.1</v>
      </c>
      <c r="X164" s="133">
        <v>293.39999999999998</v>
      </c>
      <c r="Y164" s="183"/>
      <c r="AD164" s="134">
        <v>25.8</v>
      </c>
      <c r="AE164" s="134">
        <v>26.7</v>
      </c>
      <c r="AF164" s="134">
        <v>28</v>
      </c>
      <c r="AG164" s="134">
        <v>27.2</v>
      </c>
      <c r="AH164" s="134">
        <v>26.6</v>
      </c>
      <c r="AI164" s="134">
        <v>26.8</v>
      </c>
      <c r="AJ164" s="134">
        <v>27.8</v>
      </c>
      <c r="AK164" s="184"/>
      <c r="AP164" s="133">
        <v>80</v>
      </c>
      <c r="AQ164" s="133">
        <v>83</v>
      </c>
      <c r="AR164" s="133">
        <v>81</v>
      </c>
      <c r="AS164" s="133">
        <v>79</v>
      </c>
      <c r="AT164" s="133">
        <v>80</v>
      </c>
      <c r="AU164" s="133">
        <v>81</v>
      </c>
      <c r="AV164" s="133">
        <v>91</v>
      </c>
      <c r="AW164" s="183"/>
      <c r="BB164" s="133">
        <v>117</v>
      </c>
      <c r="BC164" s="133">
        <v>304.10000000000002</v>
      </c>
      <c r="BD164" s="133">
        <v>19</v>
      </c>
      <c r="BE164" s="133">
        <v>212.8</v>
      </c>
      <c r="BF164" s="133">
        <v>80.5</v>
      </c>
      <c r="BG164" s="133">
        <v>150.5</v>
      </c>
      <c r="BH164" s="133">
        <v>171</v>
      </c>
      <c r="BI164" s="183"/>
      <c r="BN164" s="185">
        <v>6.1</v>
      </c>
      <c r="BO164" s="185">
        <v>6.7</v>
      </c>
      <c r="BP164" s="185">
        <v>5.0999999999999996</v>
      </c>
      <c r="BQ164" s="185">
        <v>5.3</v>
      </c>
      <c r="BR164" s="185">
        <v>5.4</v>
      </c>
      <c r="BS164" s="185">
        <v>6.8</v>
      </c>
      <c r="BT164" s="185">
        <v>4.5</v>
      </c>
      <c r="BU164" s="199"/>
    </row>
    <row r="165" spans="2:73" x14ac:dyDescent="0.25">
      <c r="D165" s="149" t="str">
        <f>$D$153</f>
        <v>October</v>
      </c>
      <c r="E165" s="147">
        <f>$E$153</f>
        <v>10</v>
      </c>
      <c r="F165" s="184">
        <v>473.26</v>
      </c>
      <c r="G165" s="184">
        <v>384.52</v>
      </c>
      <c r="H165" s="184">
        <v>360.91</v>
      </c>
      <c r="I165" s="184">
        <v>321.02</v>
      </c>
      <c r="J165" s="184">
        <v>133.32</v>
      </c>
      <c r="K165" s="184">
        <v>432.17</v>
      </c>
      <c r="L165" s="184">
        <v>391.77</v>
      </c>
      <c r="M165" s="184"/>
      <c r="R165" s="133">
        <v>166</v>
      </c>
      <c r="S165" s="133">
        <v>168.2</v>
      </c>
      <c r="T165" s="133">
        <v>142.30000000000001</v>
      </c>
      <c r="U165" s="133">
        <v>125.7</v>
      </c>
      <c r="V165" s="133">
        <v>200.4</v>
      </c>
      <c r="W165" s="133">
        <v>141.1</v>
      </c>
      <c r="X165" s="133">
        <v>132.1</v>
      </c>
      <c r="Y165" s="183"/>
      <c r="AD165" s="134">
        <v>23.8</v>
      </c>
      <c r="AE165" s="134">
        <v>25.1</v>
      </c>
      <c r="AF165" s="134">
        <v>24.8</v>
      </c>
      <c r="AG165" s="134">
        <v>23.1</v>
      </c>
      <c r="AH165" s="134">
        <v>24.2</v>
      </c>
      <c r="AI165" s="134">
        <v>24.1</v>
      </c>
      <c r="AJ165" s="134">
        <v>24.6</v>
      </c>
      <c r="AK165" s="184"/>
      <c r="AP165" s="133">
        <v>78</v>
      </c>
      <c r="AQ165" s="133">
        <v>85</v>
      </c>
      <c r="AR165" s="133">
        <v>78</v>
      </c>
      <c r="AS165" s="133">
        <v>69</v>
      </c>
      <c r="AT165" s="133">
        <v>73</v>
      </c>
      <c r="AU165" s="133">
        <v>76</v>
      </c>
      <c r="AV165" s="133">
        <v>84</v>
      </c>
      <c r="AW165" s="183"/>
      <c r="BB165" s="133">
        <v>64.099999999999994</v>
      </c>
      <c r="BC165" s="133">
        <v>223.2</v>
      </c>
      <c r="BD165" s="133">
        <v>191.9</v>
      </c>
      <c r="BE165" s="133">
        <v>59.3</v>
      </c>
      <c r="BF165" s="133">
        <v>9</v>
      </c>
      <c r="BG165" s="133">
        <v>44</v>
      </c>
      <c r="BH165" s="133">
        <v>153.5</v>
      </c>
      <c r="BI165" s="183"/>
      <c r="BN165" s="185">
        <v>6.2</v>
      </c>
      <c r="BO165" s="185">
        <v>6.4</v>
      </c>
      <c r="BP165" s="185">
        <v>6.8</v>
      </c>
      <c r="BQ165" s="185">
        <v>7</v>
      </c>
      <c r="BR165" s="185">
        <v>5.4</v>
      </c>
      <c r="BS165" s="185">
        <v>7.1</v>
      </c>
      <c r="BT165" s="185">
        <v>7.4</v>
      </c>
      <c r="BU165" s="199"/>
    </row>
    <row r="166" spans="2:73" x14ac:dyDescent="0.25">
      <c r="D166" s="149" t="str">
        <f>$D$154</f>
        <v>November</v>
      </c>
      <c r="E166" s="147">
        <f>$E$154</f>
        <v>11</v>
      </c>
      <c r="F166" s="184">
        <v>326.19</v>
      </c>
      <c r="G166" s="184">
        <v>230.5</v>
      </c>
      <c r="H166" s="184">
        <v>135.02000000000001</v>
      </c>
      <c r="I166" s="184">
        <v>226.31</v>
      </c>
      <c r="J166" s="184">
        <v>348.49</v>
      </c>
      <c r="K166" s="184">
        <v>301.8</v>
      </c>
      <c r="L166" s="184">
        <v>235.14</v>
      </c>
      <c r="M166" s="184"/>
      <c r="R166" s="133">
        <v>117.8</v>
      </c>
      <c r="S166" s="133">
        <v>90.2</v>
      </c>
      <c r="T166" s="133">
        <v>37</v>
      </c>
      <c r="U166" s="133">
        <v>73.400000000000006</v>
      </c>
      <c r="V166" s="133">
        <v>124.1</v>
      </c>
      <c r="W166" s="133">
        <v>110.9</v>
      </c>
      <c r="X166" s="133">
        <v>73.900000000000006</v>
      </c>
      <c r="Y166" s="183"/>
      <c r="AD166" s="134">
        <v>21.9</v>
      </c>
      <c r="AE166" s="134">
        <v>21.6</v>
      </c>
      <c r="AF166" s="134">
        <v>21.5</v>
      </c>
      <c r="AG166" s="134">
        <v>21.8</v>
      </c>
      <c r="AH166" s="134">
        <v>21.5</v>
      </c>
      <c r="AI166" s="134">
        <v>22.5</v>
      </c>
      <c r="AJ166" s="134">
        <v>20.6</v>
      </c>
      <c r="AK166" s="184"/>
      <c r="AP166" s="133">
        <v>81</v>
      </c>
      <c r="AQ166" s="133">
        <v>78</v>
      </c>
      <c r="AR166" s="133">
        <v>82</v>
      </c>
      <c r="AS166" s="133">
        <v>80</v>
      </c>
      <c r="AT166" s="133">
        <v>71</v>
      </c>
      <c r="AU166" s="133">
        <v>80</v>
      </c>
      <c r="AV166" s="133">
        <v>78</v>
      </c>
      <c r="AW166" s="183"/>
      <c r="BB166" s="133">
        <v>57.4</v>
      </c>
      <c r="BC166" s="133">
        <v>102.5</v>
      </c>
      <c r="BD166" s="133">
        <v>198.1</v>
      </c>
      <c r="BE166" s="133">
        <v>61.2</v>
      </c>
      <c r="BF166" s="133">
        <v>42.3</v>
      </c>
      <c r="BG166" s="133">
        <v>32</v>
      </c>
      <c r="BH166" s="133">
        <v>79</v>
      </c>
      <c r="BI166" s="183"/>
      <c r="BN166" s="185">
        <v>6.5</v>
      </c>
      <c r="BO166" s="185">
        <v>7.6</v>
      </c>
      <c r="BP166" s="185">
        <v>9.1999999999999993</v>
      </c>
      <c r="BQ166" s="185">
        <v>8</v>
      </c>
      <c r="BR166" s="185">
        <v>6.7</v>
      </c>
      <c r="BS166" s="185">
        <v>7.2</v>
      </c>
      <c r="BT166" s="185">
        <v>8.3000000000000007</v>
      </c>
      <c r="BU166" s="199"/>
    </row>
    <row r="167" spans="2:73" x14ac:dyDescent="0.25">
      <c r="D167" s="149" t="str">
        <f>$D$155</f>
        <v>December</v>
      </c>
      <c r="E167" s="147">
        <f>$E$155</f>
        <v>12</v>
      </c>
      <c r="F167" s="184">
        <v>151.76</v>
      </c>
      <c r="G167" s="184">
        <v>182.24</v>
      </c>
      <c r="H167" s="184">
        <v>99.98</v>
      </c>
      <c r="I167" s="184">
        <v>186.63</v>
      </c>
      <c r="J167" s="184">
        <v>246.67</v>
      </c>
      <c r="K167" s="184">
        <v>109.16</v>
      </c>
      <c r="L167" s="184">
        <v>183.63</v>
      </c>
      <c r="M167" s="184"/>
      <c r="R167" s="133">
        <v>29.1</v>
      </c>
      <c r="S167" s="133">
        <v>67.599999999999994</v>
      </c>
      <c r="T167" s="133">
        <v>24.5</v>
      </c>
      <c r="U167" s="133">
        <v>96</v>
      </c>
      <c r="V167" s="133">
        <v>80</v>
      </c>
      <c r="W167" s="133">
        <v>17</v>
      </c>
      <c r="X167" s="133">
        <v>49.8</v>
      </c>
      <c r="Y167" s="183"/>
      <c r="AD167" s="134">
        <v>17.8</v>
      </c>
      <c r="AE167" s="134">
        <v>19.2</v>
      </c>
      <c r="AF167" s="134">
        <v>17.2</v>
      </c>
      <c r="AG167" s="134">
        <v>18.7</v>
      </c>
      <c r="AH167" s="134">
        <v>18.3</v>
      </c>
      <c r="AI167" s="134">
        <v>17.8</v>
      </c>
      <c r="AJ167" s="134">
        <v>17.600000000000001</v>
      </c>
      <c r="AK167" s="184"/>
      <c r="AP167" s="133">
        <v>75</v>
      </c>
      <c r="AQ167" s="133">
        <v>74</v>
      </c>
      <c r="AR167" s="133">
        <v>71</v>
      </c>
      <c r="AS167" s="133">
        <v>81</v>
      </c>
      <c r="AT167" s="133">
        <v>77</v>
      </c>
      <c r="AU167" s="133">
        <v>86</v>
      </c>
      <c r="AV167" s="133">
        <v>79</v>
      </c>
      <c r="AW167" s="183"/>
      <c r="BB167" s="133">
        <v>159</v>
      </c>
      <c r="BC167" s="133">
        <v>75.2</v>
      </c>
      <c r="BD167" s="133">
        <v>67.7</v>
      </c>
      <c r="BE167" s="133">
        <v>110.4</v>
      </c>
      <c r="BF167" s="133">
        <v>165.2</v>
      </c>
      <c r="BG167" s="133">
        <v>216</v>
      </c>
      <c r="BH167" s="133">
        <v>163</v>
      </c>
      <c r="BI167" s="183"/>
      <c r="BN167" s="185">
        <v>9</v>
      </c>
      <c r="BO167" s="185">
        <v>7.8</v>
      </c>
      <c r="BP167" s="185">
        <v>8.8000000000000007</v>
      </c>
      <c r="BQ167" s="185">
        <v>7.7</v>
      </c>
      <c r="BR167" s="185">
        <v>8.1</v>
      </c>
      <c r="BS167" s="185">
        <v>9.6</v>
      </c>
      <c r="BT167" s="185">
        <v>8.5</v>
      </c>
      <c r="BU167" s="199"/>
    </row>
    <row r="168" spans="2:73" x14ac:dyDescent="0.25">
      <c r="B168" s="195" t="str">
        <f>_xlfn.XLOOKUP(C168,TableStation[Station],TableStation[Name])</f>
        <v>基隆</v>
      </c>
      <c r="C168" s="196" t="s">
        <v>7833</v>
      </c>
      <c r="D168" s="197" t="str">
        <f>$D$144</f>
        <v>January</v>
      </c>
      <c r="E168" s="198">
        <f>$E$144</f>
        <v>1</v>
      </c>
      <c r="F168" s="184" cm="1">
        <f t="array" ref="F168:F179">_xlfn._xlws.FILTER(DatabaseYr[GloblRad],(DatabaseYr[Station]=$C168)*(DatabaseYr[year]=F$38),"not yet")</f>
        <v>164.47</v>
      </c>
      <c r="G168" s="184" cm="1">
        <f t="array" ref="G168:G179">_xlfn._xlws.FILTER(DatabaseYr[GloblRad],(DatabaseYr[Station]=$C168)*(DatabaseYr[year]=G$38),"not yet")</f>
        <v>68.14</v>
      </c>
      <c r="H168" s="184" cm="1">
        <f t="array" ref="H168:H179">_xlfn._xlws.FILTER(DatabaseYr[GloblRad],(DatabaseYr[Station]=$C168)*(DatabaseYr[year]=H$38),"not yet")</f>
        <v>156.77000000000001</v>
      </c>
      <c r="I168" s="184" cm="1">
        <f t="array" ref="I168:I179">_xlfn._xlws.FILTER(DatabaseYr[GloblRad],(DatabaseYr[Station]=$C168)*(DatabaseYr[year]=I$38),"not yet")</f>
        <v>154.33000000000001</v>
      </c>
      <c r="J168" s="184" cm="1">
        <f t="array" ref="J168:J179">_xlfn._xlws.FILTER(DatabaseYr[GloblRad],(DatabaseYr[Station]=$C168)*(DatabaseYr[year]=J$38),"not yet")</f>
        <v>179.27</v>
      </c>
      <c r="K168" s="184" cm="1">
        <f t="array" ref="K168:K179">_xlfn._xlws.FILTER(DatabaseYr[GloblRad],(DatabaseYr[Station]=$C168)*(DatabaseYr[year]=K$38),"not yet")</f>
        <v>214.07</v>
      </c>
      <c r="L168" s="184" cm="1">
        <f t="array" ref="L168:L179">_xlfn._xlws.FILTER(DatabaseYr[GloblRad],(DatabaseYr[Station]=$C168)*(DatabaseYr[year]=L$38),"not yet")</f>
        <v>219.43</v>
      </c>
      <c r="M168" s="184" t="str" cm="1">
        <f t="array" ref="M168">_xlfn._xlws.FILTER(DatabaseYr[GloblRad],(DatabaseYr[Station]=$C168)*(DatabaseYr[year]=M$38),"not yet")</f>
        <v>not yet</v>
      </c>
      <c r="R168" s="133" cm="1">
        <f t="array" ref="R168:R179">_xlfn._xlws.FILTER(DatabaseYr[SunShine],(DatabaseYr[Station]=$C168)*(DatabaseYr[year]=F$38),"not yet")</f>
        <v>51.8</v>
      </c>
      <c r="S168" s="133" cm="1">
        <f t="array" ref="S168:S179">_xlfn._xlws.FILTER(DatabaseYr[SunShine],(DatabaseYr[Station]=$C168)*(DatabaseYr[year]=S$38),"not yet")</f>
        <v>6.3</v>
      </c>
      <c r="T168" s="133" cm="1">
        <f t="array" ref="T168:T179">_xlfn._xlws.FILTER(DatabaseYr[SunShine],(DatabaseYr[Station]=$C168)*(DatabaseYr[year]=T$38),"not yet")</f>
        <v>55.4</v>
      </c>
      <c r="U168" s="133" cm="1">
        <f t="array" ref="U168:U179">_xlfn._xlws.FILTER(DatabaseYr[SunShine],(DatabaseYr[Station]=$C168)*(DatabaseYr[year]=U$38),"not yet")</f>
        <v>41.6</v>
      </c>
      <c r="V168" s="133" cm="1">
        <f t="array" ref="V168:V179">_xlfn._xlws.FILTER(DatabaseYr[SunShine],(DatabaseYr[Station]=$C168)*(DatabaseYr[year]=V$38),"not yet")</f>
        <v>47.5</v>
      </c>
      <c r="W168" s="133" cm="1">
        <f t="array" ref="W168:W179">_xlfn._xlws.FILTER(DatabaseYr[SunShine],(DatabaseYr[Station]=$C168)*(DatabaseYr[year]=W$38),"not yet")</f>
        <v>83.3</v>
      </c>
      <c r="X168" s="133" cm="1">
        <f t="array" ref="X168:X179">_xlfn._xlws.FILTER(DatabaseYr[SunShine],(DatabaseYr[Station]=$C168)*(DatabaseYr[year]=X$38),"not yet")</f>
        <v>87</v>
      </c>
      <c r="Y168" s="183" t="str" cm="1">
        <f t="array" ref="Y168">_xlfn._xlws.FILTER(DatabaseYr[SunShine],(DatabaseYr[Station]=$C168)*(DatabaseYr[year]=Y$38),"not yet")</f>
        <v>not yet</v>
      </c>
      <c r="AD168" s="134" cm="1">
        <f t="array" ref="AD168:AD179">_xlfn._xlws.FILTER(DatabaseYr[Temperature],(DatabaseYr[Station]=$C168)*(DatabaseYr[year]=AD$38),"not yet")</f>
        <v>16.100000000000001</v>
      </c>
      <c r="AE168" s="134" cm="1">
        <f t="array" ref="AE168:AE179">_xlfn._xlws.FILTER(DatabaseYr[Temperature],(DatabaseYr[Station]=$C168)*(DatabaseYr[year]=AE$38),"not yet")</f>
        <v>16.2</v>
      </c>
      <c r="AF168" s="134" cm="1">
        <f t="array" ref="AF168:AF179">_xlfn._xlws.FILTER(DatabaseYr[Temperature],(DatabaseYr[Station]=$C168)*(DatabaseYr[year]=AF$38),"not yet")</f>
        <v>17.5</v>
      </c>
      <c r="AG168" s="134" cm="1">
        <f t="array" ref="AG168:AG179">_xlfn._xlws.FILTER(DatabaseYr[Temperature],(DatabaseYr[Station]=$C168)*(DatabaseYr[year]=AG$38),"not yet")</f>
        <v>16.3</v>
      </c>
      <c r="AH168" s="134" cm="1">
        <f t="array" ref="AH168:AH179">_xlfn._xlws.FILTER(DatabaseYr[Temperature],(DatabaseYr[Station]=$C168)*(DatabaseYr[year]=AH$38),"not yet")</f>
        <v>17.899999999999999</v>
      </c>
      <c r="AI168" s="134" cm="1">
        <f t="array" ref="AI168:AI179">_xlfn._xlws.FILTER(DatabaseYr[Temperature],(DatabaseYr[Station]=$C168)*(DatabaseYr[year]=AI$38),"not yet")</f>
        <v>17.2</v>
      </c>
      <c r="AJ168" s="134" cm="1">
        <f t="array" ref="AJ168:AJ179">_xlfn._xlws.FILTER(DatabaseYr[Temperature],(DatabaseYr[Station]=$C168)*(DatabaseYr[year]=AJ$38),"not yet")</f>
        <v>15.6</v>
      </c>
      <c r="AK168" s="184" t="str" cm="1">
        <f t="array" ref="AK168">_xlfn._xlws.FILTER(DatabaseYr[Temperature],(DatabaseYr[Station]=$C168)*(DatabaseYr[year]=AK$38),"not yet")</f>
        <v>not yet</v>
      </c>
      <c r="AP168" s="133" cm="1">
        <f t="array" ref="AP168:AP179">_xlfn._xlws.FILTER(DatabaseYr[RH],(DatabaseYr[Station]=$C168)*(DatabaseYr[year]=AP$38),"not yet")</f>
        <v>72</v>
      </c>
      <c r="AQ168" s="133" cm="1">
        <f t="array" ref="AQ168:AQ179">_xlfn._xlws.FILTER(DatabaseYr[RH],(DatabaseYr[Station]=$C168)*(DatabaseYr[year]=AQ$38),"not yet")</f>
        <v>80</v>
      </c>
      <c r="AR168" s="133" cm="1">
        <f t="array" ref="AR168:AR179">_xlfn._xlws.FILTER(DatabaseYr[RH],(DatabaseYr[Station]=$C168)*(DatabaseYr[year]=AR$38),"not yet")</f>
        <v>80</v>
      </c>
      <c r="AS168" s="133" cm="1">
        <f t="array" ref="AS168:AS179">_xlfn._xlws.FILTER(DatabaseYr[RH],(DatabaseYr[Station]=$C168)*(DatabaseYr[year]=AS$38),"not yet")</f>
        <v>79</v>
      </c>
      <c r="AT168" s="133" cm="1">
        <f t="array" ref="AT168:AT179">_xlfn._xlws.FILTER(DatabaseYr[RH],(DatabaseYr[Station]=$C168)*(DatabaseYr[year]=AT$38),"not yet")</f>
        <v>80</v>
      </c>
      <c r="AU168" s="133" cm="1">
        <f t="array" ref="AU168:AU179">_xlfn._xlws.FILTER(DatabaseYr[RH],(DatabaseYr[Station]=$C168)*(DatabaseYr[year]=AU$38),"not yet")</f>
        <v>77</v>
      </c>
      <c r="AV168" s="133" cm="1">
        <f t="array" ref="AV168:AV179">_xlfn._xlws.FILTER(DatabaseYr[RH],(DatabaseYr[Station]=$C168)*(DatabaseYr[year]=AV$38),"not yet")</f>
        <v>76</v>
      </c>
      <c r="AW168" s="183" t="str" cm="1">
        <f t="array" ref="AW168">_xlfn._xlws.FILTER(DatabaseYr[RH],(DatabaseYr[Station]=$C168)*(DatabaseYr[year]=AW$38),"not yet")</f>
        <v>not yet</v>
      </c>
      <c r="BB168" s="133" cm="1">
        <f t="array" ref="BB168:BB179">_xlfn._xlws.FILTER(DatabaseYr[Precp],(DatabaseYr[Station]=$C168)*(DatabaseYr[year]=BB$38),"not yet")</f>
        <v>132.19999999999999</v>
      </c>
      <c r="BC168" s="133" cm="1">
        <f t="array" ref="BC168:BC179">_xlfn._xlws.FILTER(DatabaseYr[Precp],(DatabaseYr[Station]=$C168)*(DatabaseYr[year]=BC$38),"not yet")</f>
        <v>441.2</v>
      </c>
      <c r="BD168" s="133" cm="1">
        <f t="array" ref="BD168:BD179">_xlfn._xlws.FILTER(DatabaseYr[Precp],(DatabaseYr[Station]=$C168)*(DatabaseYr[year]=BD$38),"not yet")</f>
        <v>254.7</v>
      </c>
      <c r="BE168" s="133" cm="1">
        <f t="array" ref="BE168:BE179">_xlfn._xlws.FILTER(DatabaseYr[Precp],(DatabaseYr[Station]=$C168)*(DatabaseYr[year]=BE$38),"not yet")</f>
        <v>541.70000000000005</v>
      </c>
      <c r="BF168" s="133" cm="1">
        <f t="array" ref="BF168:BF179">_xlfn._xlws.FILTER(DatabaseYr[Precp],(DatabaseYr[Station]=$C168)*(DatabaseYr[year]=BF$38),"not yet")</f>
        <v>382.1</v>
      </c>
      <c r="BG168" s="133" cm="1">
        <f t="array" ref="BG168:BG179">_xlfn._xlws.FILTER(DatabaseYr[Precp],(DatabaseYr[Station]=$C168)*(DatabaseYr[year]=BG$38),"not yet")</f>
        <v>189</v>
      </c>
      <c r="BH168" s="133" cm="1">
        <f t="array" ref="BH168:BH179">_xlfn._xlws.FILTER(DatabaseYr[Precp],(DatabaseYr[Station]=$C168)*(DatabaseYr[year]=BH$38),"not yet")</f>
        <v>342</v>
      </c>
      <c r="BI168" s="183" t="str" cm="1">
        <f t="array" ref="BI168">_xlfn._xlws.FILTER(DatabaseYr[Precp],(DatabaseYr[Station]=$C168)*(DatabaseYr[year]=BI$38),"not yet")</f>
        <v>not yet</v>
      </c>
      <c r="BN168" s="185" cm="1">
        <f t="array" ref="BN168:BN179">_xlfn._xlws.FILTER(DatabaseYr[Cloud Amount],(DatabaseYr[Station]=$C168)*(DatabaseYr[year]=BB$38),"not yet")</f>
        <v>8.1</v>
      </c>
      <c r="BO168" s="185" cm="1">
        <f t="array" ref="BO168:BO179">_xlfn._xlws.FILTER(DatabaseYr[Cloud Amount],(DatabaseYr[Station]=$C168)*(DatabaseYr[year]=BC$38),"not yet")</f>
        <v>9.9</v>
      </c>
      <c r="BP168" s="185" cm="1">
        <f t="array" ref="BP168:BP179">_xlfn._xlws.FILTER(DatabaseYr[Cloud Amount],(DatabaseYr[Station]=$C168)*(DatabaseYr[year]=BD$38),"not yet")</f>
        <v>8.6</v>
      </c>
      <c r="BQ168" s="185" cm="1">
        <f t="array" ref="BQ168:BQ179">_xlfn._xlws.FILTER(DatabaseYr[Cloud Amount],(DatabaseYr[Station]=$C168)*(DatabaseYr[year]=BE$38),"not yet")</f>
        <v>8.8000000000000007</v>
      </c>
      <c r="BR168" s="185" cm="1">
        <f t="array" ref="BR168:BR179">_xlfn._xlws.FILTER(DatabaseYr[Cloud Amount],(DatabaseYr[Station]=$C168)*(DatabaseYr[year]=BF$38),"not yet")</f>
        <v>8.6999999999999993</v>
      </c>
      <c r="BS168" s="185" cm="1">
        <f t="array" ref="BS168:BS179">_xlfn._xlws.FILTER(DatabaseYr[Cloud Amount],(DatabaseYr[Station]=$C168)*(DatabaseYr[year]=BG$38),"not yet")</f>
        <v>7.8</v>
      </c>
      <c r="BT168" s="185" cm="1">
        <f t="array" ref="BT168:BT179">_xlfn._xlws.FILTER(DatabaseYr[Cloud Amount],(DatabaseYr[Station]=$C168)*(DatabaseYr[year]=BH$38),"not yet")</f>
        <v>7.5</v>
      </c>
      <c r="BU168" s="199" t="str" cm="1">
        <f t="array" ref="BU168">_xlfn._xlws.FILTER(DatabaseYr[Cloud Amount],(DatabaseYr[Station]=$C168)*(DatabaseYr[year]=BI$38),"not yet")</f>
        <v>not yet</v>
      </c>
    </row>
    <row r="169" spans="2:73" x14ac:dyDescent="0.25">
      <c r="D169" s="149" t="str">
        <f>$D$145</f>
        <v>February</v>
      </c>
      <c r="E169" s="147">
        <f>$E$145</f>
        <v>2</v>
      </c>
      <c r="F169" s="184">
        <v>179.62</v>
      </c>
      <c r="G169" s="184">
        <v>160.12</v>
      </c>
      <c r="H169" s="184">
        <v>167.32</v>
      </c>
      <c r="I169" s="184">
        <v>155.55000000000001</v>
      </c>
      <c r="J169" s="184">
        <v>155.22999999999999</v>
      </c>
      <c r="K169" s="184">
        <v>266.95999999999998</v>
      </c>
      <c r="L169" s="184">
        <v>338.14</v>
      </c>
      <c r="M169" s="184"/>
      <c r="R169" s="133">
        <v>56.7</v>
      </c>
      <c r="S169" s="133">
        <v>71.2</v>
      </c>
      <c r="T169" s="133">
        <v>48</v>
      </c>
      <c r="U169" s="133">
        <v>44.8</v>
      </c>
      <c r="V169" s="133">
        <v>33.799999999999997</v>
      </c>
      <c r="W169" s="133">
        <v>93.6</v>
      </c>
      <c r="X169" s="133">
        <v>128.5</v>
      </c>
      <c r="Y169" s="183"/>
      <c r="AD169" s="134">
        <v>16.5</v>
      </c>
      <c r="AE169" s="134">
        <v>15.3</v>
      </c>
      <c r="AF169" s="134">
        <v>16.399999999999999</v>
      </c>
      <c r="AG169" s="134">
        <v>15</v>
      </c>
      <c r="AH169" s="134">
        <v>17.399999999999999</v>
      </c>
      <c r="AI169" s="134">
        <v>17.7</v>
      </c>
      <c r="AJ169" s="134">
        <v>18.399999999999999</v>
      </c>
      <c r="AK169" s="184"/>
      <c r="AP169" s="133">
        <v>78</v>
      </c>
      <c r="AQ169" s="133">
        <v>76</v>
      </c>
      <c r="AR169" s="133">
        <v>75</v>
      </c>
      <c r="AS169" s="133">
        <v>78</v>
      </c>
      <c r="AT169" s="133">
        <v>89</v>
      </c>
      <c r="AU169" s="133">
        <v>76</v>
      </c>
      <c r="AV169" s="133">
        <v>78</v>
      </c>
      <c r="AW169" s="183"/>
      <c r="BB169" s="133">
        <v>187.4</v>
      </c>
      <c r="BC169" s="133">
        <v>422.2</v>
      </c>
      <c r="BD169" s="133">
        <v>264.5</v>
      </c>
      <c r="BE169" s="133">
        <v>360.5</v>
      </c>
      <c r="BF169" s="133">
        <v>292.39999999999998</v>
      </c>
      <c r="BG169" s="133">
        <v>161.69999999999999</v>
      </c>
      <c r="BH169" s="133">
        <v>127.5</v>
      </c>
      <c r="BI169" s="183"/>
      <c r="BN169" s="185">
        <v>8.8000000000000007</v>
      </c>
      <c r="BO169" s="185">
        <v>8.1</v>
      </c>
      <c r="BP169" s="185">
        <v>8.6</v>
      </c>
      <c r="BQ169" s="185">
        <v>8.8000000000000007</v>
      </c>
      <c r="BR169" s="185">
        <v>8.9</v>
      </c>
      <c r="BS169" s="185">
        <v>7.5</v>
      </c>
      <c r="BT169" s="185">
        <v>6.2</v>
      </c>
      <c r="BU169" s="199"/>
    </row>
    <row r="170" spans="2:73" x14ac:dyDescent="0.25">
      <c r="D170" s="149" t="str">
        <f>$D$146</f>
        <v>March</v>
      </c>
      <c r="E170" s="147">
        <f>$E$146</f>
        <v>3</v>
      </c>
      <c r="F170" s="184">
        <v>232.11</v>
      </c>
      <c r="G170" s="184">
        <v>252.12</v>
      </c>
      <c r="H170" s="184">
        <v>212.11</v>
      </c>
      <c r="I170" s="184">
        <v>473.93</v>
      </c>
      <c r="J170" s="184">
        <v>231.65</v>
      </c>
      <c r="K170" s="184">
        <v>279.83</v>
      </c>
      <c r="L170" s="184">
        <v>303.98</v>
      </c>
      <c r="M170" s="184"/>
      <c r="R170" s="133">
        <v>74.7</v>
      </c>
      <c r="S170" s="133">
        <v>83.2</v>
      </c>
      <c r="T170" s="133">
        <v>52</v>
      </c>
      <c r="U170" s="133">
        <v>148.80000000000001</v>
      </c>
      <c r="V170" s="133">
        <v>57.1</v>
      </c>
      <c r="W170" s="133">
        <v>81</v>
      </c>
      <c r="X170" s="133">
        <v>79.599999999999994</v>
      </c>
      <c r="Y170" s="183"/>
      <c r="AD170" s="134">
        <v>17.8</v>
      </c>
      <c r="AE170" s="134">
        <v>16.8</v>
      </c>
      <c r="AF170" s="134">
        <v>17.3</v>
      </c>
      <c r="AG170" s="134">
        <v>19.399999999999999</v>
      </c>
      <c r="AH170" s="134">
        <v>19.100000000000001</v>
      </c>
      <c r="AI170" s="134">
        <v>19.7</v>
      </c>
      <c r="AJ170" s="134">
        <v>18.600000000000001</v>
      </c>
      <c r="AK170" s="184"/>
      <c r="AP170" s="133">
        <v>83</v>
      </c>
      <c r="AQ170" s="133">
        <v>79</v>
      </c>
      <c r="AR170" s="133">
        <v>80</v>
      </c>
      <c r="AS170" s="133">
        <v>73</v>
      </c>
      <c r="AT170" s="133">
        <v>80</v>
      </c>
      <c r="AU170" s="133">
        <v>81</v>
      </c>
      <c r="AV170" s="133">
        <v>90</v>
      </c>
      <c r="AW170" s="183"/>
      <c r="BB170" s="133">
        <v>410</v>
      </c>
      <c r="BC170" s="133">
        <v>317.10000000000002</v>
      </c>
      <c r="BD170" s="133">
        <v>288.8</v>
      </c>
      <c r="BE170" s="133">
        <v>69.400000000000006</v>
      </c>
      <c r="BF170" s="133">
        <v>209.1</v>
      </c>
      <c r="BG170" s="133">
        <v>202.7</v>
      </c>
      <c r="BH170" s="133">
        <v>242</v>
      </c>
      <c r="BI170" s="183"/>
      <c r="BN170" s="185">
        <v>8.8000000000000007</v>
      </c>
      <c r="BO170" s="185">
        <v>8.3000000000000007</v>
      </c>
      <c r="BP170" s="185">
        <v>8.8000000000000007</v>
      </c>
      <c r="BQ170" s="185">
        <v>6.6</v>
      </c>
      <c r="BR170" s="185">
        <v>8.5</v>
      </c>
      <c r="BS170" s="185">
        <v>8</v>
      </c>
      <c r="BT170" s="185">
        <v>8.1999999999999993</v>
      </c>
      <c r="BU170" s="199"/>
    </row>
    <row r="171" spans="2:73" x14ac:dyDescent="0.25">
      <c r="D171" s="149" t="str">
        <f>$D$147</f>
        <v>April</v>
      </c>
      <c r="E171" s="147">
        <f>$E$147</f>
        <v>4</v>
      </c>
      <c r="F171" s="184">
        <v>370.68</v>
      </c>
      <c r="G171" s="184">
        <v>300.32</v>
      </c>
      <c r="H171" s="184">
        <v>434.09</v>
      </c>
      <c r="I171" s="184">
        <v>479.98</v>
      </c>
      <c r="J171" s="184">
        <v>425.76</v>
      </c>
      <c r="K171" s="184">
        <v>294.26</v>
      </c>
      <c r="L171" s="184">
        <v>380.58</v>
      </c>
      <c r="M171" s="184"/>
      <c r="R171" s="133">
        <v>106.4</v>
      </c>
      <c r="S171" s="133">
        <v>80</v>
      </c>
      <c r="T171" s="133">
        <v>125.8</v>
      </c>
      <c r="U171" s="133">
        <v>144.5</v>
      </c>
      <c r="V171" s="133">
        <v>131.6</v>
      </c>
      <c r="W171" s="133">
        <v>101.3</v>
      </c>
      <c r="X171" s="133">
        <v>85</v>
      </c>
      <c r="Y171" s="183"/>
      <c r="AD171" s="134">
        <v>21.6</v>
      </c>
      <c r="AE171" s="134">
        <v>22.5</v>
      </c>
      <c r="AF171" s="134">
        <v>21.7</v>
      </c>
      <c r="AG171" s="134">
        <v>22.6</v>
      </c>
      <c r="AH171" s="134">
        <v>23</v>
      </c>
      <c r="AI171" s="134">
        <v>19.8</v>
      </c>
      <c r="AJ171" s="134">
        <v>21</v>
      </c>
      <c r="AK171" s="184"/>
      <c r="AP171" s="133">
        <v>76</v>
      </c>
      <c r="AQ171" s="133">
        <v>84</v>
      </c>
      <c r="AR171" s="133">
        <v>73</v>
      </c>
      <c r="AS171" s="133">
        <v>74</v>
      </c>
      <c r="AT171" s="133">
        <v>82</v>
      </c>
      <c r="AU171" s="133">
        <v>80</v>
      </c>
      <c r="AV171" s="133">
        <v>86</v>
      </c>
      <c r="AW171" s="183"/>
      <c r="BB171" s="133">
        <v>137.69999999999999</v>
      </c>
      <c r="BC171" s="133">
        <v>192.9</v>
      </c>
      <c r="BD171" s="133">
        <v>141.9</v>
      </c>
      <c r="BE171" s="133">
        <v>108.7</v>
      </c>
      <c r="BF171" s="133">
        <v>140</v>
      </c>
      <c r="BG171" s="133">
        <v>223.8</v>
      </c>
      <c r="BH171" s="133">
        <v>185.5</v>
      </c>
      <c r="BI171" s="183"/>
      <c r="BN171" s="185">
        <v>7.9</v>
      </c>
      <c r="BO171" s="185">
        <v>8.8000000000000007</v>
      </c>
      <c r="BP171" s="185">
        <v>7.1</v>
      </c>
      <c r="BQ171" s="185">
        <v>7.4</v>
      </c>
      <c r="BR171" s="185">
        <v>7.4</v>
      </c>
      <c r="BS171" s="185">
        <v>7.9</v>
      </c>
      <c r="BT171" s="185">
        <v>8.1</v>
      </c>
      <c r="BU171" s="199"/>
    </row>
    <row r="172" spans="2:73" x14ac:dyDescent="0.25">
      <c r="D172" s="149" t="str">
        <f>$D$148</f>
        <v>May</v>
      </c>
      <c r="E172" s="147">
        <f>$E$148</f>
        <v>5</v>
      </c>
      <c r="F172" s="184">
        <v>393.64</v>
      </c>
      <c r="G172" s="184">
        <v>435.29</v>
      </c>
      <c r="H172" s="184">
        <v>397.27</v>
      </c>
      <c r="I172" s="184">
        <v>644.01</v>
      </c>
      <c r="J172" s="184">
        <v>379.68</v>
      </c>
      <c r="K172" s="184">
        <v>440.25</v>
      </c>
      <c r="L172" s="184">
        <v>558.73</v>
      </c>
      <c r="M172" s="184"/>
      <c r="R172" s="133">
        <v>101.9</v>
      </c>
      <c r="S172" s="133">
        <v>117.4</v>
      </c>
      <c r="T172" s="133">
        <v>74.099999999999994</v>
      </c>
      <c r="U172" s="133">
        <v>207.7</v>
      </c>
      <c r="V172" s="133">
        <v>84.9</v>
      </c>
      <c r="W172" s="133">
        <v>120.3</v>
      </c>
      <c r="X172" s="133">
        <v>154.4</v>
      </c>
      <c r="Y172" s="183"/>
      <c r="AD172" s="134">
        <v>25.4</v>
      </c>
      <c r="AE172" s="134">
        <v>25.9</v>
      </c>
      <c r="AF172" s="134">
        <v>24.6</v>
      </c>
      <c r="AG172" s="134">
        <v>26.7</v>
      </c>
      <c r="AH172" s="134">
        <v>24.1</v>
      </c>
      <c r="AI172" s="134">
        <v>25.9</v>
      </c>
      <c r="AJ172" s="134">
        <v>26.6</v>
      </c>
      <c r="AK172" s="184"/>
      <c r="AP172" s="133">
        <v>78</v>
      </c>
      <c r="AQ172" s="133">
        <v>83</v>
      </c>
      <c r="AR172" s="133">
        <v>77</v>
      </c>
      <c r="AS172" s="133">
        <v>70</v>
      </c>
      <c r="AT172" s="133">
        <v>79</v>
      </c>
      <c r="AU172" s="133">
        <v>84</v>
      </c>
      <c r="AV172" s="133">
        <v>88</v>
      </c>
      <c r="AW172" s="183"/>
      <c r="BB172" s="133">
        <v>262.3</v>
      </c>
      <c r="BC172" s="133">
        <v>176.2</v>
      </c>
      <c r="BD172" s="133">
        <v>229.1</v>
      </c>
      <c r="BE172" s="133">
        <v>52</v>
      </c>
      <c r="BF172" s="133">
        <v>404.2</v>
      </c>
      <c r="BG172" s="133">
        <v>475.7</v>
      </c>
      <c r="BH172" s="133">
        <v>224</v>
      </c>
      <c r="BI172" s="183"/>
      <c r="BN172" s="185">
        <v>8.3000000000000007</v>
      </c>
      <c r="BO172" s="185">
        <v>8.3000000000000007</v>
      </c>
      <c r="BP172" s="185">
        <v>9</v>
      </c>
      <c r="BQ172" s="185">
        <v>6.8</v>
      </c>
      <c r="BR172" s="185">
        <v>8.5</v>
      </c>
      <c r="BS172" s="185">
        <v>7.9</v>
      </c>
      <c r="BT172" s="185">
        <v>7.6</v>
      </c>
      <c r="BU172" s="199"/>
    </row>
    <row r="173" spans="2:73" x14ac:dyDescent="0.25">
      <c r="D173" s="149" t="str">
        <f>$D$149</f>
        <v>June</v>
      </c>
      <c r="E173" s="147">
        <f>$E$149</f>
        <v>6</v>
      </c>
      <c r="F173" s="184">
        <v>609.62</v>
      </c>
      <c r="G173" s="184">
        <v>581.62</v>
      </c>
      <c r="H173" s="184">
        <v>477.14</v>
      </c>
      <c r="I173" s="184">
        <v>473.5</v>
      </c>
      <c r="J173" s="184">
        <v>468.92</v>
      </c>
      <c r="K173" s="184">
        <v>638.73</v>
      </c>
      <c r="L173" s="184">
        <v>550.14</v>
      </c>
      <c r="M173" s="184"/>
      <c r="R173" s="133">
        <v>222.3</v>
      </c>
      <c r="S173" s="133">
        <v>181.4</v>
      </c>
      <c r="T173" s="133">
        <v>134.4</v>
      </c>
      <c r="U173" s="133">
        <v>124.3</v>
      </c>
      <c r="V173" s="133">
        <v>127.6</v>
      </c>
      <c r="W173" s="133">
        <v>225.8</v>
      </c>
      <c r="X173" s="133">
        <v>158.4</v>
      </c>
      <c r="Y173" s="183"/>
      <c r="AD173" s="134">
        <v>29</v>
      </c>
      <c r="AE173" s="134">
        <v>28.6</v>
      </c>
      <c r="AF173" s="134">
        <v>27.3</v>
      </c>
      <c r="AG173" s="134">
        <v>27.2</v>
      </c>
      <c r="AH173" s="134">
        <v>27.6</v>
      </c>
      <c r="AI173" s="134">
        <v>29.7</v>
      </c>
      <c r="AJ173" s="134">
        <v>28.9</v>
      </c>
      <c r="AK173" s="184"/>
      <c r="AP173" s="133">
        <v>76</v>
      </c>
      <c r="AQ173" s="133">
        <v>79</v>
      </c>
      <c r="AR173" s="133">
        <v>78</v>
      </c>
      <c r="AS173" s="133">
        <v>79</v>
      </c>
      <c r="AT173" s="133">
        <v>78</v>
      </c>
      <c r="AU173" s="133">
        <v>73</v>
      </c>
      <c r="AV173" s="133">
        <v>81</v>
      </c>
      <c r="AW173" s="183"/>
      <c r="BB173" s="133">
        <v>47.1</v>
      </c>
      <c r="BC173" s="133">
        <v>255</v>
      </c>
      <c r="BD173" s="133">
        <v>824.9</v>
      </c>
      <c r="BE173" s="133">
        <v>244.5</v>
      </c>
      <c r="BF173" s="133">
        <v>431.1</v>
      </c>
      <c r="BG173" s="133">
        <v>91.7</v>
      </c>
      <c r="BH173" s="133">
        <v>305</v>
      </c>
      <c r="BI173" s="183"/>
      <c r="BN173" s="185">
        <v>7.2</v>
      </c>
      <c r="BO173" s="185">
        <v>7.1</v>
      </c>
      <c r="BP173" s="185">
        <v>8.1999999999999993</v>
      </c>
      <c r="BQ173" s="185">
        <v>8</v>
      </c>
      <c r="BR173" s="185">
        <v>8</v>
      </c>
      <c r="BS173" s="185">
        <v>6.8</v>
      </c>
      <c r="BT173" s="185">
        <v>7.9</v>
      </c>
      <c r="BU173" s="199"/>
    </row>
    <row r="174" spans="2:73" x14ac:dyDescent="0.25">
      <c r="D174" s="149" t="str">
        <f>$D$150</f>
        <v>July</v>
      </c>
      <c r="E174" s="147">
        <f>$E$150</f>
        <v>7</v>
      </c>
      <c r="F174" s="184">
        <v>644.6</v>
      </c>
      <c r="G174" s="184">
        <v>729.67</v>
      </c>
      <c r="H174" s="184">
        <v>750.82</v>
      </c>
      <c r="I174" s="184">
        <v>689.12</v>
      </c>
      <c r="J174" s="184">
        <v>646.63</v>
      </c>
      <c r="K174" s="184">
        <v>667.55</v>
      </c>
      <c r="L174" s="184">
        <v>710.55</v>
      </c>
      <c r="M174" s="184"/>
      <c r="R174" s="133">
        <v>238.9</v>
      </c>
      <c r="S174" s="133">
        <v>263.2</v>
      </c>
      <c r="T174" s="133">
        <v>265.8</v>
      </c>
      <c r="U174" s="133">
        <v>227.4</v>
      </c>
      <c r="V174" s="133">
        <v>199.9</v>
      </c>
      <c r="W174" s="133">
        <v>234.7</v>
      </c>
      <c r="X174" s="133">
        <v>233.8</v>
      </c>
      <c r="Y174" s="183"/>
      <c r="AD174" s="134">
        <v>29.4</v>
      </c>
      <c r="AE174" s="134">
        <v>29.6</v>
      </c>
      <c r="AF174" s="134">
        <v>30</v>
      </c>
      <c r="AG174" s="134">
        <v>29.6</v>
      </c>
      <c r="AH174" s="134">
        <v>29.7</v>
      </c>
      <c r="AI174" s="134">
        <v>30.1</v>
      </c>
      <c r="AJ174" s="134">
        <v>29.6</v>
      </c>
      <c r="AK174" s="184"/>
      <c r="AP174" s="133">
        <v>71</v>
      </c>
      <c r="AQ174" s="133">
        <v>75</v>
      </c>
      <c r="AR174" s="133">
        <v>66</v>
      </c>
      <c r="AS174" s="133">
        <v>72</v>
      </c>
      <c r="AT174" s="133">
        <v>73</v>
      </c>
      <c r="AU174" s="133">
        <v>73</v>
      </c>
      <c r="AV174" s="133">
        <v>83</v>
      </c>
      <c r="AW174" s="183"/>
      <c r="BB174" s="133">
        <v>186.2</v>
      </c>
      <c r="BC174" s="133">
        <v>125.3</v>
      </c>
      <c r="BD174" s="133">
        <v>67.900000000000006</v>
      </c>
      <c r="BE174" s="133">
        <v>135.80000000000001</v>
      </c>
      <c r="BF174" s="133">
        <v>102.3</v>
      </c>
      <c r="BG174" s="133">
        <v>134</v>
      </c>
      <c r="BH174" s="133">
        <v>179</v>
      </c>
      <c r="BI174" s="183"/>
      <c r="BN174" s="185">
        <v>6</v>
      </c>
      <c r="BO174" s="185">
        <v>5.0999999999999996</v>
      </c>
      <c r="BP174" s="185">
        <v>5.6</v>
      </c>
      <c r="BQ174" s="185">
        <v>6.4</v>
      </c>
      <c r="BR174" s="185">
        <v>6.7</v>
      </c>
      <c r="BS174" s="185">
        <v>6.3</v>
      </c>
      <c r="BT174" s="185">
        <v>6.5</v>
      </c>
      <c r="BU174" s="199"/>
    </row>
    <row r="175" spans="2:73" x14ac:dyDescent="0.25">
      <c r="D175" s="149" t="str">
        <f>$D$151</f>
        <v>August</v>
      </c>
      <c r="E175" s="147">
        <f>$E$151</f>
        <v>8</v>
      </c>
      <c r="F175" s="184">
        <v>449.49</v>
      </c>
      <c r="G175" s="184">
        <v>682.74</v>
      </c>
      <c r="H175" s="184">
        <v>724.46</v>
      </c>
      <c r="I175" s="184">
        <v>617.96</v>
      </c>
      <c r="J175" s="184">
        <v>624.30999999999995</v>
      </c>
      <c r="K175" s="184">
        <v>620.78</v>
      </c>
      <c r="L175" s="184">
        <v>598.64</v>
      </c>
      <c r="M175" s="184"/>
      <c r="R175" s="133">
        <v>140.5</v>
      </c>
      <c r="S175" s="133">
        <v>239.7</v>
      </c>
      <c r="T175" s="133">
        <v>267.3</v>
      </c>
      <c r="U175" s="133">
        <v>192.2</v>
      </c>
      <c r="V175" s="133">
        <v>209.2</v>
      </c>
      <c r="W175" s="133">
        <v>228.1</v>
      </c>
      <c r="X175" s="133">
        <v>189.3</v>
      </c>
      <c r="Y175" s="183"/>
      <c r="AD175" s="134">
        <v>27.9</v>
      </c>
      <c r="AE175" s="134">
        <v>29.3</v>
      </c>
      <c r="AF175" s="134">
        <v>30.2</v>
      </c>
      <c r="AG175" s="134">
        <v>28.9</v>
      </c>
      <c r="AH175" s="134">
        <v>29.8</v>
      </c>
      <c r="AI175" s="134">
        <v>29.9</v>
      </c>
      <c r="AJ175" s="134">
        <v>28.6</v>
      </c>
      <c r="AK175" s="184"/>
      <c r="AP175" s="133">
        <v>77</v>
      </c>
      <c r="AQ175" s="133">
        <v>74</v>
      </c>
      <c r="AR175" s="133">
        <v>68</v>
      </c>
      <c r="AS175" s="133">
        <v>74</v>
      </c>
      <c r="AT175" s="133">
        <v>73</v>
      </c>
      <c r="AU175" s="133">
        <v>73</v>
      </c>
      <c r="AV175" s="133">
        <v>88</v>
      </c>
      <c r="AW175" s="183"/>
      <c r="BB175" s="133">
        <v>679.2</v>
      </c>
      <c r="BC175" s="133">
        <v>112.3</v>
      </c>
      <c r="BD175" s="133">
        <v>20.2</v>
      </c>
      <c r="BE175" s="133">
        <v>92</v>
      </c>
      <c r="BF175" s="133">
        <v>173.3</v>
      </c>
      <c r="BG175" s="133">
        <v>212</v>
      </c>
      <c r="BH175" s="133">
        <v>203</v>
      </c>
      <c r="BI175" s="183"/>
      <c r="BN175" s="185">
        <v>7.3</v>
      </c>
      <c r="BO175" s="185">
        <v>5.5</v>
      </c>
      <c r="BP175" s="185">
        <v>5.3</v>
      </c>
      <c r="BQ175" s="185">
        <v>6.6</v>
      </c>
      <c r="BR175" s="185">
        <v>6.2</v>
      </c>
      <c r="BS175" s="185">
        <v>6</v>
      </c>
      <c r="BT175" s="185">
        <v>6.4</v>
      </c>
      <c r="BU175" s="199"/>
    </row>
    <row r="176" spans="2:73" x14ac:dyDescent="0.25">
      <c r="D176" s="149" t="str">
        <f>$D$152</f>
        <v>September</v>
      </c>
      <c r="E176" s="147">
        <f>$E$152</f>
        <v>9</v>
      </c>
      <c r="F176" s="184">
        <v>438.22</v>
      </c>
      <c r="G176" s="184">
        <v>354.3</v>
      </c>
      <c r="H176" s="184">
        <v>510.74</v>
      </c>
      <c r="I176" s="184">
        <v>475.31</v>
      </c>
      <c r="J176" s="184">
        <v>384.12</v>
      </c>
      <c r="K176" s="184">
        <v>424.28</v>
      </c>
      <c r="L176" s="184">
        <v>612.16999999999996</v>
      </c>
      <c r="M176" s="184"/>
      <c r="R176" s="133">
        <v>148.4</v>
      </c>
      <c r="S176" s="133">
        <v>80.7</v>
      </c>
      <c r="T176" s="133">
        <v>194.1</v>
      </c>
      <c r="U176" s="133">
        <v>163.69999999999999</v>
      </c>
      <c r="V176" s="133">
        <v>115.8</v>
      </c>
      <c r="W176" s="133">
        <v>137.4</v>
      </c>
      <c r="X176" s="133">
        <v>214.3</v>
      </c>
      <c r="Y176" s="183"/>
      <c r="AD176" s="134">
        <v>26.8</v>
      </c>
      <c r="AE176" s="134">
        <v>27.3</v>
      </c>
      <c r="AF176" s="134">
        <v>28.6</v>
      </c>
      <c r="AG176" s="134">
        <v>27.9</v>
      </c>
      <c r="AH176" s="134">
        <v>26.8</v>
      </c>
      <c r="AI176" s="134">
        <v>27.2</v>
      </c>
      <c r="AJ176" s="134">
        <v>28.9</v>
      </c>
      <c r="AK176" s="184"/>
      <c r="AP176" s="133">
        <v>75</v>
      </c>
      <c r="AQ176" s="133">
        <v>80</v>
      </c>
      <c r="AR176" s="133">
        <v>69</v>
      </c>
      <c r="AS176" s="133">
        <v>72</v>
      </c>
      <c r="AT176" s="133">
        <v>76</v>
      </c>
      <c r="AU176" s="133">
        <v>79</v>
      </c>
      <c r="AV176" s="133">
        <v>84</v>
      </c>
      <c r="AW176" s="183"/>
      <c r="BB176" s="133">
        <v>519.29999999999995</v>
      </c>
      <c r="BC176" s="133">
        <v>531.70000000000005</v>
      </c>
      <c r="BD176" s="133">
        <v>188.8</v>
      </c>
      <c r="BE176" s="133">
        <v>558.4</v>
      </c>
      <c r="BF176" s="133">
        <v>659.1</v>
      </c>
      <c r="BG176" s="133">
        <v>485.4</v>
      </c>
      <c r="BH176" s="133">
        <v>114</v>
      </c>
      <c r="BI176" s="183"/>
      <c r="BN176" s="185">
        <v>6.9</v>
      </c>
      <c r="BO176" s="185">
        <v>8.4</v>
      </c>
      <c r="BP176" s="185">
        <v>6</v>
      </c>
      <c r="BQ176" s="185">
        <v>6.7</v>
      </c>
      <c r="BR176" s="185">
        <v>7.5</v>
      </c>
      <c r="BS176" s="185">
        <v>7.7</v>
      </c>
      <c r="BT176" s="185">
        <v>5.3</v>
      </c>
      <c r="BU176" s="199"/>
    </row>
    <row r="177" spans="2:73" x14ac:dyDescent="0.25">
      <c r="D177" s="149" t="str">
        <f>$D$153</f>
        <v>October</v>
      </c>
      <c r="E177" s="147">
        <f>$E$153</f>
        <v>10</v>
      </c>
      <c r="F177" s="184">
        <v>284.51</v>
      </c>
      <c r="G177" s="184">
        <v>304.68</v>
      </c>
      <c r="H177" s="184">
        <v>250.23</v>
      </c>
      <c r="I177" s="184">
        <v>264.67</v>
      </c>
      <c r="J177" s="184">
        <v>386.05</v>
      </c>
      <c r="K177" s="184">
        <v>207.71</v>
      </c>
      <c r="L177" s="184">
        <v>302.79000000000002</v>
      </c>
      <c r="M177" s="184"/>
      <c r="R177" s="133">
        <v>89.6</v>
      </c>
      <c r="S177" s="133">
        <v>94</v>
      </c>
      <c r="T177" s="133">
        <v>65.3</v>
      </c>
      <c r="U177" s="133">
        <v>84.7</v>
      </c>
      <c r="V177" s="133">
        <v>128</v>
      </c>
      <c r="W177" s="133">
        <v>57.9</v>
      </c>
      <c r="X177" s="133">
        <v>76.099999999999994</v>
      </c>
      <c r="Y177" s="183"/>
      <c r="AD177" s="134">
        <v>24.8</v>
      </c>
      <c r="AE177" s="134">
        <v>26.2</v>
      </c>
      <c r="AF177" s="134">
        <v>25.4</v>
      </c>
      <c r="AG177" s="134">
        <v>23.3</v>
      </c>
      <c r="AH177" s="134">
        <v>24.6</v>
      </c>
      <c r="AI177" s="134">
        <v>24.5</v>
      </c>
      <c r="AJ177" s="134">
        <v>25.2</v>
      </c>
      <c r="AK177" s="184"/>
      <c r="AP177" s="133">
        <v>76</v>
      </c>
      <c r="AQ177" s="133">
        <v>82</v>
      </c>
      <c r="AR177" s="133">
        <v>73</v>
      </c>
      <c r="AS177" s="133">
        <v>72</v>
      </c>
      <c r="AT177" s="133">
        <v>72</v>
      </c>
      <c r="AU177" s="133">
        <v>80</v>
      </c>
      <c r="AV177" s="133">
        <v>88</v>
      </c>
      <c r="AW177" s="183"/>
      <c r="BB177" s="133">
        <v>191.4</v>
      </c>
      <c r="BC177" s="133">
        <v>814.9</v>
      </c>
      <c r="BD177" s="133">
        <v>409.8</v>
      </c>
      <c r="BE177" s="133">
        <v>403.5</v>
      </c>
      <c r="BF177" s="133">
        <v>152.30000000000001</v>
      </c>
      <c r="BG177" s="133">
        <v>505</v>
      </c>
      <c r="BH177" s="133">
        <v>492.5</v>
      </c>
      <c r="BI177" s="183"/>
      <c r="BN177" s="185">
        <v>7.8</v>
      </c>
      <c r="BO177" s="185">
        <v>8</v>
      </c>
      <c r="BP177" s="185">
        <v>8.4</v>
      </c>
      <c r="BQ177" s="185">
        <v>7.9</v>
      </c>
      <c r="BR177" s="185">
        <v>6.6</v>
      </c>
      <c r="BS177" s="185">
        <v>8.1999999999999993</v>
      </c>
      <c r="BT177" s="185">
        <v>7.9</v>
      </c>
      <c r="BU177" s="199"/>
    </row>
    <row r="178" spans="2:73" x14ac:dyDescent="0.25">
      <c r="D178" s="149" t="str">
        <f>$D$154</f>
        <v>November</v>
      </c>
      <c r="E178" s="147">
        <f>$E$154</f>
        <v>11</v>
      </c>
      <c r="F178" s="184">
        <v>197.84</v>
      </c>
      <c r="G178" s="184">
        <v>200.8</v>
      </c>
      <c r="H178" s="184">
        <v>138.84</v>
      </c>
      <c r="I178" s="184">
        <v>207.72</v>
      </c>
      <c r="J178" s="184">
        <v>198.82</v>
      </c>
      <c r="K178" s="184">
        <v>163.47999999999999</v>
      </c>
      <c r="L178" s="184">
        <v>168.13</v>
      </c>
      <c r="M178" s="184"/>
      <c r="R178" s="133">
        <v>77.599999999999994</v>
      </c>
      <c r="S178" s="133">
        <v>64.400000000000006</v>
      </c>
      <c r="T178" s="133">
        <v>41.9</v>
      </c>
      <c r="U178" s="133">
        <v>66.900000000000006</v>
      </c>
      <c r="V178" s="133">
        <v>71.5</v>
      </c>
      <c r="W178" s="133">
        <v>50</v>
      </c>
      <c r="X178" s="133">
        <v>44</v>
      </c>
      <c r="Y178" s="183"/>
      <c r="AD178" s="134">
        <v>22.7</v>
      </c>
      <c r="AE178" s="134">
        <v>22.1</v>
      </c>
      <c r="AF178" s="134">
        <v>21.8</v>
      </c>
      <c r="AG178" s="134">
        <v>22.3</v>
      </c>
      <c r="AH178" s="134">
        <v>21.5</v>
      </c>
      <c r="AI178" s="134">
        <v>22.8</v>
      </c>
      <c r="AJ178" s="134">
        <v>20.7</v>
      </c>
      <c r="AK178" s="184"/>
      <c r="AP178" s="133">
        <v>80</v>
      </c>
      <c r="AQ178" s="133">
        <v>79</v>
      </c>
      <c r="AR178" s="133">
        <v>81</v>
      </c>
      <c r="AS178" s="133">
        <v>76</v>
      </c>
      <c r="AT178" s="133">
        <v>73</v>
      </c>
      <c r="AU178" s="133">
        <v>83</v>
      </c>
      <c r="AV178" s="133">
        <v>87</v>
      </c>
      <c r="AW178" s="183"/>
      <c r="BB178" s="133">
        <v>149.80000000000001</v>
      </c>
      <c r="BC178" s="133">
        <v>313</v>
      </c>
      <c r="BD178" s="133">
        <v>708.2</v>
      </c>
      <c r="BE178" s="133">
        <v>261.2</v>
      </c>
      <c r="BF178" s="133">
        <v>219</v>
      </c>
      <c r="BG178" s="133">
        <v>277.5</v>
      </c>
      <c r="BH178" s="133">
        <v>309</v>
      </c>
      <c r="BI178" s="183"/>
      <c r="BN178" s="185">
        <v>8</v>
      </c>
      <c r="BO178" s="185">
        <v>8.3000000000000007</v>
      </c>
      <c r="BP178" s="185">
        <v>8.9</v>
      </c>
      <c r="BQ178" s="185">
        <v>8.1999999999999993</v>
      </c>
      <c r="BR178" s="185">
        <v>7.9</v>
      </c>
      <c r="BS178" s="185">
        <v>8.4</v>
      </c>
      <c r="BT178" s="185">
        <v>8.6999999999999993</v>
      </c>
      <c r="BU178" s="199"/>
    </row>
    <row r="179" spans="2:73" x14ac:dyDescent="0.25">
      <c r="D179" s="149" t="str">
        <f>$D$155</f>
        <v>December</v>
      </c>
      <c r="E179" s="147">
        <f>$E$155</f>
        <v>12</v>
      </c>
      <c r="F179" s="184">
        <v>82.8</v>
      </c>
      <c r="G179" s="184">
        <v>149.87</v>
      </c>
      <c r="H179" s="184">
        <v>107.82</v>
      </c>
      <c r="I179" s="184">
        <v>186.57</v>
      </c>
      <c r="J179" s="184">
        <v>165.44</v>
      </c>
      <c r="K179" s="184">
        <v>80.099999999999994</v>
      </c>
      <c r="L179" s="184">
        <v>167.17</v>
      </c>
      <c r="M179" s="184"/>
      <c r="R179" s="133">
        <v>18</v>
      </c>
      <c r="S179" s="133">
        <v>54.6</v>
      </c>
      <c r="T179" s="133">
        <v>30.9</v>
      </c>
      <c r="U179" s="133">
        <v>83</v>
      </c>
      <c r="V179" s="133">
        <v>57.9</v>
      </c>
      <c r="W179" s="133">
        <v>14.2</v>
      </c>
      <c r="X179" s="133">
        <v>44.6</v>
      </c>
      <c r="Y179" s="183"/>
      <c r="AD179" s="134">
        <v>18.5</v>
      </c>
      <c r="AE179" s="134">
        <v>19.7</v>
      </c>
      <c r="AF179" s="134">
        <v>17.5</v>
      </c>
      <c r="AG179" s="134">
        <v>19.100000000000001</v>
      </c>
      <c r="AH179" s="134">
        <v>18.600000000000001</v>
      </c>
      <c r="AI179" s="134">
        <v>18</v>
      </c>
      <c r="AJ179" s="134">
        <v>18</v>
      </c>
      <c r="AK179" s="184"/>
      <c r="AP179" s="133">
        <v>76</v>
      </c>
      <c r="AQ179" s="133">
        <v>76</v>
      </c>
      <c r="AR179" s="133">
        <v>73</v>
      </c>
      <c r="AS179" s="133">
        <v>77</v>
      </c>
      <c r="AT179" s="133">
        <v>77</v>
      </c>
      <c r="AU179" s="133">
        <v>92</v>
      </c>
      <c r="AV179" s="133">
        <v>77</v>
      </c>
      <c r="AW179" s="183"/>
      <c r="BB179" s="133">
        <v>249</v>
      </c>
      <c r="BC179" s="133">
        <v>139.6</v>
      </c>
      <c r="BD179" s="133">
        <v>458.8</v>
      </c>
      <c r="BE179" s="133">
        <v>578</v>
      </c>
      <c r="BF179" s="133">
        <v>352.6</v>
      </c>
      <c r="BG179" s="133">
        <v>936.5</v>
      </c>
      <c r="BH179" s="133">
        <v>328</v>
      </c>
      <c r="BI179" s="183"/>
      <c r="BN179" s="185">
        <v>9.4</v>
      </c>
      <c r="BO179" s="185">
        <v>8.6</v>
      </c>
      <c r="BP179" s="185">
        <v>9.1999999999999993</v>
      </c>
      <c r="BQ179" s="185">
        <v>7.6</v>
      </c>
      <c r="BR179" s="185">
        <v>8.3000000000000007</v>
      </c>
      <c r="BS179" s="185">
        <v>9.6999999999999993</v>
      </c>
      <c r="BT179" s="185">
        <v>8.8000000000000007</v>
      </c>
      <c r="BU179" s="199"/>
    </row>
    <row r="180" spans="2:73" x14ac:dyDescent="0.25">
      <c r="B180" s="195" t="str">
        <f>_xlfn.XLOOKUP(C180,TableStation[Station],TableStation[Name])</f>
        <v>臺北</v>
      </c>
      <c r="C180" s="196" t="s">
        <v>9137</v>
      </c>
      <c r="D180" s="197" t="str">
        <f>$D$144</f>
        <v>January</v>
      </c>
      <c r="E180" s="198">
        <f>$E$144</f>
        <v>1</v>
      </c>
      <c r="F180" s="184" cm="1">
        <f t="array" ref="F180:F191">_xlfn._xlws.FILTER(DatabaseYr[GloblRad],(DatabaseYr[Station]=$C180)*(DatabaseYr[year]=F$38),"not yet")</f>
        <v>261.66000000000003</v>
      </c>
      <c r="G180" s="184" cm="1">
        <f t="array" ref="G180:G191">_xlfn._xlws.FILTER(DatabaseYr[GloblRad],(DatabaseYr[Station]=$C180)*(DatabaseYr[year]=G$38),"not yet")</f>
        <v>149.47</v>
      </c>
      <c r="H180" s="184" cm="1">
        <f t="array" ref="H180:H191">_xlfn._xlws.FILTER(DatabaseYr[GloblRad],(DatabaseYr[Station]=$C180)*(DatabaseYr[year]=H$38),"not yet")</f>
        <v>246.72</v>
      </c>
      <c r="I180" s="184" cm="1">
        <f t="array" ref="I180:I191">_xlfn._xlws.FILTER(DatabaseYr[GloblRad],(DatabaseYr[Station]=$C180)*(DatabaseYr[year]=I$38),"not yet")</f>
        <v>233.71</v>
      </c>
      <c r="J180" s="184" cm="1">
        <f t="array" ref="J180:J191">_xlfn._xlws.FILTER(DatabaseYr[GloblRad],(DatabaseYr[Station]=$C180)*(DatabaseYr[year]=J$38),"not yet")</f>
        <v>225.44</v>
      </c>
      <c r="K180" s="184" cm="1">
        <f t="array" ref="K180:K191">_xlfn._xlws.FILTER(DatabaseYr[GloblRad],(DatabaseYr[Station]=$C180)*(DatabaseYr[year]=K$38),"not yet")</f>
        <v>306.89999999999998</v>
      </c>
      <c r="L180" s="184" cm="1">
        <f t="array" ref="L180:L191">_xlfn._xlws.FILTER(DatabaseYr[GloblRad],(DatabaseYr[Station]=$C180)*(DatabaseYr[year]=L$38),"not yet")</f>
        <v>307.17</v>
      </c>
      <c r="M180" s="184" t="str" cm="1">
        <f t="array" ref="M180">_xlfn._xlws.FILTER(DatabaseYr[GloblRad],(DatabaseYr[Station]=$C180)*(DatabaseYr[year]=M$38),"not yet")</f>
        <v>not yet</v>
      </c>
      <c r="R180" s="133" cm="1">
        <f t="array" ref="R180:R191">_xlfn._xlws.FILTER(DatabaseYr[SunShine],(DatabaseYr[Station]=$C180)*(DatabaseYr[year]=F$38),"not yet")</f>
        <v>95.7</v>
      </c>
      <c r="S180" s="133" cm="1">
        <f t="array" ref="S180:S191">_xlfn._xlws.FILTER(DatabaseYr[SunShine],(DatabaseYr[Station]=$C180)*(DatabaseYr[year]=S$38),"not yet")</f>
        <v>27.1</v>
      </c>
      <c r="T180" s="133" cm="1">
        <f t="array" ref="T180:T191">_xlfn._xlws.FILTER(DatabaseYr[SunShine],(DatabaseYr[Station]=$C180)*(DatabaseYr[year]=T$38),"not yet")</f>
        <v>79.2</v>
      </c>
      <c r="U180" s="133" cm="1">
        <f t="array" ref="U180:U191">_xlfn._xlws.FILTER(DatabaseYr[SunShine],(DatabaseYr[Station]=$C180)*(DatabaseYr[year]=U$38),"not yet")</f>
        <v>78.599999999999994</v>
      </c>
      <c r="V180" s="133" cm="1">
        <f t="array" ref="V180:V191">_xlfn._xlws.FILTER(DatabaseYr[SunShine],(DatabaseYr[Station]=$C180)*(DatabaseYr[year]=V$38),"not yet")</f>
        <v>78</v>
      </c>
      <c r="W180" s="133" cm="1">
        <f t="array" ref="W180:W191">_xlfn._xlws.FILTER(DatabaseYr[SunShine],(DatabaseYr[Station]=$C180)*(DatabaseYr[year]=W$38),"not yet")</f>
        <v>113.2</v>
      </c>
      <c r="X180" s="133" cm="1">
        <f t="array" ref="X180:X191">_xlfn._xlws.FILTER(DatabaseYr[SunShine],(DatabaseYr[Station]=$C180)*(DatabaseYr[year]=X$38),"not yet")</f>
        <v>124.5</v>
      </c>
      <c r="Y180" s="183" t="str" cm="1">
        <f t="array" ref="Y180">_xlfn._xlws.FILTER(DatabaseYr[SunShine],(DatabaseYr[Station]=$C180)*(DatabaseYr[year]=Y$38),"not yet")</f>
        <v>not yet</v>
      </c>
      <c r="AD180" s="134" cm="1">
        <f t="array" ref="AD180:AD191">_xlfn._xlws.FILTER(DatabaseYr[Temperature],(DatabaseYr[Station]=$C180)*(DatabaseYr[year]=AD$38),"not yet")</f>
        <v>16.7</v>
      </c>
      <c r="AE180" s="134" cm="1">
        <f t="array" ref="AE180:AE191">_xlfn._xlws.FILTER(DatabaseYr[Temperature],(DatabaseYr[Station]=$C180)*(DatabaseYr[year]=AE$38),"not yet")</f>
        <v>16.2</v>
      </c>
      <c r="AF180" s="134" cm="1">
        <f t="array" ref="AF180:AF191">_xlfn._xlws.FILTER(DatabaseYr[Temperature],(DatabaseYr[Station]=$C180)*(DatabaseYr[year]=AF$38),"not yet")</f>
        <v>18.3</v>
      </c>
      <c r="AG180" s="134" cm="1">
        <f t="array" ref="AG180:AG191">_xlfn._xlws.FILTER(DatabaseYr[Temperature],(DatabaseYr[Station]=$C180)*(DatabaseYr[year]=AG$38),"not yet")</f>
        <v>16.899999999999999</v>
      </c>
      <c r="AH180" s="134" cm="1">
        <f t="array" ref="AH180:AH191">_xlfn._xlws.FILTER(DatabaseYr[Temperature],(DatabaseYr[Station]=$C180)*(DatabaseYr[year]=AH$38),"not yet")</f>
        <v>18.5</v>
      </c>
      <c r="AI180" s="134" cm="1">
        <f t="array" ref="AI180:AI191">_xlfn._xlws.FILTER(DatabaseYr[Temperature],(DatabaseYr[Station]=$C180)*(DatabaseYr[year]=AI$38),"not yet")</f>
        <v>17.899999999999999</v>
      </c>
      <c r="AJ180" s="134" cm="1">
        <f t="array" ref="AJ180:AJ191">_xlfn._xlws.FILTER(DatabaseYr[Temperature],(DatabaseYr[Station]=$C180)*(DatabaseYr[year]=AJ$38),"not yet")</f>
        <v>16</v>
      </c>
      <c r="AK180" s="184"/>
      <c r="AP180" s="133" cm="1">
        <f t="array" ref="AP180:AP191">_xlfn._xlws.FILTER(DatabaseYr[RH],(DatabaseYr[Station]=$C180)*(DatabaseYr[year]=AP$38),"not yet")</f>
        <v>67</v>
      </c>
      <c r="AQ180" s="133" cm="1">
        <f t="array" ref="AQ180:AQ191">_xlfn._xlws.FILTER(DatabaseYr[RH],(DatabaseYr[Station]=$C180)*(DatabaseYr[year]=AQ$38),"not yet")</f>
        <v>84</v>
      </c>
      <c r="AR180" s="133" cm="1">
        <f t="array" ref="AR180:AR191">_xlfn._xlws.FILTER(DatabaseYr[RH],(DatabaseYr[Station]=$C180)*(DatabaseYr[year]=AR$38),"not yet")</f>
        <v>74</v>
      </c>
      <c r="AS180" s="133" cm="1">
        <f t="array" ref="AS180:AS191">_xlfn._xlws.FILTER(DatabaseYr[RH],(DatabaseYr[Station]=$C180)*(DatabaseYr[year]=AS$38),"not yet")</f>
        <v>79</v>
      </c>
      <c r="AT180" s="133" cm="1">
        <f t="array" ref="AT180:AT191">_xlfn._xlws.FILTER(DatabaseYr[RH],(DatabaseYr[Station]=$C180)*(DatabaseYr[year]=AT$38),"not yet")</f>
        <v>74</v>
      </c>
      <c r="AU180" s="133" cm="1">
        <f t="array" ref="AU180:AU191">_xlfn._xlws.FILTER(DatabaseYr[RH],(DatabaseYr[Station]=$C180)*(DatabaseYr[year]=AU$38),"not yet")</f>
        <v>75</v>
      </c>
      <c r="AV180" s="133" cm="1">
        <f t="array" ref="AV180:AV191">_xlfn._xlws.FILTER(DatabaseYr[RH],(DatabaseYr[Station]=$C180)*(DatabaseYr[year]=AV$38),"not yet")</f>
        <v>75</v>
      </c>
      <c r="AW180" s="183" t="str" cm="1">
        <f t="array" ref="AW180">_xlfn._xlws.FILTER(DatabaseYr[RH],(DatabaseYr[Station]=$C180)*(DatabaseYr[year]=AW$38),"not yet")</f>
        <v>not yet</v>
      </c>
      <c r="BB180" s="133" cm="1">
        <f t="array" ref="BB180:BB191">_xlfn._xlws.FILTER(DatabaseYr[Precp],(DatabaseYr[Station]=$C180)*(DatabaseYr[year]=BB$38),"not yet")</f>
        <v>20</v>
      </c>
      <c r="BC180" s="133" cm="1">
        <f t="array" ref="BC180:BC191">_xlfn._xlws.FILTER(DatabaseYr[Precp],(DatabaseYr[Station]=$C180)*(DatabaseYr[year]=BC$38),"not yet")</f>
        <v>256</v>
      </c>
      <c r="BD180" s="133" cm="1">
        <f t="array" ref="BD180:BD191">_xlfn._xlws.FILTER(DatabaseYr[Precp],(DatabaseYr[Station]=$C180)*(DatabaseYr[year]=BD$38),"not yet")</f>
        <v>21.8</v>
      </c>
      <c r="BE180" s="133" cm="1">
        <f t="array" ref="BE180:BE191">_xlfn._xlws.FILTER(DatabaseYr[Precp],(DatabaseYr[Station]=$C180)*(DatabaseYr[year]=BE$38),"not yet")</f>
        <v>255.8</v>
      </c>
      <c r="BF180" s="133" cm="1">
        <f t="array" ref="BF180:BF191">_xlfn._xlws.FILTER(DatabaseYr[Precp],(DatabaseYr[Station]=$C180)*(DatabaseYr[year]=BF$38),"not yet")</f>
        <v>45</v>
      </c>
      <c r="BG180" s="133" cm="1">
        <f t="array" ref="BG180:BG191">_xlfn._xlws.FILTER(DatabaseYr[Precp],(DatabaseYr[Station]=$C180)*(DatabaseYr[year]=BG$38),"not yet")</f>
        <v>38.6</v>
      </c>
      <c r="BH180" s="133" cm="1">
        <f t="array" ref="BH180:BH191">_xlfn._xlws.FILTER(DatabaseYr[Precp],(DatabaseYr[Station]=$C180)*(DatabaseYr[year]=BH$38),"not yet")</f>
        <v>41</v>
      </c>
      <c r="BI180" s="183" t="str" cm="1">
        <f t="array" ref="BI180">_xlfn._xlws.FILTER(DatabaseYr[Precp],(DatabaseYr[Station]=$C180)*(DatabaseYr[year]=BI$38),"not yet")</f>
        <v>not yet</v>
      </c>
      <c r="BN180" s="185" cm="1">
        <f t="array" ref="BN180:BN191">_xlfn._xlws.FILTER(DatabaseYr[Cloud Amount],(DatabaseYr[Station]=$C180)*(DatabaseYr[year]=BB$38),"not yet")</f>
        <v>6.9</v>
      </c>
      <c r="BO180" s="185" cm="1">
        <f t="array" ref="BO180:BO191">_xlfn._xlws.FILTER(DatabaseYr[Cloud Amount],(DatabaseYr[Station]=$C180)*(DatabaseYr[year]=BC$38),"not yet")</f>
        <v>9.1</v>
      </c>
      <c r="BP180" s="185" cm="1">
        <f t="array" ref="BP180:BP191">_xlfn._xlws.FILTER(DatabaseYr[Cloud Amount],(DatabaseYr[Station]=$C180)*(DatabaseYr[year]=BD$38),"not yet")</f>
        <v>7.6</v>
      </c>
      <c r="BQ180" s="185" cm="1">
        <f t="array" ref="BQ180:BQ191">_xlfn._xlws.FILTER(DatabaseYr[Cloud Amount],(DatabaseYr[Station]=$C180)*(DatabaseYr[year]=BE$38),"not yet")</f>
        <v>7.7</v>
      </c>
      <c r="BR180" s="185" cm="1">
        <f t="array" ref="BR180:BR191">_xlfn._xlws.FILTER(DatabaseYr[Cloud Amount],(DatabaseYr[Station]=$C180)*(DatabaseYr[year]=BF$38),"not yet")</f>
        <v>7.7</v>
      </c>
      <c r="BS180" s="185" cm="1">
        <f t="array" ref="BS180:BS191">_xlfn._xlws.FILTER(DatabaseYr[Cloud Amount],(DatabaseYr[Station]=$C180)*(DatabaseYr[year]=BG$38),"not yet")</f>
        <v>7.2</v>
      </c>
      <c r="BT180" s="185" cm="1">
        <f t="array" ref="BT180:BT191">_xlfn._xlws.FILTER(DatabaseYr[Cloud Amount],(DatabaseYr[Station]=$C180)*(DatabaseYr[year]=BH$38),"not yet")</f>
        <v>6.5</v>
      </c>
      <c r="BU180" s="199" t="str" cm="1">
        <f t="array" ref="BU180">_xlfn._xlws.FILTER(DatabaseYr[Cloud Amount],(DatabaseYr[Station]=$C180)*(DatabaseYr[year]=BI$38),"not yet")</f>
        <v>not yet</v>
      </c>
    </row>
    <row r="181" spans="2:73" x14ac:dyDescent="0.25">
      <c r="D181" s="149" t="str">
        <f>$D$145</f>
        <v>February</v>
      </c>
      <c r="E181" s="147">
        <f>$E$145</f>
        <v>2</v>
      </c>
      <c r="F181" s="184">
        <v>270.66000000000003</v>
      </c>
      <c r="G181" s="184">
        <v>206.73</v>
      </c>
      <c r="H181" s="184">
        <v>249.12</v>
      </c>
      <c r="I181" s="184">
        <v>165.94</v>
      </c>
      <c r="J181" s="184">
        <v>216.08</v>
      </c>
      <c r="K181" s="184">
        <v>364.83</v>
      </c>
      <c r="L181" s="184">
        <v>371.69</v>
      </c>
      <c r="M181" s="184"/>
      <c r="R181" s="133">
        <v>78.900000000000006</v>
      </c>
      <c r="S181" s="133">
        <v>80.099999999999994</v>
      </c>
      <c r="T181" s="133">
        <v>70</v>
      </c>
      <c r="U181" s="133">
        <v>54.5</v>
      </c>
      <c r="V181" s="133">
        <v>55.5</v>
      </c>
      <c r="W181" s="133">
        <v>126</v>
      </c>
      <c r="X181" s="133">
        <v>150.6</v>
      </c>
      <c r="Y181" s="183"/>
      <c r="AD181" s="134">
        <v>17.3</v>
      </c>
      <c r="AE181" s="134">
        <v>15.5</v>
      </c>
      <c r="AF181" s="134">
        <v>17</v>
      </c>
      <c r="AG181" s="134">
        <v>15.6</v>
      </c>
      <c r="AH181" s="134">
        <v>18.8</v>
      </c>
      <c r="AI181" s="134">
        <v>18.7</v>
      </c>
      <c r="AJ181" s="134">
        <v>19.100000000000001</v>
      </c>
      <c r="AK181" s="184"/>
      <c r="AP181" s="133">
        <v>72</v>
      </c>
      <c r="AQ181" s="133">
        <v>80</v>
      </c>
      <c r="AR181" s="133">
        <v>69</v>
      </c>
      <c r="AS181" s="133">
        <v>79</v>
      </c>
      <c r="AT181" s="133">
        <v>79</v>
      </c>
      <c r="AU181" s="133">
        <v>72</v>
      </c>
      <c r="AV181" s="133">
        <v>74</v>
      </c>
      <c r="AW181" s="183"/>
      <c r="BB181" s="133">
        <v>90</v>
      </c>
      <c r="BC181" s="133">
        <v>78.900000000000006</v>
      </c>
      <c r="BD181" s="133">
        <v>123.7</v>
      </c>
      <c r="BE181" s="133">
        <v>163.6</v>
      </c>
      <c r="BF181" s="133">
        <v>64.099999999999994</v>
      </c>
      <c r="BG181" s="133">
        <v>29.6</v>
      </c>
      <c r="BH181" s="133">
        <v>46.5</v>
      </c>
      <c r="BI181" s="183"/>
      <c r="BN181" s="185">
        <v>7.7</v>
      </c>
      <c r="BO181" s="185">
        <v>7.8</v>
      </c>
      <c r="BP181" s="185">
        <v>7.7</v>
      </c>
      <c r="BQ181" s="185">
        <v>8.5</v>
      </c>
      <c r="BR181" s="185">
        <v>8.1999999999999993</v>
      </c>
      <c r="BS181" s="185">
        <v>6.7</v>
      </c>
      <c r="BT181" s="185">
        <v>5.8</v>
      </c>
      <c r="BU181" s="199"/>
    </row>
    <row r="182" spans="2:73" x14ac:dyDescent="0.25">
      <c r="D182" s="149" t="str">
        <f>$D$146</f>
        <v>March</v>
      </c>
      <c r="E182" s="147">
        <f>$E$146</f>
        <v>3</v>
      </c>
      <c r="F182" s="184">
        <v>281.66000000000003</v>
      </c>
      <c r="G182" s="184">
        <v>286.97000000000003</v>
      </c>
      <c r="H182" s="184">
        <v>270.10000000000002</v>
      </c>
      <c r="I182" s="184">
        <v>414.96</v>
      </c>
      <c r="J182" s="184">
        <v>267.69</v>
      </c>
      <c r="K182" s="184">
        <v>364.91</v>
      </c>
      <c r="L182" s="184">
        <v>379.77</v>
      </c>
      <c r="M182" s="184"/>
      <c r="R182" s="133">
        <v>89.3</v>
      </c>
      <c r="S182" s="133">
        <v>90.3</v>
      </c>
      <c r="T182" s="133">
        <v>60.8</v>
      </c>
      <c r="U182" s="133">
        <v>161.1</v>
      </c>
      <c r="V182" s="133">
        <v>76.3</v>
      </c>
      <c r="W182" s="133">
        <v>87.1</v>
      </c>
      <c r="X182" s="133">
        <v>110.1</v>
      </c>
      <c r="Y182" s="183"/>
      <c r="AD182" s="134">
        <v>18.899999999999999</v>
      </c>
      <c r="AE182" s="134">
        <v>17.5</v>
      </c>
      <c r="AF182" s="134">
        <v>18.2</v>
      </c>
      <c r="AG182" s="134">
        <v>20.6</v>
      </c>
      <c r="AH182" s="134">
        <v>19.8</v>
      </c>
      <c r="AI182" s="134">
        <v>20.8</v>
      </c>
      <c r="AJ182" s="134">
        <v>20.3</v>
      </c>
      <c r="AK182" s="184"/>
      <c r="AP182" s="133">
        <v>80</v>
      </c>
      <c r="AQ182" s="133">
        <v>75</v>
      </c>
      <c r="AR182" s="133">
        <v>75</v>
      </c>
      <c r="AS182" s="133">
        <v>69</v>
      </c>
      <c r="AT182" s="133">
        <v>75</v>
      </c>
      <c r="AU182" s="133">
        <v>75</v>
      </c>
      <c r="AV182" s="133">
        <v>83</v>
      </c>
      <c r="AW182" s="183"/>
      <c r="BB182" s="133">
        <v>182</v>
      </c>
      <c r="BC182" s="133">
        <v>285.7</v>
      </c>
      <c r="BD182" s="133">
        <v>182.7</v>
      </c>
      <c r="BE182" s="133">
        <v>37.299999999999997</v>
      </c>
      <c r="BF182" s="133">
        <v>184.2</v>
      </c>
      <c r="BG182" s="133">
        <v>245.5</v>
      </c>
      <c r="BH182" s="133">
        <v>77.5</v>
      </c>
      <c r="BI182" s="183"/>
      <c r="BN182" s="185">
        <v>7.8</v>
      </c>
      <c r="BO182" s="185">
        <v>8</v>
      </c>
      <c r="BP182" s="185">
        <v>8.5</v>
      </c>
      <c r="BQ182" s="185">
        <v>6.2</v>
      </c>
      <c r="BR182" s="185">
        <v>8</v>
      </c>
      <c r="BS182" s="185">
        <v>7.6</v>
      </c>
      <c r="BT182" s="185">
        <v>7.2</v>
      </c>
      <c r="BU182" s="199"/>
    </row>
    <row r="183" spans="2:73" x14ac:dyDescent="0.25">
      <c r="D183" s="149" t="str">
        <f>$D$147</f>
        <v>April</v>
      </c>
      <c r="E183" s="147">
        <f>$E$147</f>
        <v>4</v>
      </c>
      <c r="F183" s="184">
        <v>446.99</v>
      </c>
      <c r="G183" s="184">
        <v>366.1</v>
      </c>
      <c r="H183" s="184">
        <v>395.06</v>
      </c>
      <c r="I183" s="184">
        <v>393.13</v>
      </c>
      <c r="J183" s="184">
        <v>340.22</v>
      </c>
      <c r="K183" s="184">
        <v>367.41</v>
      </c>
      <c r="L183" s="184">
        <v>470.78</v>
      </c>
      <c r="M183" s="184"/>
      <c r="R183" s="133">
        <v>112.9</v>
      </c>
      <c r="S183" s="133">
        <v>81.900000000000006</v>
      </c>
      <c r="T183" s="133">
        <v>105.6</v>
      </c>
      <c r="U183" s="133">
        <v>115.8</v>
      </c>
      <c r="V183" s="133">
        <v>105</v>
      </c>
      <c r="W183" s="133">
        <v>93.6</v>
      </c>
      <c r="X183" s="133">
        <v>133.1</v>
      </c>
      <c r="Y183" s="183"/>
      <c r="AD183" s="134">
        <v>22.7</v>
      </c>
      <c r="AE183" s="134">
        <v>24</v>
      </c>
      <c r="AF183" s="134">
        <v>22.5</v>
      </c>
      <c r="AG183" s="134">
        <v>23.5</v>
      </c>
      <c r="AH183" s="134">
        <v>24.2</v>
      </c>
      <c r="AI183" s="134">
        <v>20.9</v>
      </c>
      <c r="AJ183" s="134">
        <v>22.4</v>
      </c>
      <c r="AK183" s="184"/>
      <c r="AP183" s="133">
        <v>75</v>
      </c>
      <c r="AQ183" s="133">
        <v>76</v>
      </c>
      <c r="AR183" s="133">
        <v>66</v>
      </c>
      <c r="AS183" s="133">
        <v>66</v>
      </c>
      <c r="AT183" s="133">
        <v>76</v>
      </c>
      <c r="AU183" s="133">
        <v>73</v>
      </c>
      <c r="AV183" s="133">
        <v>77</v>
      </c>
      <c r="AW183" s="183"/>
      <c r="BB183" s="133">
        <v>87.6</v>
      </c>
      <c r="BC183" s="133">
        <v>184.4</v>
      </c>
      <c r="BD183" s="133">
        <v>121.5</v>
      </c>
      <c r="BE183" s="133">
        <v>59.6</v>
      </c>
      <c r="BF183" s="133">
        <v>115.1</v>
      </c>
      <c r="BG183" s="133">
        <v>87.9</v>
      </c>
      <c r="BH183" s="133">
        <v>60</v>
      </c>
      <c r="BI183" s="183"/>
      <c r="BN183" s="185">
        <v>7.1</v>
      </c>
      <c r="BO183" s="185">
        <v>8.1</v>
      </c>
      <c r="BP183" s="185">
        <v>7.3</v>
      </c>
      <c r="BQ183" s="185">
        <v>7.5</v>
      </c>
      <c r="BR183" s="185">
        <v>7.6</v>
      </c>
      <c r="BS183" s="185">
        <v>7.8</v>
      </c>
      <c r="BT183" s="185">
        <v>7.1</v>
      </c>
      <c r="BU183" s="199"/>
    </row>
    <row r="184" spans="2:73" x14ac:dyDescent="0.25">
      <c r="D184" s="149" t="str">
        <f>$D$148</f>
        <v>May</v>
      </c>
      <c r="E184" s="147">
        <f>$E$148</f>
        <v>5</v>
      </c>
      <c r="F184" s="184">
        <v>376.46</v>
      </c>
      <c r="G184" s="184">
        <v>465.62</v>
      </c>
      <c r="H184" s="184">
        <v>438.1</v>
      </c>
      <c r="I184" s="184">
        <v>474.16</v>
      </c>
      <c r="J184" s="184">
        <v>330.76</v>
      </c>
      <c r="K184" s="184">
        <v>477.51</v>
      </c>
      <c r="L184" s="184">
        <v>531.82000000000005</v>
      </c>
      <c r="M184" s="184"/>
      <c r="R184" s="133">
        <v>82.1</v>
      </c>
      <c r="S184" s="133">
        <v>104</v>
      </c>
      <c r="T184" s="133">
        <v>83.8</v>
      </c>
      <c r="U184" s="133">
        <v>137.30000000000001</v>
      </c>
      <c r="V184" s="133">
        <v>80.3</v>
      </c>
      <c r="W184" s="133">
        <v>107.2</v>
      </c>
      <c r="X184" s="133">
        <v>141.30000000000001</v>
      </c>
      <c r="Y184" s="183"/>
      <c r="AD184" s="134">
        <v>26.1</v>
      </c>
      <c r="AE184" s="134">
        <v>27.1</v>
      </c>
      <c r="AF184" s="134">
        <v>25.6</v>
      </c>
      <c r="AG184" s="134">
        <v>28.2</v>
      </c>
      <c r="AH184" s="134">
        <v>25</v>
      </c>
      <c r="AI184" s="134">
        <v>26.9</v>
      </c>
      <c r="AJ184" s="134">
        <v>28.2</v>
      </c>
      <c r="AK184" s="184"/>
      <c r="AP184" s="133">
        <v>78</v>
      </c>
      <c r="AQ184" s="133">
        <v>71</v>
      </c>
      <c r="AR184" s="133">
        <v>73</v>
      </c>
      <c r="AS184" s="133">
        <v>64</v>
      </c>
      <c r="AT184" s="133">
        <v>77</v>
      </c>
      <c r="AU184" s="133">
        <v>77</v>
      </c>
      <c r="AV184" s="133">
        <v>74</v>
      </c>
      <c r="AW184" s="183"/>
      <c r="BB184" s="133">
        <v>302.8</v>
      </c>
      <c r="BC184" s="133">
        <v>186.7</v>
      </c>
      <c r="BD184" s="133">
        <v>135.5</v>
      </c>
      <c r="BE184" s="133">
        <v>42</v>
      </c>
      <c r="BF184" s="133">
        <v>335.8</v>
      </c>
      <c r="BG184" s="133">
        <v>405.8</v>
      </c>
      <c r="BH184" s="133">
        <v>119.5</v>
      </c>
      <c r="BI184" s="183"/>
      <c r="BN184" s="185">
        <v>7.8</v>
      </c>
      <c r="BO184" s="185">
        <v>7.8</v>
      </c>
      <c r="BP184" s="185">
        <v>8.5</v>
      </c>
      <c r="BQ184" s="185">
        <v>7.2</v>
      </c>
      <c r="BR184" s="185">
        <v>8.5</v>
      </c>
      <c r="BS184" s="185">
        <v>7.8</v>
      </c>
      <c r="BT184" s="185">
        <v>7.7</v>
      </c>
      <c r="BU184" s="199"/>
    </row>
    <row r="185" spans="2:73" x14ac:dyDescent="0.25">
      <c r="D185" s="149" t="str">
        <f>$D$149</f>
        <v>June</v>
      </c>
      <c r="E185" s="147">
        <f>$E$149</f>
        <v>6</v>
      </c>
      <c r="F185" s="184">
        <v>557.45000000000005</v>
      </c>
      <c r="G185" s="184">
        <v>495.86</v>
      </c>
      <c r="H185" s="184">
        <v>387.8</v>
      </c>
      <c r="I185" s="184">
        <v>429.92</v>
      </c>
      <c r="J185" s="184">
        <v>380.46</v>
      </c>
      <c r="K185" s="184">
        <v>609.14</v>
      </c>
      <c r="L185" s="184">
        <v>525.95000000000005</v>
      </c>
      <c r="M185" s="184"/>
      <c r="R185" s="133">
        <v>146.9</v>
      </c>
      <c r="S185" s="133">
        <v>125.6</v>
      </c>
      <c r="T185" s="133">
        <v>83.8</v>
      </c>
      <c r="U185" s="133">
        <v>105.7</v>
      </c>
      <c r="V185" s="133">
        <v>91.4</v>
      </c>
      <c r="W185" s="133">
        <v>150.6</v>
      </c>
      <c r="X185" s="133">
        <v>152.4</v>
      </c>
      <c r="Y185" s="183"/>
      <c r="AD185" s="134">
        <v>30</v>
      </c>
      <c r="AE185" s="134">
        <v>29.4</v>
      </c>
      <c r="AF185" s="134">
        <v>28</v>
      </c>
      <c r="AG185" s="134">
        <v>28.5</v>
      </c>
      <c r="AH185" s="134">
        <v>28.5</v>
      </c>
      <c r="AI185" s="134">
        <v>30.5</v>
      </c>
      <c r="AJ185" s="134">
        <v>29.3</v>
      </c>
      <c r="AK185" s="184"/>
      <c r="AP185" s="133">
        <v>73</v>
      </c>
      <c r="AQ185" s="133">
        <v>72</v>
      </c>
      <c r="AR185" s="133">
        <v>75</v>
      </c>
      <c r="AS185" s="133">
        <v>69</v>
      </c>
      <c r="AT185" s="133">
        <v>77</v>
      </c>
      <c r="AU185" s="133">
        <v>68</v>
      </c>
      <c r="AV185" s="133">
        <v>74</v>
      </c>
      <c r="AW185" s="183"/>
      <c r="BB185" s="133">
        <v>248.3</v>
      </c>
      <c r="BC185" s="133">
        <v>429.8</v>
      </c>
      <c r="BD185" s="133">
        <v>649.70000000000005</v>
      </c>
      <c r="BE185" s="133">
        <v>119.8</v>
      </c>
      <c r="BF185" s="133">
        <v>419.5</v>
      </c>
      <c r="BG185" s="133">
        <v>117.9</v>
      </c>
      <c r="BH185" s="133">
        <v>316.5</v>
      </c>
      <c r="BI185" s="183"/>
      <c r="BN185" s="185">
        <v>6.4</v>
      </c>
      <c r="BO185" s="185">
        <v>7.4</v>
      </c>
      <c r="BP185" s="185">
        <v>8.6</v>
      </c>
      <c r="BQ185" s="185">
        <v>8.1</v>
      </c>
      <c r="BR185" s="185">
        <v>8.1999999999999993</v>
      </c>
      <c r="BS185" s="185">
        <v>7.6</v>
      </c>
      <c r="BT185" s="185">
        <v>7.9</v>
      </c>
      <c r="BU185" s="199"/>
    </row>
    <row r="186" spans="2:73" x14ac:dyDescent="0.25">
      <c r="D186" s="149" t="str">
        <f>$D$150</f>
        <v>July</v>
      </c>
      <c r="E186" s="147">
        <f>$E$150</f>
        <v>7</v>
      </c>
      <c r="F186" s="184">
        <v>606.46</v>
      </c>
      <c r="G186" s="184">
        <v>601.47</v>
      </c>
      <c r="H186" s="184">
        <v>572.91999999999996</v>
      </c>
      <c r="I186" s="184">
        <v>547.94000000000005</v>
      </c>
      <c r="J186" s="184">
        <v>489.42</v>
      </c>
      <c r="K186" s="184">
        <v>626.91999999999996</v>
      </c>
      <c r="L186" s="184">
        <v>628.22</v>
      </c>
      <c r="M186" s="184"/>
      <c r="R186" s="133">
        <v>169.4</v>
      </c>
      <c r="S186" s="133">
        <v>192.7</v>
      </c>
      <c r="T186" s="133">
        <v>165.3</v>
      </c>
      <c r="U186" s="133">
        <v>186.1</v>
      </c>
      <c r="V186" s="133">
        <v>145.5</v>
      </c>
      <c r="W186" s="133">
        <v>160.30000000000001</v>
      </c>
      <c r="X186" s="133">
        <v>217.2</v>
      </c>
      <c r="Y186" s="183"/>
      <c r="AD186" s="134">
        <v>30</v>
      </c>
      <c r="AE186" s="134">
        <v>30.3</v>
      </c>
      <c r="AF186" s="134">
        <v>30.3</v>
      </c>
      <c r="AG186" s="134">
        <v>30.3</v>
      </c>
      <c r="AH186" s="134">
        <v>30.3</v>
      </c>
      <c r="AI186" s="134">
        <v>30.9</v>
      </c>
      <c r="AJ186" s="134">
        <v>30.3</v>
      </c>
      <c r="AK186" s="184"/>
      <c r="AP186" s="133">
        <v>72</v>
      </c>
      <c r="AQ186" s="133">
        <v>70</v>
      </c>
      <c r="AR186" s="133">
        <v>64</v>
      </c>
      <c r="AS186" s="133">
        <v>65</v>
      </c>
      <c r="AT186" s="133">
        <v>73</v>
      </c>
      <c r="AU186" s="133">
        <v>67</v>
      </c>
      <c r="AV186" s="133">
        <v>72</v>
      </c>
      <c r="AW186" s="183"/>
      <c r="BB186" s="133">
        <v>316.8</v>
      </c>
      <c r="BC186" s="133">
        <v>174.6</v>
      </c>
      <c r="BD186" s="133">
        <v>206.6</v>
      </c>
      <c r="BE186" s="133">
        <v>190.3</v>
      </c>
      <c r="BF186" s="133">
        <v>439.3</v>
      </c>
      <c r="BG186" s="133">
        <v>133.5</v>
      </c>
      <c r="BH186" s="133">
        <v>288</v>
      </c>
      <c r="BI186" s="183"/>
      <c r="BN186" s="185">
        <v>5.8</v>
      </c>
      <c r="BO186" s="185">
        <v>5.6</v>
      </c>
      <c r="BP186" s="185">
        <v>6.8</v>
      </c>
      <c r="BQ186" s="185">
        <v>6.4</v>
      </c>
      <c r="BR186" s="185">
        <v>7.4</v>
      </c>
      <c r="BS186" s="185">
        <v>7.3</v>
      </c>
      <c r="BT186" s="185">
        <v>6.9</v>
      </c>
      <c r="BU186" s="199"/>
    </row>
    <row r="187" spans="2:73" x14ac:dyDescent="0.25">
      <c r="D187" s="149" t="str">
        <f>$D$151</f>
        <v>August</v>
      </c>
      <c r="E187" s="147">
        <f>$E$151</f>
        <v>8</v>
      </c>
      <c r="F187" s="184">
        <v>462.42</v>
      </c>
      <c r="G187" s="184">
        <v>579.39</v>
      </c>
      <c r="H187" s="184">
        <v>467.62</v>
      </c>
      <c r="I187" s="184">
        <v>417.23</v>
      </c>
      <c r="J187" s="184">
        <v>515.15</v>
      </c>
      <c r="K187" s="184">
        <v>615.97</v>
      </c>
      <c r="L187" s="184">
        <v>516.29</v>
      </c>
      <c r="M187" s="184"/>
      <c r="R187" s="133">
        <v>121.8</v>
      </c>
      <c r="S187" s="133">
        <v>187.5</v>
      </c>
      <c r="T187" s="133">
        <v>208.3</v>
      </c>
      <c r="U187" s="133">
        <v>128</v>
      </c>
      <c r="V187" s="133">
        <v>186.8</v>
      </c>
      <c r="W187" s="133">
        <v>193.5</v>
      </c>
      <c r="X187" s="133">
        <v>165.6</v>
      </c>
      <c r="Y187" s="183"/>
      <c r="AD187" s="134">
        <v>28.6</v>
      </c>
      <c r="AE187" s="134">
        <v>30.1</v>
      </c>
      <c r="AF187" s="134">
        <v>31.1</v>
      </c>
      <c r="AG187" s="134">
        <v>29.5</v>
      </c>
      <c r="AH187" s="134">
        <v>30.5</v>
      </c>
      <c r="AI187" s="134">
        <v>30.2</v>
      </c>
      <c r="AJ187" s="134">
        <v>28.9</v>
      </c>
      <c r="AK187" s="184"/>
      <c r="AP187" s="133">
        <v>76</v>
      </c>
      <c r="AQ187" s="133">
        <v>67</v>
      </c>
      <c r="AR187" s="133">
        <v>64</v>
      </c>
      <c r="AS187" s="133">
        <v>70</v>
      </c>
      <c r="AT187" s="133">
        <v>72</v>
      </c>
      <c r="AU187" s="133">
        <v>70</v>
      </c>
      <c r="AV187" s="133">
        <v>79</v>
      </c>
      <c r="AW187" s="183"/>
      <c r="BB187" s="133">
        <v>728.2</v>
      </c>
      <c r="BC187" s="133">
        <v>141.4</v>
      </c>
      <c r="BD187" s="133">
        <v>166.2</v>
      </c>
      <c r="BE187" s="133">
        <v>186.8</v>
      </c>
      <c r="BF187" s="133">
        <v>212.4</v>
      </c>
      <c r="BG187" s="133">
        <v>322.5</v>
      </c>
      <c r="BH187" s="133">
        <v>409</v>
      </c>
      <c r="BI187" s="183"/>
      <c r="BN187" s="185">
        <v>6.7</v>
      </c>
      <c r="BO187" s="185">
        <v>5.7</v>
      </c>
      <c r="BP187" s="185">
        <v>6.4</v>
      </c>
      <c r="BQ187" s="185">
        <v>7.6</v>
      </c>
      <c r="BR187" s="185">
        <v>6.5</v>
      </c>
      <c r="BS187" s="185">
        <v>6.7</v>
      </c>
      <c r="BT187" s="185">
        <v>7.2</v>
      </c>
      <c r="BU187" s="199"/>
    </row>
    <row r="188" spans="2:73" x14ac:dyDescent="0.25">
      <c r="D188" s="149" t="str">
        <f>$D$152</f>
        <v>September</v>
      </c>
      <c r="E188" s="147">
        <f>$E$152</f>
        <v>9</v>
      </c>
      <c r="F188" s="184">
        <v>462.3</v>
      </c>
      <c r="G188" s="184">
        <v>360.45</v>
      </c>
      <c r="H188" s="184">
        <v>440.33</v>
      </c>
      <c r="I188" s="184">
        <v>396.83</v>
      </c>
      <c r="J188" s="184">
        <v>402.71</v>
      </c>
      <c r="K188" s="184">
        <v>467.45</v>
      </c>
      <c r="L188" s="184">
        <v>576.86</v>
      </c>
      <c r="M188" s="184"/>
      <c r="R188" s="133">
        <v>151.19999999999999</v>
      </c>
      <c r="S188" s="133">
        <v>90.8</v>
      </c>
      <c r="T188" s="133">
        <v>167.3</v>
      </c>
      <c r="U188" s="133">
        <v>148.1</v>
      </c>
      <c r="V188" s="133">
        <v>139.69999999999999</v>
      </c>
      <c r="W188" s="133">
        <v>133.1</v>
      </c>
      <c r="X188" s="133">
        <v>225.4</v>
      </c>
      <c r="Y188" s="183"/>
      <c r="AD188" s="134">
        <v>27.4</v>
      </c>
      <c r="AE188" s="134">
        <v>27.8</v>
      </c>
      <c r="AF188" s="134">
        <v>29.6</v>
      </c>
      <c r="AG188" s="134">
        <v>28.2</v>
      </c>
      <c r="AH188" s="134">
        <v>27.3</v>
      </c>
      <c r="AI188" s="134">
        <v>27.8</v>
      </c>
      <c r="AJ188" s="134">
        <v>29.5</v>
      </c>
      <c r="AK188" s="184"/>
      <c r="AP188" s="133">
        <v>74</v>
      </c>
      <c r="AQ188" s="133">
        <v>76</v>
      </c>
      <c r="AR188" s="133">
        <v>65</v>
      </c>
      <c r="AS188" s="133">
        <v>70</v>
      </c>
      <c r="AT188" s="133">
        <v>79</v>
      </c>
      <c r="AU188" s="133">
        <v>73</v>
      </c>
      <c r="AV188" s="133">
        <v>72</v>
      </c>
      <c r="AW188" s="183"/>
      <c r="BB188" s="133">
        <v>309.89999999999998</v>
      </c>
      <c r="BC188" s="133">
        <v>428.5</v>
      </c>
      <c r="BD188" s="133">
        <v>175.6</v>
      </c>
      <c r="BE188" s="133">
        <v>321.89999999999998</v>
      </c>
      <c r="BF188" s="133">
        <v>377.1</v>
      </c>
      <c r="BG188" s="133">
        <v>129.5</v>
      </c>
      <c r="BH188" s="133">
        <v>181.5</v>
      </c>
      <c r="BI188" s="183"/>
      <c r="BN188" s="185">
        <v>6.3</v>
      </c>
      <c r="BO188" s="185">
        <v>7.7</v>
      </c>
      <c r="BP188" s="185">
        <v>6.7</v>
      </c>
      <c r="BQ188" s="185">
        <v>7.2</v>
      </c>
      <c r="BR188" s="185">
        <v>7.1</v>
      </c>
      <c r="BS188" s="185">
        <v>7.4</v>
      </c>
      <c r="BT188" s="185">
        <v>5.0999999999999996</v>
      </c>
      <c r="BU188" s="199"/>
    </row>
    <row r="189" spans="2:73" x14ac:dyDescent="0.25">
      <c r="D189" s="149" t="str">
        <f>$D$153</f>
        <v>October</v>
      </c>
      <c r="E189" s="147">
        <f>$E$153</f>
        <v>10</v>
      </c>
      <c r="F189" s="184">
        <v>373.57</v>
      </c>
      <c r="G189" s="184">
        <v>391</v>
      </c>
      <c r="H189" s="184">
        <v>293.23</v>
      </c>
      <c r="I189" s="184">
        <v>290.66000000000003</v>
      </c>
      <c r="J189" s="184">
        <v>478.47</v>
      </c>
      <c r="K189" s="184">
        <v>333.58</v>
      </c>
      <c r="L189" s="184">
        <v>388.3</v>
      </c>
      <c r="M189" s="184"/>
      <c r="R189" s="133">
        <v>111.6</v>
      </c>
      <c r="S189" s="133">
        <v>132.1</v>
      </c>
      <c r="T189" s="133">
        <v>101</v>
      </c>
      <c r="U189" s="133">
        <v>103.8</v>
      </c>
      <c r="V189" s="133">
        <v>159</v>
      </c>
      <c r="W189" s="133">
        <v>83</v>
      </c>
      <c r="X189" s="133">
        <v>124.5</v>
      </c>
      <c r="Y189" s="183"/>
      <c r="AD189" s="134">
        <v>25.2</v>
      </c>
      <c r="AE189" s="134">
        <v>27</v>
      </c>
      <c r="AF189" s="134">
        <v>25.6</v>
      </c>
      <c r="AG189" s="134">
        <v>23.3</v>
      </c>
      <c r="AH189" s="134">
        <v>25.3</v>
      </c>
      <c r="AI189" s="134">
        <v>24.5</v>
      </c>
      <c r="AJ189" s="134">
        <v>25.7</v>
      </c>
      <c r="AK189" s="184"/>
      <c r="AP189" s="133">
        <v>78</v>
      </c>
      <c r="AQ189" s="133">
        <v>75</v>
      </c>
      <c r="AR189" s="133">
        <v>73</v>
      </c>
      <c r="AS189" s="133">
        <v>71</v>
      </c>
      <c r="AT189" s="133">
        <v>74</v>
      </c>
      <c r="AU189" s="133">
        <v>77</v>
      </c>
      <c r="AV189" s="133">
        <v>76</v>
      </c>
      <c r="AW189" s="183"/>
      <c r="BB189" s="133">
        <v>135.30000000000001</v>
      </c>
      <c r="BC189" s="133">
        <v>137.6</v>
      </c>
      <c r="BD189" s="133">
        <v>368.6</v>
      </c>
      <c r="BE189" s="133">
        <v>125.1</v>
      </c>
      <c r="BF189" s="133">
        <v>27.1</v>
      </c>
      <c r="BG189" s="133">
        <v>25.5</v>
      </c>
      <c r="BH189" s="133">
        <v>245</v>
      </c>
      <c r="BI189" s="183"/>
      <c r="BN189" s="185">
        <v>6.6</v>
      </c>
      <c r="BO189" s="185">
        <v>6.8</v>
      </c>
      <c r="BP189" s="185">
        <v>7.9</v>
      </c>
      <c r="BQ189" s="185">
        <v>7.3</v>
      </c>
      <c r="BR189" s="185">
        <v>6</v>
      </c>
      <c r="BS189" s="185">
        <v>7.7</v>
      </c>
      <c r="BT189" s="185">
        <v>7.1</v>
      </c>
      <c r="BU189" s="199"/>
    </row>
    <row r="190" spans="2:73" x14ac:dyDescent="0.25">
      <c r="D190" s="149" t="str">
        <f>$D$154</f>
        <v>November</v>
      </c>
      <c r="E190" s="147">
        <f>$E$154</f>
        <v>11</v>
      </c>
      <c r="F190" s="184">
        <v>308.63</v>
      </c>
      <c r="G190" s="184">
        <v>274.58</v>
      </c>
      <c r="H190" s="184">
        <v>193.87</v>
      </c>
      <c r="I190" s="184">
        <v>248.54</v>
      </c>
      <c r="J190" s="184">
        <v>324.38</v>
      </c>
      <c r="K190" s="184">
        <v>302.85000000000002</v>
      </c>
      <c r="L190" s="184">
        <v>241.8</v>
      </c>
      <c r="M190" s="184"/>
      <c r="R190" s="133">
        <v>107.2</v>
      </c>
      <c r="S190" s="133">
        <v>86.4</v>
      </c>
      <c r="T190" s="133">
        <v>55.6</v>
      </c>
      <c r="U190" s="133">
        <v>91</v>
      </c>
      <c r="V190" s="133">
        <v>102.9</v>
      </c>
      <c r="W190" s="133">
        <v>88</v>
      </c>
      <c r="X190" s="133">
        <v>64.7</v>
      </c>
      <c r="Y190" s="183"/>
      <c r="AD190" s="134">
        <v>23.5</v>
      </c>
      <c r="AE190" s="134">
        <v>22.6</v>
      </c>
      <c r="AF190" s="134">
        <v>22.5</v>
      </c>
      <c r="AG190" s="134">
        <v>22.7</v>
      </c>
      <c r="AH190" s="134">
        <v>22</v>
      </c>
      <c r="AI190" s="134">
        <v>23.3</v>
      </c>
      <c r="AJ190" s="134">
        <v>21.2</v>
      </c>
      <c r="AK190" s="184"/>
      <c r="AP190" s="133">
        <v>79</v>
      </c>
      <c r="AQ190" s="133">
        <v>74</v>
      </c>
      <c r="AR190" s="133">
        <v>77</v>
      </c>
      <c r="AS190" s="133">
        <v>74</v>
      </c>
      <c r="AT190" s="133">
        <v>75</v>
      </c>
      <c r="AU190" s="133">
        <v>76</v>
      </c>
      <c r="AV190" s="133">
        <v>78</v>
      </c>
      <c r="AW190" s="183"/>
      <c r="BB190" s="133">
        <v>22.6</v>
      </c>
      <c r="BC190" s="133">
        <v>111.6</v>
      </c>
      <c r="BD190" s="133">
        <v>120.9</v>
      </c>
      <c r="BE190" s="133">
        <v>64.400000000000006</v>
      </c>
      <c r="BF190" s="133">
        <v>13.8</v>
      </c>
      <c r="BG190" s="133">
        <v>21.5</v>
      </c>
      <c r="BH190" s="133">
        <v>70</v>
      </c>
      <c r="BI190" s="183"/>
      <c r="BN190" s="185">
        <v>6.6</v>
      </c>
      <c r="BO190" s="185">
        <v>7.6</v>
      </c>
      <c r="BP190" s="185">
        <v>8.6</v>
      </c>
      <c r="BQ190" s="185">
        <v>7.5</v>
      </c>
      <c r="BR190" s="185">
        <v>6.9</v>
      </c>
      <c r="BS190" s="185">
        <v>7.6</v>
      </c>
      <c r="BT190" s="185">
        <v>7.9</v>
      </c>
      <c r="BU190" s="199"/>
    </row>
    <row r="191" spans="2:73" x14ac:dyDescent="0.25">
      <c r="D191" s="149" t="str">
        <f>$D$155</f>
        <v>December</v>
      </c>
      <c r="E191" s="147">
        <f>$E$155</f>
        <v>12</v>
      </c>
      <c r="F191" s="184">
        <v>182.96</v>
      </c>
      <c r="G191" s="184">
        <v>236.92</v>
      </c>
      <c r="H191" s="184">
        <v>179.95</v>
      </c>
      <c r="I191" s="184">
        <v>218.47</v>
      </c>
      <c r="J191" s="184">
        <v>255.32</v>
      </c>
      <c r="K191" s="184">
        <v>168.42</v>
      </c>
      <c r="L191" s="184">
        <v>241.26</v>
      </c>
      <c r="M191" s="184"/>
      <c r="R191" s="133">
        <v>39.299999999999997</v>
      </c>
      <c r="S191" s="133">
        <v>84.8</v>
      </c>
      <c r="T191" s="133">
        <v>56.4</v>
      </c>
      <c r="U191" s="133">
        <v>91.1</v>
      </c>
      <c r="V191" s="133">
        <v>80.8</v>
      </c>
      <c r="W191" s="133">
        <v>16.899999999999999</v>
      </c>
      <c r="X191" s="133">
        <v>83</v>
      </c>
      <c r="Y191" s="183"/>
      <c r="AD191" s="134">
        <v>18.899999999999999</v>
      </c>
      <c r="AE191" s="134">
        <v>20.100000000000001</v>
      </c>
      <c r="AF191" s="134">
        <v>17.8</v>
      </c>
      <c r="AG191" s="134">
        <v>19.5</v>
      </c>
      <c r="AH191" s="134">
        <v>19.100000000000001</v>
      </c>
      <c r="AI191" s="134">
        <v>18.100000000000001</v>
      </c>
      <c r="AJ191" s="134">
        <v>18.3</v>
      </c>
      <c r="AK191" s="184"/>
      <c r="AP191" s="133">
        <v>79</v>
      </c>
      <c r="AQ191" s="133">
        <v>71</v>
      </c>
      <c r="AR191" s="133">
        <v>74</v>
      </c>
      <c r="AS191" s="133">
        <v>75</v>
      </c>
      <c r="AT191" s="133">
        <v>77</v>
      </c>
      <c r="AU191" s="133">
        <v>88</v>
      </c>
      <c r="AV191" s="133">
        <v>77</v>
      </c>
      <c r="AW191" s="183"/>
      <c r="BB191" s="133">
        <v>75.7</v>
      </c>
      <c r="BC191" s="133">
        <v>16.5</v>
      </c>
      <c r="BD191" s="133">
        <v>66.900000000000006</v>
      </c>
      <c r="BE191" s="133">
        <v>54.4</v>
      </c>
      <c r="BF191" s="133">
        <v>136.19999999999999</v>
      </c>
      <c r="BG191" s="133">
        <v>145</v>
      </c>
      <c r="BH191" s="133">
        <v>54</v>
      </c>
      <c r="BI191" s="183"/>
      <c r="BN191" s="185">
        <v>8.5</v>
      </c>
      <c r="BO191" s="185">
        <v>7</v>
      </c>
      <c r="BP191" s="185">
        <v>8.3000000000000007</v>
      </c>
      <c r="BQ191" s="185">
        <v>7.2</v>
      </c>
      <c r="BR191" s="185">
        <v>7.6</v>
      </c>
      <c r="BS191" s="185">
        <v>9.3000000000000007</v>
      </c>
      <c r="BT191" s="185">
        <v>7.5</v>
      </c>
      <c r="BU191" s="199"/>
    </row>
    <row r="192" spans="2:73" x14ac:dyDescent="0.25">
      <c r="B192" s="195" t="str">
        <f>_xlfn.XLOOKUP(C192,TableStation[Station],TableStation[Name])</f>
        <v>鞍部</v>
      </c>
      <c r="C192" s="196" t="s">
        <v>7838</v>
      </c>
      <c r="D192" s="197" t="str">
        <f>$D$144</f>
        <v>January</v>
      </c>
      <c r="E192" s="198">
        <f>$E$144</f>
        <v>1</v>
      </c>
      <c r="F192" s="184" cm="1">
        <f t="array" ref="F192:F203">_xlfn._xlws.FILTER(DatabaseYr[GloblRad],(DatabaseYr[Station]=$C192)*(DatabaseYr[year]=F$38),"not yet")</f>
        <v>210.8</v>
      </c>
      <c r="G192" s="184" cm="1">
        <f t="array" ref="G192:G203">_xlfn._xlws.FILTER(DatabaseYr[GloblRad],(DatabaseYr[Station]=$C192)*(DatabaseYr[year]=G$38),"not yet")</f>
        <v>104.25</v>
      </c>
      <c r="H192" s="184" cm="1">
        <f t="array" ref="H192:H203">_xlfn._xlws.FILTER(DatabaseYr[GloblRad],(DatabaseYr[Station]=$C192)*(DatabaseYr[year]=H$38),"not yet")</f>
        <v>188.33</v>
      </c>
      <c r="I192" s="184" cm="1">
        <f t="array" ref="I192:I203">_xlfn._xlws.FILTER(DatabaseYr[GloblRad],(DatabaseYr[Station]=$C192)*(DatabaseYr[year]=I$38),"not yet")</f>
        <v>172.25</v>
      </c>
      <c r="J192" s="184" cm="1">
        <f t="array" ref="J192:J203">_xlfn._xlws.FILTER(DatabaseYr[GloblRad],(DatabaseYr[Station]=$C192)*(DatabaseYr[year]=J$38),"not yet")</f>
        <v>201.22</v>
      </c>
      <c r="K192" s="184" cm="1">
        <f t="array" ref="K192:K203">_xlfn._xlws.FILTER(DatabaseYr[GloblRad],(DatabaseYr[Station]=$C192)*(DatabaseYr[year]=K$38),"not yet")</f>
        <v>216.62</v>
      </c>
      <c r="L192" s="184" cm="1">
        <f t="array" ref="L192:L203">_xlfn._xlws.FILTER(DatabaseYr[GloblRad],(DatabaseYr[Station]=$C192)*(DatabaseYr[year]=L$38),"not yet")</f>
        <v>228.06</v>
      </c>
      <c r="M192" s="184" t="str" cm="1">
        <f t="array" ref="M192">_xlfn._xlws.FILTER(DatabaseYr[GloblRad],(DatabaseYr[Station]=$C192)*(DatabaseYr[year]=M$38),"not yet")</f>
        <v>not yet</v>
      </c>
      <c r="R192" s="133" cm="1">
        <f t="array" ref="R192:R203">_xlfn._xlws.FILTER(DatabaseYr[SunShine],(DatabaseYr[Station]=$C192)*(DatabaseYr[year]=F$38),"not yet")</f>
        <v>72.099999999999994</v>
      </c>
      <c r="S192" s="133" cm="1">
        <f t="array" ref="S192:S203">_xlfn._xlws.FILTER(DatabaseYr[SunShine],(DatabaseYr[Station]=$C192)*(DatabaseYr[year]=S$38),"not yet")</f>
        <v>13.8</v>
      </c>
      <c r="T192" s="133" cm="1">
        <f t="array" ref="T192:T203">_xlfn._xlws.FILTER(DatabaseYr[SunShine],(DatabaseYr[Station]=$C192)*(DatabaseYr[year]=T$38),"not yet")</f>
        <v>52.7</v>
      </c>
      <c r="U192" s="133" cm="1">
        <f t="array" ref="U192:U203">_xlfn._xlws.FILTER(DatabaseYr[SunShine],(DatabaseYr[Station]=$C192)*(DatabaseYr[year]=U$38),"not yet")</f>
        <v>48.1</v>
      </c>
      <c r="V192" s="133" cm="1">
        <f t="array" ref="V192:V203">_xlfn._xlws.FILTER(DatabaseYr[SunShine],(DatabaseYr[Station]=$C192)*(DatabaseYr[year]=V$38),"not yet")</f>
        <v>61.7</v>
      </c>
      <c r="W192" s="133" cm="1">
        <f t="array" ref="W192:W203">_xlfn._xlws.FILTER(DatabaseYr[SunShine],(DatabaseYr[Station]=$C192)*(DatabaseYr[year]=W$38),"not yet")</f>
        <v>93.9</v>
      </c>
      <c r="X192" s="133" cm="1">
        <f t="array" ref="X192:X203">_xlfn._xlws.FILTER(DatabaseYr[SunShine],(DatabaseYr[Station]=$C192)*(DatabaseYr[year]=X$38),"not yet")</f>
        <v>70.8</v>
      </c>
      <c r="Y192" s="183" t="str" cm="1">
        <f t="array" ref="Y192">_xlfn._xlws.FILTER(DatabaseYr[SunShine],(DatabaseYr[Station]=$C192)*(DatabaseYr[year]=Y$38),"not yet")</f>
        <v>not yet</v>
      </c>
      <c r="AD192" s="134" cm="1">
        <f t="array" ref="AD192:AD203">_xlfn._xlws.FILTER(DatabaseYr[Temperature],(DatabaseYr[Station]=$C192)*(DatabaseYr[year]=AD$38),"not yet")</f>
        <v>9.8000000000000007</v>
      </c>
      <c r="AE192" s="134" cm="1">
        <f t="array" ref="AE192:AE203">_xlfn._xlws.FILTER(DatabaseYr[Temperature],(DatabaseYr[Station]=$C192)*(DatabaseYr[year]=AE$38),"not yet")</f>
        <v>10.3</v>
      </c>
      <c r="AF192" s="134" cm="1">
        <f t="array" ref="AF192:AF203">_xlfn._xlws.FILTER(DatabaseYr[Temperature],(DatabaseYr[Station]=$C192)*(DatabaseYr[year]=AF$38),"not yet")</f>
        <v>11.6</v>
      </c>
      <c r="AG192" s="134" cm="1">
        <f t="array" ref="AG192:AG203">_xlfn._xlws.FILTER(DatabaseYr[Temperature],(DatabaseYr[Station]=$C192)*(DatabaseYr[year]=AG$38),"not yet")</f>
        <v>10.6</v>
      </c>
      <c r="AH192" s="134" cm="1">
        <f t="array" ref="AH192:AH203">_xlfn._xlws.FILTER(DatabaseYr[Temperature],(DatabaseYr[Station]=$C192)*(DatabaseYr[year]=AH$38),"not yet")</f>
        <v>12.3</v>
      </c>
      <c r="AI192" s="134" cm="1">
        <f t="array" ref="AI192:AI203">_xlfn._xlws.FILTER(DatabaseYr[Temperature],(DatabaseYr[Station]=$C192)*(DatabaseYr[year]=AI$38),"not yet")</f>
        <v>11.7</v>
      </c>
      <c r="AJ192" s="134" cm="1">
        <f t="array" ref="AJ192:AJ203">_xlfn._xlws.FILTER(DatabaseYr[Temperature],(DatabaseYr[Station]=$C192)*(DatabaseYr[year]=AJ$38),"not yet")</f>
        <v>9</v>
      </c>
      <c r="AK192" s="184" t="str" cm="1">
        <f t="array" ref="AK192">_xlfn._xlws.FILTER(DatabaseYr[Temperature],(DatabaseYr[Station]=$C192)*(DatabaseYr[year]=AK$38),"not yet")</f>
        <v>not yet</v>
      </c>
      <c r="AP192" s="133" cm="1">
        <f t="array" ref="AP192:AP203">_xlfn._xlws.FILTER(DatabaseYr[RH],(DatabaseYr[Station]=$C192)*(DatabaseYr[year]=AP$38),"not yet")</f>
        <v>87</v>
      </c>
      <c r="AQ192" s="133" cm="1">
        <f t="array" ref="AQ192:AQ203">_xlfn._xlws.FILTER(DatabaseYr[RH],(DatabaseYr[Station]=$C192)*(DatabaseYr[year]=AQ$38),"not yet")</f>
        <v>98</v>
      </c>
      <c r="AR192" s="133" cm="1">
        <f t="array" ref="AR192:AR203">_xlfn._xlws.FILTER(DatabaseYr[RH],(DatabaseYr[Station]=$C192)*(DatabaseYr[year]=AR$38),"not yet")</f>
        <v>94</v>
      </c>
      <c r="AS192" s="133" cm="1">
        <f t="array" ref="AS192:AS203">_xlfn._xlws.FILTER(DatabaseYr[RH],(DatabaseYr[Station]=$C192)*(DatabaseYr[year]=AS$38),"not yet")</f>
        <v>93</v>
      </c>
      <c r="AT192" s="133" cm="1">
        <f t="array" ref="AT192:AT203">_xlfn._xlws.FILTER(DatabaseYr[RH],(DatabaseYr[Station]=$C192)*(DatabaseYr[year]=AT$38),"not yet")</f>
        <v>93</v>
      </c>
      <c r="AU192" s="133" cm="1">
        <f t="array" ref="AU192:AU203">_xlfn._xlws.FILTER(DatabaseYr[RH],(DatabaseYr[Station]=$C192)*(DatabaseYr[year]=AU$38),"not yet")</f>
        <v>92</v>
      </c>
      <c r="AV192" s="133" cm="1">
        <f t="array" ref="AV192:AV203">_xlfn._xlws.FILTER(DatabaseYr[RH],(DatabaseYr[Station]=$C192)*(DatabaseYr[year]=AV$38),"not yet")</f>
        <v>95</v>
      </c>
      <c r="AW192" s="183" t="str" cm="1">
        <f t="array" ref="AW192">_xlfn._xlws.FILTER(DatabaseYr[RH],(DatabaseYr[Station]=$C192)*(DatabaseYr[year]=AW$38),"not yet")</f>
        <v>not yet</v>
      </c>
      <c r="BB192" s="133" cm="1">
        <f t="array" ref="BB192:BB203">_xlfn._xlws.FILTER(DatabaseYr[Precp],(DatabaseYr[Station]=$C192)*(DatabaseYr[year]=BB$38),"not yet")</f>
        <v>136</v>
      </c>
      <c r="BC192" s="133" cm="1">
        <f t="array" ref="BC192:BC203">_xlfn._xlws.FILTER(DatabaseYr[Precp],(DatabaseYr[Station]=$C192)*(DatabaseYr[year]=BC$38),"not yet")</f>
        <v>477.2</v>
      </c>
      <c r="BD192" s="133" cm="1">
        <f t="array" ref="BD192:BD203">_xlfn._xlws.FILTER(DatabaseYr[Precp],(DatabaseYr[Station]=$C192)*(DatabaseYr[year]=BD$38),"not yet")</f>
        <v>179.5</v>
      </c>
      <c r="BE192" s="133" cm="1">
        <f t="array" ref="BE192:BE203">_xlfn._xlws.FILTER(DatabaseYr[Precp],(DatabaseYr[Station]=$C192)*(DatabaseYr[year]=BE$38),"not yet")</f>
        <v>564.20000000000005</v>
      </c>
      <c r="BF192" s="133" cm="1">
        <f t="array" ref="BF192:BF203">_xlfn._xlws.FILTER(DatabaseYr[Precp],(DatabaseYr[Station]=$C192)*(DatabaseYr[year]=BF$38),"not yet")</f>
        <v>301.10000000000002</v>
      </c>
      <c r="BG192" s="133" cm="1">
        <f t="array" ref="BG192:BG203">_xlfn._xlws.FILTER(DatabaseYr[Precp],(DatabaseYr[Station]=$C192)*(DatabaseYr[year]=BG$38),"not yet")</f>
        <v>149.1</v>
      </c>
      <c r="BH192" s="133" cm="1">
        <f t="array" ref="BH192:BH203">_xlfn._xlws.FILTER(DatabaseYr[Precp],(DatabaseYr[Station]=$C192)*(DatabaseYr[year]=BH$38),"not yet")</f>
        <v>292</v>
      </c>
      <c r="BI192" s="183" t="str" cm="1">
        <f t="array" ref="BI192">_xlfn._xlws.FILTER(DatabaseYr[Precp],(DatabaseYr[Station]=$C192)*(DatabaseYr[year]=BI$38),"not yet")</f>
        <v>not yet</v>
      </c>
      <c r="BN192" s="185" cm="1">
        <f t="array" ref="BN192:BN203">_xlfn._xlws.FILTER(DatabaseYr[Cloud Amount],(DatabaseYr[Station]=$C192)*(DatabaseYr[year]=BB$38),"not yet")</f>
        <v>7.1</v>
      </c>
      <c r="BO192" s="185" cm="1">
        <f t="array" ref="BO192:BO203">_xlfn._xlws.FILTER(DatabaseYr[Cloud Amount],(DatabaseYr[Station]=$C192)*(DatabaseYr[year]=BC$38),"not yet")</f>
        <v>9.1999999999999993</v>
      </c>
      <c r="BP192" s="185" cm="1">
        <f t="array" ref="BP192:BP203">_xlfn._xlws.FILTER(DatabaseYr[Cloud Amount],(DatabaseYr[Station]=$C192)*(DatabaseYr[year]=BD$38),"not yet")</f>
        <v>7.9</v>
      </c>
      <c r="BQ192" s="185" cm="1">
        <f t="array" ref="BQ192:BQ203">_xlfn._xlws.FILTER(DatabaseYr[Cloud Amount],(DatabaseYr[Station]=$C192)*(DatabaseYr[year]=BE$38),"not yet")</f>
        <v>8.1</v>
      </c>
      <c r="BR192" s="185" cm="1">
        <f t="array" ref="BR192:BR203">_xlfn._xlws.FILTER(DatabaseYr[Cloud Amount],(DatabaseYr[Station]=$C192)*(DatabaseYr[year]=BF$38),"not yet")</f>
        <v>5.2</v>
      </c>
      <c r="BS192" s="185" cm="1">
        <f t="array" ref="BS192:BS203">_xlfn._xlws.FILTER(DatabaseYr[Cloud Amount],(DatabaseYr[Station]=$C192)*(DatabaseYr[year]=BG$38),"not yet")</f>
        <v>5.3</v>
      </c>
      <c r="BT192" s="185" cm="1">
        <f t="array" ref="BT192:BT203">_xlfn._xlws.FILTER(DatabaseYr[Cloud Amount],(DatabaseYr[Station]=$C192)*(DatabaseYr[year]=BH$38),"not yet")</f>
        <v>7.1</v>
      </c>
      <c r="BU192" s="199" t="str" cm="1">
        <f t="array" ref="BU192">_xlfn._xlws.FILTER(DatabaseYr[Cloud Amount],(DatabaseYr[Station]=$C192)*(DatabaseYr[year]=BI$38),"not yet")</f>
        <v>not yet</v>
      </c>
    </row>
    <row r="193" spans="2:73" x14ac:dyDescent="0.25">
      <c r="D193" s="149" t="str">
        <f>$D$145</f>
        <v>February</v>
      </c>
      <c r="E193" s="147">
        <f>$E$145</f>
        <v>2</v>
      </c>
      <c r="F193" s="184">
        <v>244.31</v>
      </c>
      <c r="G193" s="184">
        <v>182.1</v>
      </c>
      <c r="H193" s="184">
        <v>199.94</v>
      </c>
      <c r="I193" s="184">
        <v>165.66</v>
      </c>
      <c r="J193" s="184">
        <v>223.62</v>
      </c>
      <c r="K193" s="184">
        <v>235.19</v>
      </c>
      <c r="L193" s="184">
        <v>332.9</v>
      </c>
      <c r="M193" s="184"/>
      <c r="R193" s="133">
        <v>71</v>
      </c>
      <c r="S193" s="133">
        <v>59.6</v>
      </c>
      <c r="T193" s="133">
        <v>53.5</v>
      </c>
      <c r="U193" s="133">
        <v>53.4</v>
      </c>
      <c r="V193" s="133">
        <v>54.7</v>
      </c>
      <c r="W193" s="133">
        <v>93.8</v>
      </c>
      <c r="X193" s="133">
        <v>110.4</v>
      </c>
      <c r="Y193" s="183"/>
      <c r="AD193" s="134">
        <v>11.3</v>
      </c>
      <c r="AE193" s="134">
        <v>9.6999999999999993</v>
      </c>
      <c r="AF193" s="134">
        <v>10.4</v>
      </c>
      <c r="AG193" s="134">
        <v>9.8000000000000007</v>
      </c>
      <c r="AH193" s="134">
        <v>13.5</v>
      </c>
      <c r="AI193" s="134">
        <v>12.4</v>
      </c>
      <c r="AJ193" s="134">
        <v>12.6</v>
      </c>
      <c r="AK193" s="184"/>
      <c r="AP193" s="133">
        <v>91</v>
      </c>
      <c r="AQ193" s="133">
        <v>90</v>
      </c>
      <c r="AR193" s="133">
        <v>91</v>
      </c>
      <c r="AS193" s="133">
        <v>91</v>
      </c>
      <c r="AT193" s="133">
        <v>95</v>
      </c>
      <c r="AU193" s="133">
        <v>90</v>
      </c>
      <c r="AV193" s="133">
        <v>89</v>
      </c>
      <c r="AW193" s="183"/>
      <c r="BB193" s="133">
        <v>112.7</v>
      </c>
      <c r="BC193" s="133">
        <v>315.8</v>
      </c>
      <c r="BD193" s="133">
        <v>223</v>
      </c>
      <c r="BE193" s="133">
        <v>347.7</v>
      </c>
      <c r="BF193" s="133">
        <v>103.7</v>
      </c>
      <c r="BG193" s="133">
        <v>160</v>
      </c>
      <c r="BH193" s="133">
        <v>245.5</v>
      </c>
      <c r="BI193" s="183"/>
      <c r="BN193" s="185">
        <v>7.9</v>
      </c>
      <c r="BO193" s="185">
        <v>7.5</v>
      </c>
      <c r="BP193" s="185">
        <v>7.9</v>
      </c>
      <c r="BQ193" s="185">
        <v>7.6</v>
      </c>
      <c r="BR193" s="185">
        <v>3.9</v>
      </c>
      <c r="BS193" s="185">
        <v>6</v>
      </c>
      <c r="BT193" s="185">
        <v>6</v>
      </c>
      <c r="BU193" s="199"/>
    </row>
    <row r="194" spans="2:73" x14ac:dyDescent="0.25">
      <c r="D194" s="149" t="str">
        <f>$D$146</f>
        <v>March</v>
      </c>
      <c r="E194" s="147">
        <f>$E$146</f>
        <v>3</v>
      </c>
      <c r="F194" s="184">
        <v>269.55</v>
      </c>
      <c r="G194" s="184">
        <v>277.91000000000003</v>
      </c>
      <c r="H194" s="184">
        <v>266.8</v>
      </c>
      <c r="I194" s="184">
        <v>370.31</v>
      </c>
      <c r="J194" s="184">
        <v>265.38</v>
      </c>
      <c r="K194" s="184">
        <v>263.3</v>
      </c>
      <c r="L194" s="184">
        <v>338.44</v>
      </c>
      <c r="M194" s="184"/>
      <c r="R194" s="133">
        <v>83.7</v>
      </c>
      <c r="S194" s="133">
        <v>89.5</v>
      </c>
      <c r="T194" s="133">
        <v>61.5</v>
      </c>
      <c r="U194" s="133">
        <v>124.4</v>
      </c>
      <c r="V194" s="133">
        <v>69.099999999999994</v>
      </c>
      <c r="W194" s="133">
        <v>79.7</v>
      </c>
      <c r="X194" s="133">
        <v>81.7</v>
      </c>
      <c r="Y194" s="183"/>
      <c r="AD194" s="134">
        <v>13.5</v>
      </c>
      <c r="AE194" s="134">
        <v>12</v>
      </c>
      <c r="AF194" s="134">
        <v>12.4</v>
      </c>
      <c r="AG194" s="134">
        <v>13.9</v>
      </c>
      <c r="AH194" s="134">
        <v>13.8</v>
      </c>
      <c r="AI194" s="134">
        <v>14.6</v>
      </c>
      <c r="AJ194" s="134">
        <v>14.4</v>
      </c>
      <c r="AK194" s="184"/>
      <c r="AP194" s="133">
        <v>92</v>
      </c>
      <c r="AQ194" s="133">
        <v>90</v>
      </c>
      <c r="AR194" s="133">
        <v>91</v>
      </c>
      <c r="AS194" s="133">
        <v>86</v>
      </c>
      <c r="AT194" s="133">
        <v>92</v>
      </c>
      <c r="AU194" s="133">
        <v>91</v>
      </c>
      <c r="AV194" s="133">
        <v>96</v>
      </c>
      <c r="AW194" s="183"/>
      <c r="BB194" s="133">
        <v>305.7</v>
      </c>
      <c r="BC194" s="133">
        <v>365.5</v>
      </c>
      <c r="BD194" s="133">
        <v>209.7</v>
      </c>
      <c r="BE194" s="133">
        <v>104</v>
      </c>
      <c r="BF194" s="133">
        <v>263.8</v>
      </c>
      <c r="BG194" s="133">
        <v>266</v>
      </c>
      <c r="BH194" s="133">
        <v>153.5</v>
      </c>
      <c r="BI194" s="183"/>
      <c r="BN194" s="185">
        <v>7.3</v>
      </c>
      <c r="BO194" s="185">
        <v>7.6</v>
      </c>
      <c r="BP194" s="185">
        <v>8.1</v>
      </c>
      <c r="BQ194" s="185">
        <v>5.6</v>
      </c>
      <c r="BR194" s="185">
        <v>7.9</v>
      </c>
      <c r="BS194" s="185">
        <v>7.8</v>
      </c>
      <c r="BT194" s="185">
        <v>7.3</v>
      </c>
      <c r="BU194" s="199"/>
    </row>
    <row r="195" spans="2:73" x14ac:dyDescent="0.25">
      <c r="D195" s="149" t="str">
        <f>$D$147</f>
        <v>April</v>
      </c>
      <c r="E195" s="147">
        <f>$E$147</f>
        <v>4</v>
      </c>
      <c r="F195" s="184">
        <v>451.89</v>
      </c>
      <c r="G195" s="184">
        <v>331.35</v>
      </c>
      <c r="H195" s="184">
        <v>369.18</v>
      </c>
      <c r="I195" s="184">
        <v>370.92</v>
      </c>
      <c r="J195" s="184">
        <v>343.85</v>
      </c>
      <c r="K195" s="184">
        <v>267.95999999999998</v>
      </c>
      <c r="L195" s="184">
        <v>455.89</v>
      </c>
      <c r="M195" s="184"/>
      <c r="R195" s="133">
        <v>124.1</v>
      </c>
      <c r="S195" s="133">
        <v>73.599999999999994</v>
      </c>
      <c r="T195" s="133">
        <v>103.4</v>
      </c>
      <c r="U195" s="133">
        <v>106.7</v>
      </c>
      <c r="V195" s="133">
        <v>89.6</v>
      </c>
      <c r="W195" s="133">
        <v>82.5</v>
      </c>
      <c r="X195" s="133">
        <v>104.8</v>
      </c>
      <c r="Y195" s="183"/>
      <c r="AD195" s="134">
        <v>16.8</v>
      </c>
      <c r="AE195" s="134">
        <v>18.600000000000001</v>
      </c>
      <c r="AF195" s="134">
        <v>16.5</v>
      </c>
      <c r="AG195" s="134">
        <v>16.8</v>
      </c>
      <c r="AH195" s="134">
        <v>18.100000000000001</v>
      </c>
      <c r="AI195" s="134">
        <v>14.5</v>
      </c>
      <c r="AJ195" s="134">
        <v>15.7</v>
      </c>
      <c r="AK195" s="184"/>
      <c r="AP195" s="133">
        <v>85</v>
      </c>
      <c r="AQ195" s="133">
        <v>91</v>
      </c>
      <c r="AR195" s="133">
        <v>85</v>
      </c>
      <c r="AS195" s="133">
        <v>87</v>
      </c>
      <c r="AT195" s="133">
        <v>91</v>
      </c>
      <c r="AU195" s="133">
        <v>88</v>
      </c>
      <c r="AV195" s="133">
        <v>94</v>
      </c>
      <c r="AW195" s="183"/>
      <c r="BB195" s="133">
        <v>119.8</v>
      </c>
      <c r="BC195" s="133">
        <v>280.39999999999998</v>
      </c>
      <c r="BD195" s="133">
        <v>150.6</v>
      </c>
      <c r="BE195" s="133">
        <v>129.80000000000001</v>
      </c>
      <c r="BF195" s="133">
        <v>154.9</v>
      </c>
      <c r="BG195" s="133">
        <v>134.80000000000001</v>
      </c>
      <c r="BH195" s="133">
        <v>74</v>
      </c>
      <c r="BI195" s="183"/>
      <c r="BN195" s="185">
        <v>6.9</v>
      </c>
      <c r="BO195" s="185">
        <v>8.1</v>
      </c>
      <c r="BP195" s="185">
        <v>6.8</v>
      </c>
      <c r="BQ195" s="185">
        <v>7</v>
      </c>
      <c r="BR195" s="185">
        <v>6.7</v>
      </c>
      <c r="BS195" s="185">
        <v>8</v>
      </c>
      <c r="BT195" s="185">
        <v>7.4</v>
      </c>
      <c r="BU195" s="199"/>
    </row>
    <row r="196" spans="2:73" x14ac:dyDescent="0.25">
      <c r="D196" s="149" t="str">
        <f>$D$148</f>
        <v>May</v>
      </c>
      <c r="E196" s="147">
        <f>$E$148</f>
        <v>5</v>
      </c>
      <c r="F196" s="184">
        <v>307.74</v>
      </c>
      <c r="G196" s="184">
        <v>356.99</v>
      </c>
      <c r="H196" s="184">
        <v>313.67</v>
      </c>
      <c r="I196" s="184">
        <v>467.43</v>
      </c>
      <c r="J196" s="184">
        <v>334.75</v>
      </c>
      <c r="K196" s="184">
        <v>281.2</v>
      </c>
      <c r="L196" s="184">
        <v>460.8</v>
      </c>
      <c r="M196" s="184"/>
      <c r="R196" s="133">
        <v>59.7</v>
      </c>
      <c r="S196" s="133">
        <v>69.099999999999994</v>
      </c>
      <c r="T196" s="133">
        <v>48.8</v>
      </c>
      <c r="U196" s="133">
        <v>146</v>
      </c>
      <c r="V196" s="133">
        <v>65</v>
      </c>
      <c r="W196" s="133">
        <v>70.599999999999994</v>
      </c>
      <c r="X196" s="133">
        <v>101.5</v>
      </c>
      <c r="Y196" s="183"/>
      <c r="AD196" s="134">
        <v>20.399999999999999</v>
      </c>
      <c r="AE196" s="134">
        <v>20.7</v>
      </c>
      <c r="AF196" s="134">
        <v>19.399999999999999</v>
      </c>
      <c r="AG196" s="134">
        <v>21.3</v>
      </c>
      <c r="AH196" s="134">
        <v>18.8</v>
      </c>
      <c r="AI196" s="134">
        <v>21.2</v>
      </c>
      <c r="AJ196" s="134">
        <v>21.6</v>
      </c>
      <c r="AK196" s="184"/>
      <c r="AP196" s="133">
        <v>90</v>
      </c>
      <c r="AQ196" s="133">
        <v>93</v>
      </c>
      <c r="AR196" s="133">
        <v>90</v>
      </c>
      <c r="AS196" s="133">
        <v>87</v>
      </c>
      <c r="AT196" s="133">
        <v>90</v>
      </c>
      <c r="AU196" s="133">
        <v>88</v>
      </c>
      <c r="AV196" s="133">
        <v>92</v>
      </c>
      <c r="AW196" s="183"/>
      <c r="BB196" s="133">
        <v>372.1</v>
      </c>
      <c r="BC196" s="133">
        <v>190</v>
      </c>
      <c r="BD196" s="133">
        <v>181.5</v>
      </c>
      <c r="BE196" s="133">
        <v>37</v>
      </c>
      <c r="BF196" s="133">
        <v>518.29999999999995</v>
      </c>
      <c r="BG196" s="133">
        <v>428.4</v>
      </c>
      <c r="BH196" s="133">
        <v>223</v>
      </c>
      <c r="BI196" s="183"/>
      <c r="BN196" s="185">
        <v>8.4</v>
      </c>
      <c r="BO196" s="185">
        <v>8.4</v>
      </c>
      <c r="BP196" s="185">
        <v>8.6</v>
      </c>
      <c r="BQ196" s="185">
        <v>6.5</v>
      </c>
      <c r="BR196" s="185">
        <v>8.5</v>
      </c>
      <c r="BS196" s="185">
        <v>8.1</v>
      </c>
      <c r="BT196" s="185">
        <v>7.6</v>
      </c>
      <c r="BU196" s="199"/>
    </row>
    <row r="197" spans="2:73" x14ac:dyDescent="0.25">
      <c r="D197" s="149" t="str">
        <f>$D$149</f>
        <v>June</v>
      </c>
      <c r="E197" s="147">
        <f>$E$149</f>
        <v>6</v>
      </c>
      <c r="F197" s="184">
        <v>441.11</v>
      </c>
      <c r="G197" s="184">
        <v>374.06</v>
      </c>
      <c r="H197" s="184">
        <v>308.2</v>
      </c>
      <c r="I197" s="184">
        <v>374.03</v>
      </c>
      <c r="J197" s="184">
        <v>353.23</v>
      </c>
      <c r="K197" s="184">
        <v>403.32</v>
      </c>
      <c r="L197" s="184">
        <v>411.9</v>
      </c>
      <c r="M197" s="184"/>
      <c r="R197" s="133">
        <v>125.9</v>
      </c>
      <c r="S197" s="133">
        <v>97.1</v>
      </c>
      <c r="T197" s="133">
        <v>71.3</v>
      </c>
      <c r="U197" s="133">
        <v>94</v>
      </c>
      <c r="V197" s="133">
        <v>80.3</v>
      </c>
      <c r="W197" s="133">
        <v>134.9</v>
      </c>
      <c r="X197" s="133">
        <v>91.2</v>
      </c>
      <c r="Y197" s="183"/>
      <c r="AD197" s="134">
        <v>23.7</v>
      </c>
      <c r="AE197" s="134">
        <v>23.1</v>
      </c>
      <c r="AF197" s="134">
        <v>22.3</v>
      </c>
      <c r="AG197" s="134">
        <v>21.9</v>
      </c>
      <c r="AH197" s="134">
        <v>22.2</v>
      </c>
      <c r="AI197" s="134">
        <v>23.7</v>
      </c>
      <c r="AJ197" s="134">
        <v>22.7</v>
      </c>
      <c r="AK197" s="184"/>
      <c r="AP197" s="133">
        <v>89</v>
      </c>
      <c r="AQ197" s="133">
        <v>90</v>
      </c>
      <c r="AR197" s="133">
        <v>90</v>
      </c>
      <c r="AS197" s="133">
        <v>89</v>
      </c>
      <c r="AT197" s="133">
        <v>90</v>
      </c>
      <c r="AU197" s="133">
        <v>85</v>
      </c>
      <c r="AV197" s="133">
        <v>93</v>
      </c>
      <c r="AW197" s="183"/>
      <c r="BB197" s="133">
        <v>43.8</v>
      </c>
      <c r="BC197" s="133">
        <v>397.7</v>
      </c>
      <c r="BD197" s="133">
        <v>1009.1</v>
      </c>
      <c r="BE197" s="133">
        <v>152.19999999999999</v>
      </c>
      <c r="BF197" s="133">
        <v>542.9</v>
      </c>
      <c r="BG197" s="133">
        <v>111.5</v>
      </c>
      <c r="BH197" s="133">
        <v>225</v>
      </c>
      <c r="BI197" s="183"/>
      <c r="BN197" s="185">
        <v>7.2</v>
      </c>
      <c r="BO197" s="185">
        <v>7.7</v>
      </c>
      <c r="BP197" s="185">
        <v>8.1999999999999993</v>
      </c>
      <c r="BQ197" s="185">
        <v>7.8</v>
      </c>
      <c r="BR197" s="185">
        <v>7.9</v>
      </c>
      <c r="BS197" s="185">
        <v>7.1</v>
      </c>
      <c r="BT197" s="185">
        <v>8.1999999999999993</v>
      </c>
      <c r="BU197" s="199"/>
    </row>
    <row r="198" spans="2:73" x14ac:dyDescent="0.25">
      <c r="D198" s="149" t="str">
        <f>$D$150</f>
        <v>July</v>
      </c>
      <c r="E198" s="147">
        <f>$E$150</f>
        <v>7</v>
      </c>
      <c r="F198" s="184">
        <v>536.95000000000005</v>
      </c>
      <c r="G198" s="184">
        <v>494.64</v>
      </c>
      <c r="H198" s="184">
        <v>520.20000000000005</v>
      </c>
      <c r="I198" s="184">
        <v>438.51</v>
      </c>
      <c r="J198" s="184">
        <v>478.21</v>
      </c>
      <c r="K198" s="184">
        <v>441.72</v>
      </c>
      <c r="L198" s="184">
        <v>499.45</v>
      </c>
      <c r="M198" s="184"/>
      <c r="R198" s="133">
        <v>165.7</v>
      </c>
      <c r="S198" s="133">
        <v>160.4</v>
      </c>
      <c r="T198" s="133">
        <v>158.80000000000001</v>
      </c>
      <c r="U198" s="133">
        <v>139.6</v>
      </c>
      <c r="V198" s="133">
        <v>115.9</v>
      </c>
      <c r="W198" s="133">
        <v>150.1</v>
      </c>
      <c r="X198" s="133">
        <v>131.80000000000001</v>
      </c>
      <c r="Y198" s="183"/>
      <c r="AD198" s="134">
        <v>23.6</v>
      </c>
      <c r="AE198" s="134">
        <v>23.9</v>
      </c>
      <c r="AF198" s="134">
        <v>23.6</v>
      </c>
      <c r="AG198" s="134">
        <v>23.1</v>
      </c>
      <c r="AH198" s="134">
        <v>23.5</v>
      </c>
      <c r="AI198" s="134">
        <v>24.3</v>
      </c>
      <c r="AJ198" s="134">
        <v>23.2</v>
      </c>
      <c r="AK198" s="184"/>
      <c r="AP198" s="133">
        <v>88</v>
      </c>
      <c r="AQ198" s="133">
        <v>87</v>
      </c>
      <c r="AR198" s="133">
        <v>85</v>
      </c>
      <c r="AS198" s="133">
        <v>87</v>
      </c>
      <c r="AT198" s="133">
        <v>90</v>
      </c>
      <c r="AU198" s="133">
        <v>83</v>
      </c>
      <c r="AV198" s="133">
        <v>94</v>
      </c>
      <c r="AW198" s="183"/>
      <c r="BB198" s="133">
        <v>366.5</v>
      </c>
      <c r="BC198" s="133">
        <v>211.1</v>
      </c>
      <c r="BD198" s="133">
        <v>160</v>
      </c>
      <c r="BE198" s="133">
        <v>312</v>
      </c>
      <c r="BF198" s="133">
        <v>315.2</v>
      </c>
      <c r="BG198" s="133">
        <v>140.5</v>
      </c>
      <c r="BH198" s="133">
        <v>564</v>
      </c>
      <c r="BI198" s="183"/>
      <c r="BN198" s="185">
        <v>6.5</v>
      </c>
      <c r="BO198" s="185">
        <v>6</v>
      </c>
      <c r="BP198" s="185">
        <v>6.3</v>
      </c>
      <c r="BQ198" s="185">
        <v>6.3</v>
      </c>
      <c r="BR198" s="185">
        <v>7</v>
      </c>
      <c r="BS198" s="185">
        <v>7</v>
      </c>
      <c r="BT198" s="185">
        <v>7</v>
      </c>
      <c r="BU198" s="199"/>
    </row>
    <row r="199" spans="2:73" x14ac:dyDescent="0.25">
      <c r="D199" s="149" t="str">
        <f>$D$151</f>
        <v>August</v>
      </c>
      <c r="E199" s="147">
        <f>$E$151</f>
        <v>8</v>
      </c>
      <c r="F199" s="184">
        <v>308.8</v>
      </c>
      <c r="G199" s="184">
        <v>507.07</v>
      </c>
      <c r="H199" s="184">
        <v>464.63</v>
      </c>
      <c r="I199" s="184">
        <v>347.42</v>
      </c>
      <c r="J199" s="184">
        <v>461.37</v>
      </c>
      <c r="K199" s="184">
        <v>427.11</v>
      </c>
      <c r="L199" s="184">
        <v>433.46</v>
      </c>
      <c r="M199" s="184"/>
      <c r="R199" s="133">
        <v>71</v>
      </c>
      <c r="S199" s="133">
        <v>154.19999999999999</v>
      </c>
      <c r="T199" s="133">
        <v>153.69999999999999</v>
      </c>
      <c r="U199" s="133">
        <v>97</v>
      </c>
      <c r="V199" s="133">
        <v>117.6</v>
      </c>
      <c r="W199" s="133">
        <v>149.5</v>
      </c>
      <c r="X199" s="133">
        <v>105.8</v>
      </c>
      <c r="Y199" s="183"/>
      <c r="AD199" s="134">
        <v>22.6</v>
      </c>
      <c r="AE199" s="134">
        <v>23.2</v>
      </c>
      <c r="AF199" s="134">
        <v>24</v>
      </c>
      <c r="AG199" s="134">
        <v>22.7</v>
      </c>
      <c r="AH199" s="134">
        <v>23.3</v>
      </c>
      <c r="AI199" s="134">
        <v>23.4</v>
      </c>
      <c r="AJ199" s="134">
        <v>22.7</v>
      </c>
      <c r="AK199" s="184"/>
      <c r="AP199" s="133">
        <v>93</v>
      </c>
      <c r="AQ199" s="133">
        <v>85</v>
      </c>
      <c r="AR199" s="133">
        <v>84</v>
      </c>
      <c r="AS199" s="133">
        <v>91</v>
      </c>
      <c r="AT199" s="133">
        <v>92</v>
      </c>
      <c r="AU199" s="133">
        <v>86</v>
      </c>
      <c r="AV199" s="133">
        <v>95</v>
      </c>
      <c r="AW199" s="183"/>
      <c r="BB199" s="133">
        <v>576.9</v>
      </c>
      <c r="BC199" s="133">
        <v>100.6</v>
      </c>
      <c r="BD199" s="133">
        <v>34.799999999999997</v>
      </c>
      <c r="BE199" s="133">
        <v>288.2</v>
      </c>
      <c r="BF199" s="133">
        <v>379.6</v>
      </c>
      <c r="BG199" s="133">
        <v>537.5</v>
      </c>
      <c r="BH199" s="133">
        <v>234.5</v>
      </c>
      <c r="BI199" s="183"/>
      <c r="BN199" s="185">
        <v>8.3000000000000007</v>
      </c>
      <c r="BO199" s="185">
        <v>6.4</v>
      </c>
      <c r="BP199" s="185">
        <v>5.8</v>
      </c>
      <c r="BQ199" s="185">
        <v>7.2</v>
      </c>
      <c r="BR199" s="185">
        <v>6.7</v>
      </c>
      <c r="BS199" s="185">
        <v>6.5</v>
      </c>
      <c r="BT199" s="185">
        <v>7.2</v>
      </c>
      <c r="BU199" s="199"/>
    </row>
    <row r="200" spans="2:73" x14ac:dyDescent="0.25">
      <c r="D200" s="149" t="str">
        <f>$D$152</f>
        <v>September</v>
      </c>
      <c r="E200" s="147">
        <f>$E$152</f>
        <v>9</v>
      </c>
      <c r="F200" s="184">
        <v>401.45</v>
      </c>
      <c r="G200" s="184">
        <v>257.89</v>
      </c>
      <c r="H200" s="184">
        <v>353.29</v>
      </c>
      <c r="I200" s="184">
        <v>309.58</v>
      </c>
      <c r="J200" s="184">
        <v>290.61</v>
      </c>
      <c r="K200" s="184">
        <v>299.13</v>
      </c>
      <c r="L200" s="184">
        <v>452.52</v>
      </c>
      <c r="M200" s="184"/>
      <c r="R200" s="133">
        <v>119</v>
      </c>
      <c r="S200" s="133">
        <v>56.6</v>
      </c>
      <c r="T200" s="133">
        <v>135</v>
      </c>
      <c r="U200" s="133">
        <v>101.9</v>
      </c>
      <c r="V200" s="133">
        <v>86.4</v>
      </c>
      <c r="W200" s="133">
        <v>94.4</v>
      </c>
      <c r="X200" s="133">
        <v>128.1</v>
      </c>
      <c r="Y200" s="183"/>
      <c r="AD200" s="134">
        <v>21.3</v>
      </c>
      <c r="AE200" s="134">
        <v>21.6</v>
      </c>
      <c r="AF200" s="134">
        <v>22.8</v>
      </c>
      <c r="AG200" s="134">
        <v>21.6</v>
      </c>
      <c r="AH200" s="134">
        <v>20.7</v>
      </c>
      <c r="AI200" s="134">
        <v>21.2</v>
      </c>
      <c r="AJ200" s="134">
        <v>22.5</v>
      </c>
      <c r="AK200" s="184"/>
      <c r="AP200" s="133">
        <v>89</v>
      </c>
      <c r="AQ200" s="133">
        <v>92</v>
      </c>
      <c r="AR200" s="133">
        <v>86</v>
      </c>
      <c r="AS200" s="133">
        <v>90</v>
      </c>
      <c r="AT200" s="133">
        <v>94</v>
      </c>
      <c r="AU200" s="133">
        <v>88</v>
      </c>
      <c r="AV200" s="133">
        <v>94</v>
      </c>
      <c r="AW200" s="183"/>
      <c r="BB200" s="133">
        <v>728.6</v>
      </c>
      <c r="BC200" s="133">
        <v>1027.7</v>
      </c>
      <c r="BD200" s="133">
        <v>307.5</v>
      </c>
      <c r="BE200" s="133">
        <v>1076.5</v>
      </c>
      <c r="BF200" s="133">
        <v>1333.8</v>
      </c>
      <c r="BG200" s="133">
        <v>450</v>
      </c>
      <c r="BH200" s="133">
        <v>281.5</v>
      </c>
      <c r="BI200" s="183"/>
      <c r="BN200" s="185">
        <v>7</v>
      </c>
      <c r="BO200" s="185">
        <v>8.5</v>
      </c>
      <c r="BP200" s="185">
        <v>6</v>
      </c>
      <c r="BQ200" s="185">
        <v>6</v>
      </c>
      <c r="BR200" s="185">
        <v>7.2</v>
      </c>
      <c r="BS200" s="185">
        <v>7.9</v>
      </c>
      <c r="BT200" s="185">
        <v>5.5</v>
      </c>
      <c r="BU200" s="199"/>
    </row>
    <row r="201" spans="2:73" x14ac:dyDescent="0.25">
      <c r="D201" s="149" t="str">
        <f>$D$153</f>
        <v>October</v>
      </c>
      <c r="E201" s="147">
        <f>$E$153</f>
        <v>10</v>
      </c>
      <c r="F201" s="184">
        <v>248.3</v>
      </c>
      <c r="G201" s="184">
        <v>253.76</v>
      </c>
      <c r="H201" s="184">
        <v>140.33000000000001</v>
      </c>
      <c r="I201" s="184">
        <v>244.37</v>
      </c>
      <c r="J201" s="184">
        <v>280.19</v>
      </c>
      <c r="K201" s="184">
        <v>161.12</v>
      </c>
      <c r="L201" s="184">
        <v>291.33</v>
      </c>
      <c r="M201" s="184"/>
      <c r="R201" s="133">
        <v>61.2</v>
      </c>
      <c r="S201" s="133">
        <v>68.2</v>
      </c>
      <c r="T201" s="133">
        <v>36.200000000000003</v>
      </c>
      <c r="U201" s="133">
        <v>79.900000000000006</v>
      </c>
      <c r="V201" s="133">
        <v>97.3</v>
      </c>
      <c r="W201" s="133">
        <v>42.9</v>
      </c>
      <c r="X201" s="133">
        <v>56.3</v>
      </c>
      <c r="Y201" s="183"/>
      <c r="AD201" s="134">
        <v>18.7</v>
      </c>
      <c r="AE201" s="134">
        <v>20.7</v>
      </c>
      <c r="AF201" s="134">
        <v>18.899999999999999</v>
      </c>
      <c r="AG201" s="134">
        <v>16.7</v>
      </c>
      <c r="AH201" s="134">
        <v>18.3</v>
      </c>
      <c r="AI201" s="134">
        <v>17.899999999999999</v>
      </c>
      <c r="AJ201" s="134">
        <v>18.7</v>
      </c>
      <c r="AK201" s="184"/>
      <c r="AP201" s="133">
        <v>94</v>
      </c>
      <c r="AQ201" s="133">
        <v>94</v>
      </c>
      <c r="AR201" s="133">
        <v>94</v>
      </c>
      <c r="AS201" s="133">
        <v>92</v>
      </c>
      <c r="AT201" s="133">
        <v>90</v>
      </c>
      <c r="AU201" s="133">
        <v>92</v>
      </c>
      <c r="AV201" s="133">
        <v>98</v>
      </c>
      <c r="AW201" s="183"/>
      <c r="BB201" s="133">
        <v>285</v>
      </c>
      <c r="BC201" s="133">
        <v>667.9</v>
      </c>
      <c r="BD201" s="133">
        <v>1607.3</v>
      </c>
      <c r="BE201" s="133">
        <v>465.7</v>
      </c>
      <c r="BF201" s="133">
        <v>232.4</v>
      </c>
      <c r="BG201" s="133">
        <v>995</v>
      </c>
      <c r="BH201" s="133">
        <v>770</v>
      </c>
      <c r="BI201" s="183"/>
      <c r="BN201" s="185">
        <v>8</v>
      </c>
      <c r="BO201" s="185">
        <v>7.9</v>
      </c>
      <c r="BP201" s="185">
        <v>8.6999999999999993</v>
      </c>
      <c r="BQ201" s="185">
        <v>5.5</v>
      </c>
      <c r="BR201" s="185">
        <v>6.4</v>
      </c>
      <c r="BS201" s="185">
        <v>8.6</v>
      </c>
      <c r="BT201" s="185">
        <v>8</v>
      </c>
      <c r="BU201" s="199"/>
    </row>
    <row r="202" spans="2:73" x14ac:dyDescent="0.25">
      <c r="D202" s="149" t="str">
        <f>$D$154</f>
        <v>November</v>
      </c>
      <c r="E202" s="147">
        <f>$E$154</f>
        <v>11</v>
      </c>
      <c r="F202" s="184">
        <v>213.82</v>
      </c>
      <c r="G202" s="184">
        <v>199.47</v>
      </c>
      <c r="H202" s="184">
        <v>145.35</v>
      </c>
      <c r="I202" s="184">
        <v>183.5</v>
      </c>
      <c r="J202" s="184">
        <v>176.95</v>
      </c>
      <c r="K202" s="184">
        <v>121.23</v>
      </c>
      <c r="L202" s="184">
        <v>206.25</v>
      </c>
      <c r="M202" s="184"/>
      <c r="R202" s="133">
        <v>61.2</v>
      </c>
      <c r="S202" s="133">
        <v>60.5</v>
      </c>
      <c r="T202" s="133">
        <v>43.8</v>
      </c>
      <c r="U202" s="133">
        <v>59.9</v>
      </c>
      <c r="V202" s="133">
        <v>65.5</v>
      </c>
      <c r="W202" s="133">
        <v>31.5</v>
      </c>
      <c r="X202" s="133">
        <v>48.3</v>
      </c>
      <c r="Y202" s="183"/>
      <c r="AD202" s="134">
        <v>17.100000000000001</v>
      </c>
      <c r="AE202" s="134">
        <v>16.3</v>
      </c>
      <c r="AF202" s="134">
        <v>16.399999999999999</v>
      </c>
      <c r="AG202" s="134">
        <v>16.3</v>
      </c>
      <c r="AH202" s="134">
        <v>15.2</v>
      </c>
      <c r="AI202" s="134">
        <v>16.5</v>
      </c>
      <c r="AJ202" s="134">
        <v>14.4</v>
      </c>
      <c r="AK202" s="184"/>
      <c r="AP202" s="133">
        <v>95</v>
      </c>
      <c r="AQ202" s="133">
        <v>92</v>
      </c>
      <c r="AR202" s="133">
        <v>96</v>
      </c>
      <c r="AS202" s="133">
        <v>95</v>
      </c>
      <c r="AT202" s="133">
        <v>93</v>
      </c>
      <c r="AU202" s="133">
        <v>94</v>
      </c>
      <c r="AV202" s="133">
        <v>98</v>
      </c>
      <c r="AW202" s="183"/>
      <c r="BB202" s="133">
        <v>207.3</v>
      </c>
      <c r="BC202" s="133">
        <v>521.70000000000005</v>
      </c>
      <c r="BD202" s="133">
        <v>720.6</v>
      </c>
      <c r="BE202" s="133">
        <v>361.8</v>
      </c>
      <c r="BF202" s="133">
        <v>436.6</v>
      </c>
      <c r="BG202" s="133">
        <v>592</v>
      </c>
      <c r="BH202" s="133">
        <v>292</v>
      </c>
      <c r="BI202" s="183"/>
      <c r="BN202" s="185">
        <v>7.6</v>
      </c>
      <c r="BO202" s="185">
        <v>8</v>
      </c>
      <c r="BP202" s="185">
        <v>8.8000000000000007</v>
      </c>
      <c r="BQ202" s="185">
        <v>6.5</v>
      </c>
      <c r="BR202" s="185">
        <v>6.9</v>
      </c>
      <c r="BS202" s="185">
        <v>8.5</v>
      </c>
      <c r="BT202" s="185">
        <v>8.1</v>
      </c>
      <c r="BU202" s="199"/>
    </row>
    <row r="203" spans="2:73" x14ac:dyDescent="0.25">
      <c r="D203" s="149" t="str">
        <f>$D$155</f>
        <v>December</v>
      </c>
      <c r="E203" s="147">
        <f>$E$155</f>
        <v>12</v>
      </c>
      <c r="F203" s="184">
        <v>111.67</v>
      </c>
      <c r="G203" s="184">
        <v>174.53</v>
      </c>
      <c r="H203" s="184">
        <v>111.54</v>
      </c>
      <c r="I203" s="184">
        <v>179.2</v>
      </c>
      <c r="J203" s="184">
        <v>146.27000000000001</v>
      </c>
      <c r="K203" s="184">
        <v>84.39</v>
      </c>
      <c r="L203" s="184">
        <v>189.49</v>
      </c>
      <c r="M203" s="184"/>
      <c r="R203" s="133">
        <v>21.1</v>
      </c>
      <c r="S203" s="133">
        <v>65.099999999999994</v>
      </c>
      <c r="T203" s="133">
        <v>30</v>
      </c>
      <c r="U203" s="133">
        <v>71.900000000000006</v>
      </c>
      <c r="V203" s="133">
        <v>47.5</v>
      </c>
      <c r="W203" s="133">
        <v>10</v>
      </c>
      <c r="X203" s="133">
        <v>45.1</v>
      </c>
      <c r="Y203" s="183"/>
      <c r="AD203" s="134">
        <v>12.3</v>
      </c>
      <c r="AE203" s="134">
        <v>13.4</v>
      </c>
      <c r="AF203" s="134">
        <v>11</v>
      </c>
      <c r="AG203" s="134">
        <v>13.5</v>
      </c>
      <c r="AH203" s="134">
        <v>12.8</v>
      </c>
      <c r="AI203" s="134">
        <v>12.3</v>
      </c>
      <c r="AJ203" s="134">
        <v>11.5</v>
      </c>
      <c r="AK203" s="184"/>
      <c r="AP203" s="133">
        <v>97</v>
      </c>
      <c r="AQ203" s="133">
        <v>92</v>
      </c>
      <c r="AR203" s="133">
        <v>95</v>
      </c>
      <c r="AS203" s="133">
        <v>92</v>
      </c>
      <c r="AT203" s="133">
        <v>93</v>
      </c>
      <c r="AU203" s="133">
        <v>98</v>
      </c>
      <c r="AV203" s="133">
        <v>98</v>
      </c>
      <c r="AW203" s="183"/>
      <c r="BB203" s="133">
        <v>245.7</v>
      </c>
      <c r="BC203" s="133">
        <v>200.9</v>
      </c>
      <c r="BD203" s="133">
        <v>591.5</v>
      </c>
      <c r="BE203" s="133">
        <v>620.1</v>
      </c>
      <c r="BF203" s="133">
        <v>469</v>
      </c>
      <c r="BG203" s="133">
        <v>1088.5</v>
      </c>
      <c r="BH203" s="133">
        <v>467.5</v>
      </c>
      <c r="BI203" s="183"/>
      <c r="BN203" s="185">
        <v>9</v>
      </c>
      <c r="BO203" s="185">
        <v>7.3</v>
      </c>
      <c r="BP203" s="185">
        <v>8.6</v>
      </c>
      <c r="BQ203" s="185">
        <v>5.3</v>
      </c>
      <c r="BR203" s="185">
        <v>7.2</v>
      </c>
      <c r="BS203" s="185">
        <v>9.5</v>
      </c>
      <c r="BT203" s="185">
        <v>8.1</v>
      </c>
      <c r="BU203" s="199"/>
    </row>
    <row r="204" spans="2:73" x14ac:dyDescent="0.25">
      <c r="B204" s="195" t="str">
        <f>_xlfn.XLOOKUP(C204,TableStation[Station],TableStation[Name])</f>
        <v>竹子湖</v>
      </c>
      <c r="C204" s="196" t="s">
        <v>7845</v>
      </c>
      <c r="D204" s="197" t="str">
        <f>$D$144</f>
        <v>January</v>
      </c>
      <c r="E204" s="198">
        <f>$E$144</f>
        <v>1</v>
      </c>
      <c r="F204" s="184" cm="1">
        <f t="array" ref="F204:F215">_xlfn._xlws.FILTER(DatabaseYr[GloblRad],(DatabaseYr[Station]=$C204)*(DatabaseYr[year]=F$38),"not yet")</f>
        <v>323.13</v>
      </c>
      <c r="G204" s="184" cm="1">
        <f t="array" ref="G204:G215">_xlfn._xlws.FILTER(DatabaseYr[GloblRad],(DatabaseYr[Station]=$C204)*(DatabaseYr[year]=G$38),"not yet")</f>
        <v>186.71</v>
      </c>
      <c r="H204" s="184" cm="1">
        <f t="array" ref="H204:H215">_xlfn._xlws.FILTER(DatabaseYr[GloblRad],(DatabaseYr[Station]=$C204)*(DatabaseYr[year]=H$38),"not yet")</f>
        <v>300.08999999999997</v>
      </c>
      <c r="I204" s="184" cm="1">
        <f t="array" ref="I204:I215">_xlfn._xlws.FILTER(DatabaseYr[GloblRad],(DatabaseYr[Station]=$C204)*(DatabaseYr[year]=I$38),"not yet")</f>
        <v>296.47000000000003</v>
      </c>
      <c r="J204" s="184" cm="1">
        <f t="array" ref="J204:J215">_xlfn._xlws.FILTER(DatabaseYr[GloblRad],(DatabaseYr[Station]=$C204)*(DatabaseYr[year]=J$38),"not yet")</f>
        <v>311.81</v>
      </c>
      <c r="K204" s="184" cm="1">
        <f t="array" ref="K204:K215">_xlfn._xlws.FILTER(DatabaseYr[GloblRad],(DatabaseYr[Station]=$C204)*(DatabaseYr[year]=K$38),"not yet")</f>
        <v>343.92</v>
      </c>
      <c r="L204" s="184" cm="1">
        <f t="array" ref="L204:L215">_xlfn._xlws.FILTER(DatabaseYr[GloblRad],(DatabaseYr[Station]=$C204)*(DatabaseYr[year]=L$38),"not yet")</f>
        <v>317.92</v>
      </c>
      <c r="M204" s="184" t="str" cm="1">
        <f t="array" ref="M204">_xlfn._xlws.FILTER(DatabaseYr[GloblRad],(DatabaseYr[Station]=$C204)*(DatabaseYr[year]=M$38),"not yet")</f>
        <v>not yet</v>
      </c>
      <c r="R204" s="133" cm="1">
        <f t="array" ref="R204:R215">_xlfn._xlws.FILTER(DatabaseYr[SunShine],(DatabaseYr[Station]=$C204)*(DatabaseYr[year]=F$38),"not yet")</f>
        <v>114.7</v>
      </c>
      <c r="S204" s="133" cm="1">
        <f t="array" ref="S204:S215">_xlfn._xlws.FILTER(DatabaseYr[SunShine],(DatabaseYr[Station]=$C204)*(DatabaseYr[year]=S$38),"not yet")</f>
        <v>38.1</v>
      </c>
      <c r="T204" s="133" cm="1">
        <f t="array" ref="T204:T215">_xlfn._xlws.FILTER(DatabaseYr[SunShine],(DatabaseYr[Station]=$C204)*(DatabaseYr[year]=T$38),"not yet")</f>
        <v>96.2</v>
      </c>
      <c r="U204" s="133" cm="1">
        <f t="array" ref="U204:U215">_xlfn._xlws.FILTER(DatabaseYr[SunShine],(DatabaseYr[Station]=$C204)*(DatabaseYr[year]=U$38),"not yet")</f>
        <v>96.2</v>
      </c>
      <c r="V204" s="133" cm="1">
        <f t="array" ref="V204:V215">_xlfn._xlws.FILTER(DatabaseYr[SunShine],(DatabaseYr[Station]=$C204)*(DatabaseYr[year]=V$38),"not yet")</f>
        <v>99.6</v>
      </c>
      <c r="W204" s="133" cm="1">
        <f t="array" ref="W204:W215">_xlfn._xlws.FILTER(DatabaseYr[SunShine],(DatabaseYr[Station]=$C204)*(DatabaseYr[year]=W$38),"not yet")</f>
        <v>114</v>
      </c>
      <c r="X204" s="133" cm="1">
        <f t="array" ref="X204:X215">_xlfn._xlws.FILTER(DatabaseYr[SunShine],(DatabaseYr[Station]=$C204)*(DatabaseYr[year]=X$38),"not yet")</f>
        <v>111.5</v>
      </c>
      <c r="Y204" s="183" t="str" cm="1">
        <f t="array" ref="Y204">_xlfn._xlws.FILTER(DatabaseYr[SunShine],(DatabaseYr[Station]=$C204)*(DatabaseYr[year]=Y$38),"not yet")</f>
        <v>not yet</v>
      </c>
      <c r="AD204" s="134" cm="1">
        <f t="array" ref="AD204:AD215">_xlfn._xlws.FILTER(DatabaseYr[Temperature],(DatabaseYr[Station]=$C204)*(DatabaseYr[year]=AD$38),"not yet")</f>
        <v>11.6</v>
      </c>
      <c r="AE204" s="134" cm="1">
        <f t="array" ref="AE204:AE215">_xlfn._xlws.FILTER(DatabaseYr[Temperature],(DatabaseYr[Station]=$C204)*(DatabaseYr[year]=AE$38),"not yet")</f>
        <v>12</v>
      </c>
      <c r="AF204" s="134" cm="1">
        <f t="array" ref="AF204:AF215">_xlfn._xlws.FILTER(DatabaseYr[Temperature],(DatabaseYr[Station]=$C204)*(DatabaseYr[year]=AF$38),"not yet")</f>
        <v>13.5</v>
      </c>
      <c r="AG204" s="134" cm="1">
        <f t="array" ref="AG204:AG215">_xlfn._xlws.FILTER(DatabaseYr[Temperature],(DatabaseYr[Station]=$C204)*(DatabaseYr[year]=AG$38),"not yet")</f>
        <v>12.3</v>
      </c>
      <c r="AH204" s="134" cm="1">
        <f t="array" ref="AH204:AH215">_xlfn._xlws.FILTER(DatabaseYr[Temperature],(DatabaseYr[Station]=$C204)*(DatabaseYr[year]=AH$38),"not yet")</f>
        <v>13.9</v>
      </c>
      <c r="AI204" s="134" cm="1">
        <f t="array" ref="AI204:AI215">_xlfn._xlws.FILTER(DatabaseYr[Temperature],(DatabaseYr[Station]=$C204)*(DatabaseYr[year]=AI$38),"not yet")</f>
        <v>13.1</v>
      </c>
      <c r="AJ204" s="134" cm="1">
        <f t="array" ref="AJ204:AJ215">_xlfn._xlws.FILTER(DatabaseYr[Temperature],(DatabaseYr[Station]=$C204)*(DatabaseYr[year]=AJ$38),"not yet")</f>
        <v>11</v>
      </c>
      <c r="AK204" s="184"/>
      <c r="AP204" s="133" cm="1">
        <f t="array" ref="AP204:AP215">_xlfn._xlws.FILTER(DatabaseYr[RH],(DatabaseYr[Station]=$C204)*(DatabaseYr[year]=AP$38),"not yet")</f>
        <v>81</v>
      </c>
      <c r="AQ204" s="133" cm="1">
        <f t="array" ref="AQ204:AQ215">_xlfn._xlws.FILTER(DatabaseYr[RH],(DatabaseYr[Station]=$C204)*(DatabaseYr[year]=AQ$38),"not yet")</f>
        <v>92</v>
      </c>
      <c r="AR204" s="133" cm="1">
        <f t="array" ref="AR204:AR215">_xlfn._xlws.FILTER(DatabaseYr[RH],(DatabaseYr[Station]=$C204)*(DatabaseYr[year]=AR$38),"not yet")</f>
        <v>88</v>
      </c>
      <c r="AS204" s="133" cm="1">
        <f t="array" ref="AS204:AS215">_xlfn._xlws.FILTER(DatabaseYr[RH],(DatabaseYr[Station]=$C204)*(DatabaseYr[year]=AS$38),"not yet")</f>
        <v>86</v>
      </c>
      <c r="AT204" s="133" cm="1">
        <f t="array" ref="AT204:AT215">_xlfn._xlws.FILTER(DatabaseYr[RH],(DatabaseYr[Station]=$C204)*(DatabaseYr[year]=AT$38),"not yet")</f>
        <v>88</v>
      </c>
      <c r="AU204" s="133" cm="1">
        <f t="array" ref="AU204:AU215">_xlfn._xlws.FILTER(DatabaseYr[RH],(DatabaseYr[Station]=$C204)*(DatabaseYr[year]=AU$38),"not yet")</f>
        <v>87</v>
      </c>
      <c r="AV204" s="133" cm="1">
        <f t="array" ref="AV204:AV215">_xlfn._xlws.FILTER(DatabaseYr[RH],(DatabaseYr[Station]=$C204)*(DatabaseYr[year]=AV$38),"not yet")</f>
        <v>87</v>
      </c>
      <c r="AW204" s="183" t="str" cm="1">
        <f t="array" ref="AW204">_xlfn._xlws.FILTER(DatabaseYr[RH],(DatabaseYr[Station]=$C204)*(DatabaseYr[year]=AW$38),"not yet")</f>
        <v>not yet</v>
      </c>
      <c r="BB204" s="133" cm="1">
        <f t="array" ref="BB204:BB215">_xlfn._xlws.FILTER(DatabaseYr[Precp],(DatabaseYr[Station]=$C204)*(DatabaseYr[year]=BB$38),"not yet")</f>
        <v>116</v>
      </c>
      <c r="BC204" s="133" cm="1">
        <f t="array" ref="BC204:BC215">_xlfn._xlws.FILTER(DatabaseYr[Precp],(DatabaseYr[Station]=$C204)*(DatabaseYr[year]=BC$38),"not yet")</f>
        <v>335.6</v>
      </c>
      <c r="BD204" s="133" cm="1">
        <f t="array" ref="BD204:BD215">_xlfn._xlws.FILTER(DatabaseYr[Precp],(DatabaseYr[Station]=$C204)*(DatabaseYr[year]=BD$38),"not yet")</f>
        <v>138.6</v>
      </c>
      <c r="BE204" s="133" cm="1">
        <f t="array" ref="BE204:BE215">_xlfn._xlws.FILTER(DatabaseYr[Precp],(DatabaseYr[Station]=$C204)*(DatabaseYr[year]=BE$38),"not yet")</f>
        <v>457.9</v>
      </c>
      <c r="BF204" s="133" cm="1">
        <f t="array" ref="BF204:BF215">_xlfn._xlws.FILTER(DatabaseYr[Precp],(DatabaseYr[Station]=$C204)*(DatabaseYr[year]=BF$38),"not yet")</f>
        <v>238.4</v>
      </c>
      <c r="BG204" s="133" cm="1">
        <f t="array" ref="BG204:BG215">_xlfn._xlws.FILTER(DatabaseYr[Precp],(DatabaseYr[Station]=$C204)*(DatabaseYr[year]=BG$38),"not yet")</f>
        <v>72</v>
      </c>
      <c r="BH204" s="133" cm="1">
        <f t="array" ref="BH204:BH215">_xlfn._xlws.FILTER(DatabaseYr[Precp],(DatabaseYr[Station]=$C204)*(DatabaseYr[year]=BH$38),"not yet")</f>
        <v>347</v>
      </c>
      <c r="BI204" s="183" t="str" cm="1">
        <f t="array" ref="BI204">_xlfn._xlws.FILTER(DatabaseYr[Precp],(DatabaseYr[Station]=$C204)*(DatabaseYr[year]=BI$38),"not yet")</f>
        <v>not yet</v>
      </c>
      <c r="BN204" s="185" cm="1">
        <f t="array" ref="BN204:BN215">_xlfn._xlws.FILTER(DatabaseYr[Cloud Amount],(DatabaseYr[Station]=$C204)*(DatabaseYr[year]=BB$38),"not yet")</f>
        <v>6.9</v>
      </c>
      <c r="BO204" s="185" cm="1">
        <f t="array" ref="BO204:BO215">_xlfn._xlws.FILTER(DatabaseYr[Cloud Amount],(DatabaseYr[Station]=$C204)*(DatabaseYr[year]=BC$38),"not yet")</f>
        <v>9</v>
      </c>
      <c r="BP204" s="185" cm="1">
        <f t="array" ref="BP204:BP215">_xlfn._xlws.FILTER(DatabaseYr[Cloud Amount],(DatabaseYr[Station]=$C204)*(DatabaseYr[year]=BD$38),"not yet")</f>
        <v>7.9</v>
      </c>
      <c r="BQ204" s="185" cm="1">
        <f t="array" ref="BQ204:BQ215">_xlfn._xlws.FILTER(DatabaseYr[Cloud Amount],(DatabaseYr[Station]=$C204)*(DatabaseYr[year]=BE$38),"not yet")</f>
        <v>7.8</v>
      </c>
      <c r="BR204" s="185" cm="1">
        <f t="array" ref="BR204:BR215">_xlfn._xlws.FILTER(DatabaseYr[Cloud Amount],(DatabaseYr[Station]=$C204)*(DatabaseYr[year]=BF$38),"not yet")</f>
        <v>7.6</v>
      </c>
      <c r="BS204" s="185" cm="1">
        <f t="array" ref="BS204:BS215">_xlfn._xlws.FILTER(DatabaseYr[Cloud Amount],(DatabaseYr[Station]=$C204)*(DatabaseYr[year]=BG$38),"not yet")</f>
        <v>6.6</v>
      </c>
      <c r="BT204" s="185" cm="1">
        <f t="array" ref="BT204:BT215">_xlfn._xlws.FILTER(DatabaseYr[Cloud Amount],(DatabaseYr[Station]=$C204)*(DatabaseYr[year]=BH$38),"not yet")</f>
        <v>6.8</v>
      </c>
      <c r="BU204" s="199" t="str" cm="1">
        <f t="array" ref="BU204">_xlfn._xlws.FILTER(DatabaseYr[Cloud Amount],(DatabaseYr[Station]=$C204)*(DatabaseYr[year]=BI$38),"not yet")</f>
        <v>not yet</v>
      </c>
    </row>
    <row r="205" spans="2:73" x14ac:dyDescent="0.25">
      <c r="D205" s="149" t="str">
        <f>$D$145</f>
        <v>February</v>
      </c>
      <c r="E205" s="147">
        <f>$E$145</f>
        <v>2</v>
      </c>
      <c r="F205" s="184">
        <v>324.67</v>
      </c>
      <c r="G205" s="184">
        <v>226.27</v>
      </c>
      <c r="H205" s="184">
        <v>299.18</v>
      </c>
      <c r="I205" s="184">
        <v>245.42</v>
      </c>
      <c r="J205" s="184">
        <v>271.32</v>
      </c>
      <c r="K205" s="184">
        <v>397.53</v>
      </c>
      <c r="L205" s="184">
        <v>375.59</v>
      </c>
      <c r="M205" s="184"/>
      <c r="R205" s="133">
        <v>99</v>
      </c>
      <c r="S205" s="133">
        <v>76.599999999999994</v>
      </c>
      <c r="T205" s="133">
        <v>91.3</v>
      </c>
      <c r="U205" s="133">
        <v>68.900000000000006</v>
      </c>
      <c r="V205" s="133">
        <v>68.099999999999994</v>
      </c>
      <c r="W205" s="133">
        <v>126.8</v>
      </c>
      <c r="X205" s="133">
        <v>135.69999999999999</v>
      </c>
      <c r="Y205" s="183"/>
      <c r="AD205" s="134">
        <v>13</v>
      </c>
      <c r="AE205" s="134">
        <v>11.3</v>
      </c>
      <c r="AF205" s="134">
        <v>12.2</v>
      </c>
      <c r="AG205" s="134">
        <v>11.3</v>
      </c>
      <c r="AH205" s="134">
        <v>14.9</v>
      </c>
      <c r="AI205" s="134">
        <v>13.9</v>
      </c>
      <c r="AJ205" s="134">
        <v>14.6</v>
      </c>
      <c r="AK205" s="184"/>
      <c r="AP205" s="133">
        <v>85</v>
      </c>
      <c r="AQ205" s="133">
        <v>84</v>
      </c>
      <c r="AR205" s="133">
        <v>84</v>
      </c>
      <c r="AS205" s="133">
        <v>86</v>
      </c>
      <c r="AT205" s="133">
        <v>91</v>
      </c>
      <c r="AU205" s="133">
        <v>84</v>
      </c>
      <c r="AV205" s="133">
        <v>83</v>
      </c>
      <c r="AW205" s="183"/>
      <c r="BB205" s="133">
        <v>90.5</v>
      </c>
      <c r="BC205" s="133">
        <v>288.10000000000002</v>
      </c>
      <c r="BD205" s="133">
        <v>184</v>
      </c>
      <c r="BE205" s="133">
        <v>396.5</v>
      </c>
      <c r="BF205" s="133">
        <v>72.400000000000006</v>
      </c>
      <c r="BG205" s="133">
        <v>119.6</v>
      </c>
      <c r="BH205" s="133">
        <v>230.5</v>
      </c>
      <c r="BI205" s="183"/>
      <c r="BN205" s="185">
        <v>7.6</v>
      </c>
      <c r="BO205" s="185">
        <v>7.9</v>
      </c>
      <c r="BP205" s="185">
        <v>7.7</v>
      </c>
      <c r="BQ205" s="185">
        <v>8.1</v>
      </c>
      <c r="BR205" s="185">
        <v>8.3000000000000007</v>
      </c>
      <c r="BS205" s="185">
        <v>6.7</v>
      </c>
      <c r="BT205" s="185">
        <v>5.2</v>
      </c>
      <c r="BU205" s="199"/>
    </row>
    <row r="206" spans="2:73" x14ac:dyDescent="0.25">
      <c r="D206" s="149" t="str">
        <f>$D$146</f>
        <v>March</v>
      </c>
      <c r="E206" s="147">
        <f>$E$146</f>
        <v>3</v>
      </c>
      <c r="F206" s="184">
        <v>334.12</v>
      </c>
      <c r="G206" s="184">
        <v>307.55</v>
      </c>
      <c r="H206" s="184">
        <v>299.64</v>
      </c>
      <c r="I206" s="184">
        <v>497.98</v>
      </c>
      <c r="J206" s="184">
        <v>353.97</v>
      </c>
      <c r="K206" s="184">
        <v>401.47</v>
      </c>
      <c r="L206" s="184">
        <v>426.16</v>
      </c>
      <c r="M206" s="184"/>
      <c r="R206" s="133">
        <v>100.4</v>
      </c>
      <c r="S206" s="133">
        <v>99.8</v>
      </c>
      <c r="T206" s="133">
        <v>72.3</v>
      </c>
      <c r="U206" s="133">
        <v>161</v>
      </c>
      <c r="V206" s="133">
        <v>99.3</v>
      </c>
      <c r="W206" s="133">
        <v>100.8</v>
      </c>
      <c r="X206" s="133">
        <v>120.3</v>
      </c>
      <c r="Y206" s="183"/>
      <c r="AD206" s="134">
        <v>15</v>
      </c>
      <c r="AE206" s="134">
        <v>13.6</v>
      </c>
      <c r="AF206" s="134">
        <v>14.1</v>
      </c>
      <c r="AG206" s="134">
        <v>15.6</v>
      </c>
      <c r="AH206" s="134">
        <v>15.4</v>
      </c>
      <c r="AI206" s="134">
        <v>16</v>
      </c>
      <c r="AJ206" s="134">
        <v>16.2</v>
      </c>
      <c r="AK206" s="184"/>
      <c r="AP206" s="133">
        <v>87</v>
      </c>
      <c r="AQ206" s="133">
        <v>85</v>
      </c>
      <c r="AR206" s="133">
        <v>85</v>
      </c>
      <c r="AS206" s="133">
        <v>80</v>
      </c>
      <c r="AT206" s="133">
        <v>86</v>
      </c>
      <c r="AU206" s="133">
        <v>89</v>
      </c>
      <c r="AV206" s="133">
        <v>90</v>
      </c>
      <c r="AW206" s="183"/>
      <c r="BB206" s="133">
        <v>247.2</v>
      </c>
      <c r="BC206" s="133">
        <v>330.1</v>
      </c>
      <c r="BD206" s="133">
        <v>175</v>
      </c>
      <c r="BE206" s="133">
        <v>62.1</v>
      </c>
      <c r="BF206" s="133">
        <v>213.8</v>
      </c>
      <c r="BG206" s="133">
        <v>204.9</v>
      </c>
      <c r="BH206" s="133">
        <v>141.5</v>
      </c>
      <c r="BI206" s="183"/>
      <c r="BN206" s="185">
        <v>8.1</v>
      </c>
      <c r="BO206" s="185">
        <v>7.6</v>
      </c>
      <c r="BP206" s="185">
        <v>8.1999999999999993</v>
      </c>
      <c r="BQ206" s="185">
        <v>5.8</v>
      </c>
      <c r="BR206" s="185">
        <v>8.1999999999999993</v>
      </c>
      <c r="BS206" s="185">
        <v>7.6</v>
      </c>
      <c r="BT206" s="185">
        <v>6.8</v>
      </c>
      <c r="BU206" s="199"/>
    </row>
    <row r="207" spans="2:73" x14ac:dyDescent="0.25">
      <c r="D207" s="149" t="str">
        <f>$D$147</f>
        <v>April</v>
      </c>
      <c r="E207" s="147">
        <f>$E$147</f>
        <v>4</v>
      </c>
      <c r="F207" s="184">
        <v>479.19</v>
      </c>
      <c r="G207" s="184">
        <v>373.1</v>
      </c>
      <c r="H207" s="184">
        <v>405.89</v>
      </c>
      <c r="I207" s="184">
        <v>481.07</v>
      </c>
      <c r="J207" s="184">
        <v>399.54</v>
      </c>
      <c r="K207" s="184">
        <v>404.44</v>
      </c>
      <c r="L207" s="184">
        <v>497.6</v>
      </c>
      <c r="M207" s="184"/>
      <c r="R207" s="133">
        <v>139</v>
      </c>
      <c r="S207" s="133">
        <v>89.4</v>
      </c>
      <c r="T207" s="133">
        <v>110.6</v>
      </c>
      <c r="U207" s="133">
        <v>125</v>
      </c>
      <c r="V207" s="133">
        <v>113.8</v>
      </c>
      <c r="W207" s="133">
        <v>100.7</v>
      </c>
      <c r="X207" s="133">
        <v>132.19999999999999</v>
      </c>
      <c r="Y207" s="183"/>
      <c r="AD207" s="134">
        <v>18.5</v>
      </c>
      <c r="AE207" s="134">
        <v>20.100000000000001</v>
      </c>
      <c r="AF207" s="134">
        <v>17.899999999999999</v>
      </c>
      <c r="AG207" s="134">
        <v>18.399999999999999</v>
      </c>
      <c r="AH207" s="134">
        <v>19.5</v>
      </c>
      <c r="AI207" s="134">
        <v>16.100000000000001</v>
      </c>
      <c r="AJ207" s="134">
        <v>17.600000000000001</v>
      </c>
      <c r="AK207" s="184"/>
      <c r="AP207" s="133">
        <v>80</v>
      </c>
      <c r="AQ207" s="133">
        <v>88</v>
      </c>
      <c r="AR207" s="133">
        <v>80</v>
      </c>
      <c r="AS207" s="133">
        <v>80</v>
      </c>
      <c r="AT207" s="133">
        <v>86</v>
      </c>
      <c r="AU207" s="133">
        <v>85</v>
      </c>
      <c r="AV207" s="133">
        <v>88</v>
      </c>
      <c r="AW207" s="183"/>
      <c r="BB207" s="133">
        <v>96.5</v>
      </c>
      <c r="BC207" s="133">
        <v>228.3</v>
      </c>
      <c r="BD207" s="133">
        <v>135.5</v>
      </c>
      <c r="BE207" s="133">
        <v>97.5</v>
      </c>
      <c r="BF207" s="133">
        <v>141.9</v>
      </c>
      <c r="BG207" s="133">
        <v>99.7</v>
      </c>
      <c r="BH207" s="133">
        <v>45</v>
      </c>
      <c r="BI207" s="183"/>
      <c r="BN207" s="185">
        <v>7.1</v>
      </c>
      <c r="BO207" s="185">
        <v>8.1999999999999993</v>
      </c>
      <c r="BP207" s="185">
        <v>6.9</v>
      </c>
      <c r="BQ207" s="185">
        <v>7.1</v>
      </c>
      <c r="BR207" s="185">
        <v>7.3</v>
      </c>
      <c r="BS207" s="185">
        <v>7.4</v>
      </c>
      <c r="BT207" s="185">
        <v>6.7</v>
      </c>
      <c r="BU207" s="199"/>
    </row>
    <row r="208" spans="2:73" x14ac:dyDescent="0.25">
      <c r="D208" s="149" t="str">
        <f>$D$148</f>
        <v>May</v>
      </c>
      <c r="E208" s="147">
        <f>$E$148</f>
        <v>5</v>
      </c>
      <c r="F208" s="184">
        <v>380.52</v>
      </c>
      <c r="G208" s="184">
        <v>480.88</v>
      </c>
      <c r="H208" s="184">
        <v>430.51</v>
      </c>
      <c r="I208" s="184">
        <v>623.03</v>
      </c>
      <c r="J208" s="184">
        <v>348.84</v>
      </c>
      <c r="K208" s="184">
        <v>440.17</v>
      </c>
      <c r="L208" s="184">
        <v>567.83000000000004</v>
      </c>
      <c r="M208" s="184"/>
      <c r="R208" s="133">
        <v>84.9</v>
      </c>
      <c r="S208" s="133">
        <v>115.6</v>
      </c>
      <c r="T208" s="133">
        <v>82.6</v>
      </c>
      <c r="U208" s="133">
        <v>179.7</v>
      </c>
      <c r="V208" s="133">
        <v>80.400000000000006</v>
      </c>
      <c r="W208" s="133">
        <v>93.4</v>
      </c>
      <c r="X208" s="133">
        <v>146</v>
      </c>
      <c r="Y208" s="183"/>
      <c r="AD208" s="134">
        <v>22.1</v>
      </c>
      <c r="AE208" s="134">
        <v>22.5</v>
      </c>
      <c r="AF208" s="134">
        <v>21.1</v>
      </c>
      <c r="AG208" s="134">
        <v>22.9</v>
      </c>
      <c r="AH208" s="134">
        <v>20.399999999999999</v>
      </c>
      <c r="AI208" s="134">
        <v>22.4</v>
      </c>
      <c r="AJ208" s="134">
        <v>23.6</v>
      </c>
      <c r="AK208" s="184"/>
      <c r="AP208" s="133">
        <v>84</v>
      </c>
      <c r="AQ208" s="133">
        <v>86</v>
      </c>
      <c r="AR208" s="133">
        <v>84</v>
      </c>
      <c r="AS208" s="133">
        <v>80</v>
      </c>
      <c r="AT208" s="133">
        <v>85</v>
      </c>
      <c r="AU208" s="133">
        <v>88</v>
      </c>
      <c r="AV208" s="133">
        <v>86</v>
      </c>
      <c r="AW208" s="183"/>
      <c r="BB208" s="133">
        <v>301.3</v>
      </c>
      <c r="BC208" s="133">
        <v>153.9</v>
      </c>
      <c r="BD208" s="133">
        <v>163.1</v>
      </c>
      <c r="BE208" s="133">
        <v>29.1</v>
      </c>
      <c r="BF208" s="133">
        <v>500</v>
      </c>
      <c r="BG208" s="133">
        <v>391</v>
      </c>
      <c r="BH208" s="133">
        <v>169</v>
      </c>
      <c r="BI208" s="183"/>
      <c r="BN208" s="185">
        <v>8.5</v>
      </c>
      <c r="BO208" s="185">
        <v>8.1999999999999993</v>
      </c>
      <c r="BP208" s="185">
        <v>8.3000000000000007</v>
      </c>
      <c r="BQ208" s="185">
        <v>6.6</v>
      </c>
      <c r="BR208" s="185">
        <v>8.5</v>
      </c>
      <c r="BS208" s="185">
        <v>7.9</v>
      </c>
      <c r="BT208" s="185">
        <v>6.8</v>
      </c>
      <c r="BU208" s="199"/>
    </row>
    <row r="209" spans="2:73" x14ac:dyDescent="0.25">
      <c r="D209" s="149" t="str">
        <f>$D$149</f>
        <v>June</v>
      </c>
      <c r="E209" s="147">
        <f>$E$149</f>
        <v>6</v>
      </c>
      <c r="F209" s="184">
        <v>558.63</v>
      </c>
      <c r="G209" s="184">
        <v>466.17</v>
      </c>
      <c r="H209" s="184">
        <v>393.87</v>
      </c>
      <c r="I209" s="184">
        <v>524.53</v>
      </c>
      <c r="J209" s="184">
        <v>373.44</v>
      </c>
      <c r="K209" s="184">
        <v>616.23</v>
      </c>
      <c r="L209" s="184">
        <v>474.25</v>
      </c>
      <c r="M209" s="184"/>
      <c r="R209" s="133">
        <v>167.7</v>
      </c>
      <c r="S209" s="133">
        <v>131.4</v>
      </c>
      <c r="T209" s="133">
        <v>94.1</v>
      </c>
      <c r="U209" s="133">
        <v>124.4</v>
      </c>
      <c r="V209" s="133">
        <v>97.5</v>
      </c>
      <c r="W209" s="133">
        <v>175.7</v>
      </c>
      <c r="X209" s="133">
        <v>112.8</v>
      </c>
      <c r="Y209" s="183"/>
      <c r="AD209" s="134">
        <v>25.2</v>
      </c>
      <c r="AE209" s="134">
        <v>24.7</v>
      </c>
      <c r="AF209" s="134">
        <v>23.8</v>
      </c>
      <c r="AG209" s="134">
        <v>23.6</v>
      </c>
      <c r="AH209" s="134">
        <v>23.8</v>
      </c>
      <c r="AI209" s="134">
        <v>25.1</v>
      </c>
      <c r="AJ209" s="134">
        <v>24.5</v>
      </c>
      <c r="AK209" s="184"/>
      <c r="AP209" s="133">
        <v>80</v>
      </c>
      <c r="AQ209" s="133">
        <v>85</v>
      </c>
      <c r="AR209" s="133">
        <v>85</v>
      </c>
      <c r="AS209" s="133">
        <v>83</v>
      </c>
      <c r="AT209" s="133">
        <v>84</v>
      </c>
      <c r="AU209" s="133">
        <v>82</v>
      </c>
      <c r="AV209" s="133">
        <v>88</v>
      </c>
      <c r="AW209" s="183"/>
      <c r="BB209" s="133">
        <v>42.4</v>
      </c>
      <c r="BC209" s="133">
        <v>335.4</v>
      </c>
      <c r="BD209" s="133">
        <v>830.5</v>
      </c>
      <c r="BE209" s="133">
        <v>151</v>
      </c>
      <c r="BF209" s="133">
        <v>445.3</v>
      </c>
      <c r="BG209" s="133">
        <v>118.4</v>
      </c>
      <c r="BH209" s="133">
        <v>214</v>
      </c>
      <c r="BI209" s="183"/>
      <c r="BN209" s="185">
        <v>6.9</v>
      </c>
      <c r="BO209" s="185">
        <v>7.2</v>
      </c>
      <c r="BP209" s="185">
        <v>8.1999999999999993</v>
      </c>
      <c r="BQ209" s="185">
        <v>8</v>
      </c>
      <c r="BR209" s="185">
        <v>7.7</v>
      </c>
      <c r="BS209" s="185">
        <v>6.6</v>
      </c>
      <c r="BT209" s="185">
        <v>7.4</v>
      </c>
      <c r="BU209" s="199"/>
    </row>
    <row r="210" spans="2:73" x14ac:dyDescent="0.25">
      <c r="D210" s="149" t="str">
        <f>$D$150</f>
        <v>July</v>
      </c>
      <c r="E210" s="147">
        <f>$E$150</f>
        <v>7</v>
      </c>
      <c r="F210" s="184">
        <v>603.04999999999995</v>
      </c>
      <c r="G210" s="184">
        <v>599.94000000000005</v>
      </c>
      <c r="H210" s="184">
        <v>600.89</v>
      </c>
      <c r="I210" s="184">
        <v>554.88</v>
      </c>
      <c r="J210" s="184">
        <v>512.48</v>
      </c>
      <c r="K210" s="184">
        <v>636.54</v>
      </c>
      <c r="L210" s="184">
        <v>593.04999999999995</v>
      </c>
      <c r="M210" s="184"/>
      <c r="R210" s="133">
        <v>200</v>
      </c>
      <c r="S210" s="133">
        <v>200.1</v>
      </c>
      <c r="T210" s="133">
        <v>185.1</v>
      </c>
      <c r="U210" s="133">
        <v>169.7</v>
      </c>
      <c r="V210" s="133">
        <v>150.19999999999999</v>
      </c>
      <c r="W210" s="133">
        <v>181.1</v>
      </c>
      <c r="X210" s="133">
        <v>175.5</v>
      </c>
      <c r="Y210" s="183"/>
      <c r="AD210" s="134">
        <v>25.2</v>
      </c>
      <c r="AE210" s="134">
        <v>25.4</v>
      </c>
      <c r="AF210" s="134">
        <v>25.1</v>
      </c>
      <c r="AG210" s="134">
        <v>24.8</v>
      </c>
      <c r="AH210" s="134">
        <v>25.2</v>
      </c>
      <c r="AI210" s="134">
        <v>25.7</v>
      </c>
      <c r="AJ210" s="134">
        <v>25.1</v>
      </c>
      <c r="AK210" s="184"/>
      <c r="AP210" s="133">
        <v>79</v>
      </c>
      <c r="AQ210" s="133">
        <v>83</v>
      </c>
      <c r="AR210" s="133">
        <v>81</v>
      </c>
      <c r="AS210" s="133">
        <v>82</v>
      </c>
      <c r="AT210" s="133">
        <v>82</v>
      </c>
      <c r="AU210" s="133">
        <v>81</v>
      </c>
      <c r="AV210" s="133">
        <v>87</v>
      </c>
      <c r="AW210" s="183"/>
      <c r="BB210" s="133">
        <v>463.2</v>
      </c>
      <c r="BC210" s="133">
        <v>166.9</v>
      </c>
      <c r="BD210" s="133">
        <v>166</v>
      </c>
      <c r="BE210" s="133">
        <v>350.4</v>
      </c>
      <c r="BF210" s="133">
        <v>317</v>
      </c>
      <c r="BG210" s="133">
        <v>112</v>
      </c>
      <c r="BH210" s="133">
        <v>683</v>
      </c>
      <c r="BI210" s="183"/>
      <c r="BN210" s="185">
        <v>6.1</v>
      </c>
      <c r="BO210" s="185">
        <v>5.7</v>
      </c>
      <c r="BP210" s="185">
        <v>6.2</v>
      </c>
      <c r="BQ210" s="185">
        <v>6.2</v>
      </c>
      <c r="BR210" s="185">
        <v>6.6</v>
      </c>
      <c r="BS210" s="185">
        <v>6.3</v>
      </c>
      <c r="BT210" s="185">
        <v>6.3</v>
      </c>
      <c r="BU210" s="199"/>
    </row>
    <row r="211" spans="2:73" x14ac:dyDescent="0.25">
      <c r="D211" s="149" t="str">
        <f>$D$151</f>
        <v>August</v>
      </c>
      <c r="E211" s="147">
        <f>$E$151</f>
        <v>8</v>
      </c>
      <c r="F211" s="184">
        <v>407.35</v>
      </c>
      <c r="G211" s="184">
        <v>581.4</v>
      </c>
      <c r="H211" s="184">
        <v>619.22</v>
      </c>
      <c r="I211" s="184">
        <v>478.38</v>
      </c>
      <c r="J211" s="184">
        <v>502.26</v>
      </c>
      <c r="K211" s="184">
        <v>574.98</v>
      </c>
      <c r="L211" s="184">
        <v>537.91999999999996</v>
      </c>
      <c r="M211" s="184"/>
      <c r="R211" s="133">
        <v>106.9</v>
      </c>
      <c r="S211" s="133">
        <v>193.5</v>
      </c>
      <c r="T211" s="133">
        <v>201.5</v>
      </c>
      <c r="U211" s="133">
        <v>133.5</v>
      </c>
      <c r="V211" s="133">
        <v>162.9</v>
      </c>
      <c r="W211" s="133">
        <v>172.5</v>
      </c>
      <c r="X211" s="133">
        <v>146.9</v>
      </c>
      <c r="Y211" s="183"/>
      <c r="AD211" s="134">
        <v>24.1</v>
      </c>
      <c r="AE211" s="134">
        <v>25</v>
      </c>
      <c r="AF211" s="134">
        <v>25.7</v>
      </c>
      <c r="AG211" s="134">
        <v>24.3</v>
      </c>
      <c r="AH211" s="134">
        <v>25.1</v>
      </c>
      <c r="AI211" s="134">
        <v>24.8</v>
      </c>
      <c r="AJ211" s="134">
        <v>24.5</v>
      </c>
      <c r="AK211" s="184"/>
      <c r="AP211" s="133">
        <v>85</v>
      </c>
      <c r="AQ211" s="133">
        <v>80</v>
      </c>
      <c r="AR211" s="133">
        <v>79</v>
      </c>
      <c r="AS211" s="133">
        <v>86</v>
      </c>
      <c r="AT211" s="133">
        <v>82</v>
      </c>
      <c r="AU211" s="133">
        <v>84</v>
      </c>
      <c r="AV211" s="133">
        <v>90</v>
      </c>
      <c r="AW211" s="183"/>
      <c r="BB211" s="133">
        <v>729.4</v>
      </c>
      <c r="BC211" s="133">
        <v>112</v>
      </c>
      <c r="BD211" s="133">
        <v>23</v>
      </c>
      <c r="BE211" s="133">
        <v>300.89999999999998</v>
      </c>
      <c r="BF211" s="133">
        <v>397.3</v>
      </c>
      <c r="BG211" s="133">
        <v>554</v>
      </c>
      <c r="BH211" s="133">
        <v>181</v>
      </c>
      <c r="BI211" s="183"/>
      <c r="BN211" s="185">
        <v>7.7</v>
      </c>
      <c r="BO211" s="185">
        <v>5.9</v>
      </c>
      <c r="BP211" s="185">
        <v>5.7</v>
      </c>
      <c r="BQ211" s="185">
        <v>7.2</v>
      </c>
      <c r="BR211" s="185">
        <v>5.8</v>
      </c>
      <c r="BS211" s="185">
        <v>5.7</v>
      </c>
      <c r="BT211" s="185">
        <v>6.4</v>
      </c>
      <c r="BU211" s="199"/>
    </row>
    <row r="212" spans="2:73" x14ac:dyDescent="0.25">
      <c r="D212" s="149" t="str">
        <f>$D$152</f>
        <v>September</v>
      </c>
      <c r="E212" s="147">
        <f>$E$152</f>
        <v>9</v>
      </c>
      <c r="F212" s="184">
        <v>480.5</v>
      </c>
      <c r="G212" s="184">
        <v>341.63</v>
      </c>
      <c r="H212" s="184">
        <v>479.59</v>
      </c>
      <c r="I212" s="184">
        <v>442.58</v>
      </c>
      <c r="J212" s="184">
        <v>380.36</v>
      </c>
      <c r="K212" s="184">
        <v>458.23</v>
      </c>
      <c r="L212" s="184">
        <v>554.41999999999996</v>
      </c>
      <c r="M212" s="184"/>
      <c r="R212" s="133">
        <v>157.80000000000001</v>
      </c>
      <c r="S212" s="133">
        <v>90.7</v>
      </c>
      <c r="T212" s="133">
        <v>173.5</v>
      </c>
      <c r="U212" s="133">
        <v>134.30000000000001</v>
      </c>
      <c r="V212" s="133">
        <v>118.1</v>
      </c>
      <c r="W212" s="133">
        <v>127</v>
      </c>
      <c r="X212" s="133">
        <v>189.8</v>
      </c>
      <c r="Y212" s="183"/>
      <c r="AD212" s="134">
        <v>22.9</v>
      </c>
      <c r="AE212" s="134">
        <v>23.2</v>
      </c>
      <c r="AF212" s="134">
        <v>24.5</v>
      </c>
      <c r="AG212" s="134">
        <v>23.2</v>
      </c>
      <c r="AH212" s="134">
        <v>22.4</v>
      </c>
      <c r="AI212" s="134">
        <v>22.6</v>
      </c>
      <c r="AJ212" s="134">
        <v>24.6</v>
      </c>
      <c r="AK212" s="184"/>
      <c r="AP212" s="133">
        <v>81</v>
      </c>
      <c r="AQ212" s="133">
        <v>88</v>
      </c>
      <c r="AR212" s="133">
        <v>80</v>
      </c>
      <c r="AS212" s="133">
        <v>85</v>
      </c>
      <c r="AT212" s="133">
        <v>84</v>
      </c>
      <c r="AU212" s="133">
        <v>86</v>
      </c>
      <c r="AV212" s="133">
        <v>85</v>
      </c>
      <c r="AW212" s="183"/>
      <c r="BB212" s="133">
        <v>607.29999999999995</v>
      </c>
      <c r="BC212" s="133">
        <v>972</v>
      </c>
      <c r="BD212" s="133">
        <v>293.2</v>
      </c>
      <c r="BE212" s="133">
        <v>885.5</v>
      </c>
      <c r="BF212" s="133">
        <v>1182.7</v>
      </c>
      <c r="BG212" s="133">
        <v>438</v>
      </c>
      <c r="BH212" s="133">
        <v>268.5</v>
      </c>
      <c r="BI212" s="183"/>
      <c r="BN212" s="185">
        <v>6.5</v>
      </c>
      <c r="BO212" s="185">
        <v>8.1999999999999993</v>
      </c>
      <c r="BP212" s="185">
        <v>6</v>
      </c>
      <c r="BQ212" s="185">
        <v>6.8</v>
      </c>
      <c r="BR212" s="185">
        <v>6.7</v>
      </c>
      <c r="BS212" s="185">
        <v>7.1</v>
      </c>
      <c r="BT212" s="185">
        <v>4.5999999999999996</v>
      </c>
      <c r="BU212" s="199"/>
    </row>
    <row r="213" spans="2:73" x14ac:dyDescent="0.25">
      <c r="D213" s="149" t="str">
        <f>$D$153</f>
        <v>October</v>
      </c>
      <c r="E213" s="147">
        <f>$E$153</f>
        <v>10</v>
      </c>
      <c r="F213" s="184">
        <v>333.33</v>
      </c>
      <c r="G213" s="184">
        <v>395.85</v>
      </c>
      <c r="H213" s="184">
        <v>266.86</v>
      </c>
      <c r="I213" s="184">
        <v>381.86</v>
      </c>
      <c r="J213" s="184">
        <v>466.83</v>
      </c>
      <c r="K213" s="184">
        <v>363.17</v>
      </c>
      <c r="L213" s="184">
        <v>436.17</v>
      </c>
      <c r="M213" s="184"/>
      <c r="R213" s="133">
        <v>101</v>
      </c>
      <c r="S213" s="133">
        <v>133.19999999999999</v>
      </c>
      <c r="T213" s="133">
        <v>80.5</v>
      </c>
      <c r="U213" s="133">
        <v>120.6</v>
      </c>
      <c r="V213" s="133">
        <v>147</v>
      </c>
      <c r="W213" s="133">
        <v>89.6</v>
      </c>
      <c r="X213" s="133">
        <v>117.7</v>
      </c>
      <c r="Y213" s="183"/>
      <c r="AD213" s="134">
        <v>20.399999999999999</v>
      </c>
      <c r="AE213" s="134">
        <v>22.4</v>
      </c>
      <c r="AF213" s="134">
        <v>20.5</v>
      </c>
      <c r="AG213" s="134">
        <v>18.399999999999999</v>
      </c>
      <c r="AH213" s="134">
        <v>20</v>
      </c>
      <c r="AI213" s="134">
        <v>19.3</v>
      </c>
      <c r="AJ213" s="134">
        <v>20.8</v>
      </c>
      <c r="AK213" s="184"/>
      <c r="AP213" s="133">
        <v>85</v>
      </c>
      <c r="AQ213" s="133">
        <v>88</v>
      </c>
      <c r="AR213" s="133">
        <v>86</v>
      </c>
      <c r="AS213" s="133">
        <v>85</v>
      </c>
      <c r="AT213" s="133">
        <v>85</v>
      </c>
      <c r="AU213" s="133">
        <v>90</v>
      </c>
      <c r="AV213" s="133">
        <v>89</v>
      </c>
      <c r="AW213" s="183"/>
      <c r="BB213" s="133">
        <v>252.4</v>
      </c>
      <c r="BC213" s="133">
        <v>719.3</v>
      </c>
      <c r="BD213" s="133">
        <v>1592.4</v>
      </c>
      <c r="BE213" s="133">
        <v>453</v>
      </c>
      <c r="BF213" s="133">
        <v>214.8</v>
      </c>
      <c r="BG213" s="133">
        <v>881</v>
      </c>
      <c r="BH213" s="133">
        <v>598</v>
      </c>
      <c r="BI213" s="183"/>
      <c r="BN213" s="185">
        <v>7.4</v>
      </c>
      <c r="BO213" s="185">
        <v>7.3</v>
      </c>
      <c r="BP213" s="185">
        <v>8.3000000000000007</v>
      </c>
      <c r="BQ213" s="185">
        <v>7.4</v>
      </c>
      <c r="BR213" s="185">
        <v>6.3</v>
      </c>
      <c r="BS213" s="185">
        <v>8</v>
      </c>
      <c r="BT213" s="185">
        <v>6.9</v>
      </c>
      <c r="BU213" s="199"/>
    </row>
    <row r="214" spans="2:73" x14ac:dyDescent="0.25">
      <c r="D214" s="149" t="str">
        <f>$D$154</f>
        <v>November</v>
      </c>
      <c r="E214" s="147">
        <f>$E$154</f>
        <v>11</v>
      </c>
      <c r="F214" s="184">
        <v>315.27999999999997</v>
      </c>
      <c r="G214" s="184">
        <v>273.24</v>
      </c>
      <c r="H214" s="184">
        <v>293.07</v>
      </c>
      <c r="I214" s="184">
        <v>304</v>
      </c>
      <c r="J214" s="184">
        <v>366.25</v>
      </c>
      <c r="K214" s="184">
        <v>311.27</v>
      </c>
      <c r="L214" s="184">
        <v>248.84</v>
      </c>
      <c r="M214" s="184"/>
      <c r="R214" s="133">
        <v>110.4</v>
      </c>
      <c r="S214" s="133">
        <v>91.6</v>
      </c>
      <c r="T214" s="133">
        <v>81.099999999999994</v>
      </c>
      <c r="U214" s="133">
        <v>98.4</v>
      </c>
      <c r="V214" s="133">
        <v>117.4</v>
      </c>
      <c r="W214" s="133">
        <v>86.2</v>
      </c>
      <c r="X214" s="133">
        <v>77.8</v>
      </c>
      <c r="Y214" s="183"/>
      <c r="AD214" s="134">
        <v>18.8</v>
      </c>
      <c r="AE214" s="134">
        <v>17.8</v>
      </c>
      <c r="AF214" s="134">
        <v>18</v>
      </c>
      <c r="AG214" s="134">
        <v>18</v>
      </c>
      <c r="AH214" s="134">
        <v>16.8</v>
      </c>
      <c r="AI214" s="134">
        <v>18</v>
      </c>
      <c r="AJ214" s="134">
        <v>16.5</v>
      </c>
      <c r="AK214" s="184"/>
      <c r="AP214" s="133">
        <v>86</v>
      </c>
      <c r="AQ214" s="133">
        <v>87</v>
      </c>
      <c r="AR214" s="133">
        <v>88</v>
      </c>
      <c r="AS214" s="133">
        <v>88</v>
      </c>
      <c r="AT214" s="133">
        <v>88</v>
      </c>
      <c r="AU214" s="133">
        <v>91</v>
      </c>
      <c r="AV214" s="133">
        <v>90</v>
      </c>
      <c r="AW214" s="183"/>
      <c r="BB214" s="133">
        <v>191.8</v>
      </c>
      <c r="BC214" s="133">
        <v>516.79999999999995</v>
      </c>
      <c r="BD214" s="133">
        <v>587.5</v>
      </c>
      <c r="BE214" s="133">
        <v>230.1</v>
      </c>
      <c r="BF214" s="133">
        <v>563.29999999999995</v>
      </c>
      <c r="BG214" s="133">
        <v>533.5</v>
      </c>
      <c r="BH214" s="133">
        <v>182</v>
      </c>
      <c r="BI214" s="183"/>
      <c r="BN214" s="185">
        <v>7.4</v>
      </c>
      <c r="BO214" s="185">
        <v>7.7</v>
      </c>
      <c r="BP214" s="185">
        <v>8.6999999999999993</v>
      </c>
      <c r="BQ214" s="185">
        <v>7.4</v>
      </c>
      <c r="BR214" s="185">
        <v>6.9</v>
      </c>
      <c r="BS214" s="185">
        <v>7.8</v>
      </c>
      <c r="BT214" s="185">
        <v>7.6</v>
      </c>
      <c r="BU214" s="199"/>
    </row>
    <row r="215" spans="2:73" x14ac:dyDescent="0.25">
      <c r="D215" s="149" t="str">
        <f>$D$155</f>
        <v>December</v>
      </c>
      <c r="E215" s="147">
        <f>$E$155</f>
        <v>12</v>
      </c>
      <c r="F215" s="184">
        <v>208.97</v>
      </c>
      <c r="G215" s="184">
        <v>272.95999999999998</v>
      </c>
      <c r="H215" s="184">
        <v>246.31</v>
      </c>
      <c r="I215" s="184">
        <v>284.86</v>
      </c>
      <c r="J215" s="184">
        <v>277.44</v>
      </c>
      <c r="K215" s="184">
        <v>219.32</v>
      </c>
      <c r="L215" s="184">
        <v>271.7</v>
      </c>
      <c r="M215" s="184"/>
      <c r="R215" s="133">
        <v>52.3</v>
      </c>
      <c r="S215" s="133">
        <v>104.1</v>
      </c>
      <c r="T215" s="133">
        <v>78.8</v>
      </c>
      <c r="U215" s="133">
        <v>100.1</v>
      </c>
      <c r="V215" s="133">
        <v>87.3</v>
      </c>
      <c r="W215" s="133">
        <v>27.9</v>
      </c>
      <c r="X215" s="133">
        <v>80.900000000000006</v>
      </c>
      <c r="Y215" s="183"/>
      <c r="AD215" s="134">
        <v>14.2</v>
      </c>
      <c r="AE215" s="134">
        <v>15.1</v>
      </c>
      <c r="AF215" s="134">
        <v>12.9</v>
      </c>
      <c r="AG215" s="134">
        <v>15</v>
      </c>
      <c r="AH215" s="134">
        <v>14.3</v>
      </c>
      <c r="AI215" s="134">
        <v>13.4</v>
      </c>
      <c r="AJ215" s="134">
        <v>13.5</v>
      </c>
      <c r="AK215" s="184"/>
      <c r="AP215" s="133">
        <v>88</v>
      </c>
      <c r="AQ215" s="133">
        <v>86</v>
      </c>
      <c r="AR215" s="133">
        <v>85</v>
      </c>
      <c r="AS215" s="133">
        <v>87</v>
      </c>
      <c r="AT215" s="133">
        <v>88</v>
      </c>
      <c r="AU215" s="133">
        <v>97</v>
      </c>
      <c r="AV215" s="133">
        <v>91</v>
      </c>
      <c r="AW215" s="183"/>
      <c r="BB215" s="133">
        <v>189</v>
      </c>
      <c r="BC215" s="133">
        <v>189.9</v>
      </c>
      <c r="BD215" s="133">
        <v>519.6</v>
      </c>
      <c r="BE215" s="133">
        <v>632.1</v>
      </c>
      <c r="BF215" s="133">
        <v>532.6</v>
      </c>
      <c r="BG215" s="133">
        <v>1188.5</v>
      </c>
      <c r="BH215" s="133">
        <v>460</v>
      </c>
      <c r="BI215" s="183"/>
      <c r="BN215" s="185">
        <v>8.6</v>
      </c>
      <c r="BO215" s="185">
        <v>7.2</v>
      </c>
      <c r="BP215" s="185">
        <v>8.4</v>
      </c>
      <c r="BQ215" s="185">
        <v>7.2</v>
      </c>
      <c r="BR215" s="185">
        <v>7.3</v>
      </c>
      <c r="BS215" s="185">
        <v>9.5</v>
      </c>
      <c r="BT215" s="185">
        <v>7.4</v>
      </c>
      <c r="BU215" s="199"/>
    </row>
    <row r="216" spans="2:73" x14ac:dyDescent="0.25">
      <c r="B216" s="195" t="str">
        <f>_xlfn.XLOOKUP(C216,TableStation[Station],TableStation[Name])</f>
        <v>板橋</v>
      </c>
      <c r="C216" s="196" t="s">
        <v>10767</v>
      </c>
      <c r="D216" s="197" t="str">
        <f>$D$144</f>
        <v>January</v>
      </c>
      <c r="E216" s="198">
        <f>$E$144</f>
        <v>1</v>
      </c>
      <c r="F216" s="184" cm="1">
        <f t="array" ref="F216:F227">_xlfn._xlws.FILTER(DatabaseYr[GloblRad],(DatabaseYr[Station]=$C216)*(DatabaseYr[year]=F$38),"not yet")</f>
        <v>215.79</v>
      </c>
      <c r="G216" s="184" cm="1">
        <f t="array" ref="G216:G227">_xlfn._xlws.FILTER(DatabaseYr[GloblRad],(DatabaseYr[Station]=$C216)*(DatabaseYr[year]=G$38),"not yet")</f>
        <v>127.62</v>
      </c>
      <c r="H216" s="184" cm="1">
        <f t="array" ref="H216:H227">_xlfn._xlws.FILTER(DatabaseYr[GloblRad],(DatabaseYr[Station]=$C216)*(DatabaseYr[year]=H$38),"not yet")</f>
        <v>194.17</v>
      </c>
      <c r="I216" s="184" cm="1">
        <f t="array" ref="I216:I227">_xlfn._xlws.FILTER(DatabaseYr[GloblRad],(DatabaseYr[Station]=$C216)*(DatabaseYr[year]=I$38),"not yet")</f>
        <v>209.19</v>
      </c>
      <c r="J216" s="184" cm="1">
        <f t="array" ref="J216:J227">_xlfn._xlws.FILTER(DatabaseYr[GloblRad],(DatabaseYr[Station]=$C216)*(DatabaseYr[year]=J$38),"not yet")</f>
        <v>202.81</v>
      </c>
      <c r="K216" s="184" cm="1">
        <f t="array" ref="K216:K227">_xlfn._xlws.FILTER(DatabaseYr[GloblRad],(DatabaseYr[Station]=$C216)*(DatabaseYr[year]=K$38),"not yet")</f>
        <v>195.8</v>
      </c>
      <c r="L216" s="184" cm="1">
        <f t="array" ref="L216:L227">_xlfn._xlws.FILTER(DatabaseYr[GloblRad],(DatabaseYr[Station]=$C216)*(DatabaseYr[year]=L$38),"not yet")</f>
        <v>192.1</v>
      </c>
      <c r="M216" s="184" t="str" cm="1">
        <f t="array" ref="M216">_xlfn._xlws.FILTER(DatabaseYr[GloblRad],(DatabaseYr[Station]=$C216)*(DatabaseYr[year]=M$38),"not yet")</f>
        <v>not yet</v>
      </c>
      <c r="R216" s="133" cm="1">
        <f t="array" ref="R216:R227">_xlfn._xlws.FILTER(DatabaseYr[SunShine],(DatabaseYr[Station]=$C216)*(DatabaseYr[year]=F$38),"not yet")</f>
        <v>80.400000000000006</v>
      </c>
      <c r="S216" s="133" cm="1">
        <f t="array" ref="S216:S227">_xlfn._xlws.FILTER(DatabaseYr[SunShine],(DatabaseYr[Station]=$C216)*(DatabaseYr[year]=S$38),"not yet")</f>
        <v>28.4</v>
      </c>
      <c r="T216" s="133" cm="1">
        <f t="array" ref="T216:T227">_xlfn._xlws.FILTER(DatabaseYr[SunShine],(DatabaseYr[Station]=$C216)*(DatabaseYr[year]=T$38),"not yet")</f>
        <v>61</v>
      </c>
      <c r="U216" s="133" cm="1">
        <f t="array" ref="U216:U227">_xlfn._xlws.FILTER(DatabaseYr[SunShine],(DatabaseYr[Station]=$C216)*(DatabaseYr[year]=U$38),"not yet")</f>
        <v>53.2</v>
      </c>
      <c r="V216" s="133" cm="1">
        <f t="array" ref="V216:V227">_xlfn._xlws.FILTER(DatabaseYr[SunShine],(DatabaseYr[Station]=$C216)*(DatabaseYr[year]=V$38),"not yet")</f>
        <v>53.5</v>
      </c>
      <c r="W216" s="133" cm="1">
        <f t="array" ref="W216:W227">_xlfn._xlws.FILTER(DatabaseYr[SunShine],(DatabaseYr[Station]=$C216)*(DatabaseYr[year]=W$38),"not yet")</f>
        <v>78</v>
      </c>
      <c r="X216" s="133" cm="1">
        <f t="array" ref="X216:X227">_xlfn._xlws.FILTER(DatabaseYr[SunShine],(DatabaseYr[Station]=$C216)*(DatabaseYr[year]=X$38),"not yet")</f>
        <v>84.4</v>
      </c>
      <c r="Y216" s="183" t="str" cm="1">
        <f t="array" ref="Y216">_xlfn._xlws.FILTER(DatabaseYr[SunShine],(DatabaseYr[Station]=$C216)*(DatabaseYr[year]=Y$38),"not yet")</f>
        <v>not yet</v>
      </c>
      <c r="AD216" s="134" cm="1">
        <f t="array" ref="AD216:AD227">_xlfn._xlws.FILTER(DatabaseYr[Temperature],(DatabaseYr[Station]=$C216)*(DatabaseYr[year]=AD$38),"not yet")</f>
        <v>16.3</v>
      </c>
      <c r="AE216" s="134" cm="1">
        <f t="array" ref="AE216:AE227">_xlfn._xlws.FILTER(DatabaseYr[Temperature],(DatabaseYr[Station]=$C216)*(DatabaseYr[year]=AE$38),"not yet")</f>
        <v>16.100000000000001</v>
      </c>
      <c r="AF216" s="134" cm="1">
        <f t="array" ref="AF216:AF227">_xlfn._xlws.FILTER(DatabaseYr[Temperature],(DatabaseYr[Station]=$C216)*(DatabaseYr[year]=AF$38),"not yet")</f>
        <v>18.100000000000001</v>
      </c>
      <c r="AG216" s="134" cm="1">
        <f t="array" ref="AG216:AG227">_xlfn._xlws.FILTER(DatabaseYr[Temperature],(DatabaseYr[Station]=$C216)*(DatabaseYr[year]=AG$38),"not yet")</f>
        <v>16.600000000000001</v>
      </c>
      <c r="AH216" s="134" cm="1">
        <f t="array" ref="AH216:AH227">_xlfn._xlws.FILTER(DatabaseYr[Temperature],(DatabaseYr[Station]=$C216)*(DatabaseYr[year]=AH$38),"not yet")</f>
        <v>18.2</v>
      </c>
      <c r="AI216" s="134" cm="1">
        <f t="array" ref="AI216:AI227">_xlfn._xlws.FILTER(DatabaseYr[Temperature],(DatabaseYr[Station]=$C216)*(DatabaseYr[year]=AI$38),"not yet")</f>
        <v>17.3</v>
      </c>
      <c r="AJ216" s="134" cm="1">
        <f t="array" ref="AJ216:AJ227">_xlfn._xlws.FILTER(DatabaseYr[Temperature],(DatabaseYr[Station]=$C216)*(DatabaseYr[year]=AJ$38),"not yet")</f>
        <v>15.8</v>
      </c>
      <c r="AK216" s="184" t="str" cm="1">
        <f t="array" ref="AK216">_xlfn._xlws.FILTER(DatabaseYr[Temperature],(DatabaseYr[Station]=$C216)*(DatabaseYr[year]=AK$38),"not yet")</f>
        <v>not yet</v>
      </c>
      <c r="AP216" s="133" cm="1">
        <f t="array" ref="AP216:AP227">_xlfn._xlws.FILTER(DatabaseYr[RH],(DatabaseYr[Station]=$C216)*(DatabaseYr[year]=AP$38),"not yet")</f>
        <v>67</v>
      </c>
      <c r="AQ216" s="133" cm="1">
        <f t="array" ref="AQ216:AQ227">_xlfn._xlws.FILTER(DatabaseYr[RH],(DatabaseYr[Station]=$C216)*(DatabaseYr[year]=AQ$38),"not yet")</f>
        <v>79</v>
      </c>
      <c r="AR216" s="133" cm="1">
        <f t="array" ref="AR216:AR227">_xlfn._xlws.FILTER(DatabaseYr[RH],(DatabaseYr[Station]=$C216)*(DatabaseYr[year]=AR$38),"not yet")</f>
        <v>73</v>
      </c>
      <c r="AS216" s="133" cm="1">
        <f t="array" ref="AS216:AS227">_xlfn._xlws.FILTER(DatabaseYr[RH],(DatabaseYr[Station]=$C216)*(DatabaseYr[year]=AS$38),"not yet")</f>
        <v>77</v>
      </c>
      <c r="AT216" s="133" cm="1">
        <f t="array" ref="AT216:AT227">_xlfn._xlws.FILTER(DatabaseYr[RH],(DatabaseYr[Station]=$C216)*(DatabaseYr[year]=AT$38),"not yet")</f>
        <v>82</v>
      </c>
      <c r="AU216" s="133" cm="1">
        <f t="array" ref="AU216:AU227">_xlfn._xlws.FILTER(DatabaseYr[RH],(DatabaseYr[Station]=$C216)*(DatabaseYr[year]=AU$38),"not yet")</f>
        <v>79</v>
      </c>
      <c r="AV216" s="133" cm="1">
        <f t="array" ref="AV216:AV227">_xlfn._xlws.FILTER(DatabaseYr[RH],(DatabaseYr[Station]=$C216)*(DatabaseYr[year]=AV$38),"not yet")</f>
        <v>75</v>
      </c>
      <c r="AW216" s="183" t="str" cm="1">
        <f t="array" ref="AW216">_xlfn._xlws.FILTER(DatabaseYr[RH],(DatabaseYr[Station]=$C216)*(DatabaseYr[year]=AW$38),"not yet")</f>
        <v>not yet</v>
      </c>
      <c r="BB216" s="133" cm="1">
        <f t="array" ref="BB216:BB227">_xlfn._xlws.FILTER(DatabaseYr[Precp],(DatabaseYr[Station]=$C216)*(DatabaseYr[year]=BB$38),"not yet")</f>
        <v>24.7</v>
      </c>
      <c r="BC216" s="133" cm="1">
        <f t="array" ref="BC216:BC227">_xlfn._xlws.FILTER(DatabaseYr[Precp],(DatabaseYr[Station]=$C216)*(DatabaseYr[year]=BC$38),"not yet")</f>
        <v>297.8</v>
      </c>
      <c r="BD216" s="133" cm="1">
        <f t="array" ref="BD216:BD227">_xlfn._xlws.FILTER(DatabaseYr[Precp],(DatabaseYr[Station]=$C216)*(DatabaseYr[year]=BD$38),"not yet")</f>
        <v>25</v>
      </c>
      <c r="BE216" s="133" cm="1">
        <f t="array" ref="BE216:BE227">_xlfn._xlws.FILTER(DatabaseYr[Precp],(DatabaseYr[Station]=$C216)*(DatabaseYr[year]=BE$38),"not yet")</f>
        <v>291.2</v>
      </c>
      <c r="BF216" s="133" cm="1">
        <f t="array" ref="BF216:BF227">_xlfn._xlws.FILTER(DatabaseYr[Precp],(DatabaseYr[Station]=$C216)*(DatabaseYr[year]=BF$38),"not yet")</f>
        <v>48.8</v>
      </c>
      <c r="BG216" s="133" cm="1">
        <f t="array" ref="BG216:BG227">_xlfn._xlws.FILTER(DatabaseYr[Precp],(DatabaseYr[Station]=$C216)*(DatabaseYr[year]=BG$38),"not yet")</f>
        <v>47.6</v>
      </c>
      <c r="BH216" s="133" cm="1">
        <f t="array" ref="BH216:BH227">_xlfn._xlws.FILTER(DatabaseYr[Precp],(DatabaseYr[Station]=$C216)*(DatabaseYr[year]=BH$38),"not yet")</f>
        <v>53.5</v>
      </c>
      <c r="BI216" s="183" t="str" cm="1">
        <f t="array" ref="BI216">_xlfn._xlws.FILTER(DatabaseYr[Precp],(DatabaseYr[Station]=$C216)*(DatabaseYr[year]=BI$38),"not yet")</f>
        <v>not yet</v>
      </c>
      <c r="BN216" s="185" cm="1">
        <f t="array" ref="BN216:BN227">_xlfn._xlws.FILTER(DatabaseYr[Cloud Amount],(DatabaseYr[Station]=$C216)*(DatabaseYr[year]=BB$38),"not yet")</f>
        <v>6.8</v>
      </c>
      <c r="BO216" s="185" cm="1">
        <f t="array" ref="BO216:BO227">_xlfn._xlws.FILTER(DatabaseYr[Cloud Amount],(DatabaseYr[Station]=$C216)*(DatabaseYr[year]=BC$38),"not yet")</f>
        <v>9.1999999999999993</v>
      </c>
      <c r="BP216" s="185" cm="1">
        <f t="array" ref="BP216:BP227">_xlfn._xlws.FILTER(DatabaseYr[Cloud Amount],(DatabaseYr[Station]=$C216)*(DatabaseYr[year]=BD$38),"not yet")</f>
        <v>7.6</v>
      </c>
      <c r="BQ216" s="185" cm="1">
        <f t="array" ref="BQ216:BQ227">_xlfn._xlws.FILTER(DatabaseYr[Cloud Amount],(DatabaseYr[Station]=$C216)*(DatabaseYr[year]=BE$38),"not yet")</f>
        <v>7.7</v>
      </c>
      <c r="BR216" s="185" cm="1">
        <f t="array" ref="BR216:BR227">_xlfn._xlws.FILTER(DatabaseYr[Cloud Amount],(DatabaseYr[Station]=$C216)*(DatabaseYr[year]=BF$38),"not yet")</f>
        <v>7.8</v>
      </c>
      <c r="BS216" s="185" cm="1">
        <f t="array" ref="BS216:BS227">_xlfn._xlws.FILTER(DatabaseYr[Cloud Amount],(DatabaseYr[Station]=$C216)*(DatabaseYr[year]=BG$38),"not yet")</f>
        <v>6.9</v>
      </c>
      <c r="BT216" s="185" cm="1">
        <f t="array" ref="BT216:BT227">_xlfn._xlws.FILTER(DatabaseYr[Cloud Amount],(DatabaseYr[Station]=$C216)*(DatabaseYr[year]=BH$38),"not yet")</f>
        <v>6.8</v>
      </c>
      <c r="BU216" s="199" t="str" cm="1">
        <f t="array" ref="BU216">_xlfn._xlws.FILTER(DatabaseYr[Cloud Amount],(DatabaseYr[Station]=$C216)*(DatabaseYr[year]=BI$38),"not yet")</f>
        <v>not yet</v>
      </c>
    </row>
    <row r="217" spans="2:73" x14ac:dyDescent="0.25">
      <c r="D217" s="149" t="str">
        <f>$D$145</f>
        <v>February</v>
      </c>
      <c r="E217" s="147">
        <f>$E$145</f>
        <v>2</v>
      </c>
      <c r="F217" s="184">
        <v>230.31</v>
      </c>
      <c r="G217" s="184">
        <v>157.53</v>
      </c>
      <c r="H217" s="184">
        <v>181.46</v>
      </c>
      <c r="I217" s="184">
        <v>162.49</v>
      </c>
      <c r="J217" s="184">
        <v>202.59</v>
      </c>
      <c r="K217" s="184">
        <v>239</v>
      </c>
      <c r="L217" s="184">
        <v>257.54000000000002</v>
      </c>
      <c r="M217" s="184"/>
      <c r="R217" s="133">
        <v>66.3</v>
      </c>
      <c r="S217" s="133">
        <v>59.4</v>
      </c>
      <c r="T217" s="133">
        <v>57.4</v>
      </c>
      <c r="U217" s="133">
        <v>42.9</v>
      </c>
      <c r="V217" s="133">
        <v>42.1</v>
      </c>
      <c r="W217" s="133">
        <v>96.9</v>
      </c>
      <c r="X217" s="133">
        <v>118.1</v>
      </c>
      <c r="Y217" s="183"/>
      <c r="AD217" s="134">
        <v>17</v>
      </c>
      <c r="AE217" s="134">
        <v>15</v>
      </c>
      <c r="AF217" s="134">
        <v>16.8</v>
      </c>
      <c r="AG217" s="134">
        <v>15.1</v>
      </c>
      <c r="AH217" s="134">
        <v>18.600000000000001</v>
      </c>
      <c r="AI217" s="134">
        <v>18.100000000000001</v>
      </c>
      <c r="AJ217" s="134">
        <v>18.8</v>
      </c>
      <c r="AK217" s="184"/>
      <c r="AP217" s="133">
        <v>72</v>
      </c>
      <c r="AQ217" s="133">
        <v>77</v>
      </c>
      <c r="AR217" s="133">
        <v>68</v>
      </c>
      <c r="AS217" s="133">
        <v>80</v>
      </c>
      <c r="AT217" s="133">
        <v>78</v>
      </c>
      <c r="AU217" s="133">
        <v>76</v>
      </c>
      <c r="AV217" s="133">
        <v>73</v>
      </c>
      <c r="AW217" s="183"/>
      <c r="BB217" s="133">
        <v>95.5</v>
      </c>
      <c r="BC217" s="133">
        <v>104.6</v>
      </c>
      <c r="BD217" s="133">
        <v>124.4</v>
      </c>
      <c r="BE217" s="133">
        <v>191.8</v>
      </c>
      <c r="BF217" s="133">
        <v>69.099999999999994</v>
      </c>
      <c r="BG217" s="133">
        <v>37.5</v>
      </c>
      <c r="BH217" s="133">
        <v>35</v>
      </c>
      <c r="BI217" s="183"/>
      <c r="BN217" s="185">
        <v>7.8</v>
      </c>
      <c r="BO217" s="185">
        <v>7.8</v>
      </c>
      <c r="BP217" s="185">
        <v>7.6</v>
      </c>
      <c r="BQ217" s="185">
        <v>8.4</v>
      </c>
      <c r="BR217" s="185">
        <v>8.9</v>
      </c>
      <c r="BS217" s="185">
        <v>6.6</v>
      </c>
      <c r="BT217" s="185">
        <v>5.2</v>
      </c>
      <c r="BU217" s="199"/>
    </row>
    <row r="218" spans="2:73" x14ac:dyDescent="0.25">
      <c r="D218" s="149" t="str">
        <f>$D$146</f>
        <v>March</v>
      </c>
      <c r="E218" s="147">
        <f>$E$146</f>
        <v>3</v>
      </c>
      <c r="F218" s="184">
        <v>239.76</v>
      </c>
      <c r="G218" s="184">
        <v>242.68</v>
      </c>
      <c r="H218" s="184">
        <v>249.97</v>
      </c>
      <c r="I218" s="184">
        <v>436.09</v>
      </c>
      <c r="J218" s="184">
        <v>286.66000000000003</v>
      </c>
      <c r="K218" s="184">
        <v>257.7</v>
      </c>
      <c r="L218" s="184">
        <v>283.63</v>
      </c>
      <c r="M218" s="184"/>
      <c r="R218" s="133">
        <v>78.900000000000006</v>
      </c>
      <c r="S218" s="133">
        <v>76.8</v>
      </c>
      <c r="T218" s="133">
        <v>59.8</v>
      </c>
      <c r="U218" s="133">
        <v>140.4</v>
      </c>
      <c r="V218" s="133">
        <v>73.7</v>
      </c>
      <c r="W218" s="133">
        <v>78.5</v>
      </c>
      <c r="X218" s="133">
        <v>97.3</v>
      </c>
      <c r="Y218" s="183"/>
      <c r="AD218" s="134">
        <v>18.7</v>
      </c>
      <c r="AE218" s="134">
        <v>17.2</v>
      </c>
      <c r="AF218" s="134">
        <v>18</v>
      </c>
      <c r="AG218" s="134">
        <v>19.899999999999999</v>
      </c>
      <c r="AH218" s="134">
        <v>19.5</v>
      </c>
      <c r="AI218" s="134">
        <v>20.3</v>
      </c>
      <c r="AJ218" s="134">
        <v>20.2</v>
      </c>
      <c r="AK218" s="184"/>
      <c r="AP218" s="133">
        <v>77</v>
      </c>
      <c r="AQ218" s="133">
        <v>77</v>
      </c>
      <c r="AR218" s="133">
        <v>72</v>
      </c>
      <c r="AS218" s="133">
        <v>74</v>
      </c>
      <c r="AT218" s="133">
        <v>78</v>
      </c>
      <c r="AU218" s="133">
        <v>79</v>
      </c>
      <c r="AV218" s="133">
        <v>79</v>
      </c>
      <c r="AW218" s="183"/>
      <c r="BB218" s="133">
        <v>187.2</v>
      </c>
      <c r="BC218" s="133">
        <v>317</v>
      </c>
      <c r="BD218" s="133">
        <v>205</v>
      </c>
      <c r="BE218" s="133">
        <v>34.5</v>
      </c>
      <c r="BF218" s="133">
        <v>197.8</v>
      </c>
      <c r="BG218" s="133">
        <v>307</v>
      </c>
      <c r="BH218" s="133">
        <v>88.5</v>
      </c>
      <c r="BI218" s="183"/>
      <c r="BN218" s="185">
        <v>8.3000000000000007</v>
      </c>
      <c r="BO218" s="185">
        <v>7.6</v>
      </c>
      <c r="BP218" s="185">
        <v>8.5</v>
      </c>
      <c r="BQ218" s="185">
        <v>5.6</v>
      </c>
      <c r="BR218" s="185">
        <v>8.1</v>
      </c>
      <c r="BS218" s="185">
        <v>8</v>
      </c>
      <c r="BT218" s="185">
        <v>7.5</v>
      </c>
      <c r="BU218" s="199"/>
    </row>
    <row r="219" spans="2:73" x14ac:dyDescent="0.25">
      <c r="D219" s="149" t="str">
        <f>$D$147</f>
        <v>April</v>
      </c>
      <c r="E219" s="147">
        <f>$E$147</f>
        <v>4</v>
      </c>
      <c r="F219" s="184">
        <v>413.6</v>
      </c>
      <c r="G219" s="184">
        <v>326.61</v>
      </c>
      <c r="H219" s="184">
        <v>381.79</v>
      </c>
      <c r="I219" s="184">
        <v>427.36</v>
      </c>
      <c r="J219" s="184">
        <v>385.1</v>
      </c>
      <c r="K219" s="184">
        <v>269.51</v>
      </c>
      <c r="L219" s="184">
        <v>370.84</v>
      </c>
      <c r="M219" s="184"/>
      <c r="R219" s="133">
        <v>134.19999999999999</v>
      </c>
      <c r="S219" s="133">
        <v>91.2</v>
      </c>
      <c r="T219" s="133">
        <v>112.2</v>
      </c>
      <c r="U219" s="133">
        <v>118</v>
      </c>
      <c r="V219" s="133">
        <v>121.8</v>
      </c>
      <c r="W219" s="133">
        <v>102.2</v>
      </c>
      <c r="X219" s="133">
        <v>130</v>
      </c>
      <c r="Y219" s="183"/>
      <c r="AD219" s="134">
        <v>22.6</v>
      </c>
      <c r="AE219" s="134">
        <v>23.7</v>
      </c>
      <c r="AF219" s="134">
        <v>22.2</v>
      </c>
      <c r="AG219" s="134">
        <v>23</v>
      </c>
      <c r="AH219" s="134">
        <v>23.7</v>
      </c>
      <c r="AI219" s="134">
        <v>20.399999999999999</v>
      </c>
      <c r="AJ219" s="134">
        <v>22.3</v>
      </c>
      <c r="AK219" s="184"/>
      <c r="AP219" s="133">
        <v>74</v>
      </c>
      <c r="AQ219" s="133">
        <v>75</v>
      </c>
      <c r="AR219" s="133">
        <v>69</v>
      </c>
      <c r="AS219" s="133">
        <v>71</v>
      </c>
      <c r="AT219" s="133">
        <v>77</v>
      </c>
      <c r="AU219" s="133">
        <v>76</v>
      </c>
      <c r="AV219" s="133">
        <v>74</v>
      </c>
      <c r="AW219" s="183"/>
      <c r="BB219" s="133">
        <v>79.400000000000006</v>
      </c>
      <c r="BC219" s="133">
        <v>159.5</v>
      </c>
      <c r="BD219" s="133">
        <v>125.7</v>
      </c>
      <c r="BE219" s="133">
        <v>74</v>
      </c>
      <c r="BF219" s="133">
        <v>115.4</v>
      </c>
      <c r="BG219" s="133">
        <v>97.1</v>
      </c>
      <c r="BH219" s="133">
        <v>76.5</v>
      </c>
      <c r="BI219" s="183"/>
      <c r="BN219" s="185">
        <v>7.3</v>
      </c>
      <c r="BO219" s="185">
        <v>7.8</v>
      </c>
      <c r="BP219" s="185">
        <v>7</v>
      </c>
      <c r="BQ219" s="185">
        <v>6.9</v>
      </c>
      <c r="BR219" s="185">
        <v>7.7</v>
      </c>
      <c r="BS219" s="185">
        <v>7.8</v>
      </c>
      <c r="BT219" s="185">
        <v>7.1</v>
      </c>
      <c r="BU219" s="199"/>
    </row>
    <row r="220" spans="2:73" x14ac:dyDescent="0.25">
      <c r="D220" s="149" t="str">
        <f>$D$148</f>
        <v>May</v>
      </c>
      <c r="E220" s="147">
        <f>$E$148</f>
        <v>5</v>
      </c>
      <c r="F220" s="184">
        <v>381.59</v>
      </c>
      <c r="G220" s="184">
        <v>438.39</v>
      </c>
      <c r="H220" s="184">
        <v>444.39</v>
      </c>
      <c r="I220" s="184">
        <v>566.45000000000005</v>
      </c>
      <c r="J220" s="184">
        <v>376.82</v>
      </c>
      <c r="K220" s="184">
        <v>362.62</v>
      </c>
      <c r="L220" s="184">
        <v>432.22</v>
      </c>
      <c r="M220" s="184"/>
      <c r="R220" s="133">
        <v>106.2</v>
      </c>
      <c r="S220" s="133">
        <v>128.5</v>
      </c>
      <c r="T220" s="133">
        <v>101.3</v>
      </c>
      <c r="U220" s="133">
        <v>186.8</v>
      </c>
      <c r="V220" s="133">
        <v>97.1</v>
      </c>
      <c r="W220" s="133">
        <v>127.4</v>
      </c>
      <c r="X220" s="133">
        <v>158.19999999999999</v>
      </c>
      <c r="Y220" s="183"/>
      <c r="AD220" s="134">
        <v>26</v>
      </c>
      <c r="AE220" s="134">
        <v>26.8</v>
      </c>
      <c r="AF220" s="134">
        <v>25.6</v>
      </c>
      <c r="AG220" s="134">
        <v>27.8</v>
      </c>
      <c r="AH220" s="134">
        <v>24.7</v>
      </c>
      <c r="AI220" s="134">
        <v>26.6</v>
      </c>
      <c r="AJ220" s="134">
        <v>28.1</v>
      </c>
      <c r="AK220" s="184"/>
      <c r="AP220" s="133">
        <v>76</v>
      </c>
      <c r="AQ220" s="133">
        <v>71</v>
      </c>
      <c r="AR220" s="133">
        <v>75</v>
      </c>
      <c r="AS220" s="133">
        <v>70</v>
      </c>
      <c r="AT220" s="133">
        <v>74</v>
      </c>
      <c r="AU220" s="133">
        <v>78</v>
      </c>
      <c r="AV220" s="133">
        <v>74</v>
      </c>
      <c r="AW220" s="183"/>
      <c r="BB220" s="133">
        <v>239.4</v>
      </c>
      <c r="BC220" s="133">
        <v>155.4</v>
      </c>
      <c r="BD220" s="133">
        <v>152.9</v>
      </c>
      <c r="BE220" s="133">
        <v>35</v>
      </c>
      <c r="BF220" s="133">
        <v>388.7</v>
      </c>
      <c r="BG220" s="133">
        <v>427.6</v>
      </c>
      <c r="BH220" s="133">
        <v>108.5</v>
      </c>
      <c r="BI220" s="183"/>
      <c r="BN220" s="185">
        <v>8.1</v>
      </c>
      <c r="BO220" s="185">
        <v>7.5</v>
      </c>
      <c r="BP220" s="185">
        <v>7.6</v>
      </c>
      <c r="BQ220" s="185">
        <v>6.2</v>
      </c>
      <c r="BR220" s="185">
        <v>8.1999999999999993</v>
      </c>
      <c r="BS220" s="185">
        <v>7.8</v>
      </c>
      <c r="BT220" s="185">
        <v>7.6</v>
      </c>
      <c r="BU220" s="199"/>
    </row>
    <row r="221" spans="2:73" x14ac:dyDescent="0.25">
      <c r="D221" s="149" t="str">
        <f>$D$149</f>
        <v>June</v>
      </c>
      <c r="E221" s="147">
        <f>$E$149</f>
        <v>6</v>
      </c>
      <c r="F221" s="184">
        <v>575.39</v>
      </c>
      <c r="G221" s="184">
        <v>497.41</v>
      </c>
      <c r="H221" s="184">
        <v>434.64</v>
      </c>
      <c r="I221" s="184">
        <v>493.02</v>
      </c>
      <c r="J221" s="184">
        <v>442.16</v>
      </c>
      <c r="K221" s="184">
        <v>521.30999999999995</v>
      </c>
      <c r="L221" s="184">
        <v>461.73</v>
      </c>
      <c r="M221" s="184"/>
      <c r="R221" s="133">
        <v>224.3</v>
      </c>
      <c r="S221" s="133">
        <v>173.3</v>
      </c>
      <c r="T221" s="133">
        <v>127.8</v>
      </c>
      <c r="U221" s="133">
        <v>142</v>
      </c>
      <c r="V221" s="133">
        <v>127.9</v>
      </c>
      <c r="W221" s="133">
        <v>222.5</v>
      </c>
      <c r="X221" s="133">
        <v>179.6</v>
      </c>
      <c r="Y221" s="183"/>
      <c r="AD221" s="134">
        <v>29.8</v>
      </c>
      <c r="AE221" s="134">
        <v>28.8</v>
      </c>
      <c r="AF221" s="134">
        <v>27.9</v>
      </c>
      <c r="AG221" s="134">
        <v>28.3</v>
      </c>
      <c r="AH221" s="134">
        <v>28.1</v>
      </c>
      <c r="AI221" s="134">
        <v>30</v>
      </c>
      <c r="AJ221" s="134">
        <v>29</v>
      </c>
      <c r="AK221" s="184"/>
      <c r="AP221" s="133">
        <v>71</v>
      </c>
      <c r="AQ221" s="133">
        <v>71</v>
      </c>
      <c r="AR221" s="133">
        <v>79</v>
      </c>
      <c r="AS221" s="133">
        <v>75</v>
      </c>
      <c r="AT221" s="133">
        <v>76</v>
      </c>
      <c r="AU221" s="133">
        <v>71</v>
      </c>
      <c r="AV221" s="133">
        <v>73</v>
      </c>
      <c r="AW221" s="183"/>
      <c r="BB221" s="133">
        <v>230.1</v>
      </c>
      <c r="BC221" s="133">
        <v>576.4</v>
      </c>
      <c r="BD221" s="133">
        <v>673</v>
      </c>
      <c r="BE221" s="133">
        <v>46.1</v>
      </c>
      <c r="BF221" s="133">
        <v>452.3</v>
      </c>
      <c r="BG221" s="133">
        <v>108.3</v>
      </c>
      <c r="BH221" s="133">
        <v>291.5</v>
      </c>
      <c r="BI221" s="183"/>
      <c r="BN221" s="185">
        <v>6.3</v>
      </c>
      <c r="BO221" s="185">
        <v>6.4</v>
      </c>
      <c r="BP221" s="185">
        <v>7.5</v>
      </c>
      <c r="BQ221" s="185">
        <v>7.4</v>
      </c>
      <c r="BR221" s="185">
        <v>7.9</v>
      </c>
      <c r="BS221" s="185">
        <v>6.8</v>
      </c>
      <c r="BT221" s="185">
        <v>7.3</v>
      </c>
      <c r="BU221" s="199"/>
    </row>
    <row r="222" spans="2:73" x14ac:dyDescent="0.25">
      <c r="D222" s="149" t="str">
        <f>$D$150</f>
        <v>July</v>
      </c>
      <c r="E222" s="147">
        <f>$E$150</f>
        <v>7</v>
      </c>
      <c r="F222" s="184">
        <v>565.22</v>
      </c>
      <c r="G222" s="184">
        <v>600.47</v>
      </c>
      <c r="H222" s="184">
        <v>588.97</v>
      </c>
      <c r="I222" s="184">
        <v>641.34</v>
      </c>
      <c r="J222" s="184">
        <v>581.65</v>
      </c>
      <c r="K222" s="184">
        <v>524.79</v>
      </c>
      <c r="L222" s="184">
        <v>514.32000000000005</v>
      </c>
      <c r="M222" s="184"/>
      <c r="R222" s="133">
        <v>199.3</v>
      </c>
      <c r="S222" s="133">
        <v>242.8</v>
      </c>
      <c r="T222" s="133">
        <v>205.2</v>
      </c>
      <c r="U222" s="133">
        <v>227.8</v>
      </c>
      <c r="V222" s="133">
        <v>195.3</v>
      </c>
      <c r="W222" s="133">
        <v>220.5</v>
      </c>
      <c r="X222" s="133">
        <v>221.5</v>
      </c>
      <c r="Y222" s="183"/>
      <c r="AD222" s="134">
        <v>29.7</v>
      </c>
      <c r="AE222" s="134">
        <v>29.9</v>
      </c>
      <c r="AF222" s="134">
        <v>29.7</v>
      </c>
      <c r="AG222" s="134">
        <v>30</v>
      </c>
      <c r="AH222" s="134">
        <v>29.9</v>
      </c>
      <c r="AI222" s="134">
        <v>30.4</v>
      </c>
      <c r="AJ222" s="134">
        <v>30</v>
      </c>
      <c r="AK222" s="184"/>
      <c r="AP222" s="133">
        <v>70</v>
      </c>
      <c r="AQ222" s="133">
        <v>67</v>
      </c>
      <c r="AR222" s="133">
        <v>72</v>
      </c>
      <c r="AS222" s="133">
        <v>71</v>
      </c>
      <c r="AT222" s="133">
        <v>73</v>
      </c>
      <c r="AU222" s="133">
        <v>70</v>
      </c>
      <c r="AV222" s="133">
        <v>72</v>
      </c>
      <c r="AW222" s="183"/>
      <c r="BB222" s="133">
        <v>261.8</v>
      </c>
      <c r="BC222" s="133">
        <v>280.5</v>
      </c>
      <c r="BD222" s="133">
        <v>212.6</v>
      </c>
      <c r="BE222" s="133">
        <v>209.7</v>
      </c>
      <c r="BF222" s="133">
        <v>362.7</v>
      </c>
      <c r="BG222" s="133">
        <v>256</v>
      </c>
      <c r="BH222" s="133">
        <v>421.5</v>
      </c>
      <c r="BI222" s="183"/>
      <c r="BN222" s="185">
        <v>5.7</v>
      </c>
      <c r="BO222" s="185">
        <v>5.0999999999999996</v>
      </c>
      <c r="BP222" s="185">
        <v>5.7</v>
      </c>
      <c r="BQ222" s="185">
        <v>5.4</v>
      </c>
      <c r="BR222" s="185">
        <v>6.7</v>
      </c>
      <c r="BS222" s="185">
        <v>6.6</v>
      </c>
      <c r="BT222" s="185">
        <v>6.4</v>
      </c>
      <c r="BU222" s="199"/>
    </row>
    <row r="223" spans="2:73" x14ac:dyDescent="0.25">
      <c r="D223" s="149" t="str">
        <f>$D$151</f>
        <v>August</v>
      </c>
      <c r="E223" s="147">
        <f>$E$151</f>
        <v>8</v>
      </c>
      <c r="F223" s="184">
        <v>441.84</v>
      </c>
      <c r="G223" s="184">
        <v>509.89</v>
      </c>
      <c r="H223" s="184">
        <v>645.46</v>
      </c>
      <c r="I223" s="184">
        <v>484.71</v>
      </c>
      <c r="J223" s="184">
        <v>598.34</v>
      </c>
      <c r="K223" s="184">
        <v>480.63</v>
      </c>
      <c r="L223" s="184">
        <v>401.7</v>
      </c>
      <c r="M223" s="184"/>
      <c r="R223" s="133">
        <v>136.6</v>
      </c>
      <c r="S223" s="133">
        <v>187.1</v>
      </c>
      <c r="T223" s="133">
        <v>243.2</v>
      </c>
      <c r="U223" s="133">
        <v>156.80000000000001</v>
      </c>
      <c r="V223" s="133">
        <v>212.2</v>
      </c>
      <c r="W223" s="133">
        <v>213.2</v>
      </c>
      <c r="X223" s="133">
        <v>161.19999999999999</v>
      </c>
      <c r="Y223" s="183"/>
      <c r="AD223" s="134">
        <v>28.4</v>
      </c>
      <c r="AE223" s="134">
        <v>29.6</v>
      </c>
      <c r="AF223" s="134">
        <v>30.7</v>
      </c>
      <c r="AG223" s="134">
        <v>29</v>
      </c>
      <c r="AH223" s="134">
        <v>30</v>
      </c>
      <c r="AI223" s="134">
        <v>29.6</v>
      </c>
      <c r="AJ223" s="134">
        <v>28.7</v>
      </c>
      <c r="AK223" s="184"/>
      <c r="AP223" s="133">
        <v>73</v>
      </c>
      <c r="AQ223" s="133">
        <v>68</v>
      </c>
      <c r="AR223" s="133">
        <v>69</v>
      </c>
      <c r="AS223" s="133">
        <v>75</v>
      </c>
      <c r="AT223" s="133">
        <v>71</v>
      </c>
      <c r="AU223" s="133">
        <v>72</v>
      </c>
      <c r="AV223" s="133">
        <v>78</v>
      </c>
      <c r="AW223" s="183"/>
      <c r="BB223" s="133">
        <v>529.6</v>
      </c>
      <c r="BC223" s="133">
        <v>194.4</v>
      </c>
      <c r="BD223" s="133">
        <v>124.6</v>
      </c>
      <c r="BE223" s="133">
        <v>188.4</v>
      </c>
      <c r="BF223" s="133">
        <v>210</v>
      </c>
      <c r="BG223" s="133">
        <v>342</v>
      </c>
      <c r="BH223" s="133">
        <v>418.5</v>
      </c>
      <c r="BI223" s="183"/>
      <c r="BN223" s="185">
        <v>6.9</v>
      </c>
      <c r="BO223" s="185">
        <v>5.8</v>
      </c>
      <c r="BP223" s="185">
        <v>5</v>
      </c>
      <c r="BQ223" s="185">
        <v>6.8</v>
      </c>
      <c r="BR223" s="185">
        <v>5.6</v>
      </c>
      <c r="BS223" s="185">
        <v>6</v>
      </c>
      <c r="BT223" s="185">
        <v>7.1</v>
      </c>
      <c r="BU223" s="199"/>
    </row>
    <row r="224" spans="2:73" x14ac:dyDescent="0.25">
      <c r="D224" s="149" t="str">
        <f>$D$152</f>
        <v>September</v>
      </c>
      <c r="E224" s="147">
        <f>$E$152</f>
        <v>9</v>
      </c>
      <c r="F224" s="184">
        <v>430.14</v>
      </c>
      <c r="G224" s="184">
        <v>327.62</v>
      </c>
      <c r="H224" s="184">
        <v>448</v>
      </c>
      <c r="I224" s="184">
        <v>419.07</v>
      </c>
      <c r="J224" s="184">
        <v>369.61</v>
      </c>
      <c r="K224" s="184">
        <v>353.75</v>
      </c>
      <c r="L224" s="184">
        <v>433.85</v>
      </c>
      <c r="M224" s="184"/>
      <c r="R224" s="133">
        <v>141.5</v>
      </c>
      <c r="S224" s="133">
        <v>90.6</v>
      </c>
      <c r="T224" s="133">
        <v>152</v>
      </c>
      <c r="U224" s="133">
        <v>134.9</v>
      </c>
      <c r="V224" s="133">
        <v>134.19999999999999</v>
      </c>
      <c r="W224" s="133">
        <v>138.5</v>
      </c>
      <c r="X224" s="133">
        <v>199.7</v>
      </c>
      <c r="Y224" s="183"/>
      <c r="AD224" s="134">
        <v>27.2</v>
      </c>
      <c r="AE224" s="134">
        <v>27.7</v>
      </c>
      <c r="AF224" s="134">
        <v>29.2</v>
      </c>
      <c r="AG224" s="134">
        <v>27.8</v>
      </c>
      <c r="AH224" s="134">
        <v>27</v>
      </c>
      <c r="AI224" s="134">
        <v>27.2</v>
      </c>
      <c r="AJ224" s="134">
        <v>29.2</v>
      </c>
      <c r="AK224" s="184"/>
      <c r="AP224" s="133">
        <v>70</v>
      </c>
      <c r="AQ224" s="133">
        <v>74</v>
      </c>
      <c r="AR224" s="133">
        <v>72</v>
      </c>
      <c r="AS224" s="133">
        <v>72</v>
      </c>
      <c r="AT224" s="133">
        <v>76</v>
      </c>
      <c r="AU224" s="133">
        <v>75</v>
      </c>
      <c r="AV224" s="133">
        <v>71</v>
      </c>
      <c r="AW224" s="183"/>
      <c r="BB224" s="133">
        <v>234</v>
      </c>
      <c r="BC224" s="133">
        <v>503.2</v>
      </c>
      <c r="BD224" s="133">
        <v>51.2</v>
      </c>
      <c r="BE224" s="133">
        <v>158.6</v>
      </c>
      <c r="BF224" s="133">
        <v>291.39999999999998</v>
      </c>
      <c r="BG224" s="133">
        <v>164</v>
      </c>
      <c r="BH224" s="133">
        <v>123</v>
      </c>
      <c r="BI224" s="183"/>
      <c r="BN224" s="185">
        <v>6.1</v>
      </c>
      <c r="BO224" s="185">
        <v>7.4</v>
      </c>
      <c r="BP224" s="185">
        <v>5.5</v>
      </c>
      <c r="BQ224" s="185">
        <v>6.4</v>
      </c>
      <c r="BR224" s="185">
        <v>6.6</v>
      </c>
      <c r="BS224" s="185">
        <v>6.9</v>
      </c>
      <c r="BT224" s="185">
        <v>4.9000000000000004</v>
      </c>
      <c r="BU224" s="199"/>
    </row>
    <row r="225" spans="2:73" x14ac:dyDescent="0.25">
      <c r="D225" s="149" t="str">
        <f>$D$153</f>
        <v>October</v>
      </c>
      <c r="E225" s="147">
        <f>$E$153</f>
        <v>10</v>
      </c>
      <c r="F225" s="184">
        <v>304.32</v>
      </c>
      <c r="G225" s="184">
        <v>308.7</v>
      </c>
      <c r="H225" s="184">
        <v>283.38</v>
      </c>
      <c r="I225" s="184">
        <v>286.67</v>
      </c>
      <c r="J225" s="184">
        <v>301.74</v>
      </c>
      <c r="K225" s="184">
        <v>217.27</v>
      </c>
      <c r="L225" s="184">
        <v>280.33999999999997</v>
      </c>
      <c r="M225" s="184"/>
      <c r="R225" s="133">
        <v>101.7</v>
      </c>
      <c r="S225" s="133">
        <v>108.7</v>
      </c>
      <c r="T225" s="133">
        <v>88.8</v>
      </c>
      <c r="U225" s="133">
        <v>86.4</v>
      </c>
      <c r="V225" s="133">
        <v>126.9</v>
      </c>
      <c r="W225" s="133">
        <v>70.599999999999994</v>
      </c>
      <c r="X225" s="133">
        <v>102.8</v>
      </c>
      <c r="Y225" s="183"/>
      <c r="AD225" s="134">
        <v>25.2</v>
      </c>
      <c r="AE225" s="134">
        <v>26.9</v>
      </c>
      <c r="AF225" s="134">
        <v>25.3</v>
      </c>
      <c r="AG225" s="134">
        <v>23.1</v>
      </c>
      <c r="AH225" s="134">
        <v>24.9</v>
      </c>
      <c r="AI225" s="134">
        <v>24.4</v>
      </c>
      <c r="AJ225" s="134">
        <v>25.8</v>
      </c>
      <c r="AK225" s="184"/>
      <c r="AP225" s="133">
        <v>70</v>
      </c>
      <c r="AQ225" s="133">
        <v>72</v>
      </c>
      <c r="AR225" s="133">
        <v>74</v>
      </c>
      <c r="AS225" s="133">
        <v>74</v>
      </c>
      <c r="AT225" s="133">
        <v>71</v>
      </c>
      <c r="AU225" s="133">
        <v>76</v>
      </c>
      <c r="AV225" s="133">
        <v>74</v>
      </c>
      <c r="AW225" s="183"/>
      <c r="BB225" s="133">
        <v>145</v>
      </c>
      <c r="BC225" s="133">
        <v>121.2</v>
      </c>
      <c r="BD225" s="133">
        <v>364.1</v>
      </c>
      <c r="BE225" s="133">
        <v>128.69999999999999</v>
      </c>
      <c r="BF225" s="133">
        <v>33.5</v>
      </c>
      <c r="BG225" s="133">
        <v>30</v>
      </c>
      <c r="BH225" s="133">
        <v>223</v>
      </c>
      <c r="BI225" s="183"/>
      <c r="BN225" s="185">
        <v>6.6</v>
      </c>
      <c r="BO225" s="185">
        <v>6.7</v>
      </c>
      <c r="BP225" s="185">
        <v>7.2</v>
      </c>
      <c r="BQ225" s="185">
        <v>7.2</v>
      </c>
      <c r="BR225" s="185">
        <v>5.9</v>
      </c>
      <c r="BS225" s="185">
        <v>7.7</v>
      </c>
      <c r="BT225" s="185">
        <v>7.2</v>
      </c>
      <c r="BU225" s="199"/>
    </row>
    <row r="226" spans="2:73" x14ac:dyDescent="0.25">
      <c r="D226" s="149" t="str">
        <f>$D$154</f>
        <v>November</v>
      </c>
      <c r="E226" s="147">
        <f>$E$154</f>
        <v>11</v>
      </c>
      <c r="F226" s="184">
        <v>234.2</v>
      </c>
      <c r="G226" s="184">
        <v>221.1</v>
      </c>
      <c r="H226" s="184">
        <v>176.51</v>
      </c>
      <c r="I226" s="184">
        <v>218.08</v>
      </c>
      <c r="J226" s="184">
        <v>210.89</v>
      </c>
      <c r="K226" s="184">
        <v>187.92</v>
      </c>
      <c r="L226" s="184">
        <v>158.87</v>
      </c>
      <c r="M226" s="184"/>
      <c r="R226" s="133">
        <v>82.8</v>
      </c>
      <c r="S226" s="133">
        <v>66.900000000000006</v>
      </c>
      <c r="T226" s="133">
        <v>43.3</v>
      </c>
      <c r="U226" s="133">
        <v>67.5</v>
      </c>
      <c r="V226" s="133">
        <v>95</v>
      </c>
      <c r="W226" s="133">
        <v>70.2</v>
      </c>
      <c r="X226" s="133">
        <v>50.7</v>
      </c>
      <c r="Y226" s="183"/>
      <c r="AD226" s="134">
        <v>23.4</v>
      </c>
      <c r="AE226" s="134">
        <v>22.4</v>
      </c>
      <c r="AF226" s="134">
        <v>22.3</v>
      </c>
      <c r="AG226" s="134">
        <v>22.4</v>
      </c>
      <c r="AH226" s="134">
        <v>21.7</v>
      </c>
      <c r="AI226" s="134">
        <v>23</v>
      </c>
      <c r="AJ226" s="134">
        <v>21.2</v>
      </c>
      <c r="AK226" s="184"/>
      <c r="AP226" s="133">
        <v>71</v>
      </c>
      <c r="AQ226" s="133">
        <v>72</v>
      </c>
      <c r="AR226" s="133">
        <v>78</v>
      </c>
      <c r="AS226" s="133">
        <v>78</v>
      </c>
      <c r="AT226" s="133">
        <v>74</v>
      </c>
      <c r="AU226" s="133">
        <v>76</v>
      </c>
      <c r="AV226" s="133">
        <v>78</v>
      </c>
      <c r="AW226" s="183"/>
      <c r="BB226" s="133">
        <v>24.9</v>
      </c>
      <c r="BC226" s="133">
        <v>116.5</v>
      </c>
      <c r="BD226" s="133">
        <v>124.5</v>
      </c>
      <c r="BE226" s="133">
        <v>89.8</v>
      </c>
      <c r="BF226" s="133">
        <v>18.899999999999999</v>
      </c>
      <c r="BG226" s="133">
        <v>25</v>
      </c>
      <c r="BH226" s="133">
        <v>73</v>
      </c>
      <c r="BI226" s="183"/>
      <c r="BN226" s="185">
        <v>6.7</v>
      </c>
      <c r="BO226" s="185">
        <v>7.2</v>
      </c>
      <c r="BP226" s="185">
        <v>8.4</v>
      </c>
      <c r="BQ226" s="185">
        <v>7.6</v>
      </c>
      <c r="BR226" s="185">
        <v>6.8</v>
      </c>
      <c r="BS226" s="185">
        <v>7.4</v>
      </c>
      <c r="BT226" s="185">
        <v>8.1</v>
      </c>
      <c r="BU226" s="199"/>
    </row>
    <row r="227" spans="2:73" x14ac:dyDescent="0.25">
      <c r="D227" s="149" t="str">
        <f>$D$155</f>
        <v>December</v>
      </c>
      <c r="E227" s="147">
        <f>$E$155</f>
        <v>12</v>
      </c>
      <c r="F227" s="184">
        <v>140.74</v>
      </c>
      <c r="G227" s="184">
        <v>188.29</v>
      </c>
      <c r="H227" s="184">
        <v>167.91</v>
      </c>
      <c r="I227" s="184">
        <v>183.95</v>
      </c>
      <c r="J227" s="184">
        <v>161.87</v>
      </c>
      <c r="K227" s="184">
        <v>110.29</v>
      </c>
      <c r="L227" s="184">
        <v>154.16999999999999</v>
      </c>
      <c r="M227" s="184"/>
      <c r="R227" s="133">
        <v>31.5</v>
      </c>
      <c r="S227" s="133">
        <v>73.5</v>
      </c>
      <c r="T227" s="133">
        <v>52.7</v>
      </c>
      <c r="U227" s="133">
        <v>59.3</v>
      </c>
      <c r="V227" s="133">
        <v>57.6</v>
      </c>
      <c r="W227" s="133">
        <v>12.8</v>
      </c>
      <c r="X227" s="133">
        <v>59.1</v>
      </c>
      <c r="Y227" s="183"/>
      <c r="AD227" s="134">
        <v>18.8</v>
      </c>
      <c r="AE227" s="134">
        <v>19.899999999999999</v>
      </c>
      <c r="AF227" s="134">
        <v>17.600000000000001</v>
      </c>
      <c r="AG227" s="134">
        <v>19.100000000000001</v>
      </c>
      <c r="AH227" s="134">
        <v>18.600000000000001</v>
      </c>
      <c r="AI227" s="134">
        <v>17.899999999999999</v>
      </c>
      <c r="AJ227" s="134">
        <v>18.100000000000001</v>
      </c>
      <c r="AK227" s="184"/>
      <c r="AP227" s="133">
        <v>71</v>
      </c>
      <c r="AQ227" s="133">
        <v>72</v>
      </c>
      <c r="AR227" s="133">
        <v>75</v>
      </c>
      <c r="AS227" s="133">
        <v>82</v>
      </c>
      <c r="AT227" s="133">
        <v>79</v>
      </c>
      <c r="AU227" s="133">
        <v>86</v>
      </c>
      <c r="AV227" s="133">
        <v>77</v>
      </c>
      <c r="AW227" s="183"/>
      <c r="BB227" s="133">
        <v>80.599999999999994</v>
      </c>
      <c r="BC227" s="133">
        <v>14.5</v>
      </c>
      <c r="BD227" s="133">
        <v>71.099999999999994</v>
      </c>
      <c r="BE227" s="133">
        <v>69.900000000000006</v>
      </c>
      <c r="BF227" s="133">
        <v>182</v>
      </c>
      <c r="BG227" s="133">
        <v>142</v>
      </c>
      <c r="BH227" s="133">
        <v>70.5</v>
      </c>
      <c r="BI227" s="183"/>
      <c r="BN227" s="185">
        <v>8.6</v>
      </c>
      <c r="BO227" s="185">
        <v>7.1</v>
      </c>
      <c r="BP227" s="185">
        <v>8.1</v>
      </c>
      <c r="BQ227" s="185">
        <v>7.3</v>
      </c>
      <c r="BR227" s="185">
        <v>7.4</v>
      </c>
      <c r="BS227" s="185">
        <v>9.3000000000000007</v>
      </c>
      <c r="BT227" s="185">
        <v>7.5</v>
      </c>
      <c r="BU227" s="199"/>
    </row>
    <row r="228" spans="2:73" x14ac:dyDescent="0.25">
      <c r="B228" s="195" t="str">
        <f>_xlfn.XLOOKUP(C228,TableStation[Station],TableStation[Name])</f>
        <v>淡水</v>
      </c>
      <c r="C228" s="196" t="s">
        <v>10766</v>
      </c>
      <c r="D228" s="197" t="str">
        <f>$D$144</f>
        <v>January</v>
      </c>
      <c r="E228" s="198">
        <f>$E$144</f>
        <v>1</v>
      </c>
      <c r="F228" s="184" cm="1">
        <f t="array" ref="F228:F239">_xlfn._xlws.FILTER(DatabaseYr[GloblRad],(DatabaseYr[Station]=$C228)*(DatabaseYr[year]=F$38),"not yet")</f>
        <v>301.64999999999998</v>
      </c>
      <c r="G228" s="184" cm="1">
        <f t="array" ref="G228:G239">_xlfn._xlws.FILTER(DatabaseYr[GloblRad],(DatabaseYr[Station]=$C228)*(DatabaseYr[year]=G$38),"not yet")</f>
        <v>156.41999999999999</v>
      </c>
      <c r="H228" s="184" cm="1">
        <f t="array" ref="H228:H239">_xlfn._xlws.FILTER(DatabaseYr[GloblRad],(DatabaseYr[Station]=$C228)*(DatabaseYr[year]=H$38),"not yet")</f>
        <v>267.79000000000002</v>
      </c>
      <c r="I228" s="184" cm="1">
        <f t="array" ref="I228:I239">_xlfn._xlws.FILTER(DatabaseYr[GloblRad],(DatabaseYr[Station]=$C228)*(DatabaseYr[year]=I$38),"not yet")</f>
        <v>235.12</v>
      </c>
      <c r="J228" s="184" cm="1">
        <f t="array" ref="J228:J239">_xlfn._xlws.FILTER(DatabaseYr[GloblRad],(DatabaseYr[Station]=$C228)*(DatabaseYr[year]=J$38),"not yet")</f>
        <v>247.94</v>
      </c>
      <c r="K228" s="184" cm="1">
        <f t="array" ref="K228:K239">_xlfn._xlws.FILTER(DatabaseYr[GloblRad],(DatabaseYr[Station]=$C228)*(DatabaseYr[year]=K$38),"not yet")</f>
        <v>318.41000000000003</v>
      </c>
      <c r="L228" s="184" cm="1">
        <f t="array" ref="L228:L239">_xlfn._xlws.FILTER(DatabaseYr[GloblRad],(DatabaseYr[Station]=$C228)*(DatabaseYr[year]=L$38),"not yet")</f>
        <v>292.85000000000002</v>
      </c>
      <c r="M228" s="184" t="str" cm="1">
        <f t="array" ref="M228">_xlfn._xlws.FILTER(DatabaseYr[GloblRad],(DatabaseYr[Station]=$C228)*(DatabaseYr[year]=M$38),"not yet")</f>
        <v>not yet</v>
      </c>
      <c r="R228" s="133" cm="1">
        <f t="array" ref="R228:R239">_xlfn._xlws.FILTER(DatabaseYr[SunShine],(DatabaseYr[Station]=$C228)*(DatabaseYr[year]=F$38),"not yet")</f>
        <v>124.9</v>
      </c>
      <c r="S228" s="133" cm="1">
        <f t="array" ref="S228:S239">_xlfn._xlws.FILTER(DatabaseYr[SunShine],(DatabaseYr[Station]=$C228)*(DatabaseYr[year]=S$38),"not yet")</f>
        <v>36.9</v>
      </c>
      <c r="T228" s="133" cm="1">
        <f t="array" ref="T228:T239">_xlfn._xlws.FILTER(DatabaseYr[SunShine],(DatabaseYr[Station]=$C228)*(DatabaseYr[year]=T$38),"not yet")</f>
        <v>89.5</v>
      </c>
      <c r="U228" s="133" cm="1">
        <f t="array" ref="U228:U239">_xlfn._xlws.FILTER(DatabaseYr[SunShine],(DatabaseYr[Station]=$C228)*(DatabaseYr[year]=U$38),"not yet")</f>
        <v>98.9</v>
      </c>
      <c r="V228" s="133" cm="1">
        <f t="array" ref="V228:V239">_xlfn._xlws.FILTER(DatabaseYr[SunShine],(DatabaseYr[Station]=$C228)*(DatabaseYr[year]=V$38),"not yet")</f>
        <v>102.5</v>
      </c>
      <c r="W228" s="133" cm="1">
        <f t="array" ref="W228:W239">_xlfn._xlws.FILTER(DatabaseYr[SunShine],(DatabaseYr[Station]=$C228)*(DatabaseYr[year]=W$38),"not yet")</f>
        <v>124.8</v>
      </c>
      <c r="X228" s="133" cm="1">
        <f t="array" ref="X228:X239">_xlfn._xlws.FILTER(DatabaseYr[SunShine],(DatabaseYr[Station]=$C228)*(DatabaseYr[year]=X$38),"not yet")</f>
        <v>116.2</v>
      </c>
      <c r="Y228" s="183" t="str" cm="1">
        <f t="array" ref="Y228">_xlfn._xlws.FILTER(DatabaseYr[SunShine],(DatabaseYr[Station]=$C228)*(DatabaseYr[year]=Y$38),"not yet")</f>
        <v>not yet</v>
      </c>
      <c r="AD228" s="134" cm="1">
        <f t="array" ref="AD228:AD239">_xlfn._xlws.FILTER(DatabaseYr[Temperature],(DatabaseYr[Station]=$C228)*(DatabaseYr[year]=AD$38),"not yet")</f>
        <v>15.8</v>
      </c>
      <c r="AE228" s="134" cm="1">
        <f t="array" ref="AE228:AE239">_xlfn._xlws.FILTER(DatabaseYr[Temperature],(DatabaseYr[Station]=$C228)*(DatabaseYr[year]=AE$38),"not yet")</f>
        <v>15.8</v>
      </c>
      <c r="AF228" s="134" cm="1">
        <f t="array" ref="AF228:AF239">_xlfn._xlws.FILTER(DatabaseYr[Temperature],(DatabaseYr[Station]=$C228)*(DatabaseYr[year]=AF$38),"not yet")</f>
        <v>17.399999999999999</v>
      </c>
      <c r="AG228" s="134" cm="1">
        <f t="array" ref="AG228:AG239">_xlfn._xlws.FILTER(DatabaseYr[Temperature],(DatabaseYr[Station]=$C228)*(DatabaseYr[year]=AG$38),"not yet")</f>
        <v>16.600000000000001</v>
      </c>
      <c r="AH228" s="134" cm="1">
        <f t="array" ref="AH228:AH239">_xlfn._xlws.FILTER(DatabaseYr[Temperature],(DatabaseYr[Station]=$C228)*(DatabaseYr[year]=AH$38),"not yet")</f>
        <v>17.600000000000001</v>
      </c>
      <c r="AI228" s="134" cm="1">
        <f t="array" ref="AI228:AI239">_xlfn._xlws.FILTER(DatabaseYr[Temperature],(DatabaseYr[Station]=$C228)*(DatabaseYr[year]=AI$38),"not yet")</f>
        <v>16.8</v>
      </c>
      <c r="AJ228" s="134" cm="1">
        <f t="array" ref="AJ228:AJ239">_xlfn._xlws.FILTER(DatabaseYr[Temperature],(DatabaseYr[Station]=$C228)*(DatabaseYr[year]=AJ$38),"not yet")</f>
        <v>15</v>
      </c>
      <c r="AK228" s="184" t="str" cm="1">
        <f t="array" ref="AK228">_xlfn._xlws.FILTER(DatabaseYr[Temperature],(DatabaseYr[Station]=$C228)*(DatabaseYr[year]=AK$38),"not yet")</f>
        <v>not yet</v>
      </c>
      <c r="AP228" s="133" cm="1">
        <f t="array" ref="AP228:AP239">_xlfn._xlws.FILTER(DatabaseYr[RH],(DatabaseYr[Station]=$C228)*(DatabaseYr[year]=AP$38),"not yet")</f>
        <v>72</v>
      </c>
      <c r="AQ228" s="133" cm="1">
        <f t="array" ref="AQ228:AQ239">_xlfn._xlws.FILTER(DatabaseYr[RH],(DatabaseYr[Station]=$C228)*(DatabaseYr[year]=AQ$38),"not yet")</f>
        <v>81</v>
      </c>
      <c r="AR228" s="133" cm="1">
        <f t="array" ref="AR228:AR239">_xlfn._xlws.FILTER(DatabaseYr[RH],(DatabaseYr[Station]=$C228)*(DatabaseYr[year]=AR$38),"not yet")</f>
        <v>76</v>
      </c>
      <c r="AS228" s="133" cm="1">
        <f t="array" ref="AS228:AS239">_xlfn._xlws.FILTER(DatabaseYr[RH],(DatabaseYr[Station]=$C228)*(DatabaseYr[year]=AS$38),"not yet")</f>
        <v>76</v>
      </c>
      <c r="AT228" s="133" cm="1">
        <f t="array" ref="AT228:AT239">_xlfn._xlws.FILTER(DatabaseYr[RH],(DatabaseYr[Station]=$C228)*(DatabaseYr[year]=AT$38),"not yet")</f>
        <v>83</v>
      </c>
      <c r="AU228" s="133" cm="1">
        <f t="array" ref="AU228:AU239">_xlfn._xlws.FILTER(DatabaseYr[RH],(DatabaseYr[Station]=$C228)*(DatabaseYr[year]=AU$38),"not yet")</f>
        <v>82</v>
      </c>
      <c r="AV228" s="133" cm="1">
        <f t="array" ref="AV228:AV239">_xlfn._xlws.FILTER(DatabaseYr[RH],(DatabaseYr[Station]=$C228)*(DatabaseYr[year]=AV$38),"not yet")</f>
        <v>79</v>
      </c>
      <c r="AW228" s="183" t="str" cm="1">
        <f t="array" ref="AW228">_xlfn._xlws.FILTER(DatabaseYr[RH],(DatabaseYr[Station]=$C228)*(DatabaseYr[year]=AW$38),"not yet")</f>
        <v>not yet</v>
      </c>
      <c r="BB228" s="133" cm="1">
        <f t="array" ref="BB228:BB239">_xlfn._xlws.FILTER(DatabaseYr[Precp],(DatabaseYr[Station]=$C228)*(DatabaseYr[year]=BB$38),"not yet")</f>
        <v>20.5</v>
      </c>
      <c r="BC228" s="133" cm="1">
        <f t="array" ref="BC228:BC239">_xlfn._xlws.FILTER(DatabaseYr[Precp],(DatabaseYr[Station]=$C228)*(DatabaseYr[year]=BC$38),"not yet")</f>
        <v>270.5</v>
      </c>
      <c r="BD228" s="133" cm="1">
        <f t="array" ref="BD228:BD239">_xlfn._xlws.FILTER(DatabaseYr[Precp],(DatabaseYr[Station]=$C228)*(DatabaseYr[year]=BD$38),"not yet")</f>
        <v>30.5</v>
      </c>
      <c r="BE228" s="133" cm="1">
        <f t="array" ref="BE228:BE239">_xlfn._xlws.FILTER(DatabaseYr[Precp],(DatabaseYr[Station]=$C228)*(DatabaseYr[year]=BE$38),"not yet")</f>
        <v>151.5</v>
      </c>
      <c r="BF228" s="133" cm="1">
        <f t="array" ref="BF228:BF239">_xlfn._xlws.FILTER(DatabaseYr[Precp],(DatabaseYr[Station]=$C228)*(DatabaseYr[year]=BF$38),"not yet")</f>
        <v>79.5</v>
      </c>
      <c r="BG228" s="133" cm="1">
        <f t="array" ref="BG228:BG239">_xlfn._xlws.FILTER(DatabaseYr[Precp],(DatabaseYr[Station]=$C228)*(DatabaseYr[year]=BG$38),"not yet")</f>
        <v>71</v>
      </c>
      <c r="BH228" s="133" cm="1">
        <f t="array" ref="BH228:BH239">_xlfn._xlws.FILTER(DatabaseYr[Precp],(DatabaseYr[Station]=$C228)*(DatabaseYr[year]=BH$38),"not yet")</f>
        <v>86.5</v>
      </c>
      <c r="BI228" s="183" t="str" cm="1">
        <f t="array" ref="BI228">_xlfn._xlws.FILTER(DatabaseYr[Precp],(DatabaseYr[Station]=$C228)*(DatabaseYr[year]=BI$38),"not yet")</f>
        <v>not yet</v>
      </c>
      <c r="BN228" s="185" t="str" cm="1">
        <f t="array" ref="BN228:BN239">_xlfn._xlws.FILTER(DatabaseYr[Cloud Amount],(DatabaseYr[Station]=$C228)*(DatabaseYr[year]=BB$38),"not yet")</f>
        <v>...</v>
      </c>
      <c r="BO228" s="185" t="str" cm="1">
        <f t="array" ref="BO228:BO239">_xlfn._xlws.FILTER(DatabaseYr[Cloud Amount],(DatabaseYr[Station]=$C228)*(DatabaseYr[year]=BC$38),"not yet")</f>
        <v>...</v>
      </c>
      <c r="BP228" s="185" t="str" cm="1">
        <f t="array" ref="BP228:BP239">_xlfn._xlws.FILTER(DatabaseYr[Cloud Amount],(DatabaseYr[Station]=$C228)*(DatabaseYr[year]=BD$38),"not yet")</f>
        <v>...</v>
      </c>
      <c r="BQ228" s="185" t="str" cm="1">
        <f t="array" ref="BQ228:BQ239">_xlfn._xlws.FILTER(DatabaseYr[Cloud Amount],(DatabaseYr[Station]=$C228)*(DatabaseYr[year]=BE$38),"not yet")</f>
        <v>...</v>
      </c>
      <c r="BR228" s="185" t="str" cm="1">
        <f t="array" ref="BR228:BR239">_xlfn._xlws.FILTER(DatabaseYr[Cloud Amount],(DatabaseYr[Station]=$C228)*(DatabaseYr[year]=BF$38),"not yet")</f>
        <v>...</v>
      </c>
      <c r="BS228" s="185" t="str" cm="1">
        <f t="array" ref="BS228:BS239">_xlfn._xlws.FILTER(DatabaseYr[Cloud Amount],(DatabaseYr[Station]=$C228)*(DatabaseYr[year]=BG$38),"not yet")</f>
        <v>...</v>
      </c>
      <c r="BT228" s="185" t="str" cm="1">
        <f t="array" ref="BT228:BT239">_xlfn._xlws.FILTER(DatabaseYr[Cloud Amount],(DatabaseYr[Station]=$C228)*(DatabaseYr[year]=BH$38),"not yet")</f>
        <v>...</v>
      </c>
      <c r="BU228" s="199" t="str" cm="1">
        <f t="array" ref="BU228">_xlfn._xlws.FILTER(DatabaseYr[Cloud Amount],(DatabaseYr[Station]=$C228)*(DatabaseYr[year]=BI$38),"not yet")</f>
        <v>not yet</v>
      </c>
    </row>
    <row r="229" spans="2:73" x14ac:dyDescent="0.25">
      <c r="D229" s="149" t="str">
        <f>$D$145</f>
        <v>February</v>
      </c>
      <c r="E229" s="147">
        <f>$E$145</f>
        <v>2</v>
      </c>
      <c r="F229" s="184">
        <v>277.3</v>
      </c>
      <c r="G229" s="184">
        <v>200.25</v>
      </c>
      <c r="H229" s="184">
        <v>269.94</v>
      </c>
      <c r="I229" s="184">
        <v>178.97</v>
      </c>
      <c r="J229" s="184">
        <v>204.55</v>
      </c>
      <c r="K229" s="184">
        <v>418.2</v>
      </c>
      <c r="L229" s="184">
        <v>355.32</v>
      </c>
      <c r="M229" s="184"/>
      <c r="R229" s="133">
        <v>91.5</v>
      </c>
      <c r="S229" s="133">
        <v>75</v>
      </c>
      <c r="T229" s="133">
        <v>90.2</v>
      </c>
      <c r="U229" s="133">
        <v>58.5</v>
      </c>
      <c r="V229" s="133">
        <v>61.5</v>
      </c>
      <c r="W229" s="133">
        <v>156.1</v>
      </c>
      <c r="X229" s="133">
        <v>146.4</v>
      </c>
      <c r="Y229" s="183"/>
      <c r="AD229" s="134">
        <v>16.3</v>
      </c>
      <c r="AE229" s="134">
        <v>14.3</v>
      </c>
      <c r="AF229" s="134">
        <v>15.9</v>
      </c>
      <c r="AG229" s="134">
        <v>14.7</v>
      </c>
      <c r="AH229" s="134">
        <v>17.7</v>
      </c>
      <c r="AI229" s="134">
        <v>17.3</v>
      </c>
      <c r="AJ229" s="134">
        <v>17.8</v>
      </c>
      <c r="AK229" s="184"/>
      <c r="AP229" s="133">
        <v>77</v>
      </c>
      <c r="AQ229" s="133">
        <v>79</v>
      </c>
      <c r="AR229" s="133">
        <v>74</v>
      </c>
      <c r="AS229" s="133">
        <v>79</v>
      </c>
      <c r="AT229" s="133">
        <v>87</v>
      </c>
      <c r="AU229" s="133">
        <v>85</v>
      </c>
      <c r="AV229" s="133">
        <v>80</v>
      </c>
      <c r="AW229" s="183"/>
      <c r="BB229" s="133">
        <v>34</v>
      </c>
      <c r="BC229" s="133">
        <v>140.5</v>
      </c>
      <c r="BD229" s="133">
        <v>121</v>
      </c>
      <c r="BE229" s="133">
        <v>139.5</v>
      </c>
      <c r="BF229" s="133">
        <v>57</v>
      </c>
      <c r="BG229" s="133">
        <v>50.5</v>
      </c>
      <c r="BH229" s="133">
        <v>66.5</v>
      </c>
      <c r="BI229" s="183"/>
      <c r="BN229" s="185" t="str">
        <v>...</v>
      </c>
      <c r="BO229" s="185" t="str">
        <v>...</v>
      </c>
      <c r="BP229" s="185" t="str">
        <v>...</v>
      </c>
      <c r="BQ229" s="185" t="str">
        <v>...</v>
      </c>
      <c r="BR229" s="185" t="str">
        <v>...</v>
      </c>
      <c r="BS229" s="185" t="str">
        <v>...</v>
      </c>
      <c r="BT229" s="185" t="str">
        <v>...</v>
      </c>
      <c r="BU229" s="199"/>
    </row>
    <row r="230" spans="2:73" x14ac:dyDescent="0.25">
      <c r="D230" s="149" t="str">
        <f>$D$146</f>
        <v>March</v>
      </c>
      <c r="E230" s="147">
        <f>$E$146</f>
        <v>3</v>
      </c>
      <c r="F230" s="184">
        <v>319.57</v>
      </c>
      <c r="G230" s="184">
        <v>283.29000000000002</v>
      </c>
      <c r="H230" s="184">
        <v>298.47000000000003</v>
      </c>
      <c r="I230" s="184">
        <v>439.68</v>
      </c>
      <c r="J230" s="184">
        <v>299.44</v>
      </c>
      <c r="K230" s="184">
        <v>372.77</v>
      </c>
      <c r="L230" s="184">
        <v>359.85</v>
      </c>
      <c r="M230" s="184"/>
      <c r="R230" s="133">
        <v>94.6</v>
      </c>
      <c r="S230" s="133">
        <v>88.7</v>
      </c>
      <c r="T230" s="133">
        <v>73</v>
      </c>
      <c r="U230" s="133">
        <v>166.3</v>
      </c>
      <c r="V230" s="133">
        <v>90</v>
      </c>
      <c r="W230" s="133">
        <v>95</v>
      </c>
      <c r="X230" s="133">
        <v>99.8</v>
      </c>
      <c r="Y230" s="183"/>
      <c r="AD230" s="134">
        <v>17.899999999999999</v>
      </c>
      <c r="AE230" s="134">
        <v>16.100000000000001</v>
      </c>
      <c r="AF230" s="134">
        <v>17.2</v>
      </c>
      <c r="AG230" s="134">
        <v>19.8</v>
      </c>
      <c r="AH230" s="134">
        <v>19.100000000000001</v>
      </c>
      <c r="AI230" s="134">
        <v>19.600000000000001</v>
      </c>
      <c r="AJ230" s="134">
        <v>18.5</v>
      </c>
      <c r="AK230" s="184"/>
      <c r="AP230" s="133">
        <v>82</v>
      </c>
      <c r="AQ230" s="133">
        <v>82</v>
      </c>
      <c r="AR230" s="133">
        <v>79</v>
      </c>
      <c r="AS230" s="133">
        <v>70</v>
      </c>
      <c r="AT230" s="133">
        <v>81</v>
      </c>
      <c r="AU230" s="133">
        <v>86</v>
      </c>
      <c r="AV230" s="133">
        <v>88</v>
      </c>
      <c r="AW230" s="183"/>
      <c r="BB230" s="133">
        <v>129</v>
      </c>
      <c r="BC230" s="133">
        <v>253.5</v>
      </c>
      <c r="BD230" s="133">
        <v>146</v>
      </c>
      <c r="BE230" s="133">
        <v>28</v>
      </c>
      <c r="BF230" s="133">
        <v>172.5</v>
      </c>
      <c r="BG230" s="133">
        <v>139.5</v>
      </c>
      <c r="BH230" s="133">
        <v>78.5</v>
      </c>
      <c r="BI230" s="183"/>
      <c r="BN230" s="185" t="str">
        <v>...</v>
      </c>
      <c r="BO230" s="185" t="str">
        <v>...</v>
      </c>
      <c r="BP230" s="185" t="str">
        <v>...</v>
      </c>
      <c r="BQ230" s="185" t="str">
        <v>...</v>
      </c>
      <c r="BR230" s="185" t="str">
        <v>...</v>
      </c>
      <c r="BS230" s="185" t="str">
        <v>...</v>
      </c>
      <c r="BT230" s="185" t="str">
        <v>...</v>
      </c>
      <c r="BU230" s="199"/>
    </row>
    <row r="231" spans="2:73" x14ac:dyDescent="0.25">
      <c r="D231" s="149" t="str">
        <f>$D$147</f>
        <v>April</v>
      </c>
      <c r="E231" s="147">
        <f>$E$147</f>
        <v>4</v>
      </c>
      <c r="F231" s="184">
        <v>493.43</v>
      </c>
      <c r="G231" s="184">
        <v>370.27</v>
      </c>
      <c r="H231" s="184">
        <v>411.52</v>
      </c>
      <c r="I231" s="184">
        <v>446.75</v>
      </c>
      <c r="J231" s="184">
        <v>391.81</v>
      </c>
      <c r="K231" s="184">
        <v>414.23</v>
      </c>
      <c r="L231" s="184">
        <v>486</v>
      </c>
      <c r="M231" s="184"/>
      <c r="R231" s="133">
        <v>142.1</v>
      </c>
      <c r="S231" s="133">
        <v>82.7</v>
      </c>
      <c r="T231" s="133">
        <v>132.80000000000001</v>
      </c>
      <c r="U231" s="133">
        <v>149.1</v>
      </c>
      <c r="V231" s="133">
        <v>127.7</v>
      </c>
      <c r="W231" s="133">
        <v>113.6</v>
      </c>
      <c r="X231" s="133">
        <v>148.30000000000001</v>
      </c>
      <c r="Y231" s="183"/>
      <c r="AD231" s="134">
        <v>21.8</v>
      </c>
      <c r="AE231" s="134">
        <v>22.5</v>
      </c>
      <c r="AF231" s="134">
        <v>21.8</v>
      </c>
      <c r="AG231" s="134">
        <v>23.3</v>
      </c>
      <c r="AH231" s="134">
        <v>23.1</v>
      </c>
      <c r="AI231" s="134">
        <v>20.100000000000001</v>
      </c>
      <c r="AJ231" s="134">
        <v>21.5</v>
      </c>
      <c r="AK231" s="184"/>
      <c r="AP231" s="133">
        <v>77</v>
      </c>
      <c r="AQ231" s="133">
        <v>84</v>
      </c>
      <c r="AR231" s="133">
        <v>73</v>
      </c>
      <c r="AS231" s="133">
        <v>70</v>
      </c>
      <c r="AT231" s="133">
        <v>84</v>
      </c>
      <c r="AU231" s="133">
        <v>79</v>
      </c>
      <c r="AV231" s="133">
        <v>78</v>
      </c>
      <c r="AW231" s="183"/>
      <c r="BB231" s="133">
        <v>89.5</v>
      </c>
      <c r="BC231" s="133">
        <v>233</v>
      </c>
      <c r="BD231" s="133">
        <v>98.5</v>
      </c>
      <c r="BE231" s="133">
        <v>72.5</v>
      </c>
      <c r="BF231" s="133">
        <v>220</v>
      </c>
      <c r="BG231" s="133">
        <v>70</v>
      </c>
      <c r="BH231" s="133">
        <v>16.5</v>
      </c>
      <c r="BI231" s="183"/>
      <c r="BN231" s="185" t="str">
        <v>...</v>
      </c>
      <c r="BO231" s="185" t="str">
        <v>...</v>
      </c>
      <c r="BP231" s="185" t="str">
        <v>...</v>
      </c>
      <c r="BQ231" s="185" t="str">
        <v>...</v>
      </c>
      <c r="BR231" s="185" t="str">
        <v>...</v>
      </c>
      <c r="BS231" s="185" t="str">
        <v>...</v>
      </c>
      <c r="BT231" s="185" t="str">
        <v>...</v>
      </c>
      <c r="BU231" s="199"/>
    </row>
    <row r="232" spans="2:73" x14ac:dyDescent="0.25">
      <c r="D232" s="149" t="str">
        <f>$D$148</f>
        <v>May</v>
      </c>
      <c r="E232" s="147">
        <f>$E$148</f>
        <v>5</v>
      </c>
      <c r="F232" s="184">
        <v>435.22</v>
      </c>
      <c r="G232" s="184">
        <v>536.35</v>
      </c>
      <c r="H232" s="184">
        <v>451.28</v>
      </c>
      <c r="I232" s="184">
        <v>606.17999999999995</v>
      </c>
      <c r="J232" s="184">
        <v>371.04</v>
      </c>
      <c r="K232" s="184">
        <v>506.39</v>
      </c>
      <c r="L232" s="184">
        <v>585.96</v>
      </c>
      <c r="M232" s="184"/>
      <c r="R232" s="133">
        <v>100.8</v>
      </c>
      <c r="S232" s="133">
        <v>144.1</v>
      </c>
      <c r="T232" s="133">
        <v>118.1</v>
      </c>
      <c r="U232" s="133">
        <v>215.5</v>
      </c>
      <c r="V232" s="133">
        <v>97.6</v>
      </c>
      <c r="W232" s="133">
        <v>122.9</v>
      </c>
      <c r="X232" s="133">
        <v>176</v>
      </c>
      <c r="Y232" s="183"/>
      <c r="AD232" s="134">
        <v>25.3</v>
      </c>
      <c r="AE232" s="134">
        <v>25.9</v>
      </c>
      <c r="AF232" s="134">
        <v>25.5</v>
      </c>
      <c r="AG232" s="134">
        <v>27.4</v>
      </c>
      <c r="AH232" s="134">
        <v>24.2</v>
      </c>
      <c r="AI232" s="134">
        <v>25.9</v>
      </c>
      <c r="AJ232" s="134">
        <v>27</v>
      </c>
      <c r="AK232" s="184"/>
      <c r="AP232" s="133">
        <v>81</v>
      </c>
      <c r="AQ232" s="133">
        <v>79</v>
      </c>
      <c r="AR232" s="133">
        <v>75</v>
      </c>
      <c r="AS232" s="133">
        <v>74</v>
      </c>
      <c r="AT232" s="133">
        <v>82</v>
      </c>
      <c r="AU232" s="133">
        <v>84</v>
      </c>
      <c r="AV232" s="133">
        <v>82</v>
      </c>
      <c r="AW232" s="183"/>
      <c r="BB232" s="133">
        <v>260</v>
      </c>
      <c r="BC232" s="133">
        <v>95.5</v>
      </c>
      <c r="BD232" s="133">
        <v>143.5</v>
      </c>
      <c r="BE232" s="133">
        <v>60.5</v>
      </c>
      <c r="BF232" s="133">
        <v>488</v>
      </c>
      <c r="BG232" s="133">
        <v>316</v>
      </c>
      <c r="BH232" s="133">
        <v>205</v>
      </c>
      <c r="BI232" s="183"/>
      <c r="BN232" s="185" t="str">
        <v>...</v>
      </c>
      <c r="BO232" s="185" t="str">
        <v>...</v>
      </c>
      <c r="BP232" s="185" t="str">
        <v>...</v>
      </c>
      <c r="BQ232" s="185" t="str">
        <v>...</v>
      </c>
      <c r="BR232" s="185" t="str">
        <v>...</v>
      </c>
      <c r="BS232" s="185" t="str">
        <v>...</v>
      </c>
      <c r="BT232" s="185" t="str">
        <v>...</v>
      </c>
      <c r="BU232" s="199"/>
    </row>
    <row r="233" spans="2:73" x14ac:dyDescent="0.25">
      <c r="D233" s="149" t="str">
        <f>$D$149</f>
        <v>June</v>
      </c>
      <c r="E233" s="147">
        <f>$E$149</f>
        <v>6</v>
      </c>
      <c r="F233" s="184">
        <v>668.57</v>
      </c>
      <c r="G233" s="184">
        <v>586.41999999999996</v>
      </c>
      <c r="H233" s="184">
        <v>426.42</v>
      </c>
      <c r="I233" s="184">
        <v>538.5</v>
      </c>
      <c r="J233" s="184">
        <v>192.21</v>
      </c>
      <c r="K233" s="184">
        <v>694.01</v>
      </c>
      <c r="L233" s="184">
        <v>547.47</v>
      </c>
      <c r="M233" s="184"/>
      <c r="R233" s="133">
        <v>226.6</v>
      </c>
      <c r="S233" s="133">
        <v>194.4</v>
      </c>
      <c r="T233" s="133">
        <v>138.69999999999999</v>
      </c>
      <c r="U233" s="133">
        <v>166.5</v>
      </c>
      <c r="V233" s="133">
        <v>127.5</v>
      </c>
      <c r="W233" s="133">
        <v>220.6</v>
      </c>
      <c r="X233" s="133">
        <v>158.1</v>
      </c>
      <c r="Y233" s="183"/>
      <c r="AD233" s="134">
        <v>29.2</v>
      </c>
      <c r="AE233" s="134">
        <v>28.3</v>
      </c>
      <c r="AF233" s="134">
        <v>27.2</v>
      </c>
      <c r="AG233" s="134">
        <v>28</v>
      </c>
      <c r="AH233" s="134">
        <v>27.4</v>
      </c>
      <c r="AI233" s="134">
        <v>29.1</v>
      </c>
      <c r="AJ233" s="134">
        <v>28.4</v>
      </c>
      <c r="AK233" s="184"/>
      <c r="AP233" s="133">
        <v>76</v>
      </c>
      <c r="AQ233" s="133">
        <v>75</v>
      </c>
      <c r="AR233" s="133">
        <v>83</v>
      </c>
      <c r="AS233" s="133">
        <v>75</v>
      </c>
      <c r="AT233" s="133">
        <v>85</v>
      </c>
      <c r="AU233" s="133">
        <v>73</v>
      </c>
      <c r="AV233" s="133">
        <v>82</v>
      </c>
      <c r="AW233" s="183"/>
      <c r="BB233" s="133">
        <v>38</v>
      </c>
      <c r="BC233" s="133">
        <v>336.5</v>
      </c>
      <c r="BD233" s="133">
        <v>915.5</v>
      </c>
      <c r="BE233" s="133">
        <v>42</v>
      </c>
      <c r="BF233" s="133">
        <v>460</v>
      </c>
      <c r="BG233" s="133">
        <v>49</v>
      </c>
      <c r="BH233" s="133">
        <v>168</v>
      </c>
      <c r="BI233" s="183"/>
      <c r="BN233" s="185" t="str">
        <v>...</v>
      </c>
      <c r="BO233" s="185" t="str">
        <v>...</v>
      </c>
      <c r="BP233" s="185" t="str">
        <v>...</v>
      </c>
      <c r="BQ233" s="185" t="str">
        <v>...</v>
      </c>
      <c r="BR233" s="185" t="str">
        <v>...</v>
      </c>
      <c r="BS233" s="185" t="str">
        <v>...</v>
      </c>
      <c r="BT233" s="185" t="str">
        <v>...</v>
      </c>
      <c r="BU233" s="199"/>
    </row>
    <row r="234" spans="2:73" x14ac:dyDescent="0.25">
      <c r="D234" s="149" t="str">
        <f>$D$150</f>
        <v>July</v>
      </c>
      <c r="E234" s="147">
        <f>$E$150</f>
        <v>7</v>
      </c>
      <c r="F234" s="184">
        <v>683.77</v>
      </c>
      <c r="G234" s="184">
        <v>688.88</v>
      </c>
      <c r="H234" s="184">
        <v>580.70000000000005</v>
      </c>
      <c r="I234" s="184">
        <v>574.82000000000005</v>
      </c>
      <c r="J234" s="184">
        <v>242.7</v>
      </c>
      <c r="K234" s="184">
        <v>718.64</v>
      </c>
      <c r="L234" s="184">
        <v>656.08</v>
      </c>
      <c r="M234" s="184"/>
      <c r="R234" s="133">
        <v>229.4</v>
      </c>
      <c r="S234" s="133">
        <v>263.5</v>
      </c>
      <c r="T234" s="133">
        <v>235.5</v>
      </c>
      <c r="U234" s="133">
        <v>229.2</v>
      </c>
      <c r="V234" s="133">
        <v>199.3</v>
      </c>
      <c r="W234" s="133">
        <v>226.1</v>
      </c>
      <c r="X234" s="133">
        <v>222.6</v>
      </c>
      <c r="Y234" s="183"/>
      <c r="AD234" s="134">
        <v>29.3</v>
      </c>
      <c r="AE234" s="134">
        <v>29.2</v>
      </c>
      <c r="AF234" s="134">
        <v>29.6</v>
      </c>
      <c r="AG234" s="134">
        <v>28</v>
      </c>
      <c r="AH234" s="134">
        <v>29.6</v>
      </c>
      <c r="AI234" s="134">
        <v>29.9</v>
      </c>
      <c r="AJ234" s="134">
        <v>29.5</v>
      </c>
      <c r="AK234" s="184"/>
      <c r="AP234" s="133">
        <v>72</v>
      </c>
      <c r="AQ234" s="133">
        <v>73</v>
      </c>
      <c r="AR234" s="133">
        <v>75</v>
      </c>
      <c r="AS234" s="133">
        <v>80</v>
      </c>
      <c r="AT234" s="133">
        <v>79</v>
      </c>
      <c r="AU234" s="133">
        <v>62</v>
      </c>
      <c r="AV234" s="133">
        <v>79</v>
      </c>
      <c r="AW234" s="183"/>
      <c r="BB234" s="133">
        <v>102</v>
      </c>
      <c r="BC234" s="133">
        <v>128</v>
      </c>
      <c r="BD234" s="133">
        <v>83</v>
      </c>
      <c r="BE234" s="133">
        <v>167.5</v>
      </c>
      <c r="BF234" s="133">
        <v>116.5</v>
      </c>
      <c r="BG234" s="133">
        <v>129.5</v>
      </c>
      <c r="BH234" s="133">
        <v>256</v>
      </c>
      <c r="BI234" s="183"/>
      <c r="BN234" s="185" t="str">
        <v>...</v>
      </c>
      <c r="BO234" s="185" t="str">
        <v>...</v>
      </c>
      <c r="BP234" s="185" t="str">
        <v>...</v>
      </c>
      <c r="BQ234" s="185" t="str">
        <v>...</v>
      </c>
      <c r="BR234" s="185" t="str">
        <v>...</v>
      </c>
      <c r="BS234" s="185" t="str">
        <v>...</v>
      </c>
      <c r="BT234" s="185" t="str">
        <v>...</v>
      </c>
      <c r="BU234" s="199"/>
    </row>
    <row r="235" spans="2:73" x14ac:dyDescent="0.25">
      <c r="D235" s="149" t="str">
        <f>$D$151</f>
        <v>August</v>
      </c>
      <c r="E235" s="147">
        <f>$E$151</f>
        <v>8</v>
      </c>
      <c r="F235" s="184">
        <v>439.53</v>
      </c>
      <c r="G235" s="184">
        <v>637.66999999999996</v>
      </c>
      <c r="H235" s="184">
        <v>621.69000000000005</v>
      </c>
      <c r="I235" s="184">
        <v>484.65</v>
      </c>
      <c r="J235" s="184">
        <v>255.21</v>
      </c>
      <c r="K235" s="184">
        <v>657.22</v>
      </c>
      <c r="L235" s="184">
        <v>562.75</v>
      </c>
      <c r="M235" s="184"/>
      <c r="R235" s="133">
        <v>130.69999999999999</v>
      </c>
      <c r="S235" s="133">
        <v>228.4</v>
      </c>
      <c r="T235" s="133">
        <v>262.3</v>
      </c>
      <c r="U235" s="133">
        <v>165.8</v>
      </c>
      <c r="V235" s="133">
        <v>215.7</v>
      </c>
      <c r="W235" s="133">
        <v>212</v>
      </c>
      <c r="X235" s="133">
        <v>176.5</v>
      </c>
      <c r="Y235" s="183"/>
      <c r="AD235" s="134">
        <v>28.2</v>
      </c>
      <c r="AE235" s="134">
        <v>29.1</v>
      </c>
      <c r="AF235" s="134">
        <v>30.3</v>
      </c>
      <c r="AG235" s="134">
        <v>29</v>
      </c>
      <c r="AH235" s="134">
        <v>29.4</v>
      </c>
      <c r="AI235" s="134">
        <v>29.2</v>
      </c>
      <c r="AJ235" s="134">
        <v>28.4</v>
      </c>
      <c r="AK235" s="184"/>
      <c r="AP235" s="133">
        <v>76</v>
      </c>
      <c r="AQ235" s="133">
        <v>71</v>
      </c>
      <c r="AR235" s="133">
        <v>71</v>
      </c>
      <c r="AS235" s="133">
        <v>77</v>
      </c>
      <c r="AT235" s="133">
        <v>77</v>
      </c>
      <c r="AU235" s="133">
        <v>72</v>
      </c>
      <c r="AV235" s="133">
        <v>84</v>
      </c>
      <c r="AW235" s="183"/>
      <c r="BB235" s="133">
        <v>376</v>
      </c>
      <c r="BC235" s="133">
        <v>58.5</v>
      </c>
      <c r="BD235" s="133">
        <v>41.5</v>
      </c>
      <c r="BE235" s="133">
        <v>165</v>
      </c>
      <c r="BF235" s="133">
        <v>192</v>
      </c>
      <c r="BG235" s="133">
        <v>296.5</v>
      </c>
      <c r="BH235" s="133">
        <v>156</v>
      </c>
      <c r="BI235" s="183"/>
      <c r="BN235" s="185" t="str">
        <v>...</v>
      </c>
      <c r="BO235" s="185" t="str">
        <v>...</v>
      </c>
      <c r="BP235" s="185" t="str">
        <v>...</v>
      </c>
      <c r="BQ235" s="185" t="str">
        <v>...</v>
      </c>
      <c r="BR235" s="185" t="str">
        <v>...</v>
      </c>
      <c r="BS235" s="185" t="str">
        <v>...</v>
      </c>
      <c r="BT235" s="185" t="str">
        <v>...</v>
      </c>
      <c r="BU235" s="199"/>
    </row>
    <row r="236" spans="2:73" x14ac:dyDescent="0.25">
      <c r="D236" s="149" t="str">
        <f>$D$152</f>
        <v>September</v>
      </c>
      <c r="E236" s="147">
        <f>$E$152</f>
        <v>9</v>
      </c>
      <c r="F236" s="184">
        <v>511.88</v>
      </c>
      <c r="G236" s="184">
        <v>391.27</v>
      </c>
      <c r="H236" s="184">
        <v>466.29</v>
      </c>
      <c r="I236" s="184">
        <v>463.44</v>
      </c>
      <c r="J236" s="184">
        <v>201.29</v>
      </c>
      <c r="K236" s="184">
        <v>494.24</v>
      </c>
      <c r="L236" s="184">
        <v>604.08000000000004</v>
      </c>
      <c r="M236" s="184"/>
      <c r="R236" s="133">
        <v>169.4</v>
      </c>
      <c r="S236" s="133">
        <v>108.5</v>
      </c>
      <c r="T236" s="133">
        <v>199</v>
      </c>
      <c r="U236" s="133">
        <v>174.4</v>
      </c>
      <c r="V236" s="133">
        <v>147</v>
      </c>
      <c r="W236" s="133">
        <v>157.30000000000001</v>
      </c>
      <c r="X236" s="133">
        <v>228.2</v>
      </c>
      <c r="Y236" s="183"/>
      <c r="AD236" s="134">
        <v>26.8</v>
      </c>
      <c r="AE236" s="134">
        <v>27</v>
      </c>
      <c r="AF236" s="134">
        <v>28.7</v>
      </c>
      <c r="AG236" s="134">
        <v>27</v>
      </c>
      <c r="AH236" s="134">
        <v>26.3</v>
      </c>
      <c r="AI236" s="134">
        <v>26.6</v>
      </c>
      <c r="AJ236" s="134">
        <v>28.8</v>
      </c>
      <c r="AK236" s="184"/>
      <c r="AP236" s="133">
        <v>74</v>
      </c>
      <c r="AQ236" s="133">
        <v>78</v>
      </c>
      <c r="AR236" s="133">
        <v>74</v>
      </c>
      <c r="AS236" s="133">
        <v>81</v>
      </c>
      <c r="AT236" s="133">
        <v>83</v>
      </c>
      <c r="AU236" s="133">
        <v>78</v>
      </c>
      <c r="AV236" s="133">
        <v>77</v>
      </c>
      <c r="AW236" s="183"/>
      <c r="BB236" s="133">
        <v>363</v>
      </c>
      <c r="BC236" s="133">
        <v>440</v>
      </c>
      <c r="BD236" s="133">
        <v>59</v>
      </c>
      <c r="BE236" s="133">
        <v>391</v>
      </c>
      <c r="BF236" s="133">
        <v>657</v>
      </c>
      <c r="BG236" s="133">
        <v>106.5</v>
      </c>
      <c r="BH236" s="133">
        <v>150.5</v>
      </c>
      <c r="BI236" s="183"/>
      <c r="BN236" s="185" t="str">
        <v>...</v>
      </c>
      <c r="BO236" s="185" t="str">
        <v>...</v>
      </c>
      <c r="BP236" s="185" t="str">
        <v>...</v>
      </c>
      <c r="BQ236" s="185" t="str">
        <v>...</v>
      </c>
      <c r="BR236" s="185" t="str">
        <v>...</v>
      </c>
      <c r="BS236" s="185" t="str">
        <v>...</v>
      </c>
      <c r="BT236" s="185" t="str">
        <v>...</v>
      </c>
      <c r="BU236" s="199"/>
    </row>
    <row r="237" spans="2:73" x14ac:dyDescent="0.25">
      <c r="D237" s="149" t="str">
        <f>$D$153</f>
        <v>October</v>
      </c>
      <c r="E237" s="147">
        <f>$E$153</f>
        <v>10</v>
      </c>
      <c r="F237" s="184">
        <v>388.67</v>
      </c>
      <c r="G237" s="184">
        <v>411.12</v>
      </c>
      <c r="H237" s="184">
        <v>291.19</v>
      </c>
      <c r="I237" s="184">
        <v>309.13</v>
      </c>
      <c r="J237" s="184">
        <v>494.3</v>
      </c>
      <c r="K237" s="184">
        <v>355.57</v>
      </c>
      <c r="L237" s="184">
        <v>391.44</v>
      </c>
      <c r="M237" s="184"/>
      <c r="R237" s="133">
        <v>128</v>
      </c>
      <c r="S237" s="133">
        <v>146.19999999999999</v>
      </c>
      <c r="T237" s="133">
        <v>108.5</v>
      </c>
      <c r="U237" s="133">
        <v>44.2</v>
      </c>
      <c r="V237" s="133">
        <v>183.8</v>
      </c>
      <c r="W237" s="133">
        <v>102.5</v>
      </c>
      <c r="X237" s="133">
        <v>127.5</v>
      </c>
      <c r="Y237" s="183"/>
      <c r="AD237" s="134">
        <v>24.7</v>
      </c>
      <c r="AE237" s="134">
        <v>26.1</v>
      </c>
      <c r="AF237" s="134">
        <v>25</v>
      </c>
      <c r="AG237" s="134">
        <v>22.1</v>
      </c>
      <c r="AH237" s="134">
        <v>24.3</v>
      </c>
      <c r="AI237" s="134">
        <v>24</v>
      </c>
      <c r="AJ237" s="134">
        <v>25.2</v>
      </c>
      <c r="AK237" s="184"/>
      <c r="AP237" s="133">
        <v>73</v>
      </c>
      <c r="AQ237" s="133">
        <v>77</v>
      </c>
      <c r="AR237" s="133">
        <v>80</v>
      </c>
      <c r="AS237" s="133">
        <v>80</v>
      </c>
      <c r="AT237" s="133">
        <v>84</v>
      </c>
      <c r="AU237" s="133">
        <v>76</v>
      </c>
      <c r="AV237" s="133">
        <v>77</v>
      </c>
      <c r="AW237" s="183"/>
      <c r="BB237" s="133">
        <v>67</v>
      </c>
      <c r="BC237" s="133">
        <v>103</v>
      </c>
      <c r="BD237" s="133">
        <v>460</v>
      </c>
      <c r="BE237" s="133">
        <v>140.5</v>
      </c>
      <c r="BF237" s="133">
        <v>32.5</v>
      </c>
      <c r="BG237" s="133">
        <v>46.5</v>
      </c>
      <c r="BH237" s="133">
        <v>252.5</v>
      </c>
      <c r="BI237" s="183"/>
      <c r="BN237" s="185" t="str">
        <v>...</v>
      </c>
      <c r="BO237" s="185" t="str">
        <v>...</v>
      </c>
      <c r="BP237" s="185" t="str">
        <v>...</v>
      </c>
      <c r="BQ237" s="185" t="str">
        <v>...</v>
      </c>
      <c r="BR237" s="185" t="str">
        <v>...</v>
      </c>
      <c r="BS237" s="185" t="str">
        <v>...</v>
      </c>
      <c r="BT237" s="185" t="str">
        <v>...</v>
      </c>
      <c r="BU237" s="199"/>
    </row>
    <row r="238" spans="2:73" x14ac:dyDescent="0.25">
      <c r="D238" s="149" t="str">
        <f>$D$154</f>
        <v>November</v>
      </c>
      <c r="E238" s="147">
        <f>$E$154</f>
        <v>11</v>
      </c>
      <c r="F238" s="184">
        <v>327.36</v>
      </c>
      <c r="G238" s="184">
        <v>280.82</v>
      </c>
      <c r="H238" s="184">
        <v>192.66</v>
      </c>
      <c r="I238" s="184">
        <v>273.32</v>
      </c>
      <c r="J238" s="184">
        <v>334.52</v>
      </c>
      <c r="K238" s="184">
        <v>311.81</v>
      </c>
      <c r="L238" s="184">
        <v>263.37</v>
      </c>
      <c r="M238" s="184"/>
      <c r="R238" s="133">
        <v>126.7</v>
      </c>
      <c r="S238" s="133">
        <v>103.7</v>
      </c>
      <c r="T238" s="133">
        <v>57.3</v>
      </c>
      <c r="U238" s="133">
        <v>15.2</v>
      </c>
      <c r="V238" s="133">
        <v>125.3</v>
      </c>
      <c r="W238" s="133">
        <v>111.8</v>
      </c>
      <c r="X238" s="133">
        <v>79</v>
      </c>
      <c r="Y238" s="183"/>
      <c r="AD238" s="134">
        <v>23.1</v>
      </c>
      <c r="AE238" s="134">
        <v>21.8</v>
      </c>
      <c r="AF238" s="134">
        <v>21.8</v>
      </c>
      <c r="AG238" s="134">
        <v>22</v>
      </c>
      <c r="AH238" s="134">
        <v>21.3</v>
      </c>
      <c r="AI238" s="134">
        <v>22.6</v>
      </c>
      <c r="AJ238" s="134">
        <v>20.5</v>
      </c>
      <c r="AK238" s="184"/>
      <c r="AP238" s="133">
        <v>74</v>
      </c>
      <c r="AQ238" s="133">
        <v>76</v>
      </c>
      <c r="AR238" s="133">
        <v>86</v>
      </c>
      <c r="AS238" s="133">
        <v>84</v>
      </c>
      <c r="AT238" s="133">
        <v>80</v>
      </c>
      <c r="AU238" s="133">
        <v>76</v>
      </c>
      <c r="AV238" s="133">
        <v>80</v>
      </c>
      <c r="AW238" s="183"/>
      <c r="BB238" s="133">
        <v>13</v>
      </c>
      <c r="BC238" s="133">
        <v>135.5</v>
      </c>
      <c r="BD238" s="133">
        <v>167.5</v>
      </c>
      <c r="BE238" s="133">
        <v>88</v>
      </c>
      <c r="BF238" s="133">
        <v>46.5</v>
      </c>
      <c r="BG238" s="133">
        <v>33</v>
      </c>
      <c r="BH238" s="133">
        <v>61</v>
      </c>
      <c r="BI238" s="183"/>
      <c r="BN238" s="185" t="str">
        <v>...</v>
      </c>
      <c r="BO238" s="185" t="str">
        <v>...</v>
      </c>
      <c r="BP238" s="185" t="str">
        <v>...</v>
      </c>
      <c r="BQ238" s="185" t="str">
        <v>...</v>
      </c>
      <c r="BR238" s="185" t="str">
        <v>...</v>
      </c>
      <c r="BS238" s="185" t="str">
        <v>...</v>
      </c>
      <c r="BT238" s="185" t="str">
        <v>...</v>
      </c>
      <c r="BU238" s="199"/>
    </row>
    <row r="239" spans="2:73" x14ac:dyDescent="0.25">
      <c r="D239" s="149" t="str">
        <f>$D$155</f>
        <v>December</v>
      </c>
      <c r="E239" s="147">
        <f>$E$155</f>
        <v>12</v>
      </c>
      <c r="F239" s="184">
        <v>183.38</v>
      </c>
      <c r="G239" s="184">
        <v>261.81</v>
      </c>
      <c r="H239" s="184">
        <v>177.09</v>
      </c>
      <c r="I239" s="184">
        <v>227.4</v>
      </c>
      <c r="J239" s="184">
        <v>243.21</v>
      </c>
      <c r="K239" s="184">
        <v>161.49</v>
      </c>
      <c r="L239" s="184">
        <v>227.5</v>
      </c>
      <c r="M239" s="184"/>
      <c r="R239" s="133">
        <v>47.4</v>
      </c>
      <c r="S239" s="133">
        <v>106.6</v>
      </c>
      <c r="T239" s="133">
        <v>73.2</v>
      </c>
      <c r="U239" s="133">
        <v>93.5</v>
      </c>
      <c r="V239" s="133">
        <v>82.1</v>
      </c>
      <c r="W239" s="133">
        <v>22.3</v>
      </c>
      <c r="X239" s="133">
        <v>80.5</v>
      </c>
      <c r="Y239" s="183"/>
      <c r="AD239" s="134">
        <v>18.5</v>
      </c>
      <c r="AE239" s="134">
        <v>19.3</v>
      </c>
      <c r="AF239" s="134">
        <v>17.5</v>
      </c>
      <c r="AG239" s="134">
        <v>18.600000000000001</v>
      </c>
      <c r="AH239" s="134">
        <v>18</v>
      </c>
      <c r="AI239" s="134">
        <v>17.399999999999999</v>
      </c>
      <c r="AJ239" s="134">
        <v>17.3</v>
      </c>
      <c r="AK239" s="184"/>
      <c r="AP239" s="133">
        <v>75</v>
      </c>
      <c r="AQ239" s="133">
        <v>72</v>
      </c>
      <c r="AR239" s="133">
        <v>74</v>
      </c>
      <c r="AS239" s="133">
        <v>85</v>
      </c>
      <c r="AT239" s="133">
        <v>82</v>
      </c>
      <c r="AU239" s="133">
        <v>88</v>
      </c>
      <c r="AV239" s="133">
        <v>82</v>
      </c>
      <c r="AW239" s="183"/>
      <c r="BB239" s="133">
        <v>79</v>
      </c>
      <c r="BC239" s="133">
        <v>16.5</v>
      </c>
      <c r="BD239" s="133">
        <v>40</v>
      </c>
      <c r="BE239" s="133">
        <v>265.5</v>
      </c>
      <c r="BF239" s="133">
        <v>195.5</v>
      </c>
      <c r="BG239" s="133">
        <v>102.5</v>
      </c>
      <c r="BH239" s="133">
        <v>101.5</v>
      </c>
      <c r="BI239" s="183"/>
      <c r="BN239" s="185" t="str">
        <v>...</v>
      </c>
      <c r="BO239" s="185" t="str">
        <v>...</v>
      </c>
      <c r="BP239" s="185" t="str">
        <v>...</v>
      </c>
      <c r="BQ239" s="185" t="str">
        <v>...</v>
      </c>
      <c r="BR239" s="185" t="str">
        <v>...</v>
      </c>
      <c r="BS239" s="185" t="str">
        <v>...</v>
      </c>
      <c r="BT239" s="185" t="str">
        <v>...</v>
      </c>
      <c r="BU239" s="199"/>
    </row>
    <row r="240" spans="2:73" x14ac:dyDescent="0.25">
      <c r="B240" s="195" t="str">
        <f>_xlfn.XLOOKUP(C240,TableStation[Station],TableStation[Name])</f>
        <v>新屋</v>
      </c>
      <c r="C240" s="196" t="s">
        <v>11883</v>
      </c>
      <c r="D240" s="197" t="str">
        <f>$D$144</f>
        <v>January</v>
      </c>
      <c r="E240" s="198">
        <f>$E$144</f>
        <v>1</v>
      </c>
      <c r="F240" s="184" cm="1">
        <f t="array" ref="F240:F251">_xlfn._xlws.FILTER(DatabaseYr[GloblRad],(DatabaseYr[Station]=$C240)*(DatabaseYr[year]=F$38),"not yet")</f>
        <v>339.78</v>
      </c>
      <c r="G240" s="184" cm="1">
        <f t="array" ref="G240:G251">_xlfn._xlws.FILTER(DatabaseYr[GloblRad],(DatabaseYr[Station]=$C240)*(DatabaseYr[year]=G$38),"not yet")</f>
        <v>166.57</v>
      </c>
      <c r="H240" s="184" cm="1">
        <f t="array" ref="H240:H251">_xlfn._xlws.FILTER(DatabaseYr[GloblRad],(DatabaseYr[Station]=$C240)*(DatabaseYr[year]=H$38),"not yet")</f>
        <v>275.87</v>
      </c>
      <c r="I240" s="184" cm="1">
        <f t="array" ref="I240:I251">_xlfn._xlws.FILTER(DatabaseYr[GloblRad],(DatabaseYr[Station]=$C240)*(DatabaseYr[year]=I$38),"not yet")</f>
        <v>261.20999999999998</v>
      </c>
      <c r="J240" s="184" cm="1">
        <f t="array" ref="J240:J251">_xlfn._xlws.FILTER(DatabaseYr[GloblRad],(DatabaseYr[Station]=$C240)*(DatabaseYr[year]=J$38),"not yet")</f>
        <v>261.62</v>
      </c>
      <c r="K240" s="184" cm="1">
        <f t="array" ref="K240:K251">_xlfn._xlws.FILTER(DatabaseYr[GloblRad],(DatabaseYr[Station]=$C240)*(DatabaseYr[year]=K$38),"not yet")</f>
        <v>244.64</v>
      </c>
      <c r="L240" s="184" cm="1">
        <f t="array" ref="L240:L251">_xlfn._xlws.FILTER(DatabaseYr[GloblRad],(DatabaseYr[Station]=$C240)*(DatabaseYr[year]=L$38),"not yet")</f>
        <v>306.49</v>
      </c>
      <c r="M240" s="184" t="str" cm="1">
        <f t="array" ref="M240">_xlfn._xlws.FILTER(DatabaseYr[GloblRad],(DatabaseYr[Station]=$C240)*(DatabaseYr[year]=M$38),"not yet")</f>
        <v>not yet</v>
      </c>
      <c r="R240" s="133" cm="1">
        <f t="array" ref="R240:R251">_xlfn._xlws.FILTER(DatabaseYr[SunShine],(DatabaseYr[Station]=$C240)*(DatabaseYr[year]=F$38),"not yet")</f>
        <v>148</v>
      </c>
      <c r="S240" s="133" cm="1">
        <f t="array" ref="S240:S251">_xlfn._xlws.FILTER(DatabaseYr[SunShine],(DatabaseYr[Station]=$C240)*(DatabaseYr[year]=S$38),"not yet")</f>
        <v>46.1</v>
      </c>
      <c r="T240" s="133" cm="1">
        <f t="array" ref="T240:T251">_xlfn._xlws.FILTER(DatabaseYr[SunShine],(DatabaseYr[Station]=$C240)*(DatabaseYr[year]=T$38),"not yet")</f>
        <v>92.3</v>
      </c>
      <c r="U240" s="133" cm="1">
        <f t="array" ref="U240:U251">_xlfn._xlws.FILTER(DatabaseYr[SunShine],(DatabaseYr[Station]=$C240)*(DatabaseYr[year]=U$38),"not yet")</f>
        <v>114.6</v>
      </c>
      <c r="V240" s="133" cm="1">
        <f t="array" ref="V240:V251">_xlfn._xlws.FILTER(DatabaseYr[SunShine],(DatabaseYr[Station]=$C240)*(DatabaseYr[year]=V$38),"not yet")</f>
        <v>102.3</v>
      </c>
      <c r="W240" s="133" cm="1">
        <f t="array" ref="W240:W251">_xlfn._xlws.FILTER(DatabaseYr[SunShine],(DatabaseYr[Station]=$C240)*(DatabaseYr[year]=W$38),"not yet")</f>
        <v>101.6</v>
      </c>
      <c r="X240" s="133" cm="1">
        <f t="array" ref="X240:X251">_xlfn._xlws.FILTER(DatabaseYr[SunShine],(DatabaseYr[Station]=$C240)*(DatabaseYr[year]=X$38),"not yet")</f>
        <v>135.30000000000001</v>
      </c>
      <c r="Y240" s="183" t="str" cm="1">
        <f t="array" ref="Y240">_xlfn._xlws.FILTER(DatabaseYr[SunShine],(DatabaseYr[Station]=$C240)*(DatabaseYr[year]=Y$38),"not yet")</f>
        <v>not yet</v>
      </c>
      <c r="AD240" s="134" cm="1">
        <f t="array" ref="AD240:AD251">_xlfn._xlws.FILTER(DatabaseYr[Temperature],(DatabaseYr[Station]=$C240)*(DatabaseYr[year]=AD$38),"not yet")</f>
        <v>15.6</v>
      </c>
      <c r="AE240" s="134" cm="1">
        <f t="array" ref="AE240:AE251">_xlfn._xlws.FILTER(DatabaseYr[Temperature],(DatabaseYr[Station]=$C240)*(DatabaseYr[year]=AE$38),"not yet")</f>
        <v>15.7</v>
      </c>
      <c r="AF240" s="134" cm="1">
        <f t="array" ref="AF240:AF251">_xlfn._xlws.FILTER(DatabaseYr[Temperature],(DatabaseYr[Station]=$C240)*(DatabaseYr[year]=AF$38),"not yet")</f>
        <v>17.5</v>
      </c>
      <c r="AG240" s="134" cm="1">
        <f t="array" ref="AG240:AG251">_xlfn._xlws.FILTER(DatabaseYr[Temperature],(DatabaseYr[Station]=$C240)*(DatabaseYr[year]=AG$38),"not yet")</f>
        <v>15.9</v>
      </c>
      <c r="AH240" s="134" cm="1">
        <f t="array" ref="AH240:AH251">_xlfn._xlws.FILTER(DatabaseYr[Temperature],(DatabaseYr[Station]=$C240)*(DatabaseYr[year]=AH$38),"not yet")</f>
        <v>17.100000000000001</v>
      </c>
      <c r="AI240" s="134" cm="1">
        <f t="array" ref="AI240:AI251">_xlfn._xlws.FILTER(DatabaseYr[Temperature],(DatabaseYr[Station]=$C240)*(DatabaseYr[year]=AI$38),"not yet")</f>
        <v>16.5</v>
      </c>
      <c r="AJ240" s="134" cm="1">
        <f t="array" ref="AJ240:AJ251">_xlfn._xlws.FILTER(DatabaseYr[Temperature],(DatabaseYr[Station]=$C240)*(DatabaseYr[year]=AJ$38),"not yet")</f>
        <v>14.6</v>
      </c>
      <c r="AK240" s="184" t="str" cm="1">
        <f t="array" ref="AK240">_xlfn._xlws.FILTER(DatabaseYr[Temperature],(DatabaseYr[Station]=$C240)*(DatabaseYr[year]=AK$38),"not yet")</f>
        <v>not yet</v>
      </c>
      <c r="AP240" s="133" cm="1">
        <f t="array" ref="AP240:AP251">_xlfn._xlws.FILTER(DatabaseYr[RH],(DatabaseYr[Station]=$C240)*(DatabaseYr[year]=AP$38),"not yet")</f>
        <v>74</v>
      </c>
      <c r="AQ240" s="133" cm="1">
        <f t="array" ref="AQ240:AQ251">_xlfn._xlws.FILTER(DatabaseYr[RH],(DatabaseYr[Station]=$C240)*(DatabaseYr[year]=AQ$38),"not yet")</f>
        <v>81</v>
      </c>
      <c r="AR240" s="133" cm="1">
        <f t="array" ref="AR240:AR251">_xlfn._xlws.FILTER(DatabaseYr[RH],(DatabaseYr[Station]=$C240)*(DatabaseYr[year]=AR$38),"not yet")</f>
        <v>79</v>
      </c>
      <c r="AS240" s="133" cm="1">
        <f t="array" ref="AS240:AS251">_xlfn._xlws.FILTER(DatabaseYr[RH],(DatabaseYr[Station]=$C240)*(DatabaseYr[year]=AS$38),"not yet")</f>
        <v>79</v>
      </c>
      <c r="AT240" s="133" cm="1">
        <f t="array" ref="AT240:AT251">_xlfn._xlws.FILTER(DatabaseYr[RH],(DatabaseYr[Station]=$C240)*(DatabaseYr[year]=AT$38),"not yet")</f>
        <v>81</v>
      </c>
      <c r="AU240" s="133" cm="1">
        <f t="array" ref="AU240:AU251">_xlfn._xlws.FILTER(DatabaseYr[RH],(DatabaseYr[Station]=$C240)*(DatabaseYr[year]=AU$38),"not yet")</f>
        <v>82</v>
      </c>
      <c r="AV240" s="133" cm="1">
        <f t="array" ref="AV240:AV251">_xlfn._xlws.FILTER(DatabaseYr[RH],(DatabaseYr[Station]=$C240)*(DatabaseYr[year]=AV$38),"not yet")</f>
        <v>78</v>
      </c>
      <c r="AW240" s="183" t="str" cm="1">
        <f t="array" ref="AW240">_xlfn._xlws.FILTER(DatabaseYr[RH],(DatabaseYr[Station]=$C240)*(DatabaseYr[year]=AW$38),"not yet")</f>
        <v>not yet</v>
      </c>
      <c r="BB240" s="133" cm="1">
        <f t="array" ref="BB240:BB251">_xlfn._xlws.FILTER(DatabaseYr[Precp],(DatabaseYr[Station]=$C240)*(DatabaseYr[year]=BB$38),"not yet")</f>
        <v>18</v>
      </c>
      <c r="BC240" s="133" cm="1">
        <f t="array" ref="BC240:BC251">_xlfn._xlws.FILTER(DatabaseYr[Precp],(DatabaseYr[Station]=$C240)*(DatabaseYr[year]=BC$38),"not yet")</f>
        <v>263.39999999999998</v>
      </c>
      <c r="BD240" s="133" cm="1">
        <f t="array" ref="BD240:BD251">_xlfn._xlws.FILTER(DatabaseYr[Precp],(DatabaseYr[Station]=$C240)*(DatabaseYr[year]=BD$38),"not yet")</f>
        <v>25.4</v>
      </c>
      <c r="BE240" s="133" cm="1">
        <f t="array" ref="BE240:BE251">_xlfn._xlws.FILTER(DatabaseYr[Precp],(DatabaseYr[Station]=$C240)*(DatabaseYr[year]=BE$38),"not yet")</f>
        <v>282.5</v>
      </c>
      <c r="BF240" s="133" cm="1">
        <f t="array" ref="BF240:BF251">_xlfn._xlws.FILTER(DatabaseYr[Precp],(DatabaseYr[Station]=$C240)*(DatabaseYr[year]=BF$38),"not yet")</f>
        <v>49.5</v>
      </c>
      <c r="BG240" s="133" cm="1">
        <f t="array" ref="BG240:BG251">_xlfn._xlws.FILTER(DatabaseYr[Precp],(DatabaseYr[Station]=$C240)*(DatabaseYr[year]=BG$38),"not yet")</f>
        <v>42</v>
      </c>
      <c r="BH240" s="133" cm="1">
        <f t="array" ref="BH240:BH251">_xlfn._xlws.FILTER(DatabaseYr[Precp],(DatabaseYr[Station]=$C240)*(DatabaseYr[year]=BH$38),"not yet")</f>
        <v>42</v>
      </c>
      <c r="BI240" s="183" t="str" cm="1">
        <f t="array" ref="BI240">_xlfn._xlws.FILTER(DatabaseYr[Precp],(DatabaseYr[Station]=$C240)*(DatabaseYr[year]=BI$38),"not yet")</f>
        <v>not yet</v>
      </c>
      <c r="BN240" s="185" cm="1">
        <f t="array" ref="BN240:BN251">_xlfn._xlws.FILTER(DatabaseYr[Cloud Amount],(DatabaseYr[Station]=$C240)*(DatabaseYr[year]=BB$38),"not yet")</f>
        <v>5.5</v>
      </c>
      <c r="BO240" s="185" cm="1">
        <f t="array" ref="BO240:BO251">_xlfn._xlws.FILTER(DatabaseYr[Cloud Amount],(DatabaseYr[Station]=$C240)*(DatabaseYr[year]=BC$38),"not yet")</f>
        <v>8.5</v>
      </c>
      <c r="BP240" s="185" cm="1">
        <f t="array" ref="BP240:BP251">_xlfn._xlws.FILTER(DatabaseYr[Cloud Amount],(DatabaseYr[Station]=$C240)*(DatabaseYr[year]=BD$38),"not yet")</f>
        <v>7.3</v>
      </c>
      <c r="BQ240" s="185" cm="1">
        <f t="array" ref="BQ240:BQ251">_xlfn._xlws.FILTER(DatabaseYr[Cloud Amount],(DatabaseYr[Station]=$C240)*(DatabaseYr[year]=BE$38),"not yet")</f>
        <v>7.1</v>
      </c>
      <c r="BR240" s="185" cm="1">
        <f t="array" ref="BR240:BR251">_xlfn._xlws.FILTER(DatabaseYr[Cloud Amount],(DatabaseYr[Station]=$C240)*(DatabaseYr[year]=BF$38),"not yet")</f>
        <v>7</v>
      </c>
      <c r="BS240" s="185" cm="1">
        <f t="array" ref="BS240:BS251">_xlfn._xlws.FILTER(DatabaseYr[Cloud Amount],(DatabaseYr[Station]=$C240)*(DatabaseYr[year]=BG$38),"not yet")</f>
        <v>8.5</v>
      </c>
      <c r="BT240" s="185" cm="1">
        <f t="array" ref="BT240:BT251">_xlfn._xlws.FILTER(DatabaseYr[Cloud Amount],(DatabaseYr[Station]=$C240)*(DatabaseYr[year]=BH$38),"not yet")</f>
        <v>6.3</v>
      </c>
      <c r="BU240" s="199" t="str" cm="1">
        <f t="array" ref="BU240">_xlfn._xlws.FILTER(DatabaseYr[Cloud Amount],(DatabaseYr[Station]=$C240)*(DatabaseYr[year]=BI$38),"not yet")</f>
        <v>not yet</v>
      </c>
    </row>
    <row r="241" spans="2:73" x14ac:dyDescent="0.25">
      <c r="D241" s="149" t="str">
        <f>$D$145</f>
        <v>February</v>
      </c>
      <c r="E241" s="147">
        <f>$E$145</f>
        <v>2</v>
      </c>
      <c r="F241" s="184">
        <v>275.63</v>
      </c>
      <c r="G241" s="184">
        <v>206.53</v>
      </c>
      <c r="H241" s="184">
        <v>301.45999999999998</v>
      </c>
      <c r="I241" s="184">
        <v>202.68</v>
      </c>
      <c r="J241" s="184">
        <v>194.02</v>
      </c>
      <c r="K241" s="184">
        <v>356.14</v>
      </c>
      <c r="L241" s="184">
        <v>381.82</v>
      </c>
      <c r="M241" s="184"/>
      <c r="R241" s="133">
        <v>89.9</v>
      </c>
      <c r="S241" s="133">
        <v>71.400000000000006</v>
      </c>
      <c r="T241" s="133">
        <v>102</v>
      </c>
      <c r="U241" s="133">
        <v>72.400000000000006</v>
      </c>
      <c r="V241" s="133">
        <v>47.3</v>
      </c>
      <c r="W241" s="133">
        <v>138.6</v>
      </c>
      <c r="X241" s="133">
        <v>157.69999999999999</v>
      </c>
      <c r="Y241" s="183"/>
      <c r="AD241" s="134">
        <v>15.8</v>
      </c>
      <c r="AE241" s="134">
        <v>14.3</v>
      </c>
      <c r="AF241" s="134">
        <v>15.9</v>
      </c>
      <c r="AG241" s="134">
        <v>14.2</v>
      </c>
      <c r="AH241" s="134">
        <v>17.5</v>
      </c>
      <c r="AI241" s="134">
        <v>16.899999999999999</v>
      </c>
      <c r="AJ241" s="134">
        <v>16.7</v>
      </c>
      <c r="AK241" s="184"/>
      <c r="AP241" s="133">
        <v>79</v>
      </c>
      <c r="AQ241" s="133">
        <v>77</v>
      </c>
      <c r="AR241" s="133">
        <v>75</v>
      </c>
      <c r="AS241" s="133">
        <v>80</v>
      </c>
      <c r="AT241" s="133">
        <v>85</v>
      </c>
      <c r="AU241" s="133">
        <v>83</v>
      </c>
      <c r="AV241" s="133">
        <v>82</v>
      </c>
      <c r="AW241" s="183"/>
      <c r="BB241" s="133">
        <v>81</v>
      </c>
      <c r="BC241" s="133">
        <v>82.1</v>
      </c>
      <c r="BD241" s="133">
        <v>82.1</v>
      </c>
      <c r="BE241" s="133">
        <v>106.6</v>
      </c>
      <c r="BF241" s="133">
        <v>72.900000000000006</v>
      </c>
      <c r="BG241" s="133">
        <v>53.7</v>
      </c>
      <c r="BH241" s="133">
        <v>62</v>
      </c>
      <c r="BI241" s="183"/>
      <c r="BN241" s="185">
        <v>7.1</v>
      </c>
      <c r="BO241" s="185">
        <v>7.5</v>
      </c>
      <c r="BP241" s="185">
        <v>6.4</v>
      </c>
      <c r="BQ241" s="185">
        <v>7.9</v>
      </c>
      <c r="BR241" s="185">
        <v>8.8000000000000007</v>
      </c>
      <c r="BS241" s="185">
        <v>3</v>
      </c>
      <c r="BT241" s="185">
        <v>5.3</v>
      </c>
      <c r="BU241" s="199"/>
    </row>
    <row r="242" spans="2:73" x14ac:dyDescent="0.25">
      <c r="D242" s="149" t="str">
        <f>$D$146</f>
        <v>March</v>
      </c>
      <c r="E242" s="147">
        <f>$E$146</f>
        <v>3</v>
      </c>
      <c r="F242" s="184">
        <v>306.83</v>
      </c>
      <c r="G242" s="184">
        <v>264.8</v>
      </c>
      <c r="H242" s="184">
        <v>324.66000000000003</v>
      </c>
      <c r="I242" s="184">
        <v>450.14</v>
      </c>
      <c r="J242" s="184">
        <v>314.99</v>
      </c>
      <c r="K242" s="184">
        <v>343.8</v>
      </c>
      <c r="L242" s="184">
        <v>353.18</v>
      </c>
      <c r="M242" s="184"/>
      <c r="R242" s="133">
        <v>97.3</v>
      </c>
      <c r="S242" s="133">
        <v>83.7</v>
      </c>
      <c r="T242" s="133">
        <v>75.8</v>
      </c>
      <c r="U242" s="133">
        <v>167.2</v>
      </c>
      <c r="V242" s="133">
        <v>89.8</v>
      </c>
      <c r="W242" s="133">
        <v>105.7</v>
      </c>
      <c r="X242" s="133">
        <v>102</v>
      </c>
      <c r="Y242" s="183"/>
      <c r="AD242" s="134">
        <v>17.7</v>
      </c>
      <c r="AE242" s="134">
        <v>16.3</v>
      </c>
      <c r="AF242" s="134">
        <v>17.399999999999999</v>
      </c>
      <c r="AG242" s="134">
        <v>19</v>
      </c>
      <c r="AH242" s="134">
        <v>18.8</v>
      </c>
      <c r="AI242" s="134">
        <v>19.3</v>
      </c>
      <c r="AJ242" s="134">
        <v>17.899999999999999</v>
      </c>
      <c r="AK242" s="184"/>
      <c r="AP242" s="133">
        <v>87</v>
      </c>
      <c r="AQ242" s="133">
        <v>82</v>
      </c>
      <c r="AR242" s="133">
        <v>81</v>
      </c>
      <c r="AS242" s="133">
        <v>76</v>
      </c>
      <c r="AT242" s="133">
        <v>81</v>
      </c>
      <c r="AU242" s="133">
        <v>87</v>
      </c>
      <c r="AV242" s="133">
        <v>88</v>
      </c>
      <c r="AW242" s="183"/>
      <c r="BB242" s="133">
        <v>134.5</v>
      </c>
      <c r="BC242" s="133">
        <v>271.39999999999998</v>
      </c>
      <c r="BD242" s="133">
        <v>170.7</v>
      </c>
      <c r="BE242" s="133">
        <v>47.6</v>
      </c>
      <c r="BF242" s="133">
        <v>229.7</v>
      </c>
      <c r="BG242" s="133">
        <v>167.8</v>
      </c>
      <c r="BH242" s="133">
        <v>91</v>
      </c>
      <c r="BI242" s="183"/>
      <c r="BN242" s="185">
        <v>7.8</v>
      </c>
      <c r="BO242" s="185">
        <v>7.6</v>
      </c>
      <c r="BP242" s="185">
        <v>7.6</v>
      </c>
      <c r="BQ242" s="185">
        <v>5.3</v>
      </c>
      <c r="BR242" s="185">
        <v>7.6</v>
      </c>
      <c r="BS242" s="185">
        <v>7.5</v>
      </c>
      <c r="BT242" s="185">
        <v>7.5</v>
      </c>
      <c r="BU242" s="199"/>
    </row>
    <row r="243" spans="2:73" x14ac:dyDescent="0.25">
      <c r="D243" s="149" t="str">
        <f>$D$147</f>
        <v>April</v>
      </c>
      <c r="E243" s="147">
        <f>$E$147</f>
        <v>4</v>
      </c>
      <c r="F243" s="184">
        <v>497.91</v>
      </c>
      <c r="G243" s="184">
        <v>380.73</v>
      </c>
      <c r="H243" s="184">
        <v>487.59</v>
      </c>
      <c r="I243" s="184">
        <v>480.36</v>
      </c>
      <c r="J243" s="184">
        <v>481.35</v>
      </c>
      <c r="K243" s="184">
        <v>400.18</v>
      </c>
      <c r="L243" s="184">
        <v>444.9</v>
      </c>
      <c r="M243" s="184"/>
      <c r="R243" s="133">
        <v>146.4</v>
      </c>
      <c r="S243" s="133">
        <v>78.099999999999994</v>
      </c>
      <c r="T243" s="133">
        <v>143.1</v>
      </c>
      <c r="U243" s="133">
        <v>160.1</v>
      </c>
      <c r="V243" s="133">
        <v>140</v>
      </c>
      <c r="W243" s="133">
        <v>119.8</v>
      </c>
      <c r="X243" s="133">
        <v>132.69999999999999</v>
      </c>
      <c r="Y243" s="183"/>
      <c r="AD243" s="134">
        <v>21.5</v>
      </c>
      <c r="AE243" s="134">
        <v>22.6</v>
      </c>
      <c r="AF243" s="134">
        <v>21.9</v>
      </c>
      <c r="AG243" s="134">
        <v>22.6</v>
      </c>
      <c r="AH243" s="134">
        <v>23.1</v>
      </c>
      <c r="AI243" s="134">
        <v>20</v>
      </c>
      <c r="AJ243" s="134">
        <v>21.2</v>
      </c>
      <c r="AK243" s="184"/>
      <c r="AP243" s="133">
        <v>84</v>
      </c>
      <c r="AQ243" s="133">
        <v>86</v>
      </c>
      <c r="AR243" s="133">
        <v>77</v>
      </c>
      <c r="AS243" s="133">
        <v>76</v>
      </c>
      <c r="AT243" s="133">
        <v>82</v>
      </c>
      <c r="AU243" s="133">
        <v>81</v>
      </c>
      <c r="AV243" s="133">
        <v>81</v>
      </c>
      <c r="AW243" s="183"/>
      <c r="BB243" s="133">
        <v>104</v>
      </c>
      <c r="BC243" s="133">
        <v>172.6</v>
      </c>
      <c r="BD243" s="133">
        <v>121.3</v>
      </c>
      <c r="BE243" s="133">
        <v>75.2</v>
      </c>
      <c r="BF243" s="133">
        <v>115</v>
      </c>
      <c r="BG243" s="133">
        <v>71.3</v>
      </c>
      <c r="BH243" s="133">
        <v>61</v>
      </c>
      <c r="BI243" s="183"/>
      <c r="BN243" s="185">
        <v>6.6</v>
      </c>
      <c r="BO243" s="185">
        <v>8.1</v>
      </c>
      <c r="BP243" s="185">
        <v>6.7</v>
      </c>
      <c r="BQ243" s="185">
        <v>6.2</v>
      </c>
      <c r="BR243" s="185">
        <v>6.8</v>
      </c>
      <c r="BS243" s="185">
        <v>7.3</v>
      </c>
      <c r="BT243" s="185">
        <v>7.1</v>
      </c>
      <c r="BU243" s="199"/>
    </row>
    <row r="244" spans="2:73" x14ac:dyDescent="0.25">
      <c r="D244" s="149" t="str">
        <f>$D$148</f>
        <v>May</v>
      </c>
      <c r="E244" s="147">
        <f>$E$148</f>
        <v>5</v>
      </c>
      <c r="F244" s="184">
        <v>490.49</v>
      </c>
      <c r="G244" s="184">
        <v>573.01</v>
      </c>
      <c r="H244" s="184">
        <v>573.01</v>
      </c>
      <c r="I244" s="184">
        <v>659.96</v>
      </c>
      <c r="J244" s="184">
        <v>424.57</v>
      </c>
      <c r="K244" s="184">
        <v>515.76</v>
      </c>
      <c r="L244" s="184">
        <v>621.38</v>
      </c>
      <c r="M244" s="184"/>
      <c r="R244" s="133">
        <v>113.6</v>
      </c>
      <c r="S244" s="133">
        <v>161.1</v>
      </c>
      <c r="T244" s="133">
        <v>151.80000000000001</v>
      </c>
      <c r="U244" s="133">
        <v>241.7</v>
      </c>
      <c r="V244" s="133">
        <v>103.7</v>
      </c>
      <c r="W244" s="133">
        <v>155.80000000000001</v>
      </c>
      <c r="X244" s="133">
        <v>197.5</v>
      </c>
      <c r="Y244" s="183"/>
      <c r="AD244" s="134">
        <v>25.1</v>
      </c>
      <c r="AE244" s="134">
        <v>26.2</v>
      </c>
      <c r="AF244" s="134">
        <v>25.3</v>
      </c>
      <c r="AG244" s="134">
        <v>26.7</v>
      </c>
      <c r="AH244" s="134">
        <v>24.1</v>
      </c>
      <c r="AI244" s="134">
        <v>25.8</v>
      </c>
      <c r="AJ244" s="134">
        <v>26.6</v>
      </c>
      <c r="AK244" s="184"/>
      <c r="AP244" s="133">
        <v>87</v>
      </c>
      <c r="AQ244" s="133">
        <v>84</v>
      </c>
      <c r="AR244" s="133">
        <v>81</v>
      </c>
      <c r="AS244" s="133">
        <v>79</v>
      </c>
      <c r="AT244" s="133">
        <v>81</v>
      </c>
      <c r="AU244" s="133">
        <v>86</v>
      </c>
      <c r="AV244" s="133">
        <v>85</v>
      </c>
      <c r="AW244" s="183"/>
      <c r="BB244" s="133">
        <v>360.8</v>
      </c>
      <c r="BC244" s="133">
        <v>83.6</v>
      </c>
      <c r="BD244" s="133">
        <v>83.4</v>
      </c>
      <c r="BE244" s="133">
        <v>24.2</v>
      </c>
      <c r="BF244" s="133">
        <v>500.7</v>
      </c>
      <c r="BG244" s="133">
        <v>413.4</v>
      </c>
      <c r="BH244" s="133">
        <v>88</v>
      </c>
      <c r="BI244" s="183"/>
      <c r="BN244" s="185">
        <v>7.4</v>
      </c>
      <c r="BO244" s="185">
        <v>6.5</v>
      </c>
      <c r="BP244" s="185">
        <v>7.1</v>
      </c>
      <c r="BQ244" s="185">
        <v>4.8</v>
      </c>
      <c r="BR244" s="185">
        <v>8</v>
      </c>
      <c r="BS244" s="185">
        <v>6.8</v>
      </c>
      <c r="BT244" s="185">
        <v>7</v>
      </c>
      <c r="BU244" s="199"/>
    </row>
    <row r="245" spans="2:73" x14ac:dyDescent="0.25">
      <c r="D245" s="149" t="str">
        <f>$D$149</f>
        <v>June</v>
      </c>
      <c r="E245" s="147">
        <f>$E$149</f>
        <v>6</v>
      </c>
      <c r="F245" s="184">
        <v>768.9</v>
      </c>
      <c r="G245" s="184">
        <v>666</v>
      </c>
      <c r="H245" s="184">
        <v>551.84</v>
      </c>
      <c r="I245" s="184">
        <v>567.67999999999995</v>
      </c>
      <c r="J245" s="184">
        <v>555.71</v>
      </c>
      <c r="K245" s="184">
        <v>691.31</v>
      </c>
      <c r="L245" s="184">
        <v>636.39</v>
      </c>
      <c r="M245" s="184"/>
      <c r="R245" s="133">
        <v>269</v>
      </c>
      <c r="S245" s="133">
        <v>228.6</v>
      </c>
      <c r="T245" s="133">
        <v>162.5</v>
      </c>
      <c r="U245" s="133">
        <v>175.2</v>
      </c>
      <c r="V245" s="133">
        <v>157.6</v>
      </c>
      <c r="W245" s="133">
        <v>261.5</v>
      </c>
      <c r="X245" s="133">
        <v>220.6</v>
      </c>
      <c r="Y245" s="183"/>
      <c r="AD245" s="134">
        <v>28.9</v>
      </c>
      <c r="AE245" s="134">
        <v>28.7</v>
      </c>
      <c r="AF245" s="134">
        <v>27.6</v>
      </c>
      <c r="AG245" s="134">
        <v>27.4</v>
      </c>
      <c r="AH245" s="134">
        <v>27.7</v>
      </c>
      <c r="AI245" s="134">
        <v>28.7</v>
      </c>
      <c r="AJ245" s="134">
        <v>27.9</v>
      </c>
      <c r="AK245" s="184"/>
      <c r="AP245" s="133">
        <v>84</v>
      </c>
      <c r="AQ245" s="133">
        <v>83</v>
      </c>
      <c r="AR245" s="133">
        <v>86</v>
      </c>
      <c r="AS245" s="133">
        <v>80</v>
      </c>
      <c r="AT245" s="133">
        <v>82</v>
      </c>
      <c r="AU245" s="133">
        <v>82</v>
      </c>
      <c r="AV245" s="133">
        <v>84</v>
      </c>
      <c r="AW245" s="183"/>
      <c r="BB245" s="133">
        <v>21.4</v>
      </c>
      <c r="BC245" s="133">
        <v>476.1</v>
      </c>
      <c r="BD245" s="133">
        <v>761.2</v>
      </c>
      <c r="BE245" s="133">
        <v>63.7</v>
      </c>
      <c r="BF245" s="133">
        <v>454.6</v>
      </c>
      <c r="BG245" s="133">
        <v>36.4</v>
      </c>
      <c r="BH245" s="133">
        <v>211</v>
      </c>
      <c r="BI245" s="183"/>
      <c r="BN245" s="185">
        <v>5.2</v>
      </c>
      <c r="BO245" s="185">
        <v>5.6</v>
      </c>
      <c r="BP245" s="185">
        <v>6.9</v>
      </c>
      <c r="BQ245" s="185">
        <v>6.2</v>
      </c>
      <c r="BR245" s="185">
        <v>6.9</v>
      </c>
      <c r="BS245" s="185">
        <v>6.4</v>
      </c>
      <c r="BT245" s="185">
        <v>7.5</v>
      </c>
      <c r="BU245" s="199"/>
    </row>
    <row r="246" spans="2:73" x14ac:dyDescent="0.25">
      <c r="D246" s="149" t="str">
        <f>$D$150</f>
        <v>July</v>
      </c>
      <c r="E246" s="147">
        <f>$E$150</f>
        <v>7</v>
      </c>
      <c r="F246" s="184">
        <v>737.87</v>
      </c>
      <c r="G246" s="184">
        <v>788.68</v>
      </c>
      <c r="H246" s="184">
        <v>772.42</v>
      </c>
      <c r="I246" s="184">
        <v>687.75</v>
      </c>
      <c r="J246" s="184">
        <v>715.62</v>
      </c>
      <c r="K246" s="184">
        <v>722.54</v>
      </c>
      <c r="L246" s="184">
        <v>747.84</v>
      </c>
      <c r="M246" s="184"/>
      <c r="R246" s="133">
        <v>242.4</v>
      </c>
      <c r="S246" s="133">
        <v>299.7</v>
      </c>
      <c r="T246" s="133">
        <v>279.60000000000002</v>
      </c>
      <c r="U246" s="133">
        <v>257.2</v>
      </c>
      <c r="V246" s="133">
        <v>234.5</v>
      </c>
      <c r="W246" s="133">
        <v>262.7</v>
      </c>
      <c r="X246" s="133">
        <v>274.89999999999998</v>
      </c>
      <c r="Y246" s="183"/>
      <c r="AD246" s="134">
        <v>29.1</v>
      </c>
      <c r="AE246" s="134">
        <v>29.6</v>
      </c>
      <c r="AF246" s="134">
        <v>29.8</v>
      </c>
      <c r="AG246" s="134">
        <v>29.3</v>
      </c>
      <c r="AH246" s="134">
        <v>29.7</v>
      </c>
      <c r="AI246" s="134">
        <v>30</v>
      </c>
      <c r="AJ246" s="134">
        <v>29.1</v>
      </c>
      <c r="AK246" s="184"/>
      <c r="AP246" s="133">
        <v>80</v>
      </c>
      <c r="AQ246" s="133">
        <v>79</v>
      </c>
      <c r="AR246" s="133">
        <v>78</v>
      </c>
      <c r="AS246" s="133">
        <v>77</v>
      </c>
      <c r="AT246" s="133">
        <v>76</v>
      </c>
      <c r="AU246" s="133">
        <v>78</v>
      </c>
      <c r="AV246" s="133">
        <v>81</v>
      </c>
      <c r="AW246" s="183"/>
      <c r="BB246" s="133">
        <v>8.6999999999999993</v>
      </c>
      <c r="BC246" s="133">
        <v>17.600000000000001</v>
      </c>
      <c r="BD246" s="133">
        <v>37.299999999999997</v>
      </c>
      <c r="BE246" s="133">
        <v>57.3</v>
      </c>
      <c r="BF246" s="133">
        <v>52.4</v>
      </c>
      <c r="BG246" s="133">
        <v>5.5</v>
      </c>
      <c r="BH246" s="133">
        <v>81</v>
      </c>
      <c r="BI246" s="183"/>
      <c r="BN246" s="185">
        <v>5.2</v>
      </c>
      <c r="BO246" s="185">
        <v>3.8</v>
      </c>
      <c r="BP246" s="185">
        <v>4.8</v>
      </c>
      <c r="BQ246" s="185">
        <v>4.9000000000000004</v>
      </c>
      <c r="BR246" s="185">
        <v>6</v>
      </c>
      <c r="BS246" s="185">
        <v>6.5</v>
      </c>
      <c r="BT246" s="185">
        <v>6.2</v>
      </c>
      <c r="BU246" s="199"/>
    </row>
    <row r="247" spans="2:73" x14ac:dyDescent="0.25">
      <c r="D247" s="149" t="str">
        <f>$D$151</f>
        <v>August</v>
      </c>
      <c r="E247" s="147">
        <f>$E$151</f>
        <v>8</v>
      </c>
      <c r="F247" s="184">
        <v>589.24</v>
      </c>
      <c r="G247" s="184">
        <v>663.59</v>
      </c>
      <c r="H247" s="184">
        <v>740.47</v>
      </c>
      <c r="I247" s="184">
        <v>582.38</v>
      </c>
      <c r="J247" s="184">
        <v>661.38</v>
      </c>
      <c r="K247" s="184">
        <v>644.66999999999996</v>
      </c>
      <c r="L247" s="184">
        <v>636.14</v>
      </c>
      <c r="M247" s="184"/>
      <c r="R247" s="133">
        <v>182.3</v>
      </c>
      <c r="S247" s="133">
        <v>220.2</v>
      </c>
      <c r="T247" s="133">
        <v>278.8</v>
      </c>
      <c r="U247" s="133">
        <v>190.9</v>
      </c>
      <c r="V247" s="133">
        <v>222</v>
      </c>
      <c r="W247" s="133">
        <v>239.1</v>
      </c>
      <c r="X247" s="133">
        <v>240</v>
      </c>
      <c r="Y247" s="183"/>
      <c r="AD247" s="134">
        <v>28</v>
      </c>
      <c r="AE247" s="134">
        <v>29.1</v>
      </c>
      <c r="AF247" s="134">
        <v>29.9</v>
      </c>
      <c r="AG247" s="134">
        <v>28.7</v>
      </c>
      <c r="AH247" s="134">
        <v>29.3</v>
      </c>
      <c r="AI247" s="134">
        <v>29.2</v>
      </c>
      <c r="AJ247" s="134">
        <v>28.3</v>
      </c>
      <c r="AK247" s="184"/>
      <c r="AP247" s="133">
        <v>84</v>
      </c>
      <c r="AQ247" s="133">
        <v>79</v>
      </c>
      <c r="AR247" s="133">
        <v>77</v>
      </c>
      <c r="AS247" s="133">
        <v>81</v>
      </c>
      <c r="AT247" s="133">
        <v>78</v>
      </c>
      <c r="AU247" s="133">
        <v>80</v>
      </c>
      <c r="AV247" s="133">
        <v>83</v>
      </c>
      <c r="AW247" s="183"/>
      <c r="BB247" s="133">
        <v>205.4</v>
      </c>
      <c r="BC247" s="133">
        <v>88</v>
      </c>
      <c r="BD247" s="133">
        <v>23.8</v>
      </c>
      <c r="BE247" s="133">
        <v>207.4</v>
      </c>
      <c r="BF247" s="133">
        <v>172.6</v>
      </c>
      <c r="BG247" s="133">
        <v>153</v>
      </c>
      <c r="BH247" s="133">
        <v>237</v>
      </c>
      <c r="BI247" s="183"/>
      <c r="BN247" s="185">
        <v>5.8</v>
      </c>
      <c r="BO247" s="185">
        <v>5</v>
      </c>
      <c r="BP247" s="185">
        <v>4</v>
      </c>
      <c r="BQ247" s="185">
        <v>6.2</v>
      </c>
      <c r="BR247" s="185">
        <v>5.7</v>
      </c>
      <c r="BS247" s="185">
        <v>5.9</v>
      </c>
      <c r="BT247" s="185">
        <v>6.4</v>
      </c>
      <c r="BU247" s="199"/>
    </row>
    <row r="248" spans="2:73" x14ac:dyDescent="0.25">
      <c r="D248" s="149" t="str">
        <f>$D$152</f>
        <v>September</v>
      </c>
      <c r="E248" s="147">
        <f>$E$152</f>
        <v>9</v>
      </c>
      <c r="F248" s="184">
        <v>581.87</v>
      </c>
      <c r="G248" s="184">
        <v>446.22</v>
      </c>
      <c r="H248" s="184">
        <v>580.23</v>
      </c>
      <c r="I248" s="184">
        <v>499.07</v>
      </c>
      <c r="J248" s="184">
        <v>507.92</v>
      </c>
      <c r="K248" s="184">
        <v>466.78</v>
      </c>
      <c r="L248" s="184">
        <v>651.04999999999995</v>
      </c>
      <c r="M248" s="184"/>
      <c r="R248" s="133">
        <v>197.7</v>
      </c>
      <c r="S248" s="133">
        <v>131.5</v>
      </c>
      <c r="T248" s="133">
        <v>222.9</v>
      </c>
      <c r="U248" s="133">
        <v>182.9</v>
      </c>
      <c r="V248" s="133">
        <v>176.8</v>
      </c>
      <c r="W248" s="133">
        <v>158.19999999999999</v>
      </c>
      <c r="X248" s="133">
        <v>287.60000000000002</v>
      </c>
      <c r="Y248" s="183"/>
      <c r="AD248" s="134">
        <v>26.6</v>
      </c>
      <c r="AE248" s="134">
        <v>27.4</v>
      </c>
      <c r="AF248" s="134">
        <v>28.7</v>
      </c>
      <c r="AG248" s="134">
        <v>27.4</v>
      </c>
      <c r="AH248" s="134">
        <v>26.8</v>
      </c>
      <c r="AI248" s="134">
        <v>26.7</v>
      </c>
      <c r="AJ248" s="134">
        <v>28.9</v>
      </c>
      <c r="AK248" s="184"/>
      <c r="AP248" s="133">
        <v>79</v>
      </c>
      <c r="AQ248" s="133">
        <v>83</v>
      </c>
      <c r="AR248" s="133">
        <v>78</v>
      </c>
      <c r="AS248" s="133">
        <v>80</v>
      </c>
      <c r="AT248" s="133">
        <v>75</v>
      </c>
      <c r="AU248" s="133">
        <v>81</v>
      </c>
      <c r="AV248" s="133">
        <v>77</v>
      </c>
      <c r="AW248" s="183"/>
      <c r="BB248" s="133">
        <v>84.1</v>
      </c>
      <c r="BC248" s="133">
        <v>218</v>
      </c>
      <c r="BD248" s="133">
        <v>18.3</v>
      </c>
      <c r="BE248" s="133">
        <v>103.1</v>
      </c>
      <c r="BF248" s="133">
        <v>221.4</v>
      </c>
      <c r="BG248" s="133">
        <v>105.5</v>
      </c>
      <c r="BH248" s="133">
        <v>5.5</v>
      </c>
      <c r="BI248" s="183"/>
      <c r="BN248" s="185">
        <v>5.2</v>
      </c>
      <c r="BO248" s="185">
        <v>6.6</v>
      </c>
      <c r="BP248" s="185">
        <v>4.5999999999999996</v>
      </c>
      <c r="BQ248" s="185">
        <v>5.9</v>
      </c>
      <c r="BR248" s="185">
        <v>5.7</v>
      </c>
      <c r="BS248" s="185">
        <v>7</v>
      </c>
      <c r="BT248" s="185">
        <v>4.4000000000000004</v>
      </c>
      <c r="BU248" s="199"/>
    </row>
    <row r="249" spans="2:73" x14ac:dyDescent="0.25">
      <c r="D249" s="149" t="str">
        <f>$D$153</f>
        <v>October</v>
      </c>
      <c r="E249" s="147">
        <f>$E$153</f>
        <v>10</v>
      </c>
      <c r="F249" s="184">
        <v>459.11</v>
      </c>
      <c r="G249" s="184">
        <v>434.73</v>
      </c>
      <c r="H249" s="184">
        <v>382.04</v>
      </c>
      <c r="I249" s="184">
        <v>419.99</v>
      </c>
      <c r="J249" s="184">
        <v>522.75</v>
      </c>
      <c r="K249" s="184">
        <v>410.82</v>
      </c>
      <c r="L249" s="184">
        <v>443.22</v>
      </c>
      <c r="M249" s="184"/>
      <c r="R249" s="133">
        <v>159.19999999999999</v>
      </c>
      <c r="S249" s="133">
        <v>168.8</v>
      </c>
      <c r="T249" s="133">
        <v>154.69999999999999</v>
      </c>
      <c r="U249" s="133">
        <v>157.1</v>
      </c>
      <c r="V249" s="133">
        <v>222.7</v>
      </c>
      <c r="W249" s="133">
        <v>149.30000000000001</v>
      </c>
      <c r="X249" s="133">
        <v>174.1</v>
      </c>
      <c r="Y249" s="183"/>
      <c r="AD249" s="134">
        <v>24.7</v>
      </c>
      <c r="AE249" s="134">
        <v>26.3</v>
      </c>
      <c r="AF249" s="134">
        <v>25.2</v>
      </c>
      <c r="AG249" s="134">
        <v>23.1</v>
      </c>
      <c r="AH249" s="134">
        <v>24.4</v>
      </c>
      <c r="AI249" s="134">
        <v>24</v>
      </c>
      <c r="AJ249" s="134">
        <v>25.7</v>
      </c>
      <c r="AK249" s="184"/>
      <c r="AP249" s="133">
        <v>77</v>
      </c>
      <c r="AQ249" s="133">
        <v>85</v>
      </c>
      <c r="AR249" s="133">
        <v>76</v>
      </c>
      <c r="AS249" s="133">
        <v>73</v>
      </c>
      <c r="AT249" s="133">
        <v>70</v>
      </c>
      <c r="AU249" s="133">
        <v>75</v>
      </c>
      <c r="AV249" s="133">
        <v>74</v>
      </c>
      <c r="AW249" s="183"/>
      <c r="BB249" s="133">
        <v>97.2</v>
      </c>
      <c r="BC249" s="133">
        <v>69.7</v>
      </c>
      <c r="BD249" s="133">
        <v>159.80000000000001</v>
      </c>
      <c r="BE249" s="133">
        <v>54.8</v>
      </c>
      <c r="BF249" s="133">
        <v>8.8000000000000007</v>
      </c>
      <c r="BG249" s="133">
        <v>28</v>
      </c>
      <c r="BH249" s="133">
        <v>179</v>
      </c>
      <c r="BI249" s="183"/>
      <c r="BN249" s="185">
        <v>5.2</v>
      </c>
      <c r="BO249" s="185">
        <v>5.8</v>
      </c>
      <c r="BP249" s="185">
        <v>5.9</v>
      </c>
      <c r="BQ249" s="185">
        <v>6</v>
      </c>
      <c r="BR249" s="185">
        <v>4.3</v>
      </c>
      <c r="BS249" s="185">
        <v>6.6</v>
      </c>
      <c r="BT249" s="185">
        <v>6.1</v>
      </c>
      <c r="BU249" s="199"/>
    </row>
    <row r="250" spans="2:73" x14ac:dyDescent="0.25">
      <c r="D250" s="149" t="str">
        <f>$D$154</f>
        <v>November</v>
      </c>
      <c r="E250" s="147">
        <f>$E$154</f>
        <v>11</v>
      </c>
      <c r="F250" s="184">
        <v>356.79</v>
      </c>
      <c r="G250" s="184">
        <v>318.95</v>
      </c>
      <c r="H250" s="184">
        <v>223.87</v>
      </c>
      <c r="I250" s="184">
        <v>295.8</v>
      </c>
      <c r="J250" s="184">
        <v>343.55</v>
      </c>
      <c r="K250" s="184">
        <v>339.04</v>
      </c>
      <c r="L250" s="184">
        <v>303.68</v>
      </c>
      <c r="M250" s="184"/>
      <c r="R250" s="133">
        <v>138.30000000000001</v>
      </c>
      <c r="S250" s="133">
        <v>123.8</v>
      </c>
      <c r="T250" s="133">
        <v>69.599999999999994</v>
      </c>
      <c r="U250" s="133">
        <v>117.3</v>
      </c>
      <c r="V250" s="133">
        <v>159.19999999999999</v>
      </c>
      <c r="W250" s="133">
        <v>149.69999999999999</v>
      </c>
      <c r="X250" s="133">
        <v>97.5</v>
      </c>
      <c r="Y250" s="183"/>
      <c r="AD250" s="134">
        <v>22.8</v>
      </c>
      <c r="AE250" s="134">
        <v>21.9</v>
      </c>
      <c r="AF250" s="134">
        <v>21.5</v>
      </c>
      <c r="AG250" s="134">
        <v>21.8</v>
      </c>
      <c r="AH250" s="134">
        <v>21.2</v>
      </c>
      <c r="AI250" s="134">
        <v>22.4</v>
      </c>
      <c r="AJ250" s="134">
        <v>20.9</v>
      </c>
      <c r="AK250" s="184"/>
      <c r="AP250" s="133">
        <v>79</v>
      </c>
      <c r="AQ250" s="133">
        <v>81</v>
      </c>
      <c r="AR250" s="133">
        <v>84</v>
      </c>
      <c r="AS250" s="133">
        <v>82</v>
      </c>
      <c r="AT250" s="133">
        <v>71</v>
      </c>
      <c r="AU250" s="133">
        <v>77</v>
      </c>
      <c r="AV250" s="133">
        <v>77</v>
      </c>
      <c r="AW250" s="183"/>
      <c r="BB250" s="133">
        <v>13.5</v>
      </c>
      <c r="BC250" s="133">
        <v>111.4</v>
      </c>
      <c r="BD250" s="133">
        <v>68.8</v>
      </c>
      <c r="BE250" s="133">
        <v>36.5</v>
      </c>
      <c r="BF250" s="133">
        <v>32.5</v>
      </c>
      <c r="BG250" s="133">
        <v>13</v>
      </c>
      <c r="BH250" s="133">
        <v>46</v>
      </c>
      <c r="BI250" s="183"/>
      <c r="BN250" s="185">
        <v>5.7</v>
      </c>
      <c r="BO250" s="185">
        <v>6.4</v>
      </c>
      <c r="BP250" s="185">
        <v>8.1999999999999993</v>
      </c>
      <c r="BQ250" s="185">
        <v>6.7</v>
      </c>
      <c r="BR250" s="185">
        <v>5.5</v>
      </c>
      <c r="BS250" s="185">
        <v>6.4</v>
      </c>
      <c r="BT250" s="185">
        <v>7.7</v>
      </c>
      <c r="BU250" s="199"/>
    </row>
    <row r="251" spans="2:73" x14ac:dyDescent="0.25">
      <c r="D251" s="149" t="str">
        <f>$D$155</f>
        <v>December</v>
      </c>
      <c r="E251" s="147">
        <f>$E$155</f>
        <v>12</v>
      </c>
      <c r="F251" s="184">
        <v>221.84</v>
      </c>
      <c r="G251" s="184">
        <v>298.67</v>
      </c>
      <c r="H251" s="184">
        <v>240.27</v>
      </c>
      <c r="I251" s="184">
        <v>250.18</v>
      </c>
      <c r="J251" s="184">
        <v>243.1</v>
      </c>
      <c r="K251" s="184">
        <v>154.08000000000001</v>
      </c>
      <c r="L251" s="184">
        <v>278.97000000000003</v>
      </c>
      <c r="M251" s="184"/>
      <c r="R251" s="133">
        <v>65.599999999999994</v>
      </c>
      <c r="S251" s="133">
        <v>131.1</v>
      </c>
      <c r="T251" s="133">
        <v>108.1</v>
      </c>
      <c r="U251" s="133">
        <v>97.7</v>
      </c>
      <c r="V251" s="133">
        <v>107.5</v>
      </c>
      <c r="W251" s="133">
        <v>25.1</v>
      </c>
      <c r="X251" s="133">
        <v>119.1</v>
      </c>
      <c r="Y251" s="183"/>
      <c r="AD251" s="134">
        <v>18.399999999999999</v>
      </c>
      <c r="AE251" s="134">
        <v>19.3</v>
      </c>
      <c r="AF251" s="134">
        <v>17.2</v>
      </c>
      <c r="AG251" s="134">
        <v>18.5</v>
      </c>
      <c r="AH251" s="134">
        <v>18</v>
      </c>
      <c r="AI251" s="134">
        <v>17.399999999999999</v>
      </c>
      <c r="AJ251" s="134">
        <v>17.600000000000001</v>
      </c>
      <c r="AK251" s="184"/>
      <c r="AP251" s="133">
        <v>77</v>
      </c>
      <c r="AQ251" s="133">
        <v>76</v>
      </c>
      <c r="AR251" s="133">
        <v>75</v>
      </c>
      <c r="AS251" s="133">
        <v>82</v>
      </c>
      <c r="AT251" s="133">
        <v>75</v>
      </c>
      <c r="AU251" s="133">
        <v>83</v>
      </c>
      <c r="AV251" s="133">
        <v>79</v>
      </c>
      <c r="AW251" s="183"/>
      <c r="BB251" s="133">
        <v>87.3</v>
      </c>
      <c r="BC251" s="133">
        <v>10.7</v>
      </c>
      <c r="BD251" s="133">
        <v>40.1</v>
      </c>
      <c r="BE251" s="133">
        <v>78.099999999999994</v>
      </c>
      <c r="BF251" s="133">
        <v>186</v>
      </c>
      <c r="BG251" s="133">
        <v>101</v>
      </c>
      <c r="BH251" s="133">
        <v>84</v>
      </c>
      <c r="BI251" s="183"/>
      <c r="BN251" s="185">
        <v>7.8</v>
      </c>
      <c r="BO251" s="185">
        <v>6</v>
      </c>
      <c r="BP251" s="185">
        <v>7</v>
      </c>
      <c r="BQ251" s="185">
        <v>7.4</v>
      </c>
      <c r="BR251" s="185">
        <v>7.2</v>
      </c>
      <c r="BS251" s="185">
        <v>9.1999999999999993</v>
      </c>
      <c r="BT251" s="185">
        <v>7</v>
      </c>
      <c r="BU251" s="199"/>
    </row>
    <row r="252" spans="2:73" x14ac:dyDescent="0.25">
      <c r="B252" s="195" t="str">
        <f>_xlfn.XLOOKUP(C252,TableStation[Station],TableStation[Name])</f>
        <v>新竹</v>
      </c>
      <c r="C252" s="196" t="s">
        <v>11881</v>
      </c>
      <c r="D252" s="197" t="str">
        <f>$D$144</f>
        <v>January</v>
      </c>
      <c r="E252" s="198">
        <f>$E$144</f>
        <v>1</v>
      </c>
      <c r="F252" s="184" cm="1">
        <f t="array" ref="F252:F263">_xlfn._xlws.FILTER(DatabaseYr[GloblRad],(DatabaseYr[Station]=$C252)*(DatabaseYr[year]=F$38),"not yet")</f>
        <v>287.82</v>
      </c>
      <c r="G252" s="184" cm="1">
        <f t="array" ref="G252:G263">_xlfn._xlws.FILTER(DatabaseYr[GloblRad],(DatabaseYr[Station]=$C252)*(DatabaseYr[year]=G$38),"not yet")</f>
        <v>169.87</v>
      </c>
      <c r="H252" s="184" cm="1">
        <f t="array" ref="H252:H263">_xlfn._xlws.FILTER(DatabaseYr[GloblRad],(DatabaseYr[Station]=$C252)*(DatabaseYr[year]=H$38),"not yet")</f>
        <v>264.38</v>
      </c>
      <c r="I252" s="184" cm="1">
        <f t="array" ref="I252:I263">_xlfn._xlws.FILTER(DatabaseYr[GloblRad],(DatabaseYr[Station]=$C252)*(DatabaseYr[year]=I$38),"not yet")</f>
        <v>277.33999999999997</v>
      </c>
      <c r="J252" s="184" cm="1">
        <f t="array" ref="J252:J263">_xlfn._xlws.FILTER(DatabaseYr[GloblRad],(DatabaseYr[Station]=$C252)*(DatabaseYr[year]=J$38),"not yet")</f>
        <v>293.87</v>
      </c>
      <c r="K252" s="184" cm="1">
        <f t="array" ref="K252:K263">_xlfn._xlws.FILTER(DatabaseYr[GloblRad],(DatabaseYr[Station]=$C252)*(DatabaseYr[year]=K$38),"not yet")</f>
        <v>279.62</v>
      </c>
      <c r="L252" s="184" cm="1">
        <f t="array" ref="L252:L263">_xlfn._xlws.FILTER(DatabaseYr[GloblRad],(DatabaseYr[Station]=$C252)*(DatabaseYr[year]=L$38),"not yet")</f>
        <v>342.48</v>
      </c>
      <c r="M252" s="184" t="str" cm="1">
        <f t="array" ref="M252">_xlfn._xlws.FILTER(DatabaseYr[GloblRad],(DatabaseYr[Station]=$C252)*(DatabaseYr[year]=M$38),"not yet")</f>
        <v>not yet</v>
      </c>
      <c r="R252" s="133" cm="1">
        <f t="array" ref="R252:R263">_xlfn._xlws.FILTER(DatabaseYr[SunShine],(DatabaseYr[Station]=$C252)*(DatabaseYr[year]=F$38),"not yet")</f>
        <v>167.6</v>
      </c>
      <c r="S252" s="133" cm="1">
        <f t="array" ref="S252:S263">_xlfn._xlws.FILTER(DatabaseYr[SunShine],(DatabaseYr[Station]=$C252)*(DatabaseYr[year]=S$38),"not yet")</f>
        <v>62.8</v>
      </c>
      <c r="T252" s="133" cm="1">
        <f t="array" ref="T252:T263">_xlfn._xlws.FILTER(DatabaseYr[SunShine],(DatabaseYr[Station]=$C252)*(DatabaseYr[year]=T$38),"not yet")</f>
        <v>107.9</v>
      </c>
      <c r="U252" s="133" cm="1">
        <f t="array" ref="U252:U263">_xlfn._xlws.FILTER(DatabaseYr[SunShine],(DatabaseYr[Station]=$C252)*(DatabaseYr[year]=U$38),"not yet")</f>
        <v>116.6</v>
      </c>
      <c r="V252" s="133" cm="1">
        <f t="array" ref="V252:V263">_xlfn._xlws.FILTER(DatabaseYr[SunShine],(DatabaseYr[Station]=$C252)*(DatabaseYr[year]=V$38),"not yet")</f>
        <v>107.8</v>
      </c>
      <c r="W252" s="133" cm="1">
        <f t="array" ref="W252:W263">_xlfn._xlws.FILTER(DatabaseYr[SunShine],(DatabaseYr[Station]=$C252)*(DatabaseYr[year]=W$38),"not yet")</f>
        <v>134.4</v>
      </c>
      <c r="X252" s="133" cm="1">
        <f t="array" ref="X252:X263">_xlfn._xlws.FILTER(DatabaseYr[SunShine],(DatabaseYr[Station]=$C252)*(DatabaseYr[year]=X$38),"not yet")</f>
        <v>148.6</v>
      </c>
      <c r="Y252" s="183" t="str" cm="1">
        <f t="array" ref="Y252">_xlfn._xlws.FILTER(DatabaseYr[SunShine],(DatabaseYr[Station]=$C252)*(DatabaseYr[year]=Y$38),"not yet")</f>
        <v>not yet</v>
      </c>
      <c r="AD252" s="134" cm="1">
        <f t="array" ref="AD252:AD263">_xlfn._xlws.FILTER(DatabaseYr[Temperature],(DatabaseYr[Station]=$C252)*(DatabaseYr[year]=AD$38),"not yet")</f>
        <v>16</v>
      </c>
      <c r="AE252" s="134" cm="1">
        <f t="array" ref="AE252:AE263">_xlfn._xlws.FILTER(DatabaseYr[Temperature],(DatabaseYr[Station]=$C252)*(DatabaseYr[year]=AE$38),"not yet")</f>
        <v>15.6</v>
      </c>
      <c r="AF252" s="134" cm="1">
        <f t="array" ref="AF252:AF263">_xlfn._xlws.FILTER(DatabaseYr[Temperature],(DatabaseYr[Station]=$C252)*(DatabaseYr[year]=AF$38),"not yet")</f>
        <v>17.7</v>
      </c>
      <c r="AG252" s="134" cm="1">
        <f t="array" ref="AG252:AG263">_xlfn._xlws.FILTER(DatabaseYr[Temperature],(DatabaseYr[Station]=$C252)*(DatabaseYr[year]=AG$38),"not yet")</f>
        <v>16.3</v>
      </c>
      <c r="AH252" s="134" cm="1">
        <f t="array" ref="AH252:AH263">_xlfn._xlws.FILTER(DatabaseYr[Temperature],(DatabaseYr[Station]=$C252)*(DatabaseYr[year]=AH$38),"not yet")</f>
        <v>17.7</v>
      </c>
      <c r="AI252" s="134" cm="1">
        <f t="array" ref="AI252:AI263">_xlfn._xlws.FILTER(DatabaseYr[Temperature],(DatabaseYr[Station]=$C252)*(DatabaseYr[year]=AI$38),"not yet")</f>
        <v>16.7</v>
      </c>
      <c r="AJ252" s="134" cm="1">
        <f t="array" ref="AJ252:AJ263">_xlfn._xlws.FILTER(DatabaseYr[Temperature],(DatabaseYr[Station]=$C252)*(DatabaseYr[year]=AJ$38),"not yet")</f>
        <v>15.3</v>
      </c>
      <c r="AK252" s="184" t="str" cm="1">
        <f t="array" ref="AK252">_xlfn._xlws.FILTER(DatabaseYr[Temperature],(DatabaseYr[Station]=$C252)*(DatabaseYr[year]=AK$38),"not yet")</f>
        <v>not yet</v>
      </c>
      <c r="AP252" s="133" cm="1">
        <f t="array" ref="AP252:AP263">_xlfn._xlws.FILTER(DatabaseYr[RH],(DatabaseYr[Station]=$C252)*(DatabaseYr[year]=AP$38),"not yet")</f>
        <v>71</v>
      </c>
      <c r="AQ252" s="133" cm="1">
        <f t="array" ref="AQ252:AQ263">_xlfn._xlws.FILTER(DatabaseYr[RH],(DatabaseYr[Station]=$C252)*(DatabaseYr[year]=AQ$38),"not yet")</f>
        <v>83</v>
      </c>
      <c r="AR252" s="133" cm="1">
        <f t="array" ref="AR252:AR263">_xlfn._xlws.FILTER(DatabaseYr[RH],(DatabaseYr[Station]=$C252)*(DatabaseYr[year]=AR$38),"not yet")</f>
        <v>79</v>
      </c>
      <c r="AS252" s="133" cm="1">
        <f t="array" ref="AS252:AS263">_xlfn._xlws.FILTER(DatabaseYr[RH],(DatabaseYr[Station]=$C252)*(DatabaseYr[year]=AS$38),"not yet")</f>
        <v>76</v>
      </c>
      <c r="AT252" s="133" cm="1">
        <f t="array" ref="AT252:AT263">_xlfn._xlws.FILTER(DatabaseYr[RH],(DatabaseYr[Station]=$C252)*(DatabaseYr[year]=AT$38),"not yet")</f>
        <v>76</v>
      </c>
      <c r="AU252" s="133" cm="1">
        <f t="array" ref="AU252:AU263">_xlfn._xlws.FILTER(DatabaseYr[RH],(DatabaseYr[Station]=$C252)*(DatabaseYr[year]=AU$38),"not yet")</f>
        <v>78</v>
      </c>
      <c r="AV252" s="133" cm="1">
        <f t="array" ref="AV252:AV263">_xlfn._xlws.FILTER(DatabaseYr[RH],(DatabaseYr[Station]=$C252)*(DatabaseYr[year]=AV$38),"not yet")</f>
        <v>74</v>
      </c>
      <c r="AW252" s="183" t="str" cm="1">
        <f t="array" ref="AW252">_xlfn._xlws.FILTER(DatabaseYr[RH],(DatabaseYr[Station]=$C252)*(DatabaseYr[year]=AW$38),"not yet")</f>
        <v>not yet</v>
      </c>
      <c r="BB252" s="133" cm="1">
        <f t="array" ref="BB252:BB263">_xlfn._xlws.FILTER(DatabaseYr[Precp],(DatabaseYr[Station]=$C252)*(DatabaseYr[year]=BB$38),"not yet")</f>
        <v>22.7</v>
      </c>
      <c r="BC252" s="133" cm="1">
        <f t="array" ref="BC252:BC263">_xlfn._xlws.FILTER(DatabaseYr[Precp],(DatabaseYr[Station]=$C252)*(DatabaseYr[year]=BC$38),"not yet")</f>
        <v>311.10000000000002</v>
      </c>
      <c r="BD252" s="133" cm="1">
        <f t="array" ref="BD252:BD263">_xlfn._xlws.FILTER(DatabaseYr[Precp],(DatabaseYr[Station]=$C252)*(DatabaseYr[year]=BD$38),"not yet")</f>
        <v>23.4</v>
      </c>
      <c r="BE252" s="133" cm="1">
        <f t="array" ref="BE252:BE263">_xlfn._xlws.FILTER(DatabaseYr[Precp],(DatabaseYr[Station]=$C252)*(DatabaseYr[year]=BE$38),"not yet")</f>
        <v>266.7</v>
      </c>
      <c r="BF252" s="133" cm="1">
        <f t="array" ref="BF252:BF263">_xlfn._xlws.FILTER(DatabaseYr[Precp],(DatabaseYr[Station]=$C252)*(DatabaseYr[year]=BF$38),"not yet")</f>
        <v>25.5</v>
      </c>
      <c r="BG252" s="133" cm="1">
        <f t="array" ref="BG252:BG263">_xlfn._xlws.FILTER(DatabaseYr[Precp],(DatabaseYr[Station]=$C252)*(DatabaseYr[year]=BG$38),"not yet")</f>
        <v>36</v>
      </c>
      <c r="BH252" s="133" cm="1">
        <f t="array" ref="BH252:BH263">_xlfn._xlws.FILTER(DatabaseYr[Precp],(DatabaseYr[Station]=$C252)*(DatabaseYr[year]=BH$38),"not yet")</f>
        <v>4.5</v>
      </c>
      <c r="BI252" s="183" t="str" cm="1">
        <f t="array" ref="BI252">_xlfn._xlws.FILTER(DatabaseYr[Precp],(DatabaseYr[Station]=$C252)*(DatabaseYr[year]=BI$38),"not yet")</f>
        <v>not yet</v>
      </c>
      <c r="BN252" s="185" cm="1">
        <f t="array" ref="BN252:BN263">_xlfn._xlws.FILTER(DatabaseYr[Cloud Amount],(DatabaseYr[Station]=$C252)*(DatabaseYr[year]=BB$38),"not yet")</f>
        <v>5</v>
      </c>
      <c r="BO252" s="185" cm="1">
        <f t="array" ref="BO252:BO263">_xlfn._xlws.FILTER(DatabaseYr[Cloud Amount],(DatabaseYr[Station]=$C252)*(DatabaseYr[year]=BC$38),"not yet")</f>
        <v>8.3000000000000007</v>
      </c>
      <c r="BP252" s="185" cm="1">
        <f t="array" ref="BP252:BP263">_xlfn._xlws.FILTER(DatabaseYr[Cloud Amount],(DatabaseYr[Station]=$C252)*(DatabaseYr[year]=BD$38),"not yet")</f>
        <v>6.8</v>
      </c>
      <c r="BQ252" s="185" cm="1">
        <f t="array" ref="BQ252:BQ263">_xlfn._xlws.FILTER(DatabaseYr[Cloud Amount],(DatabaseYr[Station]=$C252)*(DatabaseYr[year]=BE$38),"not yet")</f>
        <v>6.7</v>
      </c>
      <c r="BR252" s="185" cm="1">
        <f t="array" ref="BR252:BR263">_xlfn._xlws.FILTER(DatabaseYr[Cloud Amount],(DatabaseYr[Station]=$C252)*(DatabaseYr[year]=BF$38),"not yet")</f>
        <v>6.8</v>
      </c>
      <c r="BS252" s="185" cm="1">
        <f t="array" ref="BS252:BS263">_xlfn._xlws.FILTER(DatabaseYr[Cloud Amount],(DatabaseYr[Station]=$C252)*(DatabaseYr[year]=BG$38),"not yet")</f>
        <v>6.3</v>
      </c>
      <c r="BT252" s="185" cm="1">
        <f t="array" ref="BT252:BT263">_xlfn._xlws.FILTER(DatabaseYr[Cloud Amount],(DatabaseYr[Station]=$C252)*(DatabaseYr[year]=BH$38),"not yet")</f>
        <v>5.3</v>
      </c>
      <c r="BU252" s="199" t="str" cm="1">
        <f t="array" ref="BU252">_xlfn._xlws.FILTER(DatabaseYr[Cloud Amount],(DatabaseYr[Station]=$C252)*(DatabaseYr[year]=BI$38),"not yet")</f>
        <v>not yet</v>
      </c>
    </row>
    <row r="253" spans="2:73" x14ac:dyDescent="0.25">
      <c r="D253" s="149" t="str">
        <f>$D$145</f>
        <v>February</v>
      </c>
      <c r="E253" s="147">
        <f>$E$145</f>
        <v>2</v>
      </c>
      <c r="F253" s="184">
        <v>233.64</v>
      </c>
      <c r="G253" s="184">
        <v>189.11</v>
      </c>
      <c r="H253" s="184">
        <v>257.58</v>
      </c>
      <c r="I253" s="184">
        <v>226.81</v>
      </c>
      <c r="J253" s="184">
        <v>221.08</v>
      </c>
      <c r="K253" s="184">
        <v>348.81</v>
      </c>
      <c r="L253" s="184">
        <v>420.47</v>
      </c>
      <c r="M253" s="184"/>
      <c r="R253" s="133">
        <v>93.6</v>
      </c>
      <c r="S253" s="133">
        <v>77.900000000000006</v>
      </c>
      <c r="T253" s="133">
        <v>110.6</v>
      </c>
      <c r="U253" s="133">
        <v>73</v>
      </c>
      <c r="V253" s="133">
        <v>57</v>
      </c>
      <c r="W253" s="133">
        <v>150.69999999999999</v>
      </c>
      <c r="X253" s="133">
        <v>178.4</v>
      </c>
      <c r="Y253" s="183"/>
      <c r="AD253" s="134">
        <v>16.2</v>
      </c>
      <c r="AE253" s="134">
        <v>14.5</v>
      </c>
      <c r="AF253" s="134">
        <v>16.3</v>
      </c>
      <c r="AG253" s="134">
        <v>14.6</v>
      </c>
      <c r="AH253" s="134">
        <v>18</v>
      </c>
      <c r="AI253" s="134">
        <v>17.600000000000001</v>
      </c>
      <c r="AJ253" s="134">
        <v>17.899999999999999</v>
      </c>
      <c r="AK253" s="184"/>
      <c r="AP253" s="133">
        <v>78</v>
      </c>
      <c r="AQ253" s="133">
        <v>79</v>
      </c>
      <c r="AR253" s="133">
        <v>75</v>
      </c>
      <c r="AS253" s="133">
        <v>79</v>
      </c>
      <c r="AT253" s="133">
        <v>80</v>
      </c>
      <c r="AU253" s="133">
        <v>74</v>
      </c>
      <c r="AV253" s="133">
        <v>76</v>
      </c>
      <c r="AW253" s="183"/>
      <c r="BB253" s="133">
        <v>47.2</v>
      </c>
      <c r="BC253" s="133">
        <v>73.3</v>
      </c>
      <c r="BD253" s="133">
        <v>91.7</v>
      </c>
      <c r="BE253" s="133">
        <v>83.5</v>
      </c>
      <c r="BF253" s="133">
        <v>67.900000000000006</v>
      </c>
      <c r="BG253" s="133">
        <v>55</v>
      </c>
      <c r="BH253" s="133">
        <v>51.5</v>
      </c>
      <c r="BI253" s="183"/>
      <c r="BN253" s="185">
        <v>7</v>
      </c>
      <c r="BO253" s="185">
        <v>7.6</v>
      </c>
      <c r="BP253" s="185">
        <v>6.6</v>
      </c>
      <c r="BQ253" s="185">
        <v>7.8</v>
      </c>
      <c r="BR253" s="185">
        <v>8.4</v>
      </c>
      <c r="BS253" s="185">
        <v>5.8</v>
      </c>
      <c r="BT253" s="185">
        <v>4.0999999999999996</v>
      </c>
      <c r="BU253" s="199"/>
    </row>
    <row r="254" spans="2:73" x14ac:dyDescent="0.25">
      <c r="D254" s="149" t="str">
        <f>$D$146</f>
        <v>March</v>
      </c>
      <c r="E254" s="147">
        <f>$E$146</f>
        <v>3</v>
      </c>
      <c r="F254" s="184">
        <v>267.35000000000002</v>
      </c>
      <c r="G254" s="184">
        <v>249.18</v>
      </c>
      <c r="H254" s="184">
        <v>274.60000000000002</v>
      </c>
      <c r="I254" s="184">
        <v>492.01</v>
      </c>
      <c r="J254" s="184">
        <v>326.60000000000002</v>
      </c>
      <c r="K254" s="184">
        <v>327.82</v>
      </c>
      <c r="L254" s="184">
        <v>402.03</v>
      </c>
      <c r="M254" s="184"/>
      <c r="R254" s="133">
        <v>109.6</v>
      </c>
      <c r="S254" s="133">
        <v>96.6</v>
      </c>
      <c r="T254" s="133">
        <v>90.9</v>
      </c>
      <c r="U254" s="133">
        <v>181.6</v>
      </c>
      <c r="V254" s="133">
        <v>96.8</v>
      </c>
      <c r="W254" s="133">
        <v>109.6</v>
      </c>
      <c r="X254" s="133">
        <v>139.19999999999999</v>
      </c>
      <c r="Y254" s="183"/>
      <c r="AD254" s="134">
        <v>18.3</v>
      </c>
      <c r="AE254" s="134">
        <v>16.7</v>
      </c>
      <c r="AF254" s="134">
        <v>17.7</v>
      </c>
      <c r="AG254" s="134">
        <v>19.3</v>
      </c>
      <c r="AH254" s="134">
        <v>19.3</v>
      </c>
      <c r="AI254" s="134">
        <v>20</v>
      </c>
      <c r="AJ254" s="134">
        <v>19.2</v>
      </c>
      <c r="AK254" s="184"/>
      <c r="AP254" s="133">
        <v>83</v>
      </c>
      <c r="AQ254" s="133">
        <v>80</v>
      </c>
      <c r="AR254" s="133">
        <v>77</v>
      </c>
      <c r="AS254" s="133">
        <v>73</v>
      </c>
      <c r="AT254" s="133">
        <v>78</v>
      </c>
      <c r="AU254" s="133">
        <v>79</v>
      </c>
      <c r="AV254" s="133">
        <v>84</v>
      </c>
      <c r="AW254" s="183"/>
      <c r="BB254" s="133">
        <v>132.69999999999999</v>
      </c>
      <c r="BC254" s="133">
        <v>304.39999999999998</v>
      </c>
      <c r="BD254" s="133">
        <v>154.6</v>
      </c>
      <c r="BE254" s="133">
        <v>53.5</v>
      </c>
      <c r="BF254" s="133">
        <v>279.7</v>
      </c>
      <c r="BG254" s="133">
        <v>105</v>
      </c>
      <c r="BH254" s="133">
        <v>100</v>
      </c>
      <c r="BI254" s="183"/>
      <c r="BN254" s="185">
        <v>7.8</v>
      </c>
      <c r="BO254" s="185">
        <v>7.7</v>
      </c>
      <c r="BP254" s="185">
        <v>7.7</v>
      </c>
      <c r="BQ254" s="185">
        <v>5.3</v>
      </c>
      <c r="BR254" s="185">
        <v>7.6</v>
      </c>
      <c r="BS254" s="185">
        <v>7.5</v>
      </c>
      <c r="BT254" s="185">
        <v>6.9</v>
      </c>
      <c r="BU254" s="199"/>
    </row>
    <row r="255" spans="2:73" x14ac:dyDescent="0.25">
      <c r="D255" s="149" t="str">
        <f>$D$147</f>
        <v>April</v>
      </c>
      <c r="E255" s="147">
        <f>$E$147</f>
        <v>4</v>
      </c>
      <c r="F255" s="184">
        <v>404.95</v>
      </c>
      <c r="G255" s="184">
        <v>328.79</v>
      </c>
      <c r="H255" s="184">
        <v>395.91</v>
      </c>
      <c r="I255" s="184">
        <v>479.59</v>
      </c>
      <c r="J255" s="184">
        <v>475.46</v>
      </c>
      <c r="K255" s="184">
        <v>378.34</v>
      </c>
      <c r="L255" s="184">
        <v>451.39</v>
      </c>
      <c r="M255" s="184"/>
      <c r="R255" s="133">
        <v>152.80000000000001</v>
      </c>
      <c r="S255" s="133">
        <v>89.7</v>
      </c>
      <c r="T255" s="133">
        <v>148.4</v>
      </c>
      <c r="U255" s="133">
        <v>140.19999999999999</v>
      </c>
      <c r="V255" s="133">
        <v>147.5</v>
      </c>
      <c r="W255" s="133">
        <v>116.7</v>
      </c>
      <c r="X255" s="133">
        <v>131.1</v>
      </c>
      <c r="Y255" s="183"/>
      <c r="AD255" s="134">
        <v>22.4</v>
      </c>
      <c r="AE255" s="134">
        <v>23.4</v>
      </c>
      <c r="AF255" s="134">
        <v>22.2</v>
      </c>
      <c r="AG255" s="134">
        <v>23</v>
      </c>
      <c r="AH255" s="134">
        <v>23.6</v>
      </c>
      <c r="AI255" s="134">
        <v>20.5</v>
      </c>
      <c r="AJ255" s="134">
        <v>22.1</v>
      </c>
      <c r="AK255" s="184"/>
      <c r="AP255" s="133">
        <v>78</v>
      </c>
      <c r="AQ255" s="133">
        <v>79</v>
      </c>
      <c r="AR255" s="133">
        <v>72</v>
      </c>
      <c r="AS255" s="133">
        <v>72</v>
      </c>
      <c r="AT255" s="133">
        <v>77</v>
      </c>
      <c r="AU255" s="133">
        <v>74</v>
      </c>
      <c r="AV255" s="133">
        <v>76</v>
      </c>
      <c r="AW255" s="183"/>
      <c r="BB255" s="133">
        <v>100.5</v>
      </c>
      <c r="BC255" s="133">
        <v>285.10000000000002</v>
      </c>
      <c r="BD255" s="133">
        <v>124</v>
      </c>
      <c r="BE255" s="133">
        <v>61.7</v>
      </c>
      <c r="BF255" s="133">
        <v>217</v>
      </c>
      <c r="BG255" s="133">
        <v>72.5</v>
      </c>
      <c r="BH255" s="133">
        <v>62.5</v>
      </c>
      <c r="BI255" s="183"/>
      <c r="BN255" s="185">
        <v>6.9</v>
      </c>
      <c r="BO255" s="185">
        <v>7.8</v>
      </c>
      <c r="BP255" s="185">
        <v>6.6</v>
      </c>
      <c r="BQ255" s="185">
        <v>6.7</v>
      </c>
      <c r="BR255" s="185">
        <v>7</v>
      </c>
      <c r="BS255" s="185">
        <v>7.4</v>
      </c>
      <c r="BT255" s="185">
        <v>6.8</v>
      </c>
      <c r="BU255" s="199"/>
    </row>
    <row r="256" spans="2:73" x14ac:dyDescent="0.25">
      <c r="D256" s="149" t="str">
        <f>$D$148</f>
        <v>May</v>
      </c>
      <c r="E256" s="147">
        <f>$E$148</f>
        <v>5</v>
      </c>
      <c r="F256" s="184">
        <v>369.3</v>
      </c>
      <c r="G256" s="184">
        <v>469.52</v>
      </c>
      <c r="H256" s="184">
        <v>445.06</v>
      </c>
      <c r="I256" s="184">
        <v>655.22</v>
      </c>
      <c r="J256" s="184">
        <v>412.23</v>
      </c>
      <c r="K256" s="184">
        <v>472.47</v>
      </c>
      <c r="L256" s="184">
        <v>604.4</v>
      </c>
      <c r="M256" s="184"/>
      <c r="R256" s="133">
        <v>118.9</v>
      </c>
      <c r="S256" s="133">
        <v>157.30000000000001</v>
      </c>
      <c r="T256" s="133">
        <v>132.69999999999999</v>
      </c>
      <c r="U256" s="133">
        <v>228.4</v>
      </c>
      <c r="V256" s="133">
        <v>100.9</v>
      </c>
      <c r="W256" s="133">
        <v>159.5</v>
      </c>
      <c r="X256" s="133">
        <v>186.7</v>
      </c>
      <c r="Y256" s="183"/>
      <c r="AD256" s="134">
        <v>25.7</v>
      </c>
      <c r="AE256" s="134">
        <v>26.7</v>
      </c>
      <c r="AF256" s="134">
        <v>25.7</v>
      </c>
      <c r="AG256" s="134">
        <v>27.4</v>
      </c>
      <c r="AH256" s="134">
        <v>24.7</v>
      </c>
      <c r="AI256" s="134">
        <v>26.6</v>
      </c>
      <c r="AJ256" s="134">
        <v>27.5</v>
      </c>
      <c r="AK256" s="184"/>
      <c r="AP256" s="133">
        <v>81</v>
      </c>
      <c r="AQ256" s="133">
        <v>76</v>
      </c>
      <c r="AR256" s="133">
        <v>75</v>
      </c>
      <c r="AS256" s="133">
        <v>74</v>
      </c>
      <c r="AT256" s="133">
        <v>77</v>
      </c>
      <c r="AU256" s="133">
        <v>78</v>
      </c>
      <c r="AV256" s="133">
        <v>78</v>
      </c>
      <c r="AW256" s="183"/>
      <c r="BB256" s="133">
        <v>363.1</v>
      </c>
      <c r="BC256" s="133">
        <v>206</v>
      </c>
      <c r="BD256" s="133">
        <v>99.5</v>
      </c>
      <c r="BE256" s="133">
        <v>59</v>
      </c>
      <c r="BF256" s="133">
        <v>515</v>
      </c>
      <c r="BG256" s="133">
        <v>353.2</v>
      </c>
      <c r="BH256" s="133">
        <v>123.8</v>
      </c>
      <c r="BI256" s="183"/>
      <c r="BN256" s="185">
        <v>7.7</v>
      </c>
      <c r="BO256" s="185">
        <v>7.4</v>
      </c>
      <c r="BP256" s="185">
        <v>7.6</v>
      </c>
      <c r="BQ256" s="185">
        <v>5.5</v>
      </c>
      <c r="BR256" s="185">
        <v>8.1999999999999993</v>
      </c>
      <c r="BS256" s="185">
        <v>7</v>
      </c>
      <c r="BT256" s="185">
        <v>6.6</v>
      </c>
      <c r="BU256" s="199"/>
    </row>
    <row r="257" spans="2:73" x14ac:dyDescent="0.25">
      <c r="D257" s="149" t="str">
        <f>$D$149</f>
        <v>June</v>
      </c>
      <c r="E257" s="147">
        <f>$E$149</f>
        <v>6</v>
      </c>
      <c r="F257" s="184">
        <v>611.86</v>
      </c>
      <c r="G257" s="184">
        <v>552.1</v>
      </c>
      <c r="H257" s="184">
        <v>460.72</v>
      </c>
      <c r="I257" s="184">
        <v>588.13</v>
      </c>
      <c r="J257" s="184">
        <v>523.76</v>
      </c>
      <c r="K257" s="184">
        <v>637.07000000000005</v>
      </c>
      <c r="L257" s="184">
        <v>600.05999999999995</v>
      </c>
      <c r="M257" s="184"/>
      <c r="R257" s="133">
        <v>280.7</v>
      </c>
      <c r="S257" s="133">
        <v>231.8</v>
      </c>
      <c r="T257" s="133">
        <v>172.9</v>
      </c>
      <c r="U257" s="133">
        <v>184.6</v>
      </c>
      <c r="V257" s="133">
        <v>161.19999999999999</v>
      </c>
      <c r="W257" s="133">
        <v>261.5</v>
      </c>
      <c r="X257" s="133">
        <v>186</v>
      </c>
      <c r="Y257" s="183"/>
      <c r="AD257" s="134">
        <v>29.6</v>
      </c>
      <c r="AE257" s="134">
        <v>29.3</v>
      </c>
      <c r="AF257" s="134">
        <v>28</v>
      </c>
      <c r="AG257" s="134">
        <v>28.5</v>
      </c>
      <c r="AH257" s="134">
        <v>28.3</v>
      </c>
      <c r="AI257" s="134">
        <v>29.7</v>
      </c>
      <c r="AJ257" s="134">
        <v>28.7</v>
      </c>
      <c r="AK257" s="184"/>
      <c r="AP257" s="133">
        <v>75</v>
      </c>
      <c r="AQ257" s="133">
        <v>76</v>
      </c>
      <c r="AR257" s="133">
        <v>78</v>
      </c>
      <c r="AS257" s="133">
        <v>73</v>
      </c>
      <c r="AT257" s="133">
        <v>74</v>
      </c>
      <c r="AU257" s="133">
        <v>70</v>
      </c>
      <c r="AV257" s="133">
        <v>77</v>
      </c>
      <c r="AW257" s="183"/>
      <c r="BB257" s="133">
        <v>89.8</v>
      </c>
      <c r="BC257" s="133">
        <v>230.5</v>
      </c>
      <c r="BD257" s="133">
        <v>581.5</v>
      </c>
      <c r="BE257" s="133">
        <v>71.2</v>
      </c>
      <c r="BF257" s="133">
        <v>482.7</v>
      </c>
      <c r="BG257" s="133">
        <v>46</v>
      </c>
      <c r="BH257" s="133">
        <v>200.5</v>
      </c>
      <c r="BI257" s="183"/>
      <c r="BN257" s="185">
        <v>5.9</v>
      </c>
      <c r="BO257" s="185">
        <v>5.9</v>
      </c>
      <c r="BP257" s="185">
        <v>7.1</v>
      </c>
      <c r="BQ257" s="185">
        <v>7</v>
      </c>
      <c r="BR257" s="185">
        <v>7.4</v>
      </c>
      <c r="BS257" s="185">
        <v>6.4</v>
      </c>
      <c r="BT257" s="185">
        <v>7</v>
      </c>
      <c r="BU257" s="199"/>
    </row>
    <row r="258" spans="2:73" x14ac:dyDescent="0.25">
      <c r="D258" s="149" t="str">
        <f>$D$150</f>
        <v>July</v>
      </c>
      <c r="E258" s="147">
        <f>$E$150</f>
        <v>7</v>
      </c>
      <c r="F258" s="184">
        <v>558.92999999999995</v>
      </c>
      <c r="G258" s="184">
        <v>647.80999999999995</v>
      </c>
      <c r="H258" s="184">
        <v>604.59</v>
      </c>
      <c r="I258" s="184">
        <v>641.78</v>
      </c>
      <c r="J258" s="184">
        <v>673.82</v>
      </c>
      <c r="K258" s="184">
        <v>657.34</v>
      </c>
      <c r="L258" s="184">
        <v>681.43</v>
      </c>
      <c r="M258" s="184"/>
      <c r="R258" s="133">
        <v>216.8</v>
      </c>
      <c r="S258" s="133">
        <v>297.8</v>
      </c>
      <c r="T258" s="133">
        <v>252.8</v>
      </c>
      <c r="U258" s="133">
        <v>229.7</v>
      </c>
      <c r="V258" s="133">
        <v>236</v>
      </c>
      <c r="W258" s="133">
        <v>256.2</v>
      </c>
      <c r="X258" s="133">
        <v>223.2</v>
      </c>
      <c r="Y258" s="183"/>
      <c r="AD258" s="134">
        <v>29.6</v>
      </c>
      <c r="AE258" s="134">
        <v>30.3</v>
      </c>
      <c r="AF258" s="134">
        <v>29.5</v>
      </c>
      <c r="AG258" s="134">
        <v>29.9</v>
      </c>
      <c r="AH258" s="134">
        <v>30.2</v>
      </c>
      <c r="AI258" s="134">
        <v>30.8</v>
      </c>
      <c r="AJ258" s="134">
        <v>29.8</v>
      </c>
      <c r="AK258" s="184"/>
      <c r="AP258" s="133">
        <v>74</v>
      </c>
      <c r="AQ258" s="133">
        <v>72</v>
      </c>
      <c r="AR258" s="133">
        <v>72</v>
      </c>
      <c r="AS258" s="133">
        <v>70</v>
      </c>
      <c r="AT258" s="133">
        <v>68</v>
      </c>
      <c r="AU258" s="133">
        <v>65</v>
      </c>
      <c r="AV258" s="133">
        <v>75</v>
      </c>
      <c r="AW258" s="183"/>
      <c r="BB258" s="133">
        <v>55.2</v>
      </c>
      <c r="BC258" s="133">
        <v>44.6</v>
      </c>
      <c r="BD258" s="133">
        <v>89.7</v>
      </c>
      <c r="BE258" s="133">
        <v>67.2</v>
      </c>
      <c r="BF258" s="133">
        <v>48.5</v>
      </c>
      <c r="BG258" s="133">
        <v>0.7</v>
      </c>
      <c r="BH258" s="133">
        <v>142</v>
      </c>
      <c r="BI258" s="183"/>
      <c r="BN258" s="185">
        <v>6.2</v>
      </c>
      <c r="BO258" s="185">
        <v>4.5</v>
      </c>
      <c r="BP258" s="185">
        <v>5.4</v>
      </c>
      <c r="BQ258" s="185">
        <v>5.7</v>
      </c>
      <c r="BR258" s="185">
        <v>6.7</v>
      </c>
      <c r="BS258" s="185">
        <v>6.2</v>
      </c>
      <c r="BT258" s="185">
        <v>5.7</v>
      </c>
      <c r="BU258" s="199"/>
    </row>
    <row r="259" spans="2:73" x14ac:dyDescent="0.25">
      <c r="D259" s="149" t="str">
        <f>$D$151</f>
        <v>August</v>
      </c>
      <c r="E259" s="147">
        <f>$E$151</f>
        <v>8</v>
      </c>
      <c r="F259" s="184">
        <v>488.25</v>
      </c>
      <c r="G259" s="184">
        <v>519.28</v>
      </c>
      <c r="H259" s="184">
        <v>619.87</v>
      </c>
      <c r="I259" s="184">
        <v>546</v>
      </c>
      <c r="J259" s="184">
        <v>587.07000000000005</v>
      </c>
      <c r="K259" s="184">
        <v>554.79</v>
      </c>
      <c r="L259" s="184">
        <v>577.53</v>
      </c>
      <c r="M259" s="184"/>
      <c r="R259" s="133">
        <v>177.3</v>
      </c>
      <c r="S259" s="133">
        <v>210.8</v>
      </c>
      <c r="T259" s="133">
        <v>271.5</v>
      </c>
      <c r="U259" s="133">
        <v>175.5</v>
      </c>
      <c r="V259" s="133">
        <v>212.7</v>
      </c>
      <c r="W259" s="133">
        <v>217.2</v>
      </c>
      <c r="X259" s="133">
        <v>196.6</v>
      </c>
      <c r="Y259" s="183"/>
      <c r="AD259" s="134">
        <v>28.5</v>
      </c>
      <c r="AE259" s="134">
        <v>29.4</v>
      </c>
      <c r="AF259" s="134">
        <v>30.3</v>
      </c>
      <c r="AG259" s="134">
        <v>29</v>
      </c>
      <c r="AH259" s="134">
        <v>29.5</v>
      </c>
      <c r="AI259" s="134">
        <v>29.6</v>
      </c>
      <c r="AJ259" s="134">
        <v>28.6</v>
      </c>
      <c r="AK259" s="184"/>
      <c r="AP259" s="133">
        <v>75</v>
      </c>
      <c r="AQ259" s="133">
        <v>77</v>
      </c>
      <c r="AR259" s="133">
        <v>70</v>
      </c>
      <c r="AS259" s="133">
        <v>73</v>
      </c>
      <c r="AT259" s="133">
        <v>74</v>
      </c>
      <c r="AU259" s="133">
        <v>72</v>
      </c>
      <c r="AV259" s="133">
        <v>79</v>
      </c>
      <c r="AW259" s="183"/>
      <c r="BB259" s="133">
        <v>220</v>
      </c>
      <c r="BC259" s="133">
        <v>100.9</v>
      </c>
      <c r="BD259" s="133">
        <v>54.2</v>
      </c>
      <c r="BE259" s="133">
        <v>264.39999999999998</v>
      </c>
      <c r="BF259" s="133">
        <v>211.4</v>
      </c>
      <c r="BG259" s="133">
        <v>219.5</v>
      </c>
      <c r="BH259" s="133">
        <v>300</v>
      </c>
      <c r="BI259" s="183"/>
      <c r="BN259" s="185">
        <v>6.6</v>
      </c>
      <c r="BO259" s="185">
        <v>5.9</v>
      </c>
      <c r="BP259" s="185">
        <v>5</v>
      </c>
      <c r="BQ259" s="185">
        <v>7.2</v>
      </c>
      <c r="BR259" s="185">
        <v>6.5</v>
      </c>
      <c r="BS259" s="185">
        <v>6</v>
      </c>
      <c r="BT259" s="185">
        <v>6.4</v>
      </c>
      <c r="BU259" s="199"/>
    </row>
    <row r="260" spans="2:73" x14ac:dyDescent="0.25">
      <c r="D260" s="149" t="str">
        <f>$D$152</f>
        <v>September</v>
      </c>
      <c r="E260" s="147">
        <f>$E$152</f>
        <v>9</v>
      </c>
      <c r="F260" s="184">
        <v>487.17</v>
      </c>
      <c r="G260" s="184">
        <v>385.3</v>
      </c>
      <c r="H260" s="184">
        <v>480.21</v>
      </c>
      <c r="I260" s="184">
        <v>510.3</v>
      </c>
      <c r="J260" s="184">
        <v>494.26</v>
      </c>
      <c r="K260" s="184">
        <v>451.58</v>
      </c>
      <c r="L260" s="184">
        <v>609.87</v>
      </c>
      <c r="M260" s="184"/>
      <c r="R260" s="133">
        <v>202.1</v>
      </c>
      <c r="S260" s="133">
        <v>143.1</v>
      </c>
      <c r="T260" s="133">
        <v>201.3</v>
      </c>
      <c r="U260" s="133">
        <v>188.9</v>
      </c>
      <c r="V260" s="133">
        <v>196.1</v>
      </c>
      <c r="W260" s="133">
        <v>171.8</v>
      </c>
      <c r="X260" s="133">
        <v>254</v>
      </c>
      <c r="Y260" s="183"/>
      <c r="AD260" s="134">
        <v>27.1</v>
      </c>
      <c r="AE260" s="134">
        <v>27.9</v>
      </c>
      <c r="AF260" s="134">
        <v>29</v>
      </c>
      <c r="AG260" s="134">
        <v>27.7</v>
      </c>
      <c r="AH260" s="134">
        <v>27.2</v>
      </c>
      <c r="AI260" s="134">
        <v>27.5</v>
      </c>
      <c r="AJ260" s="134">
        <v>29.3</v>
      </c>
      <c r="AK260" s="184"/>
      <c r="AP260" s="133">
        <v>74</v>
      </c>
      <c r="AQ260" s="133">
        <v>78</v>
      </c>
      <c r="AR260" s="133">
        <v>70</v>
      </c>
      <c r="AS260" s="133">
        <v>72</v>
      </c>
      <c r="AT260" s="133">
        <v>71</v>
      </c>
      <c r="AU260" s="133">
        <v>73</v>
      </c>
      <c r="AV260" s="133">
        <v>73</v>
      </c>
      <c r="AW260" s="183"/>
      <c r="BB260" s="133">
        <v>200.1</v>
      </c>
      <c r="BC260" s="133">
        <v>319.39999999999998</v>
      </c>
      <c r="BD260" s="133">
        <v>64.8</v>
      </c>
      <c r="BE260" s="133">
        <v>134.5</v>
      </c>
      <c r="BF260" s="133">
        <v>92</v>
      </c>
      <c r="BG260" s="133">
        <v>80.5</v>
      </c>
      <c r="BH260" s="133">
        <v>15</v>
      </c>
      <c r="BI260" s="183"/>
      <c r="BN260" s="185">
        <v>5.2</v>
      </c>
      <c r="BO260" s="185">
        <v>7</v>
      </c>
      <c r="BP260" s="185">
        <v>5.5</v>
      </c>
      <c r="BQ260" s="185">
        <v>5.8</v>
      </c>
      <c r="BR260" s="185">
        <v>5.9</v>
      </c>
      <c r="BS260" s="185">
        <v>6.2</v>
      </c>
      <c r="BT260" s="185">
        <v>4.5</v>
      </c>
      <c r="BU260" s="199"/>
    </row>
    <row r="261" spans="2:73" x14ac:dyDescent="0.25">
      <c r="D261" s="149" t="str">
        <f>$D$153</f>
        <v>October</v>
      </c>
      <c r="E261" s="147">
        <f>$E$153</f>
        <v>10</v>
      </c>
      <c r="F261" s="184">
        <v>405.7</v>
      </c>
      <c r="G261" s="184">
        <v>404.38</v>
      </c>
      <c r="H261" s="184">
        <v>350.56</v>
      </c>
      <c r="I261" s="184">
        <v>444.92</v>
      </c>
      <c r="J261" s="184">
        <v>501.17</v>
      </c>
      <c r="K261" s="184">
        <v>457.2</v>
      </c>
      <c r="L261" s="184">
        <v>447.09</v>
      </c>
      <c r="M261" s="184"/>
      <c r="R261" s="133">
        <v>165.3</v>
      </c>
      <c r="S261" s="133">
        <v>181.3</v>
      </c>
      <c r="T261" s="133">
        <v>192.7</v>
      </c>
      <c r="U261" s="133">
        <v>169.9</v>
      </c>
      <c r="V261" s="133">
        <v>238.6</v>
      </c>
      <c r="W261" s="133">
        <v>202.3</v>
      </c>
      <c r="X261" s="133">
        <v>165.9</v>
      </c>
      <c r="Y261" s="183"/>
      <c r="AD261" s="134">
        <v>25.2</v>
      </c>
      <c r="AE261" s="134">
        <v>26.8</v>
      </c>
      <c r="AF261" s="134">
        <v>25.8</v>
      </c>
      <c r="AG261" s="134">
        <v>23.6</v>
      </c>
      <c r="AH261" s="134">
        <v>25.2</v>
      </c>
      <c r="AI261" s="134">
        <v>24.9</v>
      </c>
      <c r="AJ261" s="134">
        <v>26</v>
      </c>
      <c r="AK261" s="184"/>
      <c r="AP261" s="133">
        <v>75</v>
      </c>
      <c r="AQ261" s="133">
        <v>79</v>
      </c>
      <c r="AR261" s="133">
        <v>71</v>
      </c>
      <c r="AS261" s="133">
        <v>69</v>
      </c>
      <c r="AT261" s="133">
        <v>71</v>
      </c>
      <c r="AU261" s="133">
        <v>71</v>
      </c>
      <c r="AV261" s="133">
        <v>71</v>
      </c>
      <c r="AW261" s="183"/>
      <c r="BB261" s="133">
        <v>86.1</v>
      </c>
      <c r="BC261" s="133">
        <v>27</v>
      </c>
      <c r="BD261" s="133">
        <v>51.8</v>
      </c>
      <c r="BE261" s="133">
        <v>40.799999999999997</v>
      </c>
      <c r="BF261" s="133">
        <v>11.5</v>
      </c>
      <c r="BG261" s="133">
        <v>5</v>
      </c>
      <c r="BH261" s="133">
        <v>84.5</v>
      </c>
      <c r="BI261" s="183"/>
      <c r="BN261" s="185">
        <v>5.6</v>
      </c>
      <c r="BO261" s="185">
        <v>5.9</v>
      </c>
      <c r="BP261" s="185">
        <v>5.2</v>
      </c>
      <c r="BQ261" s="185">
        <v>5.7</v>
      </c>
      <c r="BR261" s="185">
        <v>3.6</v>
      </c>
      <c r="BS261" s="185">
        <v>5</v>
      </c>
      <c r="BT261" s="185">
        <v>5.7</v>
      </c>
      <c r="BU261" s="199"/>
    </row>
    <row r="262" spans="2:73" x14ac:dyDescent="0.25">
      <c r="D262" s="149" t="str">
        <f>$D$154</f>
        <v>November</v>
      </c>
      <c r="E262" s="147">
        <f>$E$154</f>
        <v>11</v>
      </c>
      <c r="F262" s="184">
        <v>327.67</v>
      </c>
      <c r="G262" s="184">
        <v>292.31</v>
      </c>
      <c r="H262" s="184">
        <v>263.20999999999998</v>
      </c>
      <c r="I262" s="184">
        <v>300.72000000000003</v>
      </c>
      <c r="J262" s="184">
        <v>366.28</v>
      </c>
      <c r="K262" s="184">
        <v>368.77</v>
      </c>
      <c r="L262" s="184">
        <v>301.19</v>
      </c>
      <c r="M262" s="184"/>
      <c r="R262" s="133">
        <v>149.80000000000001</v>
      </c>
      <c r="S262" s="133">
        <v>143.1</v>
      </c>
      <c r="T262" s="133">
        <v>83.3</v>
      </c>
      <c r="U262" s="133">
        <v>115.8</v>
      </c>
      <c r="V262" s="133">
        <v>190.7</v>
      </c>
      <c r="W262" s="133">
        <v>181.7</v>
      </c>
      <c r="X262" s="133">
        <v>92.9</v>
      </c>
      <c r="Y262" s="183"/>
      <c r="AD262" s="134">
        <v>23.1</v>
      </c>
      <c r="AE262" s="134">
        <v>22.3</v>
      </c>
      <c r="AF262" s="134">
        <v>22</v>
      </c>
      <c r="AG262" s="134">
        <v>22.3</v>
      </c>
      <c r="AH262" s="134">
        <v>21.8</v>
      </c>
      <c r="AI262" s="134">
        <v>23.3</v>
      </c>
      <c r="AJ262" s="134">
        <v>21.1</v>
      </c>
      <c r="AK262" s="184"/>
      <c r="AP262" s="133">
        <v>77</v>
      </c>
      <c r="AQ262" s="133">
        <v>78</v>
      </c>
      <c r="AR262" s="133">
        <v>81</v>
      </c>
      <c r="AS262" s="133">
        <v>76</v>
      </c>
      <c r="AT262" s="133">
        <v>70</v>
      </c>
      <c r="AU262" s="133">
        <v>73</v>
      </c>
      <c r="AV262" s="133">
        <v>76</v>
      </c>
      <c r="AW262" s="183"/>
      <c r="BB262" s="133">
        <v>11.1</v>
      </c>
      <c r="BC262" s="133">
        <v>118.7</v>
      </c>
      <c r="BD262" s="133">
        <v>35</v>
      </c>
      <c r="BE262" s="133">
        <v>31</v>
      </c>
      <c r="BF262" s="133">
        <v>6.9</v>
      </c>
      <c r="BG262" s="133">
        <v>7.5</v>
      </c>
      <c r="BH262" s="133">
        <v>45</v>
      </c>
      <c r="BI262" s="183"/>
      <c r="BN262" s="185">
        <v>5.6</v>
      </c>
      <c r="BO262" s="185">
        <v>5.9</v>
      </c>
      <c r="BP262" s="185">
        <v>7.8</v>
      </c>
      <c r="BQ262" s="185">
        <v>6.7</v>
      </c>
      <c r="BR262" s="185">
        <v>4.5999999999999996</v>
      </c>
      <c r="BS262" s="185">
        <v>5.2</v>
      </c>
      <c r="BT262" s="185">
        <v>7.1</v>
      </c>
      <c r="BU262" s="199"/>
    </row>
    <row r="263" spans="2:73" x14ac:dyDescent="0.25">
      <c r="D263" s="149" t="str">
        <f>$D$155</f>
        <v>December</v>
      </c>
      <c r="E263" s="147">
        <f>$E$155</f>
        <v>12</v>
      </c>
      <c r="F263" s="184">
        <v>220.28</v>
      </c>
      <c r="G263" s="184">
        <v>277.75</v>
      </c>
      <c r="H263" s="184">
        <v>272.92</v>
      </c>
      <c r="I263" s="184">
        <v>307.72000000000003</v>
      </c>
      <c r="J263" s="184">
        <v>252.41</v>
      </c>
      <c r="K263" s="184">
        <v>213.12</v>
      </c>
      <c r="L263" s="184">
        <v>323.33999999999997</v>
      </c>
      <c r="M263" s="184"/>
      <c r="R263" s="133">
        <v>97.2</v>
      </c>
      <c r="S263" s="133">
        <v>150.1</v>
      </c>
      <c r="T263" s="133">
        <v>114.3</v>
      </c>
      <c r="U263" s="133">
        <v>128.80000000000001</v>
      </c>
      <c r="V263" s="133">
        <v>120.4</v>
      </c>
      <c r="W263" s="133">
        <v>62.4</v>
      </c>
      <c r="X263" s="133">
        <v>144.1</v>
      </c>
      <c r="Y263" s="183"/>
      <c r="AD263" s="134">
        <v>18.3</v>
      </c>
      <c r="AE263" s="134">
        <v>19.5</v>
      </c>
      <c r="AF263" s="134">
        <v>17.5</v>
      </c>
      <c r="AG263" s="134">
        <v>19.100000000000001</v>
      </c>
      <c r="AH263" s="134">
        <v>18.3</v>
      </c>
      <c r="AI263" s="134">
        <v>18</v>
      </c>
      <c r="AJ263" s="134">
        <v>17.899999999999999</v>
      </c>
      <c r="AK263" s="184"/>
      <c r="AP263" s="133">
        <v>79</v>
      </c>
      <c r="AQ263" s="133">
        <v>75</v>
      </c>
      <c r="AR263" s="133">
        <v>74</v>
      </c>
      <c r="AS263" s="133">
        <v>75</v>
      </c>
      <c r="AT263" s="133">
        <v>75</v>
      </c>
      <c r="AU263" s="133">
        <v>82</v>
      </c>
      <c r="AV263" s="133">
        <v>75</v>
      </c>
      <c r="AW263" s="183"/>
      <c r="BB263" s="133">
        <v>89.3</v>
      </c>
      <c r="BC263" s="133">
        <v>6.5</v>
      </c>
      <c r="BD263" s="133">
        <v>23.8</v>
      </c>
      <c r="BE263" s="133">
        <v>30.5</v>
      </c>
      <c r="BF263" s="133">
        <v>140.19999999999999</v>
      </c>
      <c r="BG263" s="133">
        <v>44.5</v>
      </c>
      <c r="BH263" s="133">
        <v>54.5</v>
      </c>
      <c r="BI263" s="183"/>
      <c r="BN263" s="185">
        <v>6.9</v>
      </c>
      <c r="BO263" s="185">
        <v>5.6</v>
      </c>
      <c r="BP263" s="185">
        <v>6.3</v>
      </c>
      <c r="BQ263" s="185">
        <v>6.5</v>
      </c>
      <c r="BR263" s="185">
        <v>6.4</v>
      </c>
      <c r="BS263" s="185">
        <v>7.9</v>
      </c>
      <c r="BT263" s="185">
        <v>5.6</v>
      </c>
      <c r="BU263" s="199"/>
    </row>
    <row r="264" spans="2:73" x14ac:dyDescent="0.25">
      <c r="B264" s="195" t="str">
        <f>_xlfn.XLOOKUP(C264,TableStation[Station],TableStation[Name])</f>
        <v>宜蘭</v>
      </c>
      <c r="C264" s="196" t="s">
        <v>1812</v>
      </c>
      <c r="D264" s="197" t="str">
        <f>$D$144</f>
        <v>January</v>
      </c>
      <c r="E264" s="198">
        <f>$E$144</f>
        <v>1</v>
      </c>
      <c r="F264" s="184" cm="1">
        <f t="array" ref="F264:F275">_xlfn._xlws.FILTER(DatabaseYr[GloblRad],(DatabaseYr[Station]=$C264)*(DatabaseYr[year]=F$38),"not yet")</f>
        <v>188.24</v>
      </c>
      <c r="G264" s="184" cm="1">
        <f t="array" ref="G264:G275">_xlfn._xlws.FILTER(DatabaseYr[GloblRad],(DatabaseYr[Station]=$C264)*(DatabaseYr[year]=G$38),"not yet")</f>
        <v>114.48</v>
      </c>
      <c r="H264" s="184" cm="1">
        <f t="array" ref="H264:H275">_xlfn._xlws.FILTER(DatabaseYr[GloblRad],(DatabaseYr[Station]=$C264)*(DatabaseYr[year]=H$38),"not yet")</f>
        <v>171.19</v>
      </c>
      <c r="I264" s="184" cm="1">
        <f t="array" ref="I264:I275">_xlfn._xlws.FILTER(DatabaseYr[GloblRad],(DatabaseYr[Station]=$C264)*(DatabaseYr[year]=I$38),"not yet")</f>
        <v>185.81</v>
      </c>
      <c r="J264" s="184" cm="1">
        <f t="array" ref="J264:J275">_xlfn._xlws.FILTER(DatabaseYr[GloblRad],(DatabaseYr[Station]=$C264)*(DatabaseYr[year]=J$38),"not yet")</f>
        <v>214.64</v>
      </c>
      <c r="K264" s="184" cm="1">
        <f t="array" ref="K264:K275">_xlfn._xlws.FILTER(DatabaseYr[GloblRad],(DatabaseYr[Station]=$C264)*(DatabaseYr[year]=K$38),"not yet")</f>
        <v>279.16000000000003</v>
      </c>
      <c r="L264" s="184" cm="1">
        <f t="array" ref="L264:L275">_xlfn._xlws.FILTER(DatabaseYr[GloblRad],(DatabaseYr[Station]=$C264)*(DatabaseYr[year]=L$38),"not yet")</f>
        <v>225.73</v>
      </c>
      <c r="M264" s="184" t="str" cm="1">
        <f t="array" ref="M264">_xlfn._xlws.FILTER(DatabaseYr[GloblRad],(DatabaseYr[Station]=$C264)*(DatabaseYr[year]=M$38),"not yet")</f>
        <v>not yet</v>
      </c>
      <c r="R264" s="133" cm="1">
        <f t="array" ref="R264:R275">_xlfn._xlws.FILTER(DatabaseYr[SunShine],(DatabaseYr[Station]=$C264)*(DatabaseYr[year]=F$38),"not yet")</f>
        <v>79.900000000000006</v>
      </c>
      <c r="S264" s="133" cm="1">
        <f t="array" ref="S264:S275">_xlfn._xlws.FILTER(DatabaseYr[SunShine],(DatabaseYr[Station]=$C264)*(DatabaseYr[year]=S$38),"not yet")</f>
        <v>19.5</v>
      </c>
      <c r="T264" s="133" cm="1">
        <f t="array" ref="T264:T275">_xlfn._xlws.FILTER(DatabaseYr[SunShine],(DatabaseYr[Station]=$C264)*(DatabaseYr[year]=T$38),"not yet")</f>
        <v>58.1</v>
      </c>
      <c r="U264" s="133" cm="1">
        <f t="array" ref="U264:U275">_xlfn._xlws.FILTER(DatabaseYr[SunShine],(DatabaseYr[Station]=$C264)*(DatabaseYr[year]=U$38),"not yet")</f>
        <v>50.6</v>
      </c>
      <c r="V264" s="133" cm="1">
        <f t="array" ref="V264:V275">_xlfn._xlws.FILTER(DatabaseYr[SunShine],(DatabaseYr[Station]=$C264)*(DatabaseYr[year]=V$38),"not yet")</f>
        <v>62</v>
      </c>
      <c r="W264" s="133" cm="1">
        <f t="array" ref="W264:W275">_xlfn._xlws.FILTER(DatabaseYr[SunShine],(DatabaseYr[Station]=$C264)*(DatabaseYr[year]=W$38),"not yet")</f>
        <v>94.8</v>
      </c>
      <c r="X264" s="133" cm="1">
        <f t="array" ref="X264:X275">_xlfn._xlws.FILTER(DatabaseYr[SunShine],(DatabaseYr[Station]=$C264)*(DatabaseYr[year]=X$38),"not yet")</f>
        <v>76.400000000000006</v>
      </c>
      <c r="Y264" s="183" t="str" cm="1">
        <f t="array" ref="Y264">_xlfn._xlws.FILTER(DatabaseYr[SunShine],(DatabaseYr[Station]=$C264)*(DatabaseYr[year]=Y$38),"not yet")</f>
        <v>not yet</v>
      </c>
      <c r="AD264" s="134" cm="1">
        <f t="array" ref="AD264:AD275">_xlfn._xlws.FILTER(DatabaseYr[Temperature],(DatabaseYr[Station]=$C264)*(DatabaseYr[year]=AD$38),"not yet")</f>
        <v>16.2</v>
      </c>
      <c r="AE264" s="134" cm="1">
        <f t="array" ref="AE264:AE275">_xlfn._xlws.FILTER(DatabaseYr[Temperature],(DatabaseYr[Station]=$C264)*(DatabaseYr[year]=AE$38),"not yet")</f>
        <v>16.5</v>
      </c>
      <c r="AF264" s="134" cm="1">
        <f t="array" ref="AF264:AF275">_xlfn._xlws.FILTER(DatabaseYr[Temperature],(DatabaseYr[Station]=$C264)*(DatabaseYr[year]=AF$38),"not yet")</f>
        <v>17.899999999999999</v>
      </c>
      <c r="AG264" s="134" cm="1">
        <f t="array" ref="AG264:AG275">_xlfn._xlws.FILTER(DatabaseYr[Temperature],(DatabaseYr[Station]=$C264)*(DatabaseYr[year]=AG$38),"not yet")</f>
        <v>16.7</v>
      </c>
      <c r="AH264" s="134" cm="1">
        <f t="array" ref="AH264:AH275">_xlfn._xlws.FILTER(DatabaseYr[Temperature],(DatabaseYr[Station]=$C264)*(DatabaseYr[year]=AH$38),"not yet")</f>
        <v>18.399999999999999</v>
      </c>
      <c r="AI264" s="134" cm="1">
        <f t="array" ref="AI264:AI275">_xlfn._xlws.FILTER(DatabaseYr[Temperature],(DatabaseYr[Station]=$C264)*(DatabaseYr[year]=AI$38),"not yet")</f>
        <v>18.3</v>
      </c>
      <c r="AJ264" s="134" cm="1">
        <f t="array" ref="AJ264:AJ275">_xlfn._xlws.FILTER(DatabaseYr[Temperature],(DatabaseYr[Station]=$C264)*(DatabaseYr[year]=AJ$38),"not yet")</f>
        <v>15.3</v>
      </c>
      <c r="AK264" s="184" t="str" cm="1">
        <f t="array" ref="AK264">_xlfn._xlws.FILTER(DatabaseYr[Temperature],(DatabaseYr[Station]=$C264)*(DatabaseYr[year]=AK$38),"not yet")</f>
        <v>not yet</v>
      </c>
      <c r="AP264" s="133" cm="1">
        <f t="array" ref="AP264:AP275">_xlfn._xlws.FILTER(DatabaseYr[RH],(DatabaseYr[Station]=$C264)*(DatabaseYr[year]=AP$38),"not yet")</f>
        <v>75</v>
      </c>
      <c r="AQ264" s="133" cm="1">
        <f t="array" ref="AQ264:AQ275">_xlfn._xlws.FILTER(DatabaseYr[RH],(DatabaseYr[Station]=$C264)*(DatabaseYr[year]=AQ$38),"not yet")</f>
        <v>82</v>
      </c>
      <c r="AR264" s="133" cm="1">
        <f t="array" ref="AR264:AR275">_xlfn._xlws.FILTER(DatabaseYr[RH],(DatabaseYr[Station]=$C264)*(DatabaseYr[year]=AR$38),"not yet")</f>
        <v>83</v>
      </c>
      <c r="AS264" s="133" cm="1">
        <f t="array" ref="AS264:AS275">_xlfn._xlws.FILTER(DatabaseYr[RH],(DatabaseYr[Station]=$C264)*(DatabaseYr[year]=AS$38),"not yet")</f>
        <v>81</v>
      </c>
      <c r="AT264" s="133" cm="1">
        <f t="array" ref="AT264:AT275">_xlfn._xlws.FILTER(DatabaseYr[RH],(DatabaseYr[Station]=$C264)*(DatabaseYr[year]=AT$38),"not yet")</f>
        <v>84</v>
      </c>
      <c r="AU264" s="133" cm="1">
        <f t="array" ref="AU264:AU275">_xlfn._xlws.FILTER(DatabaseYr[RH],(DatabaseYr[Station]=$C264)*(DatabaseYr[year]=AU$38),"not yet")</f>
        <v>76</v>
      </c>
      <c r="AV264" s="133" cm="1">
        <f t="array" ref="AV264:AV275">_xlfn._xlws.FILTER(DatabaseYr[RH],(DatabaseYr[Station]=$C264)*(DatabaseYr[year]=AV$38),"not yet")</f>
        <v>81</v>
      </c>
      <c r="AW264" s="183" t="str" cm="1">
        <f t="array" ref="AW264">_xlfn._xlws.FILTER(DatabaseYr[RH],(DatabaseYr[Station]=$C264)*(DatabaseYr[year]=AW$38),"not yet")</f>
        <v>not yet</v>
      </c>
      <c r="BB264" s="133" cm="1">
        <f t="array" ref="BB264:BB275">_xlfn._xlws.FILTER(DatabaseYr[Precp],(DatabaseYr[Station]=$C264)*(DatabaseYr[year]=BB$38),"not yet")</f>
        <v>64.099999999999994</v>
      </c>
      <c r="BC264" s="133" cm="1">
        <f t="array" ref="BC264:BC275">_xlfn._xlws.FILTER(DatabaseYr[Precp],(DatabaseYr[Station]=$C264)*(DatabaseYr[year]=BC$38),"not yet")</f>
        <v>122.1</v>
      </c>
      <c r="BD264" s="133" cm="1">
        <f t="array" ref="BD264:BD275">_xlfn._xlws.FILTER(DatabaseYr[Precp],(DatabaseYr[Station]=$C264)*(DatabaseYr[year]=BD$38),"not yet")</f>
        <v>96.6</v>
      </c>
      <c r="BE264" s="133" cm="1">
        <f t="array" ref="BE264:BE275">_xlfn._xlws.FILTER(DatabaseYr[Precp],(DatabaseYr[Station]=$C264)*(DatabaseYr[year]=BE$38),"not yet")</f>
        <v>388.8</v>
      </c>
      <c r="BF264" s="133" cm="1">
        <f t="array" ref="BF264:BF275">_xlfn._xlws.FILTER(DatabaseYr[Precp],(DatabaseYr[Station]=$C264)*(DatabaseYr[year]=BF$38),"not yet")</f>
        <v>447.4</v>
      </c>
      <c r="BG264" s="133" cm="1">
        <f t="array" ref="BG264:BG275">_xlfn._xlws.FILTER(DatabaseYr[Precp],(DatabaseYr[Station]=$C264)*(DatabaseYr[year]=BG$38),"not yet")</f>
        <v>31.9</v>
      </c>
      <c r="BH264" s="133" cm="1">
        <f t="array" ref="BH264:BH275">_xlfn._xlws.FILTER(DatabaseYr[Precp],(DatabaseYr[Station]=$C264)*(DatabaseYr[year]=BH$38),"not yet")</f>
        <v>46</v>
      </c>
      <c r="BI264" s="183" t="str" cm="1">
        <f t="array" ref="BI264">_xlfn._xlws.FILTER(DatabaseYr[Precp],(DatabaseYr[Station]=$C264)*(DatabaseYr[year]=BI$38),"not yet")</f>
        <v>not yet</v>
      </c>
      <c r="BN264" s="185" cm="1">
        <f t="array" ref="BN264:BN275">_xlfn._xlws.FILTER(DatabaseYr[Cloud Amount],(DatabaseYr[Station]=$C264)*(DatabaseYr[year]=BB$38),"not yet")</f>
        <v>7.8</v>
      </c>
      <c r="BO264" s="185" cm="1">
        <f t="array" ref="BO264:BO275">_xlfn._xlws.FILTER(DatabaseYr[Cloud Amount],(DatabaseYr[Station]=$C264)*(DatabaseYr[year]=BC$38),"not yet")</f>
        <v>9.5</v>
      </c>
      <c r="BP264" s="185" cm="1">
        <f t="array" ref="BP264:BP275">_xlfn._xlws.FILTER(DatabaseYr[Cloud Amount],(DatabaseYr[Station]=$C264)*(DatabaseYr[year]=BD$38),"not yet")</f>
        <v>8.6</v>
      </c>
      <c r="BQ264" s="185" cm="1">
        <f t="array" ref="BQ264:BQ275">_xlfn._xlws.FILTER(DatabaseYr[Cloud Amount],(DatabaseYr[Station]=$C264)*(DatabaseYr[year]=BE$38),"not yet")</f>
        <v>8.5</v>
      </c>
      <c r="BR264" s="185" cm="1">
        <f t="array" ref="BR264:BR275">_xlfn._xlws.FILTER(DatabaseYr[Cloud Amount],(DatabaseYr[Station]=$C264)*(DatabaseYr[year]=BF$38),"not yet")</f>
        <v>8.6</v>
      </c>
      <c r="BS264" s="185" cm="1">
        <f t="array" ref="BS264:BS275">_xlfn._xlws.FILTER(DatabaseYr[Cloud Amount],(DatabaseYr[Station]=$C264)*(DatabaseYr[year]=BG$38),"not yet")</f>
        <v>7.8</v>
      </c>
      <c r="BT264" s="185" cm="1">
        <f t="array" ref="BT264:BT275">_xlfn._xlws.FILTER(DatabaseYr[Cloud Amount],(DatabaseYr[Station]=$C264)*(DatabaseYr[year]=BH$38),"not yet")</f>
        <v>7.9</v>
      </c>
      <c r="BU264" s="199" t="str" cm="1">
        <f t="array" ref="BU264">_xlfn._xlws.FILTER(DatabaseYr[Cloud Amount],(DatabaseYr[Station]=$C264)*(DatabaseYr[year]=BI$38),"not yet")</f>
        <v>not yet</v>
      </c>
    </row>
    <row r="265" spans="2:73" x14ac:dyDescent="0.25">
      <c r="D265" s="149" t="str">
        <f>$D$145</f>
        <v>February</v>
      </c>
      <c r="E265" s="147">
        <f>$E$145</f>
        <v>2</v>
      </c>
      <c r="F265" s="184">
        <v>188.58</v>
      </c>
      <c r="G265" s="184">
        <v>183</v>
      </c>
      <c r="H265" s="184">
        <v>165.04</v>
      </c>
      <c r="I265" s="184">
        <v>201.04</v>
      </c>
      <c r="J265" s="184">
        <v>252.61</v>
      </c>
      <c r="K265" s="184">
        <v>281.63</v>
      </c>
      <c r="L265" s="184">
        <v>340.12</v>
      </c>
      <c r="M265" s="184"/>
      <c r="R265" s="133">
        <v>76.5</v>
      </c>
      <c r="S265" s="133">
        <v>75.400000000000006</v>
      </c>
      <c r="T265" s="133">
        <v>44.7</v>
      </c>
      <c r="U265" s="133">
        <v>58.5</v>
      </c>
      <c r="V265" s="133">
        <v>66.400000000000006</v>
      </c>
      <c r="W265" s="133">
        <v>76.599999999999994</v>
      </c>
      <c r="X265" s="133">
        <v>122.8</v>
      </c>
      <c r="Y265" s="183"/>
      <c r="AD265" s="134">
        <v>17.100000000000001</v>
      </c>
      <c r="AE265" s="134">
        <v>15.8</v>
      </c>
      <c r="AF265" s="134">
        <v>16.7</v>
      </c>
      <c r="AG265" s="134">
        <v>16.2</v>
      </c>
      <c r="AH265" s="134">
        <v>19.399999999999999</v>
      </c>
      <c r="AI265" s="134">
        <v>18.399999999999999</v>
      </c>
      <c r="AJ265" s="134">
        <v>18.7</v>
      </c>
      <c r="AK265" s="184"/>
      <c r="AP265" s="133">
        <v>80</v>
      </c>
      <c r="AQ265" s="133">
        <v>77</v>
      </c>
      <c r="AR265" s="133">
        <v>77</v>
      </c>
      <c r="AS265" s="133">
        <v>79</v>
      </c>
      <c r="AT265" s="133">
        <v>85</v>
      </c>
      <c r="AU265" s="133">
        <v>77</v>
      </c>
      <c r="AV265" s="133">
        <v>79</v>
      </c>
      <c r="AW265" s="183"/>
      <c r="BB265" s="133">
        <v>56.9</v>
      </c>
      <c r="BC265" s="133">
        <v>119.1</v>
      </c>
      <c r="BD265" s="133">
        <v>74.7</v>
      </c>
      <c r="BE265" s="133">
        <v>92.1</v>
      </c>
      <c r="BF265" s="133">
        <v>56.3</v>
      </c>
      <c r="BG265" s="133">
        <v>40</v>
      </c>
      <c r="BH265" s="133">
        <v>69.5</v>
      </c>
      <c r="BI265" s="183"/>
      <c r="BN265" s="185">
        <v>8.1999999999999993</v>
      </c>
      <c r="BO265" s="185">
        <v>8</v>
      </c>
      <c r="BP265" s="185">
        <v>8.6</v>
      </c>
      <c r="BQ265" s="185">
        <v>8.3000000000000007</v>
      </c>
      <c r="BR265" s="185">
        <v>8.3000000000000007</v>
      </c>
      <c r="BS265" s="185">
        <v>8.1999999999999993</v>
      </c>
      <c r="BT265" s="185">
        <v>6.3</v>
      </c>
      <c r="BU265" s="199"/>
    </row>
    <row r="266" spans="2:73" x14ac:dyDescent="0.25">
      <c r="D266" s="149" t="str">
        <f>$D$146</f>
        <v>March</v>
      </c>
      <c r="E266" s="147">
        <f>$E$146</f>
        <v>3</v>
      </c>
      <c r="F266" s="184">
        <v>245.33</v>
      </c>
      <c r="G266" s="184">
        <v>292.24</v>
      </c>
      <c r="H266" s="184">
        <v>230.39</v>
      </c>
      <c r="I266" s="184">
        <v>477.77</v>
      </c>
      <c r="J266" s="184">
        <v>306.20999999999998</v>
      </c>
      <c r="K266" s="184">
        <v>345.38</v>
      </c>
      <c r="L266" s="184">
        <v>358.36</v>
      </c>
      <c r="M266" s="184"/>
      <c r="R266" s="133">
        <v>84.7</v>
      </c>
      <c r="S266" s="133">
        <v>101.8</v>
      </c>
      <c r="T266" s="133">
        <v>68.599999999999994</v>
      </c>
      <c r="U266" s="133">
        <v>148.80000000000001</v>
      </c>
      <c r="V266" s="133">
        <v>79.7</v>
      </c>
      <c r="W266" s="133">
        <v>98.6</v>
      </c>
      <c r="X266" s="133">
        <v>106.2</v>
      </c>
      <c r="Y266" s="183"/>
      <c r="AD266" s="134">
        <v>18.899999999999999</v>
      </c>
      <c r="AE266" s="134">
        <v>17.7</v>
      </c>
      <c r="AF266" s="134">
        <v>18.3</v>
      </c>
      <c r="AG266" s="134">
        <v>20.5</v>
      </c>
      <c r="AH266" s="134">
        <v>19.899999999999999</v>
      </c>
      <c r="AI266" s="134">
        <v>20.5</v>
      </c>
      <c r="AJ266" s="134">
        <v>20.3</v>
      </c>
      <c r="AK266" s="184"/>
      <c r="AP266" s="133">
        <v>83</v>
      </c>
      <c r="AQ266" s="133">
        <v>78</v>
      </c>
      <c r="AR266" s="133">
        <v>79</v>
      </c>
      <c r="AS266" s="133">
        <v>72</v>
      </c>
      <c r="AT266" s="133">
        <v>81</v>
      </c>
      <c r="AU266" s="133">
        <v>79</v>
      </c>
      <c r="AV266" s="133">
        <v>85</v>
      </c>
      <c r="AW266" s="183"/>
      <c r="BB266" s="133">
        <v>236</v>
      </c>
      <c r="BC266" s="133">
        <v>177.3</v>
      </c>
      <c r="BD266" s="133">
        <v>97.3</v>
      </c>
      <c r="BE266" s="133">
        <v>40.200000000000003</v>
      </c>
      <c r="BF266" s="133">
        <v>132.5</v>
      </c>
      <c r="BG266" s="133">
        <v>68.7</v>
      </c>
      <c r="BH266" s="133">
        <v>37</v>
      </c>
      <c r="BI266" s="183"/>
      <c r="BN266" s="185">
        <v>8.1</v>
      </c>
      <c r="BO266" s="185">
        <v>7.7</v>
      </c>
      <c r="BP266" s="185">
        <v>8.6999999999999993</v>
      </c>
      <c r="BQ266" s="185">
        <v>7</v>
      </c>
      <c r="BR266" s="185">
        <v>8.1</v>
      </c>
      <c r="BS266" s="185">
        <v>7.9</v>
      </c>
      <c r="BT266" s="185">
        <v>7.7</v>
      </c>
      <c r="BU266" s="199"/>
    </row>
    <row r="267" spans="2:73" x14ac:dyDescent="0.25">
      <c r="D267" s="149" t="str">
        <f>$D$147</f>
        <v>April</v>
      </c>
      <c r="E267" s="147">
        <f>$E$147</f>
        <v>4</v>
      </c>
      <c r="F267" s="184">
        <v>359.86</v>
      </c>
      <c r="G267" s="184">
        <v>348.16</v>
      </c>
      <c r="H267" s="184">
        <v>390.94</v>
      </c>
      <c r="I267" s="184">
        <v>425.55</v>
      </c>
      <c r="J267" s="184">
        <v>462.26</v>
      </c>
      <c r="K267" s="184">
        <v>320.89999999999998</v>
      </c>
      <c r="L267" s="184">
        <v>377.69</v>
      </c>
      <c r="M267" s="184"/>
      <c r="R267" s="133">
        <v>106.9</v>
      </c>
      <c r="S267" s="133">
        <v>99.3</v>
      </c>
      <c r="T267" s="133">
        <v>120.6</v>
      </c>
      <c r="U267" s="133">
        <v>107.7</v>
      </c>
      <c r="V267" s="133">
        <v>143.5</v>
      </c>
      <c r="W267" s="133">
        <v>81.400000000000006</v>
      </c>
      <c r="X267" s="133">
        <v>92.5</v>
      </c>
      <c r="Y267" s="183"/>
      <c r="AD267" s="134">
        <v>22</v>
      </c>
      <c r="AE267" s="134">
        <v>23.3</v>
      </c>
      <c r="AF267" s="134">
        <v>21.6</v>
      </c>
      <c r="AG267" s="134">
        <v>22.6</v>
      </c>
      <c r="AH267" s="134">
        <v>23.8</v>
      </c>
      <c r="AI267" s="134">
        <v>20.399999999999999</v>
      </c>
      <c r="AJ267" s="134">
        <v>21.6</v>
      </c>
      <c r="AK267" s="184"/>
      <c r="AP267" s="133">
        <v>80</v>
      </c>
      <c r="AQ267" s="133">
        <v>82</v>
      </c>
      <c r="AR267" s="133">
        <v>77</v>
      </c>
      <c r="AS267" s="133">
        <v>74</v>
      </c>
      <c r="AT267" s="133">
        <v>84</v>
      </c>
      <c r="AU267" s="133">
        <v>78</v>
      </c>
      <c r="AV267" s="133">
        <v>84</v>
      </c>
      <c r="AW267" s="183"/>
      <c r="BB267" s="133">
        <v>75</v>
      </c>
      <c r="BC267" s="133">
        <v>102.4</v>
      </c>
      <c r="BD267" s="133">
        <v>151.80000000000001</v>
      </c>
      <c r="BE267" s="133">
        <v>25.8</v>
      </c>
      <c r="BF267" s="133">
        <v>180.3</v>
      </c>
      <c r="BG267" s="133">
        <v>124.2</v>
      </c>
      <c r="BH267" s="133">
        <v>72</v>
      </c>
      <c r="BI267" s="183"/>
      <c r="BN267" s="185">
        <v>7.2</v>
      </c>
      <c r="BO267" s="185">
        <v>8</v>
      </c>
      <c r="BP267" s="185">
        <v>6.9</v>
      </c>
      <c r="BQ267" s="185">
        <v>7.7</v>
      </c>
      <c r="BR267" s="185">
        <v>7.2</v>
      </c>
      <c r="BS267" s="185">
        <v>8.1999999999999993</v>
      </c>
      <c r="BT267" s="185">
        <v>7.9</v>
      </c>
      <c r="BU267" s="199"/>
    </row>
    <row r="268" spans="2:73" x14ac:dyDescent="0.25">
      <c r="D268" s="149" t="str">
        <f>$D$148</f>
        <v>May</v>
      </c>
      <c r="E268" s="147">
        <f>$E$148</f>
        <v>5</v>
      </c>
      <c r="F268" s="184">
        <v>403.77</v>
      </c>
      <c r="G268" s="184">
        <v>442.36</v>
      </c>
      <c r="H268" s="184">
        <v>351.53</v>
      </c>
      <c r="I268" s="184">
        <v>622.67999999999995</v>
      </c>
      <c r="J268" s="184">
        <v>334.87</v>
      </c>
      <c r="K268" s="184">
        <v>410.62</v>
      </c>
      <c r="L268" s="184">
        <v>580.55999999999995</v>
      </c>
      <c r="M268" s="184"/>
      <c r="R268" s="133">
        <v>112.4</v>
      </c>
      <c r="S268" s="133">
        <v>124.2</v>
      </c>
      <c r="T268" s="133">
        <v>81.7</v>
      </c>
      <c r="U268" s="133">
        <v>191.3</v>
      </c>
      <c r="V268" s="133">
        <v>56.9</v>
      </c>
      <c r="W268" s="133">
        <v>88.8</v>
      </c>
      <c r="X268" s="133">
        <v>176</v>
      </c>
      <c r="Y268" s="183"/>
      <c r="AD268" s="134">
        <v>25</v>
      </c>
      <c r="AE268" s="134">
        <v>25.9</v>
      </c>
      <c r="AF268" s="134">
        <v>24.4</v>
      </c>
      <c r="AG268" s="134">
        <v>27</v>
      </c>
      <c r="AH268" s="134">
        <v>23.9</v>
      </c>
      <c r="AI268" s="134">
        <v>25.8</v>
      </c>
      <c r="AJ268" s="134">
        <v>26.6</v>
      </c>
      <c r="AK268" s="184"/>
      <c r="AP268" s="133">
        <v>84</v>
      </c>
      <c r="AQ268" s="133">
        <v>82</v>
      </c>
      <c r="AR268" s="133">
        <v>85</v>
      </c>
      <c r="AS268" s="133">
        <v>76</v>
      </c>
      <c r="AT268" s="133">
        <v>84</v>
      </c>
      <c r="AU268" s="133">
        <v>85</v>
      </c>
      <c r="AV268" s="133">
        <v>87</v>
      </c>
      <c r="AW268" s="183"/>
      <c r="BB268" s="133">
        <v>205.6</v>
      </c>
      <c r="BC268" s="133">
        <v>89.7</v>
      </c>
      <c r="BD268" s="133">
        <v>227.6</v>
      </c>
      <c r="BE268" s="133">
        <v>33.1</v>
      </c>
      <c r="BF268" s="133">
        <v>360.2</v>
      </c>
      <c r="BG268" s="133">
        <v>342.3</v>
      </c>
      <c r="BH268" s="133">
        <v>164</v>
      </c>
      <c r="BI268" s="183"/>
      <c r="BN268" s="185">
        <v>7.4</v>
      </c>
      <c r="BO268" s="185">
        <v>7.7</v>
      </c>
      <c r="BP268" s="185">
        <v>8.5</v>
      </c>
      <c r="BQ268" s="185">
        <v>6.2</v>
      </c>
      <c r="BR268" s="185">
        <v>9.1999999999999993</v>
      </c>
      <c r="BS268" s="185">
        <v>8.4</v>
      </c>
      <c r="BT268" s="185">
        <v>7.2</v>
      </c>
      <c r="BU268" s="199"/>
    </row>
    <row r="269" spans="2:73" x14ac:dyDescent="0.25">
      <c r="D269" s="149" t="str">
        <f>$D$149</f>
        <v>June</v>
      </c>
      <c r="E269" s="147">
        <f>$E$149</f>
        <v>6</v>
      </c>
      <c r="F269" s="184">
        <v>578.02</v>
      </c>
      <c r="G269" s="184">
        <v>536.14</v>
      </c>
      <c r="H269" s="184">
        <v>471.37</v>
      </c>
      <c r="I269" s="184">
        <v>550.21</v>
      </c>
      <c r="J269" s="184">
        <v>494.58</v>
      </c>
      <c r="K269" s="184">
        <v>636.45000000000005</v>
      </c>
      <c r="L269" s="184">
        <v>562.79</v>
      </c>
      <c r="M269" s="184"/>
      <c r="R269" s="133">
        <v>218.5</v>
      </c>
      <c r="S269" s="133">
        <v>195.4</v>
      </c>
      <c r="T269" s="133">
        <v>135.1</v>
      </c>
      <c r="U269" s="133">
        <v>143.80000000000001</v>
      </c>
      <c r="V269" s="133">
        <v>118.5</v>
      </c>
      <c r="W269" s="133">
        <v>216.6</v>
      </c>
      <c r="X269" s="133">
        <v>165.7</v>
      </c>
      <c r="Y269" s="183"/>
      <c r="AD269" s="134">
        <v>28.5</v>
      </c>
      <c r="AE269" s="134">
        <v>28.1</v>
      </c>
      <c r="AF269" s="134">
        <v>27.3</v>
      </c>
      <c r="AG269" s="134">
        <v>27.8</v>
      </c>
      <c r="AH269" s="134">
        <v>27.5</v>
      </c>
      <c r="AI269" s="134">
        <v>29</v>
      </c>
      <c r="AJ269" s="134">
        <v>27.9</v>
      </c>
      <c r="AK269" s="184"/>
      <c r="AP269" s="133">
        <v>80</v>
      </c>
      <c r="AQ269" s="133">
        <v>82</v>
      </c>
      <c r="AR269" s="133">
        <v>87</v>
      </c>
      <c r="AS269" s="133">
        <v>79</v>
      </c>
      <c r="AT269" s="133">
        <v>83</v>
      </c>
      <c r="AU269" s="133">
        <v>79</v>
      </c>
      <c r="AV269" s="133">
        <v>86</v>
      </c>
      <c r="AW269" s="183"/>
      <c r="BB269" s="133">
        <v>70</v>
      </c>
      <c r="BC269" s="133">
        <v>209.1</v>
      </c>
      <c r="BD269" s="133">
        <v>312.10000000000002</v>
      </c>
      <c r="BE269" s="133">
        <v>245.3</v>
      </c>
      <c r="BF269" s="133">
        <v>180.8</v>
      </c>
      <c r="BG269" s="133">
        <v>116</v>
      </c>
      <c r="BH269" s="133">
        <v>198</v>
      </c>
      <c r="BI269" s="183"/>
      <c r="BN269" s="185">
        <v>5.5</v>
      </c>
      <c r="BO269" s="185">
        <v>6.8</v>
      </c>
      <c r="BP269" s="185">
        <v>7.6</v>
      </c>
      <c r="BQ269" s="185">
        <v>7.5</v>
      </c>
      <c r="BR269" s="185">
        <v>7.8</v>
      </c>
      <c r="BS269" s="185">
        <v>6.1</v>
      </c>
      <c r="BT269" s="185">
        <v>6.9</v>
      </c>
      <c r="BU269" s="199"/>
    </row>
    <row r="270" spans="2:73" x14ac:dyDescent="0.25">
      <c r="D270" s="149" t="str">
        <f>$D$150</f>
        <v>July</v>
      </c>
      <c r="E270" s="147">
        <f>$E$150</f>
        <v>7</v>
      </c>
      <c r="F270" s="184">
        <v>593.29999999999995</v>
      </c>
      <c r="G270" s="184">
        <v>659.53</v>
      </c>
      <c r="H270" s="184">
        <v>759.27</v>
      </c>
      <c r="I270" s="184">
        <v>669.32</v>
      </c>
      <c r="J270" s="184">
        <v>670.51</v>
      </c>
      <c r="K270" s="184">
        <v>655.87</v>
      </c>
      <c r="L270" s="184">
        <v>708.88</v>
      </c>
      <c r="M270" s="184"/>
      <c r="R270" s="133">
        <v>227.7</v>
      </c>
      <c r="S270" s="133">
        <v>255.4</v>
      </c>
      <c r="T270" s="133">
        <v>252.8</v>
      </c>
      <c r="U270" s="133">
        <v>212.3</v>
      </c>
      <c r="V270" s="133">
        <v>204.3</v>
      </c>
      <c r="W270" s="133">
        <v>230.8</v>
      </c>
      <c r="X270" s="133">
        <v>249.6</v>
      </c>
      <c r="Y270" s="183"/>
      <c r="AD270" s="134">
        <v>28.8</v>
      </c>
      <c r="AE270" s="134">
        <v>29.1</v>
      </c>
      <c r="AF270" s="134">
        <v>29.6</v>
      </c>
      <c r="AG270" s="134">
        <v>29.2</v>
      </c>
      <c r="AH270" s="134">
        <v>29.5</v>
      </c>
      <c r="AI270" s="134">
        <v>29.6</v>
      </c>
      <c r="AJ270" s="134">
        <v>29</v>
      </c>
      <c r="AK270" s="184"/>
      <c r="AP270" s="133">
        <v>78</v>
      </c>
      <c r="AQ270" s="133">
        <v>79</v>
      </c>
      <c r="AR270" s="133">
        <v>77</v>
      </c>
      <c r="AS270" s="133">
        <v>75</v>
      </c>
      <c r="AT270" s="133">
        <v>79</v>
      </c>
      <c r="AU270" s="133">
        <v>77</v>
      </c>
      <c r="AV270" s="133">
        <v>82</v>
      </c>
      <c r="AW270" s="183"/>
      <c r="BB270" s="133">
        <v>110.1</v>
      </c>
      <c r="BC270" s="133">
        <v>134.69999999999999</v>
      </c>
      <c r="BD270" s="133">
        <v>133.9</v>
      </c>
      <c r="BE270" s="133">
        <v>91.6</v>
      </c>
      <c r="BF270" s="133">
        <v>67.099999999999994</v>
      </c>
      <c r="BG270" s="133">
        <v>56</v>
      </c>
      <c r="BH270" s="133">
        <v>197.5</v>
      </c>
      <c r="BI270" s="183"/>
      <c r="BN270" s="185">
        <v>5</v>
      </c>
      <c r="BO270" s="185">
        <v>5</v>
      </c>
      <c r="BP270" s="185">
        <v>5.7</v>
      </c>
      <c r="BQ270" s="185">
        <v>6.1</v>
      </c>
      <c r="BR270" s="185">
        <v>6.2</v>
      </c>
      <c r="BS270" s="185">
        <v>6</v>
      </c>
      <c r="BT270" s="185">
        <v>5.3</v>
      </c>
      <c r="BU270" s="199"/>
    </row>
    <row r="271" spans="2:73" x14ac:dyDescent="0.25">
      <c r="D271" s="149" t="str">
        <f>$D$151</f>
        <v>August</v>
      </c>
      <c r="E271" s="147">
        <f>$E$151</f>
        <v>8</v>
      </c>
      <c r="F271" s="184">
        <v>450.98</v>
      </c>
      <c r="G271" s="184">
        <v>589.45000000000005</v>
      </c>
      <c r="H271" s="184">
        <v>730.98</v>
      </c>
      <c r="I271" s="184">
        <v>621.42999999999995</v>
      </c>
      <c r="J271" s="184">
        <v>615.92999999999995</v>
      </c>
      <c r="K271" s="184">
        <v>647.05999999999995</v>
      </c>
      <c r="L271" s="184">
        <v>597.12</v>
      </c>
      <c r="M271" s="184"/>
      <c r="R271" s="133">
        <v>149.1</v>
      </c>
      <c r="S271" s="133">
        <v>219.7</v>
      </c>
      <c r="T271" s="133">
        <v>257.8</v>
      </c>
      <c r="U271" s="133">
        <v>187</v>
      </c>
      <c r="V271" s="133">
        <v>193.1</v>
      </c>
      <c r="W271" s="133">
        <v>231.4</v>
      </c>
      <c r="X271" s="133">
        <v>192.4</v>
      </c>
      <c r="Y271" s="183"/>
      <c r="AD271" s="134">
        <v>27.6</v>
      </c>
      <c r="AE271" s="134">
        <v>28.9</v>
      </c>
      <c r="AF271" s="134">
        <v>29.8</v>
      </c>
      <c r="AG271" s="134">
        <v>29.1</v>
      </c>
      <c r="AH271" s="134">
        <v>29</v>
      </c>
      <c r="AI271" s="134">
        <v>29.4</v>
      </c>
      <c r="AJ271" s="134">
        <v>28.1</v>
      </c>
      <c r="AK271" s="184"/>
      <c r="AP271" s="133">
        <v>83</v>
      </c>
      <c r="AQ271" s="133">
        <v>77</v>
      </c>
      <c r="AR271" s="133">
        <v>78</v>
      </c>
      <c r="AS271" s="133">
        <v>76</v>
      </c>
      <c r="AT271" s="133">
        <v>81</v>
      </c>
      <c r="AU271" s="133">
        <v>76</v>
      </c>
      <c r="AV271" s="133">
        <v>86</v>
      </c>
      <c r="AW271" s="183"/>
      <c r="BB271" s="133">
        <v>697.8</v>
      </c>
      <c r="BC271" s="133">
        <v>154.19999999999999</v>
      </c>
      <c r="BD271" s="133">
        <v>45.4</v>
      </c>
      <c r="BE271" s="133">
        <v>145.1</v>
      </c>
      <c r="BF271" s="133">
        <v>218</v>
      </c>
      <c r="BG271" s="133">
        <v>194.5</v>
      </c>
      <c r="BH271" s="133">
        <v>116</v>
      </c>
      <c r="BI271" s="183"/>
      <c r="BN271" s="185">
        <v>6.8</v>
      </c>
      <c r="BO271" s="185">
        <v>5.5</v>
      </c>
      <c r="BP271" s="185">
        <v>4.3</v>
      </c>
      <c r="BQ271" s="185">
        <v>6.5</v>
      </c>
      <c r="BR271" s="185">
        <v>6.4</v>
      </c>
      <c r="BS271" s="185">
        <v>5.7</v>
      </c>
      <c r="BT271" s="185">
        <v>6.3</v>
      </c>
      <c r="BU271" s="199"/>
    </row>
    <row r="272" spans="2:73" x14ac:dyDescent="0.25">
      <c r="D272" s="149" t="str">
        <f>$D$152</f>
        <v>September</v>
      </c>
      <c r="E272" s="147">
        <f>$E$152</f>
        <v>9</v>
      </c>
      <c r="F272" s="184">
        <v>435.54</v>
      </c>
      <c r="G272" s="184">
        <v>370.93</v>
      </c>
      <c r="H272" s="184">
        <v>558.51</v>
      </c>
      <c r="I272" s="184">
        <v>520.87</v>
      </c>
      <c r="J272" s="184">
        <v>427.7</v>
      </c>
      <c r="K272" s="184">
        <v>409.66</v>
      </c>
      <c r="L272" s="184">
        <v>600.32000000000005</v>
      </c>
      <c r="M272" s="184"/>
      <c r="R272" s="133">
        <v>150.1</v>
      </c>
      <c r="S272" s="133">
        <v>105.9</v>
      </c>
      <c r="T272" s="133">
        <v>199.7</v>
      </c>
      <c r="U272" s="133">
        <v>170</v>
      </c>
      <c r="V272" s="133">
        <v>127.7</v>
      </c>
      <c r="W272" s="133">
        <v>128.30000000000001</v>
      </c>
      <c r="X272" s="133">
        <v>228.3</v>
      </c>
      <c r="Y272" s="183"/>
      <c r="AD272" s="134">
        <v>26.3</v>
      </c>
      <c r="AE272" s="134">
        <v>27</v>
      </c>
      <c r="AF272" s="134">
        <v>28.7</v>
      </c>
      <c r="AG272" s="134">
        <v>27.7</v>
      </c>
      <c r="AH272" s="134">
        <v>26.8</v>
      </c>
      <c r="AI272" s="134">
        <v>27</v>
      </c>
      <c r="AJ272" s="134">
        <v>27.9</v>
      </c>
      <c r="AK272" s="184"/>
      <c r="AP272" s="133">
        <v>79</v>
      </c>
      <c r="AQ272" s="133">
        <v>83</v>
      </c>
      <c r="AR272" s="133">
        <v>78</v>
      </c>
      <c r="AS272" s="133">
        <v>77</v>
      </c>
      <c r="AT272" s="133">
        <v>79</v>
      </c>
      <c r="AU272" s="133">
        <v>76</v>
      </c>
      <c r="AV272" s="133">
        <v>84</v>
      </c>
      <c r="AW272" s="183"/>
      <c r="BB272" s="133">
        <v>390.7</v>
      </c>
      <c r="BC272" s="133">
        <v>609.79999999999995</v>
      </c>
      <c r="BD272" s="133">
        <v>660.8</v>
      </c>
      <c r="BE272" s="133">
        <v>165</v>
      </c>
      <c r="BF272" s="133">
        <v>514.6</v>
      </c>
      <c r="BG272" s="133">
        <v>168.5</v>
      </c>
      <c r="BH272" s="133">
        <v>222</v>
      </c>
      <c r="BI272" s="183"/>
      <c r="BN272" s="185">
        <v>6.6</v>
      </c>
      <c r="BO272" s="185">
        <v>8.1999999999999993</v>
      </c>
      <c r="BP272" s="185">
        <v>6</v>
      </c>
      <c r="BQ272" s="185">
        <v>6.5</v>
      </c>
      <c r="BR272" s="185">
        <v>7.5</v>
      </c>
      <c r="BS272" s="185">
        <v>7.4</v>
      </c>
      <c r="BT272" s="185">
        <v>5</v>
      </c>
      <c r="BU272" s="199"/>
    </row>
    <row r="273" spans="2:73" x14ac:dyDescent="0.25">
      <c r="D273" s="149" t="str">
        <f>$D$153</f>
        <v>October</v>
      </c>
      <c r="E273" s="147">
        <f>$E$153</f>
        <v>10</v>
      </c>
      <c r="F273" s="184">
        <v>277.87</v>
      </c>
      <c r="G273" s="184">
        <v>338.79</v>
      </c>
      <c r="H273" s="184">
        <v>303.56</v>
      </c>
      <c r="I273" s="184">
        <v>276.8</v>
      </c>
      <c r="J273" s="184">
        <v>383.61</v>
      </c>
      <c r="K273" s="184">
        <v>192.99</v>
      </c>
      <c r="L273" s="184">
        <v>318.2</v>
      </c>
      <c r="M273" s="184"/>
      <c r="R273" s="133">
        <v>89.4</v>
      </c>
      <c r="S273" s="133">
        <v>124.9</v>
      </c>
      <c r="T273" s="133">
        <v>84.8</v>
      </c>
      <c r="U273" s="133">
        <v>75.7</v>
      </c>
      <c r="V273" s="133">
        <v>127.8</v>
      </c>
      <c r="W273" s="133">
        <v>41.4</v>
      </c>
      <c r="X273" s="133">
        <v>84.2</v>
      </c>
      <c r="Y273" s="183"/>
      <c r="AD273" s="134">
        <v>24.1</v>
      </c>
      <c r="AE273" s="134">
        <v>26.2</v>
      </c>
      <c r="AF273" s="134">
        <v>25.3</v>
      </c>
      <c r="AG273" s="134">
        <v>22.8</v>
      </c>
      <c r="AH273" s="134">
        <v>24.4</v>
      </c>
      <c r="AI273" s="134">
        <v>23.7</v>
      </c>
      <c r="AJ273" s="134">
        <v>24.3</v>
      </c>
      <c r="AK273" s="184"/>
      <c r="AP273" s="133">
        <v>82</v>
      </c>
      <c r="AQ273" s="133">
        <v>85</v>
      </c>
      <c r="AR273" s="133">
        <v>79</v>
      </c>
      <c r="AS273" s="133">
        <v>77</v>
      </c>
      <c r="AT273" s="133">
        <v>78</v>
      </c>
      <c r="AU273" s="133">
        <v>80</v>
      </c>
      <c r="AV273" s="133">
        <v>90</v>
      </c>
      <c r="AW273" s="183"/>
      <c r="BB273" s="133">
        <v>273.89999999999998</v>
      </c>
      <c r="BC273" s="133">
        <v>492.8</v>
      </c>
      <c r="BD273" s="133">
        <v>661.8</v>
      </c>
      <c r="BE273" s="133">
        <v>535.1</v>
      </c>
      <c r="BF273" s="133">
        <v>228.7</v>
      </c>
      <c r="BG273" s="133">
        <v>621</v>
      </c>
      <c r="BH273" s="133">
        <v>509</v>
      </c>
      <c r="BI273" s="183"/>
      <c r="BN273" s="185">
        <v>8</v>
      </c>
      <c r="BO273" s="185">
        <v>7.5</v>
      </c>
      <c r="BP273" s="185">
        <v>7.9</v>
      </c>
      <c r="BQ273" s="185">
        <v>8</v>
      </c>
      <c r="BR273" s="185">
        <v>7</v>
      </c>
      <c r="BS273" s="185">
        <v>9.1999999999999993</v>
      </c>
      <c r="BT273" s="185">
        <v>8.4</v>
      </c>
      <c r="BU273" s="199"/>
    </row>
    <row r="274" spans="2:73" x14ac:dyDescent="0.25">
      <c r="D274" s="149" t="str">
        <f>$D$154</f>
        <v>November</v>
      </c>
      <c r="E274" s="147">
        <f>$E$154</f>
        <v>11</v>
      </c>
      <c r="F274" s="184">
        <v>239.17</v>
      </c>
      <c r="G274" s="184">
        <v>171.67</v>
      </c>
      <c r="H274" s="184">
        <v>187.17</v>
      </c>
      <c r="I274" s="184">
        <v>230.63</v>
      </c>
      <c r="J274" s="184">
        <v>217.85</v>
      </c>
      <c r="K274" s="184">
        <v>179.49</v>
      </c>
      <c r="L274" s="184">
        <v>198.73</v>
      </c>
      <c r="M274" s="184"/>
      <c r="R274" s="133">
        <v>100</v>
      </c>
      <c r="S274" s="133">
        <v>67.7</v>
      </c>
      <c r="T274" s="133">
        <v>50.8</v>
      </c>
      <c r="U274" s="133">
        <v>65.099999999999994</v>
      </c>
      <c r="V274" s="133">
        <v>62.5</v>
      </c>
      <c r="W274" s="133">
        <v>49.8</v>
      </c>
      <c r="X274" s="133">
        <v>50.6</v>
      </c>
      <c r="Y274" s="183"/>
      <c r="AD274" s="134">
        <v>22.4</v>
      </c>
      <c r="AE274" s="134">
        <v>21.9</v>
      </c>
      <c r="AF274" s="134">
        <v>22</v>
      </c>
      <c r="AG274" s="134">
        <v>22</v>
      </c>
      <c r="AH274" s="134">
        <v>21.2</v>
      </c>
      <c r="AI274" s="134">
        <v>21.9</v>
      </c>
      <c r="AJ274" s="134">
        <v>20.2</v>
      </c>
      <c r="AK274" s="184"/>
      <c r="AP274" s="133">
        <v>83</v>
      </c>
      <c r="AQ274" s="133">
        <v>82</v>
      </c>
      <c r="AR274" s="133">
        <v>86</v>
      </c>
      <c r="AS274" s="133">
        <v>87</v>
      </c>
      <c r="AT274" s="133">
        <v>80</v>
      </c>
      <c r="AU274" s="133">
        <v>86</v>
      </c>
      <c r="AV274" s="133">
        <v>89</v>
      </c>
      <c r="AW274" s="183"/>
      <c r="BB274" s="133">
        <v>220.5</v>
      </c>
      <c r="BC274" s="133">
        <v>244.3</v>
      </c>
      <c r="BD274" s="133">
        <v>430</v>
      </c>
      <c r="BE274" s="133">
        <v>436.7</v>
      </c>
      <c r="BF274" s="133">
        <v>136.1</v>
      </c>
      <c r="BG274" s="133">
        <v>483.5</v>
      </c>
      <c r="BH274" s="133">
        <v>271.5</v>
      </c>
      <c r="BI274" s="183"/>
      <c r="BN274" s="185">
        <v>7.3</v>
      </c>
      <c r="BO274" s="185">
        <v>8.1</v>
      </c>
      <c r="BP274" s="185">
        <v>8.8000000000000007</v>
      </c>
      <c r="BQ274" s="185">
        <v>8.4</v>
      </c>
      <c r="BR274" s="185">
        <v>8.1999999999999993</v>
      </c>
      <c r="BS274" s="185">
        <v>8.6999999999999993</v>
      </c>
      <c r="BT274" s="185">
        <v>8.6</v>
      </c>
      <c r="BU274" s="199"/>
    </row>
    <row r="275" spans="2:73" x14ac:dyDescent="0.25">
      <c r="D275" s="149" t="str">
        <f>$D$155</f>
        <v>December</v>
      </c>
      <c r="E275" s="147">
        <f>$E$155</f>
        <v>12</v>
      </c>
      <c r="F275" s="184">
        <v>115.06</v>
      </c>
      <c r="G275" s="184">
        <v>139.63</v>
      </c>
      <c r="H275" s="184">
        <v>139.33000000000001</v>
      </c>
      <c r="I275" s="184">
        <v>238.62</v>
      </c>
      <c r="J275" s="184">
        <v>217.03</v>
      </c>
      <c r="K275" s="184">
        <v>125.39</v>
      </c>
      <c r="L275" s="184">
        <v>195.98</v>
      </c>
      <c r="M275" s="184"/>
      <c r="R275" s="133">
        <v>39.299999999999997</v>
      </c>
      <c r="S275" s="133">
        <v>61.9</v>
      </c>
      <c r="T275" s="133">
        <v>36.4</v>
      </c>
      <c r="U275" s="133">
        <v>102.9</v>
      </c>
      <c r="V275" s="133">
        <v>74.099999999999994</v>
      </c>
      <c r="W275" s="133">
        <v>24.6</v>
      </c>
      <c r="X275" s="133">
        <v>54.2</v>
      </c>
      <c r="Y275" s="183"/>
      <c r="AD275" s="134">
        <v>18.5</v>
      </c>
      <c r="AE275" s="134">
        <v>19.100000000000001</v>
      </c>
      <c r="AF275" s="134">
        <v>17.5</v>
      </c>
      <c r="AG275" s="134">
        <v>19.3</v>
      </c>
      <c r="AH275" s="134">
        <v>18.8</v>
      </c>
      <c r="AI275" s="134">
        <v>18</v>
      </c>
      <c r="AJ275" s="134">
        <v>17.7</v>
      </c>
      <c r="AK275" s="184"/>
      <c r="AP275" s="133">
        <v>81</v>
      </c>
      <c r="AQ275" s="133">
        <v>81</v>
      </c>
      <c r="AR275" s="133">
        <v>82</v>
      </c>
      <c r="AS275" s="133">
        <v>85</v>
      </c>
      <c r="AT275" s="133">
        <v>80</v>
      </c>
      <c r="AU275" s="133">
        <v>88</v>
      </c>
      <c r="AV275" s="133">
        <v>85</v>
      </c>
      <c r="AW275" s="183"/>
      <c r="BB275" s="133">
        <v>178.8</v>
      </c>
      <c r="BC275" s="133">
        <v>222.5</v>
      </c>
      <c r="BD275" s="133">
        <v>435.9</v>
      </c>
      <c r="BE275" s="133">
        <v>306.7</v>
      </c>
      <c r="BF275" s="133">
        <v>162.6</v>
      </c>
      <c r="BG275" s="133">
        <v>562.5</v>
      </c>
      <c r="BH275" s="133">
        <v>115.5</v>
      </c>
      <c r="BI275" s="183"/>
      <c r="BN275" s="185">
        <v>9</v>
      </c>
      <c r="BO275" s="185">
        <v>8.4</v>
      </c>
      <c r="BP275" s="185">
        <v>9</v>
      </c>
      <c r="BQ275" s="185">
        <v>7.1</v>
      </c>
      <c r="BR275" s="185">
        <v>8.1999999999999993</v>
      </c>
      <c r="BS275" s="185">
        <v>9.3000000000000007</v>
      </c>
      <c r="BT275" s="185">
        <v>8.8000000000000007</v>
      </c>
      <c r="BU275" s="199"/>
    </row>
    <row r="276" spans="2:73" x14ac:dyDescent="0.25">
      <c r="B276" s="195" t="str">
        <f>_xlfn.XLOOKUP(C276,TableStation[Station],TableStation[Name])</f>
        <v>蘇澳</v>
      </c>
      <c r="C276" s="196" t="s">
        <v>1804</v>
      </c>
      <c r="D276" s="197" t="str">
        <f>$D$144</f>
        <v>January</v>
      </c>
      <c r="E276" s="198">
        <f>$E$144</f>
        <v>1</v>
      </c>
      <c r="F276" s="184" cm="1">
        <f t="array" ref="F276:F287">_xlfn._xlws.FILTER(DatabaseYr[GloblRad],(DatabaseYr[Station]=$C276)*(DatabaseYr[year]=F$38),"not yet")</f>
        <v>166.26</v>
      </c>
      <c r="G276" s="184" cm="1">
        <f t="array" ref="G276:G287">_xlfn._xlws.FILTER(DatabaseYr[GloblRad],(DatabaseYr[Station]=$C276)*(DatabaseYr[year]=G$38),"not yet")</f>
        <v>102.45</v>
      </c>
      <c r="H276" s="184" cm="1">
        <f t="array" ref="H276:H287">_xlfn._xlws.FILTER(DatabaseYr[GloblRad],(DatabaseYr[Station]=$C276)*(DatabaseYr[year]=H$38),"not yet")</f>
        <v>176.73</v>
      </c>
      <c r="I276" s="184" cm="1">
        <f t="array" ref="I276:I287">_xlfn._xlws.FILTER(DatabaseYr[GloblRad],(DatabaseYr[Station]=$C276)*(DatabaseYr[year]=I$38),"not yet")</f>
        <v>146.99</v>
      </c>
      <c r="J276" s="184" cm="1">
        <f t="array" ref="J276:J287">_xlfn._xlws.FILTER(DatabaseYr[GloblRad],(DatabaseYr[Station]=$C276)*(DatabaseYr[year]=J$38),"not yet")</f>
        <v>158.82</v>
      </c>
      <c r="K276" s="184" cm="1">
        <f t="array" ref="K276:K287">_xlfn._xlws.FILTER(DatabaseYr[GloblRad],(DatabaseYr[Station]=$C276)*(DatabaseYr[year]=K$38),"not yet")</f>
        <v>232.86</v>
      </c>
      <c r="L276" s="184" cm="1">
        <f t="array" ref="L276:L287">_xlfn._xlws.FILTER(DatabaseYr[GloblRad],(DatabaseYr[Station]=$C276)*(DatabaseYr[year]=L$38),"not yet")</f>
        <v>187.07</v>
      </c>
      <c r="M276" s="184" t="str" cm="1">
        <f t="array" ref="M276">_xlfn._xlws.FILTER(DatabaseYr[GloblRad],(DatabaseYr[Station]=$C276)*(DatabaseYr[year]=M$38),"not yet")</f>
        <v>not yet</v>
      </c>
      <c r="R276" s="133" cm="1">
        <f t="array" ref="R276:R287">_xlfn._xlws.FILTER(DatabaseYr[SunShine],(DatabaseYr[Station]=$C276)*(DatabaseYr[year]=F$38),"not yet")</f>
        <v>63.2</v>
      </c>
      <c r="S276" s="133" cm="1">
        <f t="array" ref="S276:S287">_xlfn._xlws.FILTER(DatabaseYr[SunShine],(DatabaseYr[Station]=$C276)*(DatabaseYr[year]=S$38),"not yet")</f>
        <v>13.3</v>
      </c>
      <c r="T276" s="133" cm="1">
        <f t="array" ref="T276:T287">_xlfn._xlws.FILTER(DatabaseYr[SunShine],(DatabaseYr[Station]=$C276)*(DatabaseYr[year]=T$38),"not yet")</f>
        <v>55.5</v>
      </c>
      <c r="U276" s="133" cm="1">
        <f t="array" ref="U276:U287">_xlfn._xlws.FILTER(DatabaseYr[SunShine],(DatabaseYr[Station]=$C276)*(DatabaseYr[year]=U$38),"not yet")</f>
        <v>38.4</v>
      </c>
      <c r="V276" s="133" cm="1">
        <f t="array" ref="V276:V287">_xlfn._xlws.FILTER(DatabaseYr[SunShine],(DatabaseYr[Station]=$C276)*(DatabaseYr[year]=V$38),"not yet")</f>
        <v>43.8</v>
      </c>
      <c r="W276" s="133" cm="1">
        <f t="array" ref="W276:W287">_xlfn._xlws.FILTER(DatabaseYr[SunShine],(DatabaseYr[Station]=$C276)*(DatabaseYr[year]=W$38),"not yet")</f>
        <v>79.599999999999994</v>
      </c>
      <c r="X276" s="133" cm="1">
        <f t="array" ref="X276:X287">_xlfn._xlws.FILTER(DatabaseYr[SunShine],(DatabaseYr[Station]=$C276)*(DatabaseYr[year]=X$38),"not yet")</f>
        <v>57.8</v>
      </c>
      <c r="Y276" s="183" t="str" cm="1">
        <f t="array" ref="Y276">_xlfn._xlws.FILTER(DatabaseYr[SunShine],(DatabaseYr[Station]=$C276)*(DatabaseYr[year]=Y$38),"not yet")</f>
        <v>not yet</v>
      </c>
      <c r="AD276" s="134" cm="1">
        <f t="array" ref="AD276:AD287">_xlfn._xlws.FILTER(DatabaseYr[Temperature],(DatabaseYr[Station]=$C276)*(DatabaseYr[year]=AD$38),"not yet")</f>
        <v>16.5</v>
      </c>
      <c r="AE276" s="134" cm="1">
        <f t="array" ref="AE276:AE287">_xlfn._xlws.FILTER(DatabaseYr[Temperature],(DatabaseYr[Station]=$C276)*(DatabaseYr[year]=AE$38),"not yet")</f>
        <v>16.899999999999999</v>
      </c>
      <c r="AF276" s="134" cm="1">
        <f t="array" ref="AF276:AF287">_xlfn._xlws.FILTER(DatabaseYr[Temperature],(DatabaseYr[Station]=$C276)*(DatabaseYr[year]=AF$38),"not yet")</f>
        <v>17.8</v>
      </c>
      <c r="AG276" s="134" cm="1">
        <f t="array" ref="AG276:AG287">_xlfn._xlws.FILTER(DatabaseYr[Temperature],(DatabaseYr[Station]=$C276)*(DatabaseYr[year]=AG$38),"not yet")</f>
        <v>16.600000000000001</v>
      </c>
      <c r="AH276" s="134" cm="1">
        <f t="array" ref="AH276:AH287">_xlfn._xlws.FILTER(DatabaseYr[Temperature],(DatabaseYr[Station]=$C276)*(DatabaseYr[year]=AH$38),"not yet")</f>
        <v>18.2</v>
      </c>
      <c r="AI276" s="134" cm="1">
        <f t="array" ref="AI276:AI287">_xlfn._xlws.FILTER(DatabaseYr[Temperature],(DatabaseYr[Station]=$C276)*(DatabaseYr[year]=AI$38),"not yet")</f>
        <v>18.100000000000001</v>
      </c>
      <c r="AJ276" s="134" cm="1">
        <f t="array" ref="AJ276:AJ287">_xlfn._xlws.FILTER(DatabaseYr[Temperature],(DatabaseYr[Station]=$C276)*(DatabaseYr[year]=AJ$38),"not yet")</f>
        <v>15.4</v>
      </c>
      <c r="AK276" s="184" t="str" cm="1">
        <f t="array" ref="AK276">_xlfn._xlws.FILTER(DatabaseYr[Temperature],(DatabaseYr[Station]=$C276)*(DatabaseYr[year]=AK$38),"not yet")</f>
        <v>not yet</v>
      </c>
      <c r="AP276" s="133" cm="1">
        <f t="array" ref="AP276:AP287">_xlfn._xlws.FILTER(DatabaseYr[RH],(DatabaseYr[Station]=$C276)*(DatabaseYr[year]=AP$38),"not yet")</f>
        <v>74</v>
      </c>
      <c r="AQ276" s="133" cm="1">
        <f t="array" ref="AQ276:AQ287">_xlfn._xlws.FILTER(DatabaseYr[RH],(DatabaseYr[Station]=$C276)*(DatabaseYr[year]=AQ$38),"not yet")</f>
        <v>82</v>
      </c>
      <c r="AR276" s="133" cm="1">
        <f t="array" ref="AR276:AR287">_xlfn._xlws.FILTER(DatabaseYr[RH],(DatabaseYr[Station]=$C276)*(DatabaseYr[year]=AR$38),"not yet")</f>
        <v>81</v>
      </c>
      <c r="AS276" s="133" cm="1">
        <f t="array" ref="AS276:AS287">_xlfn._xlws.FILTER(DatabaseYr[RH],(DatabaseYr[Station]=$C276)*(DatabaseYr[year]=AS$38),"not yet")</f>
        <v>82</v>
      </c>
      <c r="AT276" s="133" cm="1">
        <f t="array" ref="AT276:AT287">_xlfn._xlws.FILTER(DatabaseYr[RH],(DatabaseYr[Station]=$C276)*(DatabaseYr[year]=AT$38),"not yet")</f>
        <v>85</v>
      </c>
      <c r="AU276" s="133" cm="1">
        <f t="array" ref="AU276:AU287">_xlfn._xlws.FILTER(DatabaseYr[RH],(DatabaseYr[Station]=$C276)*(DatabaseYr[year]=AU$38),"not yet")</f>
        <v>80</v>
      </c>
      <c r="AV276" s="133" cm="1">
        <f t="array" ref="AV276:AV287">_xlfn._xlws.FILTER(DatabaseYr[RH],(DatabaseYr[Station]=$C276)*(DatabaseYr[year]=AV$38),"not yet")</f>
        <v>85</v>
      </c>
      <c r="AW276" s="183" t="str" cm="1">
        <f t="array" ref="AW276">_xlfn._xlws.FILTER(DatabaseYr[RH],(DatabaseYr[Station]=$C276)*(DatabaseYr[year]=AW$38),"not yet")</f>
        <v>not yet</v>
      </c>
      <c r="BB276" s="133" cm="1">
        <f t="array" ref="BB276:BB287">_xlfn._xlws.FILTER(DatabaseYr[Precp],(DatabaseYr[Station]=$C276)*(DatabaseYr[year]=BB$38),"not yet")</f>
        <v>334.4</v>
      </c>
      <c r="BC276" s="133" cm="1">
        <f t="array" ref="BC276:BC287">_xlfn._xlws.FILTER(DatabaseYr[Precp],(DatabaseYr[Station]=$C276)*(DatabaseYr[year]=BC$38),"not yet")</f>
        <v>284.10000000000002</v>
      </c>
      <c r="BD276" s="133" cm="1">
        <f t="array" ref="BD276:BD287">_xlfn._xlws.FILTER(DatabaseYr[Precp],(DatabaseYr[Station]=$C276)*(DatabaseYr[year]=BD$38),"not yet")</f>
        <v>268.3</v>
      </c>
      <c r="BE276" s="133" cm="1">
        <f t="array" ref="BE276:BE287">_xlfn._xlws.FILTER(DatabaseYr[Precp],(DatabaseYr[Station]=$C276)*(DatabaseYr[year]=BE$38),"not yet")</f>
        <v>681.5</v>
      </c>
      <c r="BF276" s="133" cm="1">
        <f t="array" ref="BF276:BF287">_xlfn._xlws.FILTER(DatabaseYr[Precp],(DatabaseYr[Station]=$C276)*(DatabaseYr[year]=BF$38),"not yet")</f>
        <v>1101</v>
      </c>
      <c r="BG276" s="133" cm="1">
        <f t="array" ref="BG276:BG287">_xlfn._xlws.FILTER(DatabaseYr[Precp],(DatabaseYr[Station]=$C276)*(DatabaseYr[year]=BG$38),"not yet")</f>
        <v>90</v>
      </c>
      <c r="BH276" s="133" cm="1">
        <f t="array" ref="BH276:BH287">_xlfn._xlws.FILTER(DatabaseYr[Precp],(DatabaseYr[Station]=$C276)*(DatabaseYr[year]=BH$38),"not yet")</f>
        <v>372</v>
      </c>
      <c r="BI276" s="183" t="str" cm="1">
        <f t="array" ref="BI276">_xlfn._xlws.FILTER(DatabaseYr[Precp],(DatabaseYr[Station]=$C276)*(DatabaseYr[year]=BI$38),"not yet")</f>
        <v>not yet</v>
      </c>
      <c r="BN276" s="185" cm="1">
        <f t="array" ref="BN276:BN287">_xlfn._xlws.FILTER(DatabaseYr[Cloud Amount],(DatabaseYr[Station]=$C276)*(DatabaseYr[year]=BB$38),"not yet")</f>
        <v>8.1999999999999993</v>
      </c>
      <c r="BO276" s="185" cm="1">
        <f t="array" ref="BO276:BO287">_xlfn._xlws.FILTER(DatabaseYr[Cloud Amount],(DatabaseYr[Station]=$C276)*(DatabaseYr[year]=BC$38),"not yet")</f>
        <v>9.4</v>
      </c>
      <c r="BP276" s="185" cm="1">
        <f t="array" ref="BP276:BP287">_xlfn._xlws.FILTER(DatabaseYr[Cloud Amount],(DatabaseYr[Station]=$C276)*(DatabaseYr[year]=BD$38),"not yet")</f>
        <v>8.5</v>
      </c>
      <c r="BQ276" s="185" cm="1">
        <f t="array" ref="BQ276:BQ287">_xlfn._xlws.FILTER(DatabaseYr[Cloud Amount],(DatabaseYr[Station]=$C276)*(DatabaseYr[year]=BE$38),"not yet")</f>
        <v>8.8000000000000007</v>
      </c>
      <c r="BR276" s="185" cm="1">
        <f t="array" ref="BR276:BR287">_xlfn._xlws.FILTER(DatabaseYr[Cloud Amount],(DatabaseYr[Station]=$C276)*(DatabaseYr[year]=BF$38),"not yet")</f>
        <v>8.8000000000000007</v>
      </c>
      <c r="BS276" s="185" cm="1">
        <f t="array" ref="BS276:BS287">_xlfn._xlws.FILTER(DatabaseYr[Cloud Amount],(DatabaseYr[Station]=$C276)*(DatabaseYr[year]=BG$38),"not yet")</f>
        <v>7.9</v>
      </c>
      <c r="BT276" s="185" cm="1">
        <f t="array" ref="BT276:BT287">_xlfn._xlws.FILTER(DatabaseYr[Cloud Amount],(DatabaseYr[Station]=$C276)*(DatabaseYr[year]=BH$38),"not yet")</f>
        <v>8</v>
      </c>
      <c r="BU276" s="199" t="str" cm="1">
        <f t="array" ref="BU276">_xlfn._xlws.FILTER(DatabaseYr[Cloud Amount],(DatabaseYr[Station]=$C276)*(DatabaseYr[year]=BI$38),"not yet")</f>
        <v>not yet</v>
      </c>
    </row>
    <row r="277" spans="2:73" x14ac:dyDescent="0.25">
      <c r="D277" s="149" t="str">
        <f>$D$145</f>
        <v>February</v>
      </c>
      <c r="E277" s="147">
        <f>$E$145</f>
        <v>2</v>
      </c>
      <c r="F277" s="184">
        <v>204.84</v>
      </c>
      <c r="G277" s="184">
        <v>183.35</v>
      </c>
      <c r="H277" s="184">
        <v>154.30000000000001</v>
      </c>
      <c r="I277" s="184">
        <v>183.26</v>
      </c>
      <c r="J277" s="184">
        <v>180.26</v>
      </c>
      <c r="K277" s="184">
        <v>218.07</v>
      </c>
      <c r="L277" s="184">
        <v>305.56</v>
      </c>
      <c r="M277" s="184"/>
      <c r="R277" s="133">
        <v>71.400000000000006</v>
      </c>
      <c r="S277" s="133">
        <v>72.400000000000006</v>
      </c>
      <c r="T277" s="133">
        <v>43</v>
      </c>
      <c r="U277" s="133">
        <v>64.7</v>
      </c>
      <c r="V277" s="133">
        <v>51.6</v>
      </c>
      <c r="W277" s="133">
        <v>57.2</v>
      </c>
      <c r="X277" s="133">
        <v>98.5</v>
      </c>
      <c r="Y277" s="183"/>
      <c r="AD277" s="134">
        <v>17.100000000000001</v>
      </c>
      <c r="AE277" s="134">
        <v>16.399999999999999</v>
      </c>
      <c r="AF277" s="134">
        <v>16.8</v>
      </c>
      <c r="AG277" s="134">
        <v>15.8</v>
      </c>
      <c r="AH277" s="134">
        <v>18.899999999999999</v>
      </c>
      <c r="AI277" s="134">
        <v>18.2</v>
      </c>
      <c r="AJ277" s="134">
        <v>18.7</v>
      </c>
      <c r="AK277" s="184"/>
      <c r="AP277" s="133">
        <v>81</v>
      </c>
      <c r="AQ277" s="133">
        <v>77</v>
      </c>
      <c r="AR277" s="133">
        <v>76</v>
      </c>
      <c r="AS277" s="133">
        <v>82</v>
      </c>
      <c r="AT277" s="133">
        <v>86</v>
      </c>
      <c r="AU277" s="133">
        <v>83</v>
      </c>
      <c r="AV277" s="133">
        <v>82</v>
      </c>
      <c r="AW277" s="183"/>
      <c r="BB277" s="133">
        <v>207</v>
      </c>
      <c r="BC277" s="133">
        <v>341.3</v>
      </c>
      <c r="BD277" s="133">
        <v>209.3</v>
      </c>
      <c r="BE277" s="133">
        <v>209.5</v>
      </c>
      <c r="BF277" s="133">
        <v>94.5</v>
      </c>
      <c r="BG277" s="133">
        <v>243.5</v>
      </c>
      <c r="BH277" s="133">
        <v>315</v>
      </c>
      <c r="BI277" s="183"/>
      <c r="BN277" s="185">
        <v>8.1</v>
      </c>
      <c r="BO277" s="185">
        <v>7.9</v>
      </c>
      <c r="BP277" s="185">
        <v>8.6999999999999993</v>
      </c>
      <c r="BQ277" s="185">
        <v>8.5</v>
      </c>
      <c r="BR277" s="185">
        <v>8.5</v>
      </c>
      <c r="BS277" s="185">
        <v>8.5</v>
      </c>
      <c r="BT277" s="185">
        <v>6.7</v>
      </c>
      <c r="BU277" s="199"/>
    </row>
    <row r="278" spans="2:73" x14ac:dyDescent="0.25">
      <c r="D278" s="149" t="str">
        <f>$D$146</f>
        <v>March</v>
      </c>
      <c r="E278" s="147">
        <f>$E$146</f>
        <v>3</v>
      </c>
      <c r="F278" s="184">
        <v>262.16000000000003</v>
      </c>
      <c r="G278" s="184">
        <v>293.79000000000002</v>
      </c>
      <c r="H278" s="184">
        <v>233.56</v>
      </c>
      <c r="I278" s="184">
        <v>384.92</v>
      </c>
      <c r="J278" s="184">
        <v>263.04000000000002</v>
      </c>
      <c r="K278" s="184">
        <v>300.58999999999997</v>
      </c>
      <c r="L278" s="184">
        <v>325.92</v>
      </c>
      <c r="M278" s="184"/>
      <c r="R278" s="133">
        <v>79.3</v>
      </c>
      <c r="S278" s="133">
        <v>95</v>
      </c>
      <c r="T278" s="133">
        <v>57.6</v>
      </c>
      <c r="U278" s="133">
        <v>125.5</v>
      </c>
      <c r="V278" s="133">
        <v>68.5</v>
      </c>
      <c r="W278" s="133">
        <v>99.2</v>
      </c>
      <c r="X278" s="133">
        <v>84.7</v>
      </c>
      <c r="Y278" s="183"/>
      <c r="AD278" s="134">
        <v>18.899999999999999</v>
      </c>
      <c r="AE278" s="134">
        <v>18.100000000000001</v>
      </c>
      <c r="AF278" s="134">
        <v>18.399999999999999</v>
      </c>
      <c r="AG278" s="134">
        <v>20.100000000000001</v>
      </c>
      <c r="AH278" s="134">
        <v>19.8</v>
      </c>
      <c r="AI278" s="134">
        <v>20</v>
      </c>
      <c r="AJ278" s="134">
        <v>20.2</v>
      </c>
      <c r="AK278" s="184"/>
      <c r="AP278" s="133">
        <v>84</v>
      </c>
      <c r="AQ278" s="133">
        <v>79</v>
      </c>
      <c r="AR278" s="133">
        <v>78</v>
      </c>
      <c r="AS278" s="133">
        <v>75</v>
      </c>
      <c r="AT278" s="133">
        <v>80</v>
      </c>
      <c r="AU278" s="133">
        <v>84</v>
      </c>
      <c r="AV278" s="133">
        <v>86</v>
      </c>
      <c r="AW278" s="183"/>
      <c r="BB278" s="133">
        <v>540.9</v>
      </c>
      <c r="BC278" s="133">
        <v>192.5</v>
      </c>
      <c r="BD278" s="133">
        <v>130.69999999999999</v>
      </c>
      <c r="BE278" s="133">
        <v>119.2</v>
      </c>
      <c r="BF278" s="133">
        <v>206</v>
      </c>
      <c r="BG278" s="133">
        <v>161.5</v>
      </c>
      <c r="BH278" s="133">
        <v>124.5</v>
      </c>
      <c r="BI278" s="183"/>
      <c r="BN278" s="185">
        <v>8.1</v>
      </c>
      <c r="BO278" s="185">
        <v>7.7</v>
      </c>
      <c r="BP278" s="185">
        <v>8.4</v>
      </c>
      <c r="BQ278" s="185">
        <v>6.8</v>
      </c>
      <c r="BR278" s="185">
        <v>8.1</v>
      </c>
      <c r="BS278" s="185">
        <v>8</v>
      </c>
      <c r="BT278" s="185">
        <v>7.3</v>
      </c>
      <c r="BU278" s="199"/>
    </row>
    <row r="279" spans="2:73" x14ac:dyDescent="0.25">
      <c r="D279" s="149" t="str">
        <f>$D$147</f>
        <v>April</v>
      </c>
      <c r="E279" s="147">
        <f>$E$147</f>
        <v>4</v>
      </c>
      <c r="F279" s="184">
        <v>340.87</v>
      </c>
      <c r="G279" s="184">
        <v>332.22</v>
      </c>
      <c r="H279" s="184">
        <v>400.98</v>
      </c>
      <c r="I279" s="184">
        <v>385.2</v>
      </c>
      <c r="J279" s="184">
        <v>421.78</v>
      </c>
      <c r="K279" s="184">
        <v>295.13</v>
      </c>
      <c r="L279" s="184">
        <v>334.4</v>
      </c>
      <c r="M279" s="184"/>
      <c r="R279" s="133">
        <v>110.5</v>
      </c>
      <c r="S279" s="133">
        <v>100.1</v>
      </c>
      <c r="T279" s="133">
        <v>117.6</v>
      </c>
      <c r="U279" s="133">
        <v>117.9</v>
      </c>
      <c r="V279" s="133">
        <v>123.9</v>
      </c>
      <c r="W279" s="133">
        <v>77</v>
      </c>
      <c r="X279" s="133">
        <v>64.900000000000006</v>
      </c>
      <c r="Y279" s="183"/>
      <c r="AD279" s="134">
        <v>22.1</v>
      </c>
      <c r="AE279" s="134">
        <v>23.4</v>
      </c>
      <c r="AF279" s="134">
        <v>21.7</v>
      </c>
      <c r="AG279" s="134">
        <v>22.2</v>
      </c>
      <c r="AH279" s="134">
        <v>23.4</v>
      </c>
      <c r="AI279" s="134">
        <v>20.3</v>
      </c>
      <c r="AJ279" s="134">
        <v>21.7</v>
      </c>
      <c r="AK279" s="184"/>
      <c r="AP279" s="133">
        <v>81</v>
      </c>
      <c r="AQ279" s="133">
        <v>83</v>
      </c>
      <c r="AR279" s="133">
        <v>75</v>
      </c>
      <c r="AS279" s="133">
        <v>77</v>
      </c>
      <c r="AT279" s="133">
        <v>84</v>
      </c>
      <c r="AU279" s="133">
        <v>82</v>
      </c>
      <c r="AV279" s="133">
        <v>84</v>
      </c>
      <c r="AW279" s="183"/>
      <c r="BB279" s="133">
        <v>84.1</v>
      </c>
      <c r="BC279" s="133">
        <v>76.2</v>
      </c>
      <c r="BD279" s="133">
        <v>127.9</v>
      </c>
      <c r="BE279" s="133">
        <v>48.5</v>
      </c>
      <c r="BF279" s="133">
        <v>677.5</v>
      </c>
      <c r="BG279" s="133">
        <v>327</v>
      </c>
      <c r="BH279" s="133">
        <v>108.5</v>
      </c>
      <c r="BI279" s="183"/>
      <c r="BN279" s="185">
        <v>7.5</v>
      </c>
      <c r="BO279" s="185">
        <v>7.6</v>
      </c>
      <c r="BP279" s="185">
        <v>7.1</v>
      </c>
      <c r="BQ279" s="185">
        <v>7.5</v>
      </c>
      <c r="BR279" s="185">
        <v>6.9</v>
      </c>
      <c r="BS279" s="185">
        <v>8.5</v>
      </c>
      <c r="BT279" s="185">
        <v>8.5</v>
      </c>
      <c r="BU279" s="199"/>
    </row>
    <row r="280" spans="2:73" x14ac:dyDescent="0.25">
      <c r="D280" s="149" t="str">
        <f>$D$148</f>
        <v>May</v>
      </c>
      <c r="E280" s="147">
        <f>$E$148</f>
        <v>5</v>
      </c>
      <c r="F280" s="184">
        <v>416.94</v>
      </c>
      <c r="G280" s="184">
        <v>464.02</v>
      </c>
      <c r="H280" s="184">
        <v>372.54</v>
      </c>
      <c r="I280" s="184">
        <v>553.1</v>
      </c>
      <c r="J280" s="184">
        <v>309.7</v>
      </c>
      <c r="K280" s="184">
        <v>413.68</v>
      </c>
      <c r="L280" s="184">
        <v>567.46</v>
      </c>
      <c r="M280" s="184"/>
      <c r="R280" s="133">
        <v>127.6</v>
      </c>
      <c r="S280" s="133">
        <v>127.7</v>
      </c>
      <c r="T280" s="133">
        <v>83.4</v>
      </c>
      <c r="U280" s="133">
        <v>198.4</v>
      </c>
      <c r="V280" s="133">
        <v>55.1</v>
      </c>
      <c r="W280" s="133">
        <v>96.8</v>
      </c>
      <c r="X280" s="133">
        <v>152.69999999999999</v>
      </c>
      <c r="Y280" s="183"/>
      <c r="AD280" s="134">
        <v>25.2</v>
      </c>
      <c r="AE280" s="134">
        <v>26.1</v>
      </c>
      <c r="AF280" s="134">
        <v>24.5</v>
      </c>
      <c r="AG280" s="134">
        <v>26.7</v>
      </c>
      <c r="AH280" s="134">
        <v>23.6</v>
      </c>
      <c r="AI280" s="134">
        <v>25.5</v>
      </c>
      <c r="AJ280" s="134">
        <v>26.9</v>
      </c>
      <c r="AK280" s="184"/>
      <c r="AP280" s="133">
        <v>84</v>
      </c>
      <c r="AQ280" s="133">
        <v>82</v>
      </c>
      <c r="AR280" s="133">
        <v>83</v>
      </c>
      <c r="AS280" s="133">
        <v>78</v>
      </c>
      <c r="AT280" s="133">
        <v>87</v>
      </c>
      <c r="AU280" s="133">
        <v>88</v>
      </c>
      <c r="AV280" s="133">
        <v>83</v>
      </c>
      <c r="AW280" s="183"/>
      <c r="BB280" s="133">
        <v>288.3</v>
      </c>
      <c r="BC280" s="133">
        <v>189.1</v>
      </c>
      <c r="BD280" s="133">
        <v>271.7</v>
      </c>
      <c r="BE280" s="133">
        <v>33</v>
      </c>
      <c r="BF280" s="133">
        <v>372.5</v>
      </c>
      <c r="BG280" s="133">
        <v>212</v>
      </c>
      <c r="BH280" s="133">
        <v>140</v>
      </c>
      <c r="BI280" s="183"/>
      <c r="BN280" s="185">
        <v>7.4</v>
      </c>
      <c r="BO280" s="185">
        <v>7.4</v>
      </c>
      <c r="BP280" s="185">
        <v>8.1999999999999993</v>
      </c>
      <c r="BQ280" s="185">
        <v>6.1</v>
      </c>
      <c r="BR280" s="185">
        <v>9</v>
      </c>
      <c r="BS280" s="185">
        <v>7.9</v>
      </c>
      <c r="BT280" s="185">
        <v>7</v>
      </c>
      <c r="BU280" s="199"/>
    </row>
    <row r="281" spans="2:73" x14ac:dyDescent="0.25">
      <c r="D281" s="149" t="str">
        <f>$D$149</f>
        <v>June</v>
      </c>
      <c r="E281" s="147">
        <f>$E$149</f>
        <v>6</v>
      </c>
      <c r="F281" s="184">
        <v>603.52</v>
      </c>
      <c r="G281" s="184">
        <v>560.04999999999995</v>
      </c>
      <c r="H281" s="184">
        <v>482.83</v>
      </c>
      <c r="I281" s="184">
        <v>488.74</v>
      </c>
      <c r="J281" s="184">
        <v>465.81</v>
      </c>
      <c r="K281" s="184">
        <v>654.9</v>
      </c>
      <c r="L281" s="184">
        <v>563.32000000000005</v>
      </c>
      <c r="M281" s="184"/>
      <c r="R281" s="133">
        <v>244.5</v>
      </c>
      <c r="S281" s="133">
        <v>211</v>
      </c>
      <c r="T281" s="133">
        <v>125.6</v>
      </c>
      <c r="U281" s="133">
        <v>155.80000000000001</v>
      </c>
      <c r="V281" s="133">
        <v>132.69999999999999</v>
      </c>
      <c r="W281" s="133">
        <v>220.1</v>
      </c>
      <c r="X281" s="133">
        <v>153.69999999999999</v>
      </c>
      <c r="Y281" s="183"/>
      <c r="AD281" s="134">
        <v>28.9</v>
      </c>
      <c r="AE281" s="134">
        <v>28.4</v>
      </c>
      <c r="AF281" s="134">
        <v>27.2</v>
      </c>
      <c r="AG281" s="134">
        <v>27.3</v>
      </c>
      <c r="AH281" s="134">
        <v>27.3</v>
      </c>
      <c r="AI281" s="134">
        <v>28.8</v>
      </c>
      <c r="AJ281" s="134">
        <v>28</v>
      </c>
      <c r="AK281" s="184"/>
      <c r="AP281" s="133">
        <v>79</v>
      </c>
      <c r="AQ281" s="133">
        <v>79</v>
      </c>
      <c r="AR281" s="133">
        <v>84</v>
      </c>
      <c r="AS281" s="133">
        <v>81</v>
      </c>
      <c r="AT281" s="133">
        <v>83</v>
      </c>
      <c r="AU281" s="133">
        <v>78</v>
      </c>
      <c r="AV281" s="133">
        <v>83</v>
      </c>
      <c r="AW281" s="183"/>
      <c r="BB281" s="133">
        <v>50.6</v>
      </c>
      <c r="BC281" s="133">
        <v>398.5</v>
      </c>
      <c r="BD281" s="133">
        <v>329.9</v>
      </c>
      <c r="BE281" s="133">
        <v>328</v>
      </c>
      <c r="BF281" s="133">
        <v>106.5</v>
      </c>
      <c r="BG281" s="133">
        <v>224.5</v>
      </c>
      <c r="BH281" s="133">
        <v>276.5</v>
      </c>
      <c r="BI281" s="183"/>
      <c r="BN281" s="185">
        <v>6.1</v>
      </c>
      <c r="BO281" s="185">
        <v>6.3</v>
      </c>
      <c r="BP281" s="185">
        <v>7.3</v>
      </c>
      <c r="BQ281" s="185">
        <v>7.1</v>
      </c>
      <c r="BR281" s="185">
        <v>7.7</v>
      </c>
      <c r="BS281" s="185">
        <v>6.2</v>
      </c>
      <c r="BT281" s="185">
        <v>7.6</v>
      </c>
      <c r="BU281" s="199"/>
    </row>
    <row r="282" spans="2:73" x14ac:dyDescent="0.25">
      <c r="D282" s="149" t="str">
        <f>$D$150</f>
        <v>July</v>
      </c>
      <c r="E282" s="147">
        <f>$E$150</f>
        <v>7</v>
      </c>
      <c r="F282" s="184">
        <v>626.76</v>
      </c>
      <c r="G282" s="184">
        <v>681.24</v>
      </c>
      <c r="H282" s="184">
        <v>681.51</v>
      </c>
      <c r="I282" s="184">
        <v>624.22</v>
      </c>
      <c r="J282" s="184">
        <v>659.66</v>
      </c>
      <c r="K282" s="184">
        <v>677.8</v>
      </c>
      <c r="L282" s="184">
        <v>714.9</v>
      </c>
      <c r="M282" s="184"/>
      <c r="R282" s="133">
        <v>250.7</v>
      </c>
      <c r="S282" s="133">
        <v>279.10000000000002</v>
      </c>
      <c r="T282" s="133">
        <v>202</v>
      </c>
      <c r="U282" s="133">
        <v>220.5</v>
      </c>
      <c r="V282" s="133">
        <v>224.6</v>
      </c>
      <c r="W282" s="133">
        <v>235.8</v>
      </c>
      <c r="X282" s="133">
        <v>220.7</v>
      </c>
      <c r="Y282" s="183"/>
      <c r="AD282" s="134">
        <v>29.1</v>
      </c>
      <c r="AE282" s="134">
        <v>29.3</v>
      </c>
      <c r="AF282" s="134">
        <v>29.3</v>
      </c>
      <c r="AG282" s="134">
        <v>28.7</v>
      </c>
      <c r="AH282" s="134">
        <v>29.1</v>
      </c>
      <c r="AI282" s="134">
        <v>29.4</v>
      </c>
      <c r="AJ282" s="134">
        <v>29.4</v>
      </c>
      <c r="AK282" s="184"/>
      <c r="AP282" s="133">
        <v>75</v>
      </c>
      <c r="AQ282" s="133">
        <v>77</v>
      </c>
      <c r="AR282" s="133">
        <v>74</v>
      </c>
      <c r="AS282" s="133">
        <v>76</v>
      </c>
      <c r="AT282" s="133">
        <v>78</v>
      </c>
      <c r="AU282" s="133">
        <v>77</v>
      </c>
      <c r="AV282" s="133">
        <v>77</v>
      </c>
      <c r="AW282" s="183"/>
      <c r="BB282" s="133">
        <v>45</v>
      </c>
      <c r="BC282" s="133">
        <v>141.1</v>
      </c>
      <c r="BD282" s="133">
        <v>219.1</v>
      </c>
      <c r="BE282" s="133">
        <v>99</v>
      </c>
      <c r="BF282" s="133">
        <v>88.5</v>
      </c>
      <c r="BG282" s="133">
        <v>77.5</v>
      </c>
      <c r="BH282" s="133">
        <v>160.5</v>
      </c>
      <c r="BI282" s="183"/>
      <c r="BN282" s="185">
        <v>5.4</v>
      </c>
      <c r="BO282" s="185">
        <v>4.2</v>
      </c>
      <c r="BP282" s="185">
        <v>5</v>
      </c>
      <c r="BQ282" s="185">
        <v>6</v>
      </c>
      <c r="BR282" s="185">
        <v>6.2</v>
      </c>
      <c r="BS282" s="185">
        <v>6</v>
      </c>
      <c r="BT282" s="185">
        <v>5.9</v>
      </c>
      <c r="BU282" s="199"/>
    </row>
    <row r="283" spans="2:73" x14ac:dyDescent="0.25">
      <c r="D283" s="149" t="str">
        <f>$D$151</f>
        <v>August</v>
      </c>
      <c r="E283" s="147">
        <f>$E$151</f>
        <v>8</v>
      </c>
      <c r="F283" s="184">
        <v>435.67</v>
      </c>
      <c r="G283" s="184">
        <v>612.51</v>
      </c>
      <c r="H283" s="184">
        <v>681.68</v>
      </c>
      <c r="I283" s="184">
        <v>583.05999999999995</v>
      </c>
      <c r="J283" s="184">
        <v>584.17999999999995</v>
      </c>
      <c r="K283" s="184">
        <v>620.70000000000005</v>
      </c>
      <c r="L283" s="184">
        <v>589.23</v>
      </c>
      <c r="M283" s="184"/>
      <c r="R283" s="133">
        <v>155.19999999999999</v>
      </c>
      <c r="S283" s="133">
        <v>227.5</v>
      </c>
      <c r="T283" s="133">
        <v>215.1</v>
      </c>
      <c r="U283" s="133">
        <v>187.7</v>
      </c>
      <c r="V283" s="133">
        <v>194.9</v>
      </c>
      <c r="W283" s="133">
        <v>211.5</v>
      </c>
      <c r="X283" s="133">
        <v>169.5</v>
      </c>
      <c r="Y283" s="183"/>
      <c r="AD283" s="134">
        <v>27.5</v>
      </c>
      <c r="AE283" s="134">
        <v>28.9</v>
      </c>
      <c r="AF283" s="134">
        <v>29.2</v>
      </c>
      <c r="AG283" s="134">
        <v>28.4</v>
      </c>
      <c r="AH283" s="134">
        <v>28.8</v>
      </c>
      <c r="AI283" s="134">
        <v>29.1</v>
      </c>
      <c r="AJ283" s="134">
        <v>28.3</v>
      </c>
      <c r="AK283" s="184"/>
      <c r="AP283" s="133">
        <v>81</v>
      </c>
      <c r="AQ283" s="133">
        <v>75</v>
      </c>
      <c r="AR283" s="133">
        <v>77</v>
      </c>
      <c r="AS283" s="133">
        <v>77</v>
      </c>
      <c r="AT283" s="133">
        <v>80</v>
      </c>
      <c r="AU283" s="133">
        <v>76</v>
      </c>
      <c r="AV283" s="133">
        <v>83</v>
      </c>
      <c r="AW283" s="183"/>
      <c r="BB283" s="133">
        <v>771.3</v>
      </c>
      <c r="BC283" s="133">
        <v>141.5</v>
      </c>
      <c r="BD283" s="133">
        <v>88.4</v>
      </c>
      <c r="BE283" s="133">
        <v>117.5</v>
      </c>
      <c r="BF283" s="133">
        <v>219.5</v>
      </c>
      <c r="BG283" s="133">
        <v>152.5</v>
      </c>
      <c r="BH283" s="133">
        <v>113</v>
      </c>
      <c r="BI283" s="183"/>
      <c r="BN283" s="185">
        <v>6.6</v>
      </c>
      <c r="BO283" s="185">
        <v>5.2</v>
      </c>
      <c r="BP283" s="185">
        <v>4.3</v>
      </c>
      <c r="BQ283" s="185">
        <v>6.3</v>
      </c>
      <c r="BR283" s="185">
        <v>6.6</v>
      </c>
      <c r="BS283" s="185">
        <v>5.8</v>
      </c>
      <c r="BT283" s="185">
        <v>6</v>
      </c>
      <c r="BU283" s="199"/>
    </row>
    <row r="284" spans="2:73" x14ac:dyDescent="0.25">
      <c r="D284" s="149" t="str">
        <f>$D$152</f>
        <v>September</v>
      </c>
      <c r="E284" s="147">
        <f>$E$152</f>
        <v>9</v>
      </c>
      <c r="F284" s="184">
        <v>445.79</v>
      </c>
      <c r="G284" s="184">
        <v>369.59</v>
      </c>
      <c r="H284" s="184">
        <v>499.56</v>
      </c>
      <c r="I284" s="184">
        <v>479.71</v>
      </c>
      <c r="J284" s="184">
        <v>430.49</v>
      </c>
      <c r="K284" s="184">
        <v>416.05</v>
      </c>
      <c r="L284" s="184">
        <v>579.54</v>
      </c>
      <c r="M284" s="184"/>
      <c r="R284" s="133">
        <v>154.1</v>
      </c>
      <c r="S284" s="133">
        <v>105.7</v>
      </c>
      <c r="T284" s="133">
        <v>152.19999999999999</v>
      </c>
      <c r="U284" s="133">
        <v>177.7</v>
      </c>
      <c r="V284" s="133">
        <v>128.30000000000001</v>
      </c>
      <c r="W284" s="133">
        <v>122.5</v>
      </c>
      <c r="X284" s="133">
        <v>248.4</v>
      </c>
      <c r="Y284" s="183"/>
      <c r="AD284" s="134">
        <v>26.6</v>
      </c>
      <c r="AE284" s="134">
        <v>27.2</v>
      </c>
      <c r="AF284" s="134">
        <v>28.3</v>
      </c>
      <c r="AG284" s="134">
        <v>27.3</v>
      </c>
      <c r="AH284" s="134">
        <v>26.8</v>
      </c>
      <c r="AI284" s="134">
        <v>27</v>
      </c>
      <c r="AJ284" s="134">
        <v>28</v>
      </c>
      <c r="AK284" s="184"/>
      <c r="AP284" s="133">
        <v>77</v>
      </c>
      <c r="AQ284" s="133">
        <v>82</v>
      </c>
      <c r="AR284" s="133">
        <v>77</v>
      </c>
      <c r="AS284" s="133">
        <v>77</v>
      </c>
      <c r="AT284" s="133">
        <v>78</v>
      </c>
      <c r="AU284" s="133">
        <v>78</v>
      </c>
      <c r="AV284" s="133">
        <v>82</v>
      </c>
      <c r="AW284" s="183"/>
      <c r="BB284" s="133">
        <v>314.60000000000002</v>
      </c>
      <c r="BC284" s="133">
        <v>777.5</v>
      </c>
      <c r="BD284" s="133">
        <v>463</v>
      </c>
      <c r="BE284" s="133">
        <v>432.5</v>
      </c>
      <c r="BF284" s="133">
        <v>472</v>
      </c>
      <c r="BG284" s="133">
        <v>66</v>
      </c>
      <c r="BH284" s="133">
        <v>225.5</v>
      </c>
      <c r="BI284" s="183"/>
      <c r="BN284" s="185">
        <v>6.5</v>
      </c>
      <c r="BO284" s="185">
        <v>7.9</v>
      </c>
      <c r="BP284" s="185">
        <v>5.8</v>
      </c>
      <c r="BQ284" s="185">
        <v>5.8</v>
      </c>
      <c r="BR284" s="185">
        <v>7.3</v>
      </c>
      <c r="BS284" s="185">
        <v>7.5</v>
      </c>
      <c r="BT284" s="185">
        <v>4.5</v>
      </c>
      <c r="BU284" s="199"/>
    </row>
    <row r="285" spans="2:73" x14ac:dyDescent="0.25">
      <c r="D285" s="149" t="str">
        <f>$D$153</f>
        <v>October</v>
      </c>
      <c r="E285" s="147">
        <f>$E$153</f>
        <v>10</v>
      </c>
      <c r="F285" s="184">
        <v>272.88</v>
      </c>
      <c r="G285" s="184">
        <v>332.27</v>
      </c>
      <c r="H285" s="184">
        <v>273.58</v>
      </c>
      <c r="I285" s="184">
        <v>253.85</v>
      </c>
      <c r="J285" s="184">
        <v>373.68</v>
      </c>
      <c r="K285" s="184">
        <v>201.51</v>
      </c>
      <c r="L285" s="184">
        <v>285.62</v>
      </c>
      <c r="M285" s="184"/>
      <c r="R285" s="133">
        <v>91.3</v>
      </c>
      <c r="S285" s="133">
        <v>108.6</v>
      </c>
      <c r="T285" s="133">
        <v>72.2</v>
      </c>
      <c r="U285" s="133">
        <v>55.7</v>
      </c>
      <c r="V285" s="133">
        <v>134.80000000000001</v>
      </c>
      <c r="W285" s="133">
        <v>43.9</v>
      </c>
      <c r="X285" s="133">
        <v>91.6</v>
      </c>
      <c r="Y285" s="183"/>
      <c r="AD285" s="134">
        <v>24.6</v>
      </c>
      <c r="AE285" s="134">
        <v>26.3</v>
      </c>
      <c r="AF285" s="134">
        <v>25.3</v>
      </c>
      <c r="AG285" s="134">
        <v>22.8</v>
      </c>
      <c r="AH285" s="134">
        <v>24.2</v>
      </c>
      <c r="AI285" s="134">
        <v>23.7</v>
      </c>
      <c r="AJ285" s="134">
        <v>24.5</v>
      </c>
      <c r="AK285" s="184"/>
      <c r="AP285" s="133">
        <v>79</v>
      </c>
      <c r="AQ285" s="133">
        <v>83</v>
      </c>
      <c r="AR285" s="133">
        <v>77</v>
      </c>
      <c r="AS285" s="133">
        <v>78</v>
      </c>
      <c r="AT285" s="133">
        <v>80</v>
      </c>
      <c r="AU285" s="133">
        <v>87</v>
      </c>
      <c r="AV285" s="133">
        <v>88</v>
      </c>
      <c r="AW285" s="183"/>
      <c r="BB285" s="133">
        <v>477.1</v>
      </c>
      <c r="BC285" s="133">
        <v>872.4</v>
      </c>
      <c r="BD285" s="133">
        <v>641.79999999999995</v>
      </c>
      <c r="BE285" s="133">
        <v>983.5</v>
      </c>
      <c r="BF285" s="133">
        <v>355.5</v>
      </c>
      <c r="BG285" s="133">
        <v>982</v>
      </c>
      <c r="BH285" s="133">
        <v>659.5</v>
      </c>
      <c r="BI285" s="183"/>
      <c r="BN285" s="185">
        <v>7.6</v>
      </c>
      <c r="BO285" s="185">
        <v>7.4</v>
      </c>
      <c r="BP285" s="185">
        <v>7.9</v>
      </c>
      <c r="BQ285" s="185">
        <v>8.1</v>
      </c>
      <c r="BR285" s="185">
        <v>6.8</v>
      </c>
      <c r="BS285" s="185">
        <v>8.6</v>
      </c>
      <c r="BT285" s="185">
        <v>8.1</v>
      </c>
      <c r="BU285" s="199"/>
    </row>
    <row r="286" spans="2:73" x14ac:dyDescent="0.25">
      <c r="D286" s="149" t="str">
        <f>$D$154</f>
        <v>November</v>
      </c>
      <c r="E286" s="147">
        <f>$E$154</f>
        <v>11</v>
      </c>
      <c r="F286" s="184">
        <v>230.57</v>
      </c>
      <c r="G286" s="184">
        <v>191.91</v>
      </c>
      <c r="H286" s="184">
        <v>163.16</v>
      </c>
      <c r="I286" s="184">
        <v>206.12</v>
      </c>
      <c r="J286" s="184">
        <v>190.13</v>
      </c>
      <c r="K286" s="184">
        <v>163.37</v>
      </c>
      <c r="L286" s="184">
        <v>156.71</v>
      </c>
      <c r="M286" s="184"/>
      <c r="R286" s="133">
        <v>100.2</v>
      </c>
      <c r="S286" s="133">
        <v>68.599999999999994</v>
      </c>
      <c r="T286" s="133">
        <v>46.8</v>
      </c>
      <c r="U286" s="133">
        <v>52</v>
      </c>
      <c r="V286" s="133">
        <v>55</v>
      </c>
      <c r="W286" s="133">
        <v>45.6</v>
      </c>
      <c r="X286" s="133">
        <v>42.4</v>
      </c>
      <c r="Y286" s="183"/>
      <c r="AD286" s="134">
        <v>22.7</v>
      </c>
      <c r="AE286" s="134">
        <v>21.9</v>
      </c>
      <c r="AF286" s="134">
        <v>21.7</v>
      </c>
      <c r="AG286" s="134">
        <v>21.8</v>
      </c>
      <c r="AH286" s="134">
        <v>21.1</v>
      </c>
      <c r="AI286" s="134">
        <v>21.8</v>
      </c>
      <c r="AJ286" s="134">
        <v>20.399999999999999</v>
      </c>
      <c r="AK286" s="184"/>
      <c r="AP286" s="133">
        <v>83</v>
      </c>
      <c r="AQ286" s="133">
        <v>82</v>
      </c>
      <c r="AR286" s="133">
        <v>88</v>
      </c>
      <c r="AS286" s="133">
        <v>84</v>
      </c>
      <c r="AT286" s="133">
        <v>84</v>
      </c>
      <c r="AU286" s="133">
        <v>92</v>
      </c>
      <c r="AV286" s="133">
        <v>88</v>
      </c>
      <c r="AW286" s="183"/>
      <c r="BB286" s="133">
        <v>715.3</v>
      </c>
      <c r="BC286" s="133">
        <v>928.3</v>
      </c>
      <c r="BD286" s="133">
        <v>999.3</v>
      </c>
      <c r="BE286" s="133">
        <v>663</v>
      </c>
      <c r="BF286" s="133">
        <v>306.5</v>
      </c>
      <c r="BG286" s="133">
        <v>1102</v>
      </c>
      <c r="BH286" s="133">
        <v>340</v>
      </c>
      <c r="BI286" s="183"/>
      <c r="BN286" s="185">
        <v>7.2</v>
      </c>
      <c r="BO286" s="185">
        <v>8</v>
      </c>
      <c r="BP286" s="185">
        <v>8.6999999999999993</v>
      </c>
      <c r="BQ286" s="185">
        <v>8.4</v>
      </c>
      <c r="BR286" s="185">
        <v>8.5</v>
      </c>
      <c r="BS286" s="185">
        <v>8.6999999999999993</v>
      </c>
      <c r="BT286" s="185">
        <v>8.9</v>
      </c>
      <c r="BU286" s="199"/>
    </row>
    <row r="287" spans="2:73" x14ac:dyDescent="0.25">
      <c r="D287" s="149" t="str">
        <f>$D$155</f>
        <v>December</v>
      </c>
      <c r="E287" s="147">
        <f>$E$155</f>
        <v>12</v>
      </c>
      <c r="F287" s="184">
        <v>112.83</v>
      </c>
      <c r="G287" s="184">
        <v>142.49</v>
      </c>
      <c r="H287" s="184">
        <v>102.8</v>
      </c>
      <c r="I287" s="184">
        <v>205.07</v>
      </c>
      <c r="J287" s="184">
        <v>193.64</v>
      </c>
      <c r="K287" s="184">
        <v>99.67</v>
      </c>
      <c r="L287" s="184">
        <v>161.59</v>
      </c>
      <c r="M287" s="184"/>
      <c r="R287" s="133">
        <v>30.5</v>
      </c>
      <c r="S287" s="133">
        <v>60.1</v>
      </c>
      <c r="T287" s="133">
        <v>30.2</v>
      </c>
      <c r="U287" s="133">
        <v>78.2</v>
      </c>
      <c r="V287" s="133">
        <v>71.400000000000006</v>
      </c>
      <c r="W287" s="133">
        <v>19.399999999999999</v>
      </c>
      <c r="X287" s="133">
        <v>46.1</v>
      </c>
      <c r="Y287" s="183"/>
      <c r="AD287" s="134">
        <v>18.8</v>
      </c>
      <c r="AE287" s="134">
        <v>19.3</v>
      </c>
      <c r="AF287" s="134">
        <v>17.2</v>
      </c>
      <c r="AG287" s="134">
        <v>19</v>
      </c>
      <c r="AH287" s="134">
        <v>18.600000000000001</v>
      </c>
      <c r="AI287" s="134">
        <v>17.8</v>
      </c>
      <c r="AJ287" s="134">
        <v>18</v>
      </c>
      <c r="AK287" s="184"/>
      <c r="AP287" s="133">
        <v>81</v>
      </c>
      <c r="AQ287" s="133">
        <v>81</v>
      </c>
      <c r="AR287" s="133">
        <v>84</v>
      </c>
      <c r="AS287" s="133">
        <v>85</v>
      </c>
      <c r="AT287" s="133">
        <v>85</v>
      </c>
      <c r="AU287" s="133">
        <v>94</v>
      </c>
      <c r="AV287" s="133">
        <v>85</v>
      </c>
      <c r="AW287" s="183"/>
      <c r="BB287" s="133">
        <v>240.5</v>
      </c>
      <c r="BC287" s="133">
        <v>381.6</v>
      </c>
      <c r="BD287" s="133">
        <v>1015.9</v>
      </c>
      <c r="BE287" s="133">
        <v>1291</v>
      </c>
      <c r="BF287" s="133">
        <v>391</v>
      </c>
      <c r="BG287" s="133">
        <v>1793</v>
      </c>
      <c r="BH287" s="133">
        <v>398</v>
      </c>
      <c r="BI287" s="183"/>
      <c r="BN287" s="185">
        <v>9</v>
      </c>
      <c r="BO287" s="185">
        <v>8.4</v>
      </c>
      <c r="BP287" s="185">
        <v>9.1999999999999993</v>
      </c>
      <c r="BQ287" s="185">
        <v>7.3</v>
      </c>
      <c r="BR287" s="185">
        <v>7.9</v>
      </c>
      <c r="BS287" s="185">
        <v>9.3000000000000007</v>
      </c>
      <c r="BT287" s="185">
        <v>8.6</v>
      </c>
      <c r="BU287" s="199"/>
    </row>
    <row r="288" spans="2:73" x14ac:dyDescent="0.25">
      <c r="B288" s="195" t="str">
        <f>_xlfn.XLOOKUP(C288,TableStation[Station],TableStation[Name])</f>
        <v>金門</v>
      </c>
      <c r="C288" s="196" t="s">
        <v>5931</v>
      </c>
      <c r="D288" s="197" t="str">
        <f>$D$144</f>
        <v>January</v>
      </c>
      <c r="E288" s="198">
        <f>$E$144</f>
        <v>1</v>
      </c>
      <c r="F288" s="184" cm="1">
        <f t="array" ref="F288:F299">_xlfn._xlws.FILTER(DatabaseYr[GloblRad],(DatabaseYr[Station]=$C288)*(DatabaseYr[year]=F$38),"not yet")</f>
        <v>337.01</v>
      </c>
      <c r="G288" s="184" cm="1">
        <f t="array" ref="G288:G299">_xlfn._xlws.FILTER(DatabaseYr[GloblRad],(DatabaseYr[Station]=$C288)*(DatabaseYr[year]=G$38),"not yet")</f>
        <v>202.01</v>
      </c>
      <c r="H288" s="184" cm="1">
        <f t="array" ref="H288:H299">_xlfn._xlws.FILTER(DatabaseYr[GloblRad],(DatabaseYr[Station]=$C288)*(DatabaseYr[year]=H$38),"not yet")</f>
        <v>291.20999999999998</v>
      </c>
      <c r="I288" s="184" cm="1">
        <f t="array" ref="I288:I299">_xlfn._xlws.FILTER(DatabaseYr[GloblRad],(DatabaseYr[Station]=$C288)*(DatabaseYr[year]=I$38),"not yet")</f>
        <v>270.45999999999998</v>
      </c>
      <c r="J288" s="184" cm="1">
        <f t="array" ref="J288:J299">_xlfn._xlws.FILTER(DatabaseYr[GloblRad],(DatabaseYr[Station]=$C288)*(DatabaseYr[year]=J$38),"not yet")</f>
        <v>344.89</v>
      </c>
      <c r="K288" s="184" cm="1">
        <f t="array" ref="K288:K299">_xlfn._xlws.FILTER(DatabaseYr[GloblRad],(DatabaseYr[Station]=$C288)*(DatabaseYr[year]=K$38),"not yet")</f>
        <v>302.58999999999997</v>
      </c>
      <c r="L288" s="184" cm="1">
        <f t="array" ref="L288:L299">_xlfn._xlws.FILTER(DatabaseYr[GloblRad],(DatabaseYr[Station]=$C288)*(DatabaseYr[year]=L$38),"not yet")</f>
        <v>449.52</v>
      </c>
      <c r="M288" s="184" t="str" cm="1">
        <f t="array" ref="M288">_xlfn._xlws.FILTER(DatabaseYr[GloblRad],(DatabaseYr[Station]=$C288)*(DatabaseYr[year]=M$38),"not yet")</f>
        <v>not yet</v>
      </c>
      <c r="R288" s="133" cm="1">
        <f t="array" ref="R288:R299">_xlfn._xlws.FILTER(DatabaseYr[SunShine],(DatabaseYr[Station]=$C288)*(DatabaseYr[year]=F$38),"not yet")</f>
        <v>161.69999999999999</v>
      </c>
      <c r="S288" s="133" cm="1">
        <f t="array" ref="S288:S299">_xlfn._xlws.FILTER(DatabaseYr[SunShine],(DatabaseYr[Station]=$C288)*(DatabaseYr[year]=S$38),"not yet")</f>
        <v>80.7</v>
      </c>
      <c r="T288" s="133" cm="1">
        <f t="array" ref="T288:T299">_xlfn._xlws.FILTER(DatabaseYr[SunShine],(DatabaseYr[Station]=$C288)*(DatabaseYr[year]=T$38),"not yet")</f>
        <v>119.7</v>
      </c>
      <c r="U288" s="133" cm="1">
        <f t="array" ref="U288:U299">_xlfn._xlws.FILTER(DatabaseYr[SunShine],(DatabaseYr[Station]=$C288)*(DatabaseYr[year]=U$38),"not yet")</f>
        <v>130.9</v>
      </c>
      <c r="V288" s="133" cm="1">
        <f t="array" ref="V288:V299">_xlfn._xlws.FILTER(DatabaseYr[SunShine],(DatabaseYr[Station]=$C288)*(DatabaseYr[year]=V$38),"not yet")</f>
        <v>122.3</v>
      </c>
      <c r="W288" s="133" cm="1">
        <f t="array" ref="W288:W299">_xlfn._xlws.FILTER(DatabaseYr[SunShine],(DatabaseYr[Station]=$C288)*(DatabaseYr[year]=W$38),"not yet")</f>
        <v>135.69999999999999</v>
      </c>
      <c r="X288" s="133" cm="1">
        <f t="array" ref="X288:X299">_xlfn._xlws.FILTER(DatabaseYr[SunShine],(DatabaseYr[Station]=$C288)*(DatabaseYr[year]=X$38),"not yet")</f>
        <v>244.8</v>
      </c>
      <c r="Y288" s="183" t="str" cm="1">
        <f t="array" ref="Y288">_xlfn._xlws.FILTER(DatabaseYr[SunShine],(DatabaseYr[Station]=$C288)*(DatabaseYr[year]=Y$38),"not yet")</f>
        <v>not yet</v>
      </c>
      <c r="AD288" s="134" cm="1">
        <f t="array" ref="AD288:AD299">_xlfn._xlws.FILTER(DatabaseYr[Temperature],(DatabaseYr[Station]=$C288)*(DatabaseYr[year]=AD$38),"not yet")</f>
        <v>13.9</v>
      </c>
      <c r="AE288" s="134" cm="1">
        <f t="array" ref="AE288:AE299">_xlfn._xlws.FILTER(DatabaseYr[Temperature],(DatabaseYr[Station]=$C288)*(DatabaseYr[year]=AE$38),"not yet")</f>
        <v>13.3</v>
      </c>
      <c r="AF288" s="134" cm="1">
        <f t="array" ref="AF288:AF299">_xlfn._xlws.FILTER(DatabaseYr[Temperature],(DatabaseYr[Station]=$C288)*(DatabaseYr[year]=AF$38),"not yet")</f>
        <v>15.6</v>
      </c>
      <c r="AG288" s="134" cm="1">
        <f t="array" ref="AG288:AG299">_xlfn._xlws.FILTER(DatabaseYr[Temperature],(DatabaseYr[Station]=$C288)*(DatabaseYr[year]=AG$38),"not yet")</f>
        <v>14.2</v>
      </c>
      <c r="AH288" s="134" cm="1">
        <f t="array" ref="AH288:AH299">_xlfn._xlws.FILTER(DatabaseYr[Temperature],(DatabaseYr[Station]=$C288)*(DatabaseYr[year]=AH$38),"not yet")</f>
        <v>15.5</v>
      </c>
      <c r="AI288" s="134" cm="1">
        <f t="array" ref="AI288:AI299">_xlfn._xlws.FILTER(DatabaseYr[Temperature],(DatabaseYr[Station]=$C288)*(DatabaseYr[year]=AI$38),"not yet")</f>
        <v>15.6</v>
      </c>
      <c r="AJ288" s="134" cm="1">
        <f t="array" ref="AJ288:AJ299">_xlfn._xlws.FILTER(DatabaseYr[Temperature],(DatabaseYr[Station]=$C288)*(DatabaseYr[year]=AJ$38),"not yet")</f>
        <v>13.3</v>
      </c>
      <c r="AK288" s="184" t="str" cm="1">
        <f t="array" ref="AK288">_xlfn._xlws.FILTER(DatabaseYr[Temperature],(DatabaseYr[Station]=$C288)*(DatabaseYr[year]=AK$38),"not yet")</f>
        <v>not yet</v>
      </c>
      <c r="AP288" s="133" cm="1">
        <f t="array" ref="AP288:AP299">_xlfn._xlws.FILTER(DatabaseYr[RH],(DatabaseYr[Station]=$C288)*(DatabaseYr[year]=AP$38),"not yet")</f>
        <v>65</v>
      </c>
      <c r="AQ288" s="133" cm="1">
        <f t="array" ref="AQ288:AQ299">_xlfn._xlws.FILTER(DatabaseYr[RH],(DatabaseYr[Station]=$C288)*(DatabaseYr[year]=AQ$38),"not yet")</f>
        <v>76</v>
      </c>
      <c r="AR288" s="133" cm="1">
        <f t="array" ref="AR288:AR299">_xlfn._xlws.FILTER(DatabaseYr[RH],(DatabaseYr[Station]=$C288)*(DatabaseYr[year]=AR$38),"not yet")</f>
        <v>69</v>
      </c>
      <c r="AS288" s="133" cm="1">
        <f t="array" ref="AS288:AS299">_xlfn._xlws.FILTER(DatabaseYr[RH],(DatabaseYr[Station]=$C288)*(DatabaseYr[year]=AS$38),"not yet")</f>
        <v>72</v>
      </c>
      <c r="AT288" s="133" cm="1">
        <f t="array" ref="AT288:AT299">_xlfn._xlws.FILTER(DatabaseYr[RH],(DatabaseYr[Station]=$C288)*(DatabaseYr[year]=AT$38),"not yet")</f>
        <v>71</v>
      </c>
      <c r="AU288" s="133" cm="1">
        <f t="array" ref="AU288:AU299">_xlfn._xlws.FILTER(DatabaseYr[RH],(DatabaseYr[Station]=$C288)*(DatabaseYr[year]=AU$38),"not yet")</f>
        <v>73</v>
      </c>
      <c r="AV288" s="133" cm="1">
        <f t="array" ref="AV288:AV299">_xlfn._xlws.FILTER(DatabaseYr[RH],(DatabaseYr[Station]=$C288)*(DatabaseYr[year]=AV$38),"not yet")</f>
        <v>66</v>
      </c>
      <c r="AW288" s="183" t="str" cm="1">
        <f t="array" ref="AW288">_xlfn._xlws.FILTER(DatabaseYr[RH],(DatabaseYr[Station]=$C288)*(DatabaseYr[year]=AW$38),"not yet")</f>
        <v>not yet</v>
      </c>
      <c r="BB288" s="133" cm="1">
        <f t="array" ref="BB288:BB299">_xlfn._xlws.FILTER(DatabaseYr[Precp],(DatabaseYr[Station]=$C288)*(DatabaseYr[year]=BB$38),"not yet")</f>
        <v>32.5</v>
      </c>
      <c r="BC288" s="133" cm="1">
        <f t="array" ref="BC288:BC299">_xlfn._xlws.FILTER(DatabaseYr[Precp],(DatabaseYr[Station]=$C288)*(DatabaseYr[year]=BC$38),"not yet")</f>
        <v>196.6</v>
      </c>
      <c r="BD288" s="133" cm="1">
        <f t="array" ref="BD288:BD299">_xlfn._xlws.FILTER(DatabaseYr[Precp],(DatabaseYr[Station]=$C288)*(DatabaseYr[year]=BD$38),"not yet")</f>
        <v>4.5999999999999996</v>
      </c>
      <c r="BE288" s="133" cm="1">
        <f t="array" ref="BE288:BE299">_xlfn._xlws.FILTER(DatabaseYr[Precp],(DatabaseYr[Station]=$C288)*(DatabaseYr[year]=BE$38),"not yet")</f>
        <v>149.30000000000001</v>
      </c>
      <c r="BF288" s="133" cm="1">
        <f t="array" ref="BF288:BF299">_xlfn._xlws.FILTER(DatabaseYr[Precp],(DatabaseYr[Station]=$C288)*(DatabaseYr[year]=BF$38),"not yet")</f>
        <v>4.4000000000000004</v>
      </c>
      <c r="BG288" s="133" cm="1">
        <f t="array" ref="BG288:BG299">_xlfn._xlws.FILTER(DatabaseYr[Precp],(DatabaseYr[Station]=$C288)*(DatabaseYr[year]=BG$38),"not yet")</f>
        <v>37.700000000000003</v>
      </c>
      <c r="BH288" s="133" t="str" cm="1">
        <f t="array" ref="BH288:BH299">_xlfn._xlws.FILTER(DatabaseYr[Precp],(DatabaseYr[Station]=$C288)*(DatabaseYr[year]=BH$38),"not yet")</f>
        <v>T</v>
      </c>
      <c r="BI288" s="183" t="str" cm="1">
        <f t="array" ref="BI288">_xlfn._xlws.FILTER(DatabaseYr[Precp],(DatabaseYr[Station]=$C288)*(DatabaseYr[year]=BI$38),"not yet")</f>
        <v>not yet</v>
      </c>
      <c r="BN288" s="185" cm="1">
        <f t="array" ref="BN288:BN299">_xlfn._xlws.FILTER(DatabaseYr[Cloud Amount],(DatabaseYr[Station]=$C288)*(DatabaseYr[year]=BB$38),"not yet")</f>
        <v>4.7</v>
      </c>
      <c r="BO288" s="185" cm="1">
        <f t="array" ref="BO288:BO299">_xlfn._xlws.FILTER(DatabaseYr[Cloud Amount],(DatabaseYr[Station]=$C288)*(DatabaseYr[year]=BC$38),"not yet")</f>
        <v>7.4</v>
      </c>
      <c r="BP288" s="185" cm="1">
        <f t="array" ref="BP288:BP299">_xlfn._xlws.FILTER(DatabaseYr[Cloud Amount],(DatabaseYr[Station]=$C288)*(DatabaseYr[year]=BD$38),"not yet")</f>
        <v>6.4</v>
      </c>
      <c r="BQ288" s="185" cm="1">
        <f t="array" ref="BQ288:BQ299">_xlfn._xlws.FILTER(DatabaseYr[Cloud Amount],(DatabaseYr[Station]=$C288)*(DatabaseYr[year]=BE$38),"not yet")</f>
        <v>6.4</v>
      </c>
      <c r="BR288" s="185" cm="1">
        <f t="array" ref="BR288:BR299">_xlfn._xlws.FILTER(DatabaseYr[Cloud Amount],(DatabaseYr[Station]=$C288)*(DatabaseYr[year]=BF$38),"not yet")</f>
        <v>6.2</v>
      </c>
      <c r="BS288" s="185" cm="1">
        <f t="array" ref="BS288:BS299">_xlfn._xlws.FILTER(DatabaseYr[Cloud Amount],(DatabaseYr[Station]=$C288)*(DatabaseYr[year]=BG$38),"not yet")</f>
        <v>5.9</v>
      </c>
      <c r="BT288" s="185" cm="1">
        <f t="array" ref="BT288:BT299">_xlfn._xlws.FILTER(DatabaseYr[Cloud Amount],(DatabaseYr[Station]=$C288)*(DatabaseYr[year]=BH$38),"not yet")</f>
        <v>2.9</v>
      </c>
      <c r="BU288" s="199" t="str" cm="1">
        <f t="array" ref="BU288">_xlfn._xlws.FILTER(DatabaseYr[Cloud Amount],(DatabaseYr[Station]=$C288)*(DatabaseYr[year]=BI$38),"not yet")</f>
        <v>not yet</v>
      </c>
    </row>
    <row r="289" spans="2:73" x14ac:dyDescent="0.25">
      <c r="D289" s="149" t="str">
        <f>$D$145</f>
        <v>February</v>
      </c>
      <c r="E289" s="147">
        <f>$E$145</f>
        <v>2</v>
      </c>
      <c r="F289" s="184">
        <v>324.91000000000003</v>
      </c>
      <c r="G289" s="184">
        <v>264.66000000000003</v>
      </c>
      <c r="H289" s="184">
        <v>338.86</v>
      </c>
      <c r="I289" s="184">
        <v>293.89999999999998</v>
      </c>
      <c r="J289" s="184">
        <v>274.83</v>
      </c>
      <c r="K289" s="184">
        <v>376.8</v>
      </c>
      <c r="L289" s="184">
        <v>439.32</v>
      </c>
      <c r="M289" s="184"/>
      <c r="R289" s="133">
        <v>113.6</v>
      </c>
      <c r="S289" s="133">
        <v>84.8</v>
      </c>
      <c r="T289" s="133">
        <v>156.5</v>
      </c>
      <c r="U289" s="133">
        <v>121.8</v>
      </c>
      <c r="V289" s="133">
        <v>59.1</v>
      </c>
      <c r="W289" s="133">
        <v>163.6</v>
      </c>
      <c r="X289" s="133">
        <v>191.5</v>
      </c>
      <c r="Y289" s="183"/>
      <c r="AD289" s="134">
        <v>14.5</v>
      </c>
      <c r="AE289" s="134">
        <v>12.4</v>
      </c>
      <c r="AF289" s="134">
        <v>14.1</v>
      </c>
      <c r="AG289" s="134">
        <v>12.6</v>
      </c>
      <c r="AH289" s="134">
        <v>15.4</v>
      </c>
      <c r="AI289" s="134">
        <v>15.5</v>
      </c>
      <c r="AJ289" s="134">
        <v>16.600000000000001</v>
      </c>
      <c r="AK289" s="184"/>
      <c r="AP289" s="133">
        <v>69</v>
      </c>
      <c r="AQ289" s="133">
        <v>70</v>
      </c>
      <c r="AR289" s="133">
        <v>68</v>
      </c>
      <c r="AS289" s="133">
        <v>71</v>
      </c>
      <c r="AT289" s="133">
        <v>77</v>
      </c>
      <c r="AU289" s="133">
        <v>72</v>
      </c>
      <c r="AV289" s="133">
        <v>78</v>
      </c>
      <c r="AW289" s="183"/>
      <c r="BB289" s="133">
        <v>55.2</v>
      </c>
      <c r="BC289" s="133">
        <v>41.3</v>
      </c>
      <c r="BD289" s="133">
        <v>90.1</v>
      </c>
      <c r="BE289" s="133">
        <v>20.6</v>
      </c>
      <c r="BF289" s="133">
        <v>37.5</v>
      </c>
      <c r="BG289" s="133">
        <v>47.6</v>
      </c>
      <c r="BH289" s="133">
        <v>40</v>
      </c>
      <c r="BI289" s="183"/>
      <c r="BN289" s="185">
        <v>5.9</v>
      </c>
      <c r="BO289" s="185">
        <v>7.1</v>
      </c>
      <c r="BP289" s="185">
        <v>4.9000000000000004</v>
      </c>
      <c r="BQ289" s="185">
        <v>6.6</v>
      </c>
      <c r="BR289" s="185">
        <v>8</v>
      </c>
      <c r="BS289" s="185">
        <v>5</v>
      </c>
      <c r="BT289" s="185">
        <v>3.7</v>
      </c>
      <c r="BU289" s="199"/>
    </row>
    <row r="290" spans="2:73" x14ac:dyDescent="0.25">
      <c r="D290" s="149" t="str">
        <f>$D$146</f>
        <v>March</v>
      </c>
      <c r="E290" s="147">
        <f>$E$146</f>
        <v>3</v>
      </c>
      <c r="F290" s="184">
        <v>333.16</v>
      </c>
      <c r="G290" s="184">
        <v>279.44</v>
      </c>
      <c r="H290" s="184">
        <v>306.95999999999998</v>
      </c>
      <c r="I290" s="184">
        <v>466.56</v>
      </c>
      <c r="J290" s="184">
        <v>371.59</v>
      </c>
      <c r="K290" s="184">
        <v>340.1</v>
      </c>
      <c r="L290" s="184">
        <v>463.99</v>
      </c>
      <c r="M290" s="184"/>
      <c r="R290" s="133">
        <v>80.400000000000006</v>
      </c>
      <c r="S290" s="133">
        <v>96.4</v>
      </c>
      <c r="T290" s="133">
        <v>93.1</v>
      </c>
      <c r="U290" s="133">
        <v>199.1</v>
      </c>
      <c r="V290" s="133">
        <v>102.3</v>
      </c>
      <c r="W290" s="133">
        <v>103.2</v>
      </c>
      <c r="X290" s="133">
        <v>158.1</v>
      </c>
      <c r="Y290" s="183"/>
      <c r="AD290" s="134">
        <v>15.8</v>
      </c>
      <c r="AE290" s="134">
        <v>14.2</v>
      </c>
      <c r="AF290" s="134">
        <v>15.6</v>
      </c>
      <c r="AG290" s="134">
        <v>16.899999999999999</v>
      </c>
      <c r="AH290" s="134">
        <v>16.7</v>
      </c>
      <c r="AI290" s="134">
        <v>17.600000000000001</v>
      </c>
      <c r="AJ290" s="134">
        <v>17.399999999999999</v>
      </c>
      <c r="AK290" s="184"/>
      <c r="AP290" s="133">
        <v>74</v>
      </c>
      <c r="AQ290" s="133">
        <v>75</v>
      </c>
      <c r="AR290" s="133">
        <v>75</v>
      </c>
      <c r="AS290" s="133">
        <v>75</v>
      </c>
      <c r="AT290" s="133">
        <v>79</v>
      </c>
      <c r="AU290" s="133">
        <v>77</v>
      </c>
      <c r="AV290" s="133">
        <v>83</v>
      </c>
      <c r="AW290" s="183"/>
      <c r="BB290" s="133">
        <v>28.1</v>
      </c>
      <c r="BC290" s="133">
        <v>248.2</v>
      </c>
      <c r="BD290" s="133">
        <v>39.700000000000003</v>
      </c>
      <c r="BE290" s="133">
        <v>35.4</v>
      </c>
      <c r="BF290" s="133">
        <v>201.7</v>
      </c>
      <c r="BG290" s="133">
        <v>39</v>
      </c>
      <c r="BH290" s="133">
        <v>20</v>
      </c>
      <c r="BI290" s="183"/>
      <c r="BN290" s="185">
        <v>7.2</v>
      </c>
      <c r="BO290" s="185">
        <v>7.3</v>
      </c>
      <c r="BP290" s="185">
        <v>7.5</v>
      </c>
      <c r="BQ290" s="185">
        <v>4.7</v>
      </c>
      <c r="BR290" s="185">
        <v>7.3</v>
      </c>
      <c r="BS290" s="185">
        <v>7.3</v>
      </c>
      <c r="BT290" s="185">
        <v>6</v>
      </c>
      <c r="BU290" s="199"/>
    </row>
    <row r="291" spans="2:73" x14ac:dyDescent="0.25">
      <c r="D291" s="149" t="str">
        <f>$D$147</f>
        <v>April</v>
      </c>
      <c r="E291" s="147">
        <f>$E$147</f>
        <v>4</v>
      </c>
      <c r="F291" s="184">
        <v>496.86</v>
      </c>
      <c r="G291" s="184">
        <v>303.14</v>
      </c>
      <c r="H291" s="184">
        <v>429.65</v>
      </c>
      <c r="I291" s="184">
        <v>482.88</v>
      </c>
      <c r="J291" s="184">
        <v>464.26</v>
      </c>
      <c r="K291" s="184">
        <v>434.38</v>
      </c>
      <c r="L291" s="184">
        <v>498.71</v>
      </c>
      <c r="M291" s="184"/>
      <c r="R291" s="133">
        <v>167</v>
      </c>
      <c r="S291" s="133">
        <v>75.099999999999994</v>
      </c>
      <c r="T291" s="133">
        <v>151.1</v>
      </c>
      <c r="U291" s="133">
        <v>175.7</v>
      </c>
      <c r="V291" s="133">
        <v>122</v>
      </c>
      <c r="W291" s="133">
        <v>151.80000000000001</v>
      </c>
      <c r="X291" s="133">
        <v>144</v>
      </c>
      <c r="Y291" s="183"/>
      <c r="AD291" s="134">
        <v>20</v>
      </c>
      <c r="AE291" s="134">
        <v>19.7</v>
      </c>
      <c r="AF291" s="134">
        <v>20.100000000000001</v>
      </c>
      <c r="AG291" s="134">
        <v>21.1</v>
      </c>
      <c r="AH291" s="134">
        <v>20.6</v>
      </c>
      <c r="AI291" s="134">
        <v>19.2</v>
      </c>
      <c r="AJ291" s="134">
        <v>20.7</v>
      </c>
      <c r="AK291" s="184"/>
      <c r="AP291" s="133">
        <v>74</v>
      </c>
      <c r="AQ291" s="133">
        <v>82</v>
      </c>
      <c r="AR291" s="133">
        <v>75</v>
      </c>
      <c r="AS291" s="133">
        <v>76</v>
      </c>
      <c r="AT291" s="133">
        <v>82</v>
      </c>
      <c r="AU291" s="133">
        <v>70</v>
      </c>
      <c r="AV291" s="133">
        <v>74</v>
      </c>
      <c r="AW291" s="183"/>
      <c r="BB291" s="133">
        <v>72.900000000000006</v>
      </c>
      <c r="BC291" s="133">
        <v>274.60000000000002</v>
      </c>
      <c r="BD291" s="133">
        <v>44.6</v>
      </c>
      <c r="BE291" s="133">
        <v>19.8</v>
      </c>
      <c r="BF291" s="133">
        <v>113.1</v>
      </c>
      <c r="BG291" s="133">
        <v>41.6</v>
      </c>
      <c r="BH291" s="133">
        <v>50</v>
      </c>
      <c r="BI291" s="183"/>
      <c r="BN291" s="185">
        <v>5.7</v>
      </c>
      <c r="BO291" s="185">
        <v>7.8</v>
      </c>
      <c r="BP291" s="185">
        <v>6.5</v>
      </c>
      <c r="BQ291" s="185">
        <v>5.9</v>
      </c>
      <c r="BR291" s="185">
        <v>6.3</v>
      </c>
      <c r="BS291" s="185">
        <v>6.1</v>
      </c>
      <c r="BT291" s="185">
        <v>6.8</v>
      </c>
      <c r="BU291" s="199"/>
    </row>
    <row r="292" spans="2:73" x14ac:dyDescent="0.25">
      <c r="D292" s="149" t="str">
        <f>$D$148</f>
        <v>May</v>
      </c>
      <c r="E292" s="147">
        <f>$E$148</f>
        <v>5</v>
      </c>
      <c r="F292" s="184">
        <v>385.08</v>
      </c>
      <c r="G292" s="184">
        <v>470.23</v>
      </c>
      <c r="H292" s="184">
        <v>479.04</v>
      </c>
      <c r="I292" s="184">
        <v>545.58000000000004</v>
      </c>
      <c r="J292" s="184">
        <v>425.36</v>
      </c>
      <c r="K292" s="184">
        <v>442.21</v>
      </c>
      <c r="L292" s="184">
        <v>593.47</v>
      </c>
      <c r="M292" s="184"/>
      <c r="R292" s="133">
        <v>80.3</v>
      </c>
      <c r="S292" s="133">
        <v>141.4</v>
      </c>
      <c r="T292" s="133">
        <v>142.6</v>
      </c>
      <c r="U292" s="133">
        <v>211.3</v>
      </c>
      <c r="V292" s="133">
        <v>89.7</v>
      </c>
      <c r="W292" s="133">
        <v>135.30000000000001</v>
      </c>
      <c r="X292" s="133">
        <v>193.7</v>
      </c>
      <c r="Y292" s="183"/>
      <c r="AD292" s="134">
        <v>23.5</v>
      </c>
      <c r="AE292" s="134">
        <v>24.1</v>
      </c>
      <c r="AF292" s="134">
        <v>24.1</v>
      </c>
      <c r="AG292" s="134">
        <v>25.7</v>
      </c>
      <c r="AH292" s="134">
        <v>22.8</v>
      </c>
      <c r="AI292" s="134">
        <v>25</v>
      </c>
      <c r="AJ292" s="134">
        <v>25.5</v>
      </c>
      <c r="AK292" s="184"/>
      <c r="AP292" s="133">
        <v>83</v>
      </c>
      <c r="AQ292" s="133">
        <v>84</v>
      </c>
      <c r="AR292" s="133">
        <v>79</v>
      </c>
      <c r="AS292" s="133">
        <v>82</v>
      </c>
      <c r="AT292" s="133">
        <v>78</v>
      </c>
      <c r="AU292" s="133">
        <v>81</v>
      </c>
      <c r="AV292" s="133">
        <v>92</v>
      </c>
      <c r="AW292" s="183"/>
      <c r="BB292" s="133">
        <v>169</v>
      </c>
      <c r="BC292" s="133">
        <v>223.5</v>
      </c>
      <c r="BD292" s="133">
        <v>100.9</v>
      </c>
      <c r="BE292" s="133">
        <v>227.8</v>
      </c>
      <c r="BF292" s="133">
        <v>190</v>
      </c>
      <c r="BG292" s="133">
        <v>61.1</v>
      </c>
      <c r="BH292" s="133">
        <v>50.5</v>
      </c>
      <c r="BI292" s="183"/>
      <c r="BN292" s="185">
        <v>8</v>
      </c>
      <c r="BO292" s="185">
        <v>7</v>
      </c>
      <c r="BP292" s="185">
        <v>7.2</v>
      </c>
      <c r="BQ292" s="185">
        <v>5.3</v>
      </c>
      <c r="BR292" s="185">
        <v>7.5</v>
      </c>
      <c r="BS292" s="185">
        <v>7.1</v>
      </c>
      <c r="BT292" s="185">
        <v>6.8</v>
      </c>
      <c r="BU292" s="199"/>
    </row>
    <row r="293" spans="2:73" x14ac:dyDescent="0.25">
      <c r="D293" s="149" t="str">
        <f>$D$149</f>
        <v>June</v>
      </c>
      <c r="E293" s="147">
        <f>$E$149</f>
        <v>6</v>
      </c>
      <c r="F293" s="184">
        <v>609.19000000000005</v>
      </c>
      <c r="G293" s="184">
        <v>519.4</v>
      </c>
      <c r="H293" s="184">
        <v>414.42</v>
      </c>
      <c r="I293" s="184">
        <v>461.13</v>
      </c>
      <c r="J293" s="184">
        <v>488.93</v>
      </c>
      <c r="K293" s="184">
        <v>568.23</v>
      </c>
      <c r="L293" s="184">
        <v>519.08000000000004</v>
      </c>
      <c r="M293" s="184"/>
      <c r="R293" s="133">
        <v>221.3</v>
      </c>
      <c r="S293" s="133">
        <v>192.1</v>
      </c>
      <c r="T293" s="133">
        <v>144.80000000000001</v>
      </c>
      <c r="U293" s="133">
        <v>164.6</v>
      </c>
      <c r="V293" s="133">
        <v>132.69999999999999</v>
      </c>
      <c r="W293" s="133">
        <v>228</v>
      </c>
      <c r="X293" s="133">
        <v>164.2</v>
      </c>
      <c r="Y293" s="183"/>
      <c r="AD293" s="134">
        <v>27.5</v>
      </c>
      <c r="AE293" s="134">
        <v>27.9</v>
      </c>
      <c r="AF293" s="134">
        <v>26.3</v>
      </c>
      <c r="AG293" s="134">
        <v>27.1</v>
      </c>
      <c r="AH293" s="134">
        <v>26.5</v>
      </c>
      <c r="AI293" s="134">
        <v>27.9</v>
      </c>
      <c r="AJ293" s="134">
        <v>27</v>
      </c>
      <c r="AK293" s="184"/>
      <c r="AP293" s="133">
        <v>86</v>
      </c>
      <c r="AQ293" s="133">
        <v>85</v>
      </c>
      <c r="AR293" s="133">
        <v>87</v>
      </c>
      <c r="AS293" s="133">
        <v>81</v>
      </c>
      <c r="AT293" s="133">
        <v>87</v>
      </c>
      <c r="AU293" s="133">
        <v>85</v>
      </c>
      <c r="AV293" s="133">
        <v>93</v>
      </c>
      <c r="AW293" s="183"/>
      <c r="BB293" s="133">
        <v>24.2</v>
      </c>
      <c r="BC293" s="133">
        <v>55</v>
      </c>
      <c r="BD293" s="133">
        <v>170.9</v>
      </c>
      <c r="BE293" s="133">
        <v>109.5</v>
      </c>
      <c r="BF293" s="133">
        <v>117.1</v>
      </c>
      <c r="BG293" s="133">
        <v>107</v>
      </c>
      <c r="BH293" s="133">
        <v>81.5</v>
      </c>
      <c r="BI293" s="183"/>
      <c r="BN293" s="185">
        <v>5.7</v>
      </c>
      <c r="BO293" s="185">
        <v>6.5</v>
      </c>
      <c r="BP293" s="185">
        <v>7.3</v>
      </c>
      <c r="BQ293" s="185">
        <v>7.1</v>
      </c>
      <c r="BR293" s="185">
        <v>7.7</v>
      </c>
      <c r="BS293" s="185">
        <v>6.2</v>
      </c>
      <c r="BT293" s="185">
        <v>7.2</v>
      </c>
      <c r="BU293" s="199"/>
    </row>
    <row r="294" spans="2:73" x14ac:dyDescent="0.25">
      <c r="D294" s="149" t="str">
        <f>$D$150</f>
        <v>July</v>
      </c>
      <c r="E294" s="147">
        <f>$E$150</f>
        <v>7</v>
      </c>
      <c r="F294" s="184">
        <v>555.76</v>
      </c>
      <c r="G294" s="184">
        <v>605.41999999999996</v>
      </c>
      <c r="H294" s="184">
        <v>613.57000000000005</v>
      </c>
      <c r="I294" s="184">
        <v>595.66</v>
      </c>
      <c r="J294" s="184">
        <v>615.11</v>
      </c>
      <c r="K294" s="184">
        <v>639.77</v>
      </c>
      <c r="L294" s="184">
        <v>703.91</v>
      </c>
      <c r="M294" s="184"/>
      <c r="R294" s="133">
        <v>184.8</v>
      </c>
      <c r="S294" s="133">
        <v>270.10000000000002</v>
      </c>
      <c r="T294" s="133">
        <v>278.7</v>
      </c>
      <c r="U294" s="133">
        <v>256.2</v>
      </c>
      <c r="V294" s="133">
        <v>209.8</v>
      </c>
      <c r="W294" s="133">
        <v>265.8</v>
      </c>
      <c r="X294" s="133">
        <v>264.5</v>
      </c>
      <c r="Y294" s="183"/>
      <c r="AD294" s="134">
        <v>27.9</v>
      </c>
      <c r="AE294" s="134">
        <v>28.9</v>
      </c>
      <c r="AF294" s="134">
        <v>29</v>
      </c>
      <c r="AG294" s="134">
        <v>29.3</v>
      </c>
      <c r="AH294" s="134">
        <v>28.5</v>
      </c>
      <c r="AI294" s="134">
        <v>29</v>
      </c>
      <c r="AJ294" s="134">
        <v>29.2</v>
      </c>
      <c r="AK294" s="184"/>
      <c r="AP294" s="133">
        <v>78</v>
      </c>
      <c r="AQ294" s="133">
        <v>82</v>
      </c>
      <c r="AR294" s="133">
        <v>78</v>
      </c>
      <c r="AS294" s="133">
        <v>78</v>
      </c>
      <c r="AT294" s="133">
        <v>83</v>
      </c>
      <c r="AU294" s="133">
        <v>81</v>
      </c>
      <c r="AV294" s="133">
        <v>85</v>
      </c>
      <c r="AW294" s="183"/>
      <c r="BB294" s="133">
        <v>138.1</v>
      </c>
      <c r="BC294" s="133">
        <v>137</v>
      </c>
      <c r="BD294" s="133">
        <v>92.6</v>
      </c>
      <c r="BE294" s="133">
        <v>3.5</v>
      </c>
      <c r="BF294" s="133">
        <v>45.3</v>
      </c>
      <c r="BG294" s="133">
        <v>19.5</v>
      </c>
      <c r="BH294" s="133">
        <v>10</v>
      </c>
      <c r="BI294" s="183"/>
      <c r="BN294" s="185">
        <v>6.4</v>
      </c>
      <c r="BO294" s="185">
        <v>4.2</v>
      </c>
      <c r="BP294" s="185">
        <v>5.3</v>
      </c>
      <c r="BQ294" s="185">
        <v>5.0999999999999996</v>
      </c>
      <c r="BR294" s="185">
        <v>6.7</v>
      </c>
      <c r="BS294" s="185">
        <v>6.3</v>
      </c>
      <c r="BT294" s="185">
        <v>5</v>
      </c>
      <c r="BU294" s="199"/>
    </row>
    <row r="295" spans="2:73" x14ac:dyDescent="0.25">
      <c r="D295" s="149" t="str">
        <f>$D$151</f>
        <v>August</v>
      </c>
      <c r="E295" s="147">
        <f>$E$151</f>
        <v>8</v>
      </c>
      <c r="F295" s="184">
        <v>521.37</v>
      </c>
      <c r="G295" s="184">
        <v>489.53</v>
      </c>
      <c r="H295" s="184">
        <v>611.19000000000005</v>
      </c>
      <c r="I295" s="184">
        <v>478.67</v>
      </c>
      <c r="J295" s="184">
        <v>669.65</v>
      </c>
      <c r="K295" s="184">
        <v>585.71</v>
      </c>
      <c r="L295" s="184">
        <v>636.82000000000005</v>
      </c>
      <c r="M295" s="184"/>
      <c r="R295" s="133">
        <v>174.9</v>
      </c>
      <c r="S295" s="133">
        <v>176.3</v>
      </c>
      <c r="T295" s="133">
        <v>281.2</v>
      </c>
      <c r="U295" s="133">
        <v>182.3</v>
      </c>
      <c r="V295" s="133">
        <v>240.9</v>
      </c>
      <c r="W295" s="133">
        <v>242.4</v>
      </c>
      <c r="X295" s="133">
        <v>230.5</v>
      </c>
      <c r="Y295" s="183"/>
      <c r="AD295" s="134">
        <v>27.7</v>
      </c>
      <c r="AE295" s="134">
        <v>28.6</v>
      </c>
      <c r="AF295" s="134">
        <v>29</v>
      </c>
      <c r="AG295" s="134">
        <v>28.8</v>
      </c>
      <c r="AH295" s="134">
        <v>29.4</v>
      </c>
      <c r="AI295" s="134">
        <v>29.5</v>
      </c>
      <c r="AJ295" s="134">
        <v>28.3</v>
      </c>
      <c r="AK295" s="184"/>
      <c r="AP295" s="133">
        <v>74</v>
      </c>
      <c r="AQ295" s="133">
        <v>84</v>
      </c>
      <c r="AR295" s="133">
        <v>80</v>
      </c>
      <c r="AS295" s="133">
        <v>80</v>
      </c>
      <c r="AT295" s="133">
        <v>77</v>
      </c>
      <c r="AU295" s="133">
        <v>76</v>
      </c>
      <c r="AV295" s="133">
        <v>89</v>
      </c>
      <c r="AW295" s="183"/>
      <c r="BB295" s="133">
        <v>182.6</v>
      </c>
      <c r="BC295" s="133">
        <v>73.5</v>
      </c>
      <c r="BD295" s="133">
        <v>46.5</v>
      </c>
      <c r="BE295" s="133">
        <v>183</v>
      </c>
      <c r="BF295" s="133">
        <v>112.7</v>
      </c>
      <c r="BG295" s="133">
        <v>44.5</v>
      </c>
      <c r="BH295" s="133">
        <v>152</v>
      </c>
      <c r="BI295" s="183"/>
      <c r="BN295" s="185">
        <v>5.9</v>
      </c>
      <c r="BO295" s="185">
        <v>6</v>
      </c>
      <c r="BP295" s="185">
        <v>4.7</v>
      </c>
      <c r="BQ295" s="185">
        <v>6.2</v>
      </c>
      <c r="BR295" s="185">
        <v>5</v>
      </c>
      <c r="BS295" s="185">
        <v>4.8</v>
      </c>
      <c r="BT295" s="185">
        <v>6.3</v>
      </c>
      <c r="BU295" s="199"/>
    </row>
    <row r="296" spans="2:73" x14ac:dyDescent="0.25">
      <c r="D296" s="149" t="str">
        <f>$D$152</f>
        <v>September</v>
      </c>
      <c r="E296" s="147">
        <f>$E$152</f>
        <v>9</v>
      </c>
      <c r="F296" s="184">
        <v>459.86</v>
      </c>
      <c r="G296" s="184">
        <v>413.95</v>
      </c>
      <c r="H296" s="184">
        <v>527.51</v>
      </c>
      <c r="I296" s="184">
        <v>495.19</v>
      </c>
      <c r="J296" s="184">
        <v>618.73</v>
      </c>
      <c r="K296" s="184">
        <v>425.13</v>
      </c>
      <c r="L296" s="184">
        <v>614.64</v>
      </c>
      <c r="M296" s="184"/>
      <c r="R296" s="133">
        <v>160.80000000000001</v>
      </c>
      <c r="S296" s="133">
        <v>157</v>
      </c>
      <c r="T296" s="133">
        <v>247.6</v>
      </c>
      <c r="U296" s="133">
        <v>230.6</v>
      </c>
      <c r="V296" s="133">
        <v>257.10000000000002</v>
      </c>
      <c r="W296" s="133">
        <v>156.6</v>
      </c>
      <c r="X296" s="133">
        <v>271.7</v>
      </c>
      <c r="Y296" s="183"/>
      <c r="AD296" s="134">
        <v>26.2</v>
      </c>
      <c r="AE296" s="134">
        <v>27.6</v>
      </c>
      <c r="AF296" s="134">
        <v>28.9</v>
      </c>
      <c r="AG296" s="134">
        <v>27.5</v>
      </c>
      <c r="AH296" s="134">
        <v>28.5</v>
      </c>
      <c r="AI296" s="134">
        <v>27.8</v>
      </c>
      <c r="AJ296" s="134">
        <v>29</v>
      </c>
      <c r="AK296" s="184"/>
      <c r="AP296" s="133">
        <v>72</v>
      </c>
      <c r="AQ296" s="133">
        <v>77</v>
      </c>
      <c r="AR296" s="133">
        <v>75</v>
      </c>
      <c r="AS296" s="133">
        <v>75</v>
      </c>
      <c r="AT296" s="133">
        <v>67</v>
      </c>
      <c r="AU296" s="133">
        <v>72</v>
      </c>
      <c r="AV296" s="133">
        <v>78</v>
      </c>
      <c r="AW296" s="183"/>
      <c r="BB296" s="133">
        <v>214.2</v>
      </c>
      <c r="BC296" s="133">
        <v>362.3</v>
      </c>
      <c r="BD296" s="133">
        <v>29.4</v>
      </c>
      <c r="BE296" s="133">
        <v>29.9</v>
      </c>
      <c r="BF296" s="133">
        <v>2.7</v>
      </c>
      <c r="BG296" s="133">
        <v>48</v>
      </c>
      <c r="BH296" s="133">
        <v>23</v>
      </c>
      <c r="BI296" s="183"/>
      <c r="BN296" s="185">
        <v>5.8</v>
      </c>
      <c r="BO296" s="185">
        <v>6.1</v>
      </c>
      <c r="BP296" s="185">
        <v>4.0999999999999996</v>
      </c>
      <c r="BQ296" s="185">
        <v>4.4000000000000004</v>
      </c>
      <c r="BR296" s="185">
        <v>3.7</v>
      </c>
      <c r="BS296" s="185">
        <v>6.6</v>
      </c>
      <c r="BT296" s="185">
        <v>3.5</v>
      </c>
      <c r="BU296" s="199"/>
    </row>
    <row r="297" spans="2:73" x14ac:dyDescent="0.25">
      <c r="D297" s="149" t="str">
        <f>$D$153</f>
        <v>October</v>
      </c>
      <c r="E297" s="147">
        <f>$E$153</f>
        <v>10</v>
      </c>
      <c r="F297" s="184">
        <v>417.73</v>
      </c>
      <c r="G297" s="184">
        <v>332.04</v>
      </c>
      <c r="H297" s="184">
        <v>424.41</v>
      </c>
      <c r="I297" s="184">
        <v>487.28</v>
      </c>
      <c r="J297" s="184">
        <v>510.6</v>
      </c>
      <c r="K297" s="184">
        <v>445.32</v>
      </c>
      <c r="L297" s="184">
        <v>448.93</v>
      </c>
      <c r="M297" s="184"/>
      <c r="R297" s="133">
        <v>160.9</v>
      </c>
      <c r="S297" s="133">
        <v>119</v>
      </c>
      <c r="T297" s="133">
        <v>196.4</v>
      </c>
      <c r="U297" s="133">
        <v>196.7</v>
      </c>
      <c r="V297" s="133">
        <v>207.6</v>
      </c>
      <c r="W297" s="133">
        <v>193.9</v>
      </c>
      <c r="X297" s="133">
        <v>172</v>
      </c>
      <c r="Y297" s="183"/>
      <c r="AD297" s="134">
        <v>24.1</v>
      </c>
      <c r="AE297" s="134">
        <v>25.7</v>
      </c>
      <c r="AF297" s="134">
        <v>25.8</v>
      </c>
      <c r="AG297" s="134">
        <v>23.4</v>
      </c>
      <c r="AH297" s="134">
        <v>25.3</v>
      </c>
      <c r="AI297" s="134">
        <v>24.8</v>
      </c>
      <c r="AJ297" s="134">
        <v>25.9</v>
      </c>
      <c r="AK297" s="184"/>
      <c r="AP297" s="133">
        <v>67</v>
      </c>
      <c r="AQ297" s="133">
        <v>80</v>
      </c>
      <c r="AR297" s="133">
        <v>61</v>
      </c>
      <c r="AS297" s="133">
        <v>63</v>
      </c>
      <c r="AT297" s="133">
        <v>66</v>
      </c>
      <c r="AU297" s="133">
        <v>57</v>
      </c>
      <c r="AV297" s="133">
        <v>68</v>
      </c>
      <c r="AW297" s="183"/>
      <c r="BB297" s="133">
        <v>7.9</v>
      </c>
      <c r="BC297" s="133">
        <v>110</v>
      </c>
      <c r="BD297" s="133">
        <v>1.3</v>
      </c>
      <c r="BE297" s="133">
        <v>5.5</v>
      </c>
      <c r="BF297" s="133">
        <v>5</v>
      </c>
      <c r="BG297" s="133">
        <v>0.5</v>
      </c>
      <c r="BH297" s="133">
        <v>0.5</v>
      </c>
      <c r="BI297" s="183"/>
      <c r="BN297" s="185">
        <v>5.5</v>
      </c>
      <c r="BO297" s="185">
        <v>7</v>
      </c>
      <c r="BP297" s="185">
        <v>5</v>
      </c>
      <c r="BQ297" s="185">
        <v>4.4000000000000004</v>
      </c>
      <c r="BR297" s="185">
        <v>3.7</v>
      </c>
      <c r="BS297" s="185">
        <v>5.0999999999999996</v>
      </c>
      <c r="BT297" s="185">
        <v>5.7</v>
      </c>
      <c r="BU297" s="199"/>
    </row>
    <row r="298" spans="2:73" x14ac:dyDescent="0.25">
      <c r="D298" s="149" t="str">
        <f>$D$154</f>
        <v>November</v>
      </c>
      <c r="E298" s="147">
        <f>$E$154</f>
        <v>11</v>
      </c>
      <c r="F298" s="184">
        <v>353.53</v>
      </c>
      <c r="G298" s="184">
        <v>301.70999999999998</v>
      </c>
      <c r="H298" s="184">
        <v>265.92</v>
      </c>
      <c r="I298" s="184">
        <v>322.14</v>
      </c>
      <c r="J298" s="184">
        <v>444.84</v>
      </c>
      <c r="K298" s="184">
        <v>335.23</v>
      </c>
      <c r="L298" s="184">
        <v>387.9</v>
      </c>
      <c r="M298" s="184"/>
      <c r="R298" s="133">
        <v>166.1</v>
      </c>
      <c r="S298" s="133">
        <v>129.5</v>
      </c>
      <c r="T298" s="133">
        <v>87.5</v>
      </c>
      <c r="U298" s="133">
        <v>118.5</v>
      </c>
      <c r="V298" s="133">
        <v>213</v>
      </c>
      <c r="W298" s="133">
        <v>156.9</v>
      </c>
      <c r="X298" s="133">
        <v>165.8</v>
      </c>
      <c r="Y298" s="183"/>
      <c r="AD298" s="134">
        <v>22.1</v>
      </c>
      <c r="AE298" s="134">
        <v>20.8</v>
      </c>
      <c r="AF298" s="134">
        <v>20.8</v>
      </c>
      <c r="AG298" s="134">
        <v>20.7</v>
      </c>
      <c r="AH298" s="134">
        <v>21.1</v>
      </c>
      <c r="AI298" s="134">
        <v>22.3</v>
      </c>
      <c r="AJ298" s="134">
        <v>20.2</v>
      </c>
      <c r="AK298" s="184"/>
      <c r="AP298" s="133">
        <v>70</v>
      </c>
      <c r="AQ298" s="133">
        <v>78</v>
      </c>
      <c r="AR298" s="133">
        <v>68</v>
      </c>
      <c r="AS298" s="133">
        <v>75</v>
      </c>
      <c r="AT298" s="133">
        <v>62</v>
      </c>
      <c r="AU298" s="133">
        <v>62</v>
      </c>
      <c r="AV298" s="133">
        <v>67</v>
      </c>
      <c r="AW298" s="183"/>
      <c r="BB298" s="133">
        <v>0</v>
      </c>
      <c r="BC298" s="133">
        <v>123.1</v>
      </c>
      <c r="BD298" s="133">
        <v>28.6</v>
      </c>
      <c r="BE298" s="133">
        <v>73.5</v>
      </c>
      <c r="BF298" s="133">
        <v>0</v>
      </c>
      <c r="BG298" s="133">
        <v>5</v>
      </c>
      <c r="BH298" s="133">
        <v>12</v>
      </c>
      <c r="BI298" s="183"/>
      <c r="BN298" s="185">
        <v>5.3</v>
      </c>
      <c r="BO298" s="185">
        <v>5.9</v>
      </c>
      <c r="BP298" s="185">
        <v>7.6</v>
      </c>
      <c r="BQ298" s="185">
        <v>6.5</v>
      </c>
      <c r="BR298" s="185">
        <v>3.4</v>
      </c>
      <c r="BS298" s="185">
        <v>5.5</v>
      </c>
      <c r="BT298" s="185">
        <v>5.4</v>
      </c>
      <c r="BU298" s="199"/>
    </row>
    <row r="299" spans="2:73" x14ac:dyDescent="0.25">
      <c r="D299" s="149" t="str">
        <f>$D$155</f>
        <v>December</v>
      </c>
      <c r="E299" s="147">
        <f>$E$155</f>
        <v>12</v>
      </c>
      <c r="F299" s="184">
        <v>238.18</v>
      </c>
      <c r="G299" s="184">
        <v>301.35000000000002</v>
      </c>
      <c r="H299" s="184">
        <v>310.77</v>
      </c>
      <c r="I299" s="184">
        <v>299.39</v>
      </c>
      <c r="J299" s="184">
        <v>327.72</v>
      </c>
      <c r="K299" s="184">
        <v>270.01</v>
      </c>
      <c r="L299" s="184">
        <v>374.48</v>
      </c>
      <c r="M299" s="184"/>
      <c r="R299" s="133">
        <v>93.1</v>
      </c>
      <c r="S299" s="133">
        <v>137.80000000000001</v>
      </c>
      <c r="T299" s="133">
        <v>177.2</v>
      </c>
      <c r="U299" s="133">
        <v>111.2</v>
      </c>
      <c r="V299" s="133">
        <v>155.1</v>
      </c>
      <c r="W299" s="133">
        <v>113.3</v>
      </c>
      <c r="X299" s="133">
        <v>190.8</v>
      </c>
      <c r="Y299" s="183"/>
      <c r="AD299" s="134">
        <v>16.600000000000001</v>
      </c>
      <c r="AE299" s="134">
        <v>17.399999999999999</v>
      </c>
      <c r="AF299" s="134">
        <v>16.100000000000001</v>
      </c>
      <c r="AG299" s="134">
        <v>17.2</v>
      </c>
      <c r="AH299" s="134">
        <v>16.8</v>
      </c>
      <c r="AI299" s="134">
        <v>16.7</v>
      </c>
      <c r="AJ299" s="134">
        <v>16.100000000000001</v>
      </c>
      <c r="AK299" s="184"/>
      <c r="AP299" s="133">
        <v>70</v>
      </c>
      <c r="AQ299" s="133">
        <v>69</v>
      </c>
      <c r="AR299" s="133">
        <v>59</v>
      </c>
      <c r="AS299" s="133">
        <v>72</v>
      </c>
      <c r="AT299" s="133">
        <v>70</v>
      </c>
      <c r="AU299" s="133">
        <v>65</v>
      </c>
      <c r="AV299" s="133">
        <v>65</v>
      </c>
      <c r="AW299" s="183"/>
      <c r="BB299" s="133">
        <v>184.9</v>
      </c>
      <c r="BC299" s="133">
        <v>28</v>
      </c>
      <c r="BD299" s="133" t="str">
        <v>T</v>
      </c>
      <c r="BE299" s="133">
        <v>20.5</v>
      </c>
      <c r="BF299" s="133">
        <v>75.8</v>
      </c>
      <c r="BG299" s="133">
        <v>25</v>
      </c>
      <c r="BH299" s="133">
        <v>32.5</v>
      </c>
      <c r="BI299" s="183"/>
      <c r="BN299" s="185">
        <v>7</v>
      </c>
      <c r="BO299" s="185">
        <v>5.4</v>
      </c>
      <c r="BP299" s="185">
        <v>5.0999999999999996</v>
      </c>
      <c r="BQ299" s="185">
        <v>6.9</v>
      </c>
      <c r="BR299" s="185">
        <v>5.0999999999999996</v>
      </c>
      <c r="BS299" s="185">
        <v>6.9</v>
      </c>
      <c r="BT299" s="185">
        <v>4.5</v>
      </c>
      <c r="BU299" s="199"/>
    </row>
    <row r="300" spans="2:73" x14ac:dyDescent="0.25">
      <c r="B300" s="195" t="str">
        <f>_xlfn.XLOOKUP(C300,TableStation[Station],TableStation[Name])</f>
        <v>臺中</v>
      </c>
      <c r="C300" s="196" t="s">
        <v>11890</v>
      </c>
      <c r="D300" s="197" t="str">
        <f>$D$144</f>
        <v>January</v>
      </c>
      <c r="E300" s="198">
        <f>$E$144</f>
        <v>1</v>
      </c>
      <c r="F300" s="184" cm="1">
        <f t="array" ref="F300:F311">_xlfn._xlws.FILTER(DatabaseYr[GloblRad],(DatabaseYr[Station]=$C300)*(DatabaseYr[year]=F$38),"not yet")</f>
        <v>364.27</v>
      </c>
      <c r="G300" s="184" cm="1">
        <f t="array" ref="G300:G311">_xlfn._xlws.FILTER(DatabaseYr[GloblRad],(DatabaseYr[Station]=$C300)*(DatabaseYr[year]=G$38),"not yet")</f>
        <v>234.27</v>
      </c>
      <c r="H300" s="184" cm="1">
        <f t="array" ref="H300:H311">_xlfn._xlws.FILTER(DatabaseYr[GloblRad],(DatabaseYr[Station]=$C300)*(DatabaseYr[year]=H$38),"not yet")</f>
        <v>426.1</v>
      </c>
      <c r="I300" s="184" cm="1">
        <f t="array" ref="I300:I311">_xlfn._xlws.FILTER(DatabaseYr[GloblRad],(DatabaseYr[Station]=$C300)*(DatabaseYr[year]=I$38),"not yet")</f>
        <v>340.76</v>
      </c>
      <c r="J300" s="184" cm="1">
        <f t="array" ref="J300:J311">_xlfn._xlws.FILTER(DatabaseYr[GloblRad],(DatabaseYr[Station]=$C300)*(DatabaseYr[year]=J$38),"not yet")</f>
        <v>427.5</v>
      </c>
      <c r="K300" s="184" cm="1">
        <f t="array" ref="K300:K311">_xlfn._xlws.FILTER(DatabaseYr[GloblRad],(DatabaseYr[Station]=$C300)*(DatabaseYr[year]=K$38),"not yet")</f>
        <v>418.05</v>
      </c>
      <c r="L300" s="184" cm="1">
        <f t="array" ref="L300:L311">_xlfn._xlws.FILTER(DatabaseYr[GloblRad],(DatabaseYr[Station]=$C300)*(DatabaseYr[year]=L$38),"not yet")</f>
        <v>449.75</v>
      </c>
      <c r="M300" s="184" t="str" cm="1">
        <f t="array" ref="M300">_xlfn._xlws.FILTER(DatabaseYr[GloblRad],(DatabaseYr[Station]=$C300)*(DatabaseYr[year]=M$38),"not yet")</f>
        <v>not yet</v>
      </c>
      <c r="R300" s="133" cm="1">
        <f t="array" ref="R300:R311">_xlfn._xlws.FILTER(DatabaseYr[SunShine],(DatabaseYr[Station]=$C300)*(DatabaseYr[year]=F$38),"not yet")</f>
        <v>203.5</v>
      </c>
      <c r="S300" s="133" cm="1">
        <f t="array" ref="S300:S311">_xlfn._xlws.FILTER(DatabaseYr[SunShine],(DatabaseYr[Station]=$C300)*(DatabaseYr[year]=S$38),"not yet")</f>
        <v>106.2</v>
      </c>
      <c r="T300" s="133" cm="1">
        <f t="array" ref="T300:T311">_xlfn._xlws.FILTER(DatabaseYr[SunShine],(DatabaseYr[Station]=$C300)*(DatabaseYr[year]=T$38),"not yet")</f>
        <v>196.9</v>
      </c>
      <c r="U300" s="133" cm="1">
        <f t="array" ref="U300:U311">_xlfn._xlws.FILTER(DatabaseYr[SunShine],(DatabaseYr[Station]=$C300)*(DatabaseYr[year]=U$38),"not yet")</f>
        <v>127.4</v>
      </c>
      <c r="V300" s="133" cm="1">
        <f t="array" ref="V300:V311">_xlfn._xlws.FILTER(DatabaseYr[SunShine],(DatabaseYr[Station]=$C300)*(DatabaseYr[year]=V$38),"not yet")</f>
        <v>172.9</v>
      </c>
      <c r="W300" s="133" cm="1">
        <f t="array" ref="W300:W311">_xlfn._xlws.FILTER(DatabaseYr[SunShine],(DatabaseYr[Station]=$C300)*(DatabaseYr[year]=W$38),"not yet")</f>
        <v>225.1</v>
      </c>
      <c r="X300" s="133" cm="1">
        <f t="array" ref="X300:X311">_xlfn._xlws.FILTER(DatabaseYr[SunShine],(DatabaseYr[Station]=$C300)*(DatabaseYr[year]=X$38),"not yet")</f>
        <v>225.9</v>
      </c>
      <c r="Y300" s="183" t="str" cm="1">
        <f t="array" ref="Y300">_xlfn._xlws.FILTER(DatabaseYr[SunShine],(DatabaseYr[Station]=$C300)*(DatabaseYr[year]=Y$38),"not yet")</f>
        <v>not yet</v>
      </c>
      <c r="AD300" s="134" cm="1">
        <f t="array" ref="AD300:AD311">_xlfn._xlws.FILTER(DatabaseYr[Temperature],(DatabaseYr[Station]=$C300)*(DatabaseYr[year]=AD$38),"not yet")</f>
        <v>17.100000000000001</v>
      </c>
      <c r="AE300" s="134" cm="1">
        <f t="array" ref="AE300:AE311">_xlfn._xlws.FILTER(DatabaseYr[Temperature],(DatabaseYr[Station]=$C300)*(DatabaseYr[year]=AE$38),"not yet")</f>
        <v>16.8</v>
      </c>
      <c r="AF300" s="134" cm="1">
        <f t="array" ref="AF300:AF311">_xlfn._xlws.FILTER(DatabaseYr[Temperature],(DatabaseYr[Station]=$C300)*(DatabaseYr[year]=AF$38),"not yet")</f>
        <v>18.899999999999999</v>
      </c>
      <c r="AG300" s="134" cm="1">
        <f t="array" ref="AG300:AG311">_xlfn._xlws.FILTER(DatabaseYr[Temperature],(DatabaseYr[Station]=$C300)*(DatabaseYr[year]=AG$38),"not yet")</f>
        <v>17.3</v>
      </c>
      <c r="AH300" s="134" cm="1">
        <f t="array" ref="AH300:AH311">_xlfn._xlws.FILTER(DatabaseYr[Temperature],(DatabaseYr[Station]=$C300)*(DatabaseYr[year]=AH$38),"not yet")</f>
        <v>19.3</v>
      </c>
      <c r="AI300" s="134" cm="1">
        <f t="array" ref="AI300:AI311">_xlfn._xlws.FILTER(DatabaseYr[Temperature],(DatabaseYr[Station]=$C300)*(DatabaseYr[year]=AI$38),"not yet")</f>
        <v>18</v>
      </c>
      <c r="AJ300" s="134" cm="1">
        <f t="array" ref="AJ300:AJ311">_xlfn._xlws.FILTER(DatabaseYr[Temperature],(DatabaseYr[Station]=$C300)*(DatabaseYr[year]=AJ$38),"not yet")</f>
        <v>16</v>
      </c>
      <c r="AK300" s="184" t="str" cm="1">
        <f t="array" ref="AK300">_xlfn._xlws.FILTER(DatabaseYr[Temperature],(DatabaseYr[Station]=$C300)*(DatabaseYr[year]=AK$38),"not yet")</f>
        <v>not yet</v>
      </c>
      <c r="AP300" s="133" cm="1">
        <f t="array" ref="AP300:AP311">_xlfn._xlws.FILTER(DatabaseYr[RH],(DatabaseYr[Station]=$C300)*(DatabaseYr[year]=AP$38),"not yet")</f>
        <v>68</v>
      </c>
      <c r="AQ300" s="133" cm="1">
        <f t="array" ref="AQ300:AQ311">_xlfn._xlws.FILTER(DatabaseYr[RH],(DatabaseYr[Station]=$C300)*(DatabaseYr[year]=AQ$38),"not yet")</f>
        <v>79</v>
      </c>
      <c r="AR300" s="133" cm="1">
        <f t="array" ref="AR300:AR311">_xlfn._xlws.FILTER(DatabaseYr[RH],(DatabaseYr[Station]=$C300)*(DatabaseYr[year]=AR$38),"not yet")</f>
        <v>75</v>
      </c>
      <c r="AS300" s="133" cm="1">
        <f t="array" ref="AS300:AS311">_xlfn._xlws.FILTER(DatabaseYr[RH],(DatabaseYr[Station]=$C300)*(DatabaseYr[year]=AS$38),"not yet")</f>
        <v>81</v>
      </c>
      <c r="AT300" s="133" cm="1">
        <f t="array" ref="AT300:AT311">_xlfn._xlws.FILTER(DatabaseYr[RH],(DatabaseYr[Station]=$C300)*(DatabaseYr[year]=AT$38),"not yet")</f>
        <v>75</v>
      </c>
      <c r="AU300" s="133" cm="1">
        <f t="array" ref="AU300:AU311">_xlfn._xlws.FILTER(DatabaseYr[RH],(DatabaseYr[Station]=$C300)*(DatabaseYr[year]=AU$38),"not yet")</f>
        <v>76</v>
      </c>
      <c r="AV300" s="133" cm="1">
        <f t="array" ref="AV300:AV311">_xlfn._xlws.FILTER(DatabaseYr[RH],(DatabaseYr[Station]=$C300)*(DatabaseYr[year]=AV$38),"not yet")</f>
        <v>71</v>
      </c>
      <c r="AW300" s="183" t="str" cm="1">
        <f t="array" ref="AW300">_xlfn._xlws.FILTER(DatabaseYr[RH],(DatabaseYr[Station]=$C300)*(DatabaseYr[year]=AW$38),"not yet")</f>
        <v>not yet</v>
      </c>
      <c r="BB300" s="133" cm="1">
        <f t="array" ref="BB300:BB311">_xlfn._xlws.FILTER(DatabaseYr[Precp],(DatabaseYr[Station]=$C300)*(DatabaseYr[year]=BB$38),"not yet")</f>
        <v>12.3</v>
      </c>
      <c r="BC300" s="133" cm="1">
        <f t="array" ref="BC300:BC311">_xlfn._xlws.FILTER(DatabaseYr[Precp],(DatabaseYr[Station]=$C300)*(DatabaseYr[year]=BC$38),"not yet")</f>
        <v>204.9</v>
      </c>
      <c r="BD300" s="133" cm="1">
        <f t="array" ref="BD300:BD311">_xlfn._xlws.FILTER(DatabaseYr[Precp],(DatabaseYr[Station]=$C300)*(DatabaseYr[year]=BD$38),"not yet")</f>
        <v>4</v>
      </c>
      <c r="BE300" s="133" cm="1">
        <f t="array" ref="BE300:BE311">_xlfn._xlws.FILTER(DatabaseYr[Precp],(DatabaseYr[Station]=$C300)*(DatabaseYr[year]=BE$38),"not yet")</f>
        <v>103.5</v>
      </c>
      <c r="BF300" s="133" cm="1">
        <f t="array" ref="BF300:BF311">_xlfn._xlws.FILTER(DatabaseYr[Precp],(DatabaseYr[Station]=$C300)*(DatabaseYr[year]=BF$38),"not yet")</f>
        <v>13</v>
      </c>
      <c r="BG300" s="133" cm="1">
        <f t="array" ref="BG300:BG311">_xlfn._xlws.FILTER(DatabaseYr[Precp],(DatabaseYr[Station]=$C300)*(DatabaseYr[year]=BG$38),"not yet")</f>
        <v>20</v>
      </c>
      <c r="BH300" s="133" cm="1">
        <f t="array" ref="BH300:BH311">_xlfn._xlws.FILTER(DatabaseYr[Precp],(DatabaseYr[Station]=$C300)*(DatabaseYr[year]=BH$38),"not yet")</f>
        <v>5</v>
      </c>
      <c r="BI300" s="183" t="str" cm="1">
        <f t="array" ref="BI300">_xlfn._xlws.FILTER(DatabaseYr[Precp],(DatabaseYr[Station]=$C300)*(DatabaseYr[year]=BI$38),"not yet")</f>
        <v>not yet</v>
      </c>
      <c r="BN300" s="185" cm="1">
        <f t="array" ref="BN300:BN311">_xlfn._xlws.FILTER(DatabaseYr[Cloud Amount],(DatabaseYr[Station]=$C300)*(DatabaseYr[year]=BB$38),"not yet")</f>
        <v>4.8</v>
      </c>
      <c r="BO300" s="185" cm="1">
        <f t="array" ref="BO300:BO311">_xlfn._xlws.FILTER(DatabaseYr[Cloud Amount],(DatabaseYr[Station]=$C300)*(DatabaseYr[year]=BC$38),"not yet")</f>
        <v>7.9</v>
      </c>
      <c r="BP300" s="185" cm="1">
        <f t="array" ref="BP300:BP311">_xlfn._xlws.FILTER(DatabaseYr[Cloud Amount],(DatabaseYr[Station]=$C300)*(DatabaseYr[year]=BD$38),"not yet")</f>
        <v>5.3</v>
      </c>
      <c r="BQ300" s="185" cm="1">
        <f t="array" ref="BQ300:BQ311">_xlfn._xlws.FILTER(DatabaseYr[Cloud Amount],(DatabaseYr[Station]=$C300)*(DatabaseYr[year]=BE$38),"not yet")</f>
        <v>6.5</v>
      </c>
      <c r="BR300" s="185" cm="1">
        <f t="array" ref="BR300:BR311">_xlfn._xlws.FILTER(DatabaseYr[Cloud Amount],(DatabaseYr[Station]=$C300)*(DatabaseYr[year]=BF$38),"not yet")</f>
        <v>5.4</v>
      </c>
      <c r="BS300" s="185" cm="1">
        <f t="array" ref="BS300:BS311">_xlfn._xlws.FILTER(DatabaseYr[Cloud Amount],(DatabaseYr[Station]=$C300)*(DatabaseYr[year]=BG$38),"not yet")</f>
        <v>3.8</v>
      </c>
      <c r="BT300" s="185" cm="1">
        <f t="array" ref="BT300:BT311">_xlfn._xlws.FILTER(DatabaseYr[Cloud Amount],(DatabaseYr[Station]=$C300)*(DatabaseYr[year]=BH$38),"not yet")</f>
        <v>3.6</v>
      </c>
      <c r="BU300" s="199" t="str" cm="1">
        <f t="array" ref="BU300">_xlfn._xlws.FILTER(DatabaseYr[Cloud Amount],(DatabaseYr[Station]=$C300)*(DatabaseYr[year]=BI$38),"not yet")</f>
        <v>not yet</v>
      </c>
    </row>
    <row r="301" spans="2:73" x14ac:dyDescent="0.25">
      <c r="D301" s="149" t="str">
        <f>$D$145</f>
        <v>February</v>
      </c>
      <c r="E301" s="147">
        <f>$E$145</f>
        <v>2</v>
      </c>
      <c r="F301" s="184">
        <v>363.12</v>
      </c>
      <c r="G301" s="184">
        <v>296.33</v>
      </c>
      <c r="H301" s="184">
        <v>380.86</v>
      </c>
      <c r="I301" s="184">
        <v>351.17</v>
      </c>
      <c r="J301" s="184">
        <v>447.87</v>
      </c>
      <c r="K301" s="184">
        <v>446.52</v>
      </c>
      <c r="L301" s="184">
        <v>498.79</v>
      </c>
      <c r="M301" s="184"/>
      <c r="R301" s="133">
        <v>160.30000000000001</v>
      </c>
      <c r="S301" s="133">
        <v>100.6</v>
      </c>
      <c r="T301" s="133">
        <v>135.4</v>
      </c>
      <c r="U301" s="133">
        <v>117.3</v>
      </c>
      <c r="V301" s="133">
        <v>173.4</v>
      </c>
      <c r="W301" s="133">
        <v>212.5</v>
      </c>
      <c r="X301" s="133">
        <v>229.9</v>
      </c>
      <c r="Y301" s="183"/>
      <c r="AD301" s="134">
        <v>18.100000000000001</v>
      </c>
      <c r="AE301" s="134">
        <v>16.399999999999999</v>
      </c>
      <c r="AF301" s="134">
        <v>18</v>
      </c>
      <c r="AG301" s="134">
        <v>16.5</v>
      </c>
      <c r="AH301" s="134">
        <v>20.5</v>
      </c>
      <c r="AI301" s="134">
        <v>19</v>
      </c>
      <c r="AJ301" s="134">
        <v>19</v>
      </c>
      <c r="AK301" s="184"/>
      <c r="AP301" s="133">
        <v>71</v>
      </c>
      <c r="AQ301" s="133">
        <v>72</v>
      </c>
      <c r="AR301" s="133">
        <v>71</v>
      </c>
      <c r="AS301" s="133">
        <v>79</v>
      </c>
      <c r="AT301" s="133">
        <v>75</v>
      </c>
      <c r="AU301" s="133">
        <v>72</v>
      </c>
      <c r="AV301" s="133">
        <v>70</v>
      </c>
      <c r="AW301" s="183"/>
      <c r="BB301" s="133">
        <v>21.2</v>
      </c>
      <c r="BC301" s="133">
        <v>24.2</v>
      </c>
      <c r="BD301" s="133">
        <v>20.8</v>
      </c>
      <c r="BE301" s="133">
        <v>25.5</v>
      </c>
      <c r="BF301" s="133">
        <v>11</v>
      </c>
      <c r="BG301" s="133">
        <v>4.5</v>
      </c>
      <c r="BH301" s="133">
        <v>23.5</v>
      </c>
      <c r="BI301" s="183"/>
      <c r="BN301" s="185">
        <v>5.8</v>
      </c>
      <c r="BO301" s="185">
        <v>7.2</v>
      </c>
      <c r="BP301" s="185">
        <v>6.2</v>
      </c>
      <c r="BQ301" s="185">
        <v>7.1</v>
      </c>
      <c r="BR301" s="185">
        <v>5.2</v>
      </c>
      <c r="BS301" s="185">
        <v>4</v>
      </c>
      <c r="BT301" s="185">
        <v>2.9</v>
      </c>
      <c r="BU301" s="199"/>
    </row>
    <row r="302" spans="2:73" x14ac:dyDescent="0.25">
      <c r="D302" s="149" t="str">
        <f>$D$146</f>
        <v>March</v>
      </c>
      <c r="E302" s="147">
        <f>$E$146</f>
        <v>3</v>
      </c>
      <c r="F302" s="184">
        <v>369.84</v>
      </c>
      <c r="G302" s="184">
        <v>284.22000000000003</v>
      </c>
      <c r="H302" s="184">
        <v>471.56</v>
      </c>
      <c r="I302" s="184">
        <v>566.57000000000005</v>
      </c>
      <c r="J302" s="184">
        <v>426.32</v>
      </c>
      <c r="K302" s="184">
        <v>480.35</v>
      </c>
      <c r="L302" s="184">
        <v>541.21</v>
      </c>
      <c r="M302" s="184"/>
      <c r="R302" s="133">
        <v>143.69999999999999</v>
      </c>
      <c r="S302" s="133">
        <v>109.8</v>
      </c>
      <c r="T302" s="133">
        <v>146.80000000000001</v>
      </c>
      <c r="U302" s="133">
        <v>213</v>
      </c>
      <c r="V302" s="133">
        <v>141.6</v>
      </c>
      <c r="W302" s="133">
        <v>178</v>
      </c>
      <c r="X302" s="133">
        <v>213.1</v>
      </c>
      <c r="Y302" s="183"/>
      <c r="AD302" s="134">
        <v>20.7</v>
      </c>
      <c r="AE302" s="134">
        <v>18.3</v>
      </c>
      <c r="AF302" s="134">
        <v>20.2</v>
      </c>
      <c r="AG302" s="134">
        <v>20.8</v>
      </c>
      <c r="AH302" s="134">
        <v>21.1</v>
      </c>
      <c r="AI302" s="134">
        <v>22.3</v>
      </c>
      <c r="AJ302" s="134">
        <v>21.5</v>
      </c>
      <c r="AK302" s="184"/>
      <c r="AP302" s="133">
        <v>74</v>
      </c>
      <c r="AQ302" s="133">
        <v>76</v>
      </c>
      <c r="AR302" s="133">
        <v>73</v>
      </c>
      <c r="AS302" s="133">
        <v>73</v>
      </c>
      <c r="AT302" s="133">
        <v>79</v>
      </c>
      <c r="AU302" s="133">
        <v>70</v>
      </c>
      <c r="AV302" s="133">
        <v>73</v>
      </c>
      <c r="AW302" s="183"/>
      <c r="BB302" s="133">
        <v>24.8</v>
      </c>
      <c r="BC302" s="133">
        <v>194.6</v>
      </c>
      <c r="BD302" s="133">
        <v>38</v>
      </c>
      <c r="BE302" s="133">
        <v>35.5</v>
      </c>
      <c r="BF302" s="133">
        <v>179.5</v>
      </c>
      <c r="BG302" s="133">
        <v>55</v>
      </c>
      <c r="BH302" s="133">
        <v>29</v>
      </c>
      <c r="BI302" s="183"/>
      <c r="BN302" s="185">
        <v>6.9</v>
      </c>
      <c r="BO302" s="185">
        <v>7.3</v>
      </c>
      <c r="BP302" s="185">
        <v>7.3</v>
      </c>
      <c r="BQ302" s="185">
        <v>4.4000000000000004</v>
      </c>
      <c r="BR302" s="185">
        <v>6.6</v>
      </c>
      <c r="BS302" s="185">
        <v>6.4</v>
      </c>
      <c r="BT302" s="185">
        <v>4.9000000000000004</v>
      </c>
      <c r="BU302" s="199"/>
    </row>
    <row r="303" spans="2:73" x14ac:dyDescent="0.25">
      <c r="D303" s="149" t="str">
        <f>$D$147</f>
        <v>April</v>
      </c>
      <c r="E303" s="147">
        <f>$E$147</f>
        <v>4</v>
      </c>
      <c r="F303" s="184">
        <v>534.86</v>
      </c>
      <c r="G303" s="184">
        <v>372.58</v>
      </c>
      <c r="H303" s="184">
        <v>507.16</v>
      </c>
      <c r="I303" s="184">
        <v>529.97</v>
      </c>
      <c r="J303" s="184">
        <v>521.61</v>
      </c>
      <c r="K303" s="184">
        <v>493.5</v>
      </c>
      <c r="L303" s="184">
        <v>541.79</v>
      </c>
      <c r="M303" s="184"/>
      <c r="R303" s="133">
        <v>204</v>
      </c>
      <c r="S303" s="133">
        <v>131.4</v>
      </c>
      <c r="T303" s="133">
        <v>149.6</v>
      </c>
      <c r="U303" s="133">
        <v>155.69999999999999</v>
      </c>
      <c r="V303" s="133">
        <v>169.3</v>
      </c>
      <c r="W303" s="133">
        <v>154.5</v>
      </c>
      <c r="X303" s="133">
        <v>175.7</v>
      </c>
      <c r="Y303" s="183"/>
      <c r="AD303" s="134">
        <v>24.4</v>
      </c>
      <c r="AE303" s="134">
        <v>24.9</v>
      </c>
      <c r="AF303" s="134">
        <v>23.2</v>
      </c>
      <c r="AG303" s="134">
        <v>24.3</v>
      </c>
      <c r="AH303" s="134">
        <v>24.7</v>
      </c>
      <c r="AI303" s="134">
        <v>22.2</v>
      </c>
      <c r="AJ303" s="134">
        <v>23.9</v>
      </c>
      <c r="AK303" s="184"/>
      <c r="AP303" s="133">
        <v>68</v>
      </c>
      <c r="AQ303" s="133">
        <v>77</v>
      </c>
      <c r="AR303" s="133">
        <v>73</v>
      </c>
      <c r="AS303" s="133">
        <v>71</v>
      </c>
      <c r="AT303" s="133">
        <v>79</v>
      </c>
      <c r="AU303" s="133">
        <v>70</v>
      </c>
      <c r="AV303" s="133">
        <v>70</v>
      </c>
      <c r="AW303" s="183"/>
      <c r="BB303" s="133">
        <v>47.7</v>
      </c>
      <c r="BC303" s="133">
        <v>183.4</v>
      </c>
      <c r="BD303" s="133">
        <v>98.8</v>
      </c>
      <c r="BE303" s="133">
        <v>30.5</v>
      </c>
      <c r="BF303" s="133">
        <v>115.5</v>
      </c>
      <c r="BG303" s="133">
        <v>59.5</v>
      </c>
      <c r="BH303" s="133">
        <v>8</v>
      </c>
      <c r="BI303" s="183"/>
      <c r="BN303" s="185">
        <v>5.5</v>
      </c>
      <c r="BO303" s="185">
        <v>7.3</v>
      </c>
      <c r="BP303" s="185">
        <v>6.7</v>
      </c>
      <c r="BQ303" s="185">
        <v>6.4</v>
      </c>
      <c r="BR303" s="185">
        <v>6.1</v>
      </c>
      <c r="BS303" s="185">
        <v>6.4</v>
      </c>
      <c r="BT303" s="185">
        <v>5.3</v>
      </c>
      <c r="BU303" s="199"/>
    </row>
    <row r="304" spans="2:73" x14ac:dyDescent="0.25">
      <c r="D304" s="149" t="str">
        <f>$D$148</f>
        <v>May</v>
      </c>
      <c r="E304" s="147">
        <f>$E$148</f>
        <v>5</v>
      </c>
      <c r="F304" s="184">
        <v>392.55</v>
      </c>
      <c r="G304" s="184">
        <v>493.84</v>
      </c>
      <c r="H304" s="184">
        <v>549.03</v>
      </c>
      <c r="I304" s="184">
        <v>658.34</v>
      </c>
      <c r="J304" s="184">
        <v>417.43</v>
      </c>
      <c r="K304" s="184">
        <v>522.51</v>
      </c>
      <c r="L304" s="184">
        <v>667.39</v>
      </c>
      <c r="M304" s="184"/>
      <c r="R304" s="133">
        <v>120.9</v>
      </c>
      <c r="S304" s="133">
        <v>159.80000000000001</v>
      </c>
      <c r="T304" s="133">
        <v>133.1</v>
      </c>
      <c r="U304" s="133">
        <v>218.8</v>
      </c>
      <c r="V304" s="133">
        <v>87.2</v>
      </c>
      <c r="W304" s="133">
        <v>167.2</v>
      </c>
      <c r="X304" s="133">
        <v>223.8</v>
      </c>
      <c r="Y304" s="183"/>
      <c r="AD304" s="134">
        <v>26.9</v>
      </c>
      <c r="AE304" s="134">
        <v>27.6</v>
      </c>
      <c r="AF304" s="134">
        <v>26.7</v>
      </c>
      <c r="AG304" s="134">
        <v>28.3</v>
      </c>
      <c r="AH304" s="134">
        <v>25.4</v>
      </c>
      <c r="AI304" s="134">
        <v>27.5</v>
      </c>
      <c r="AJ304" s="134">
        <v>28.8</v>
      </c>
      <c r="AK304" s="184"/>
      <c r="AP304" s="133">
        <v>77</v>
      </c>
      <c r="AQ304" s="133">
        <v>75</v>
      </c>
      <c r="AR304" s="133">
        <v>75</v>
      </c>
      <c r="AS304" s="133">
        <v>74</v>
      </c>
      <c r="AT304" s="133">
        <v>82</v>
      </c>
      <c r="AU304" s="133">
        <v>75</v>
      </c>
      <c r="AV304" s="133">
        <v>70</v>
      </c>
      <c r="AW304" s="183"/>
      <c r="BB304" s="133">
        <v>662</v>
      </c>
      <c r="BC304" s="133">
        <v>100.3</v>
      </c>
      <c r="BD304" s="133">
        <v>111.5</v>
      </c>
      <c r="BE304" s="133">
        <v>73</v>
      </c>
      <c r="BF304" s="133">
        <v>524</v>
      </c>
      <c r="BG304" s="133">
        <v>306.5</v>
      </c>
      <c r="BH304" s="133">
        <v>235</v>
      </c>
      <c r="BI304" s="183"/>
      <c r="BN304" s="185">
        <v>7.2</v>
      </c>
      <c r="BO304" s="185">
        <v>6.5</v>
      </c>
      <c r="BP304" s="185">
        <v>7.1</v>
      </c>
      <c r="BQ304" s="185">
        <v>5.4</v>
      </c>
      <c r="BR304" s="185">
        <v>8</v>
      </c>
      <c r="BS304" s="185">
        <v>6.7</v>
      </c>
      <c r="BT304" s="185">
        <v>5.4</v>
      </c>
      <c r="BU304" s="199"/>
    </row>
    <row r="305" spans="2:73" x14ac:dyDescent="0.25">
      <c r="D305" s="149" t="str">
        <f>$D$149</f>
        <v>June</v>
      </c>
      <c r="E305" s="147">
        <f>$E$149</f>
        <v>6</v>
      </c>
      <c r="F305" s="184">
        <v>569.28</v>
      </c>
      <c r="G305" s="184">
        <v>582.44000000000005</v>
      </c>
      <c r="H305" s="184">
        <v>493.2</v>
      </c>
      <c r="I305" s="184">
        <v>560.51</v>
      </c>
      <c r="J305" s="184">
        <v>501.78</v>
      </c>
      <c r="K305" s="184">
        <v>609.28</v>
      </c>
      <c r="L305" s="184">
        <v>483.21</v>
      </c>
      <c r="M305" s="184"/>
      <c r="R305" s="133">
        <v>240.1</v>
      </c>
      <c r="S305" s="133">
        <v>181.9</v>
      </c>
      <c r="T305" s="133">
        <v>144.4</v>
      </c>
      <c r="U305" s="133">
        <v>158.9</v>
      </c>
      <c r="V305" s="133">
        <v>123.2</v>
      </c>
      <c r="W305" s="133">
        <v>211.9</v>
      </c>
      <c r="X305" s="133">
        <v>122.3</v>
      </c>
      <c r="Y305" s="183"/>
      <c r="AD305" s="134">
        <v>29.7</v>
      </c>
      <c r="AE305" s="134">
        <v>28.8</v>
      </c>
      <c r="AF305" s="134">
        <v>27.9</v>
      </c>
      <c r="AG305" s="134">
        <v>28.7</v>
      </c>
      <c r="AH305" s="134">
        <v>28.2</v>
      </c>
      <c r="AI305" s="134">
        <v>29.1</v>
      </c>
      <c r="AJ305" s="134">
        <v>27.8</v>
      </c>
      <c r="AK305" s="184"/>
      <c r="AP305" s="133">
        <v>71</v>
      </c>
      <c r="AQ305" s="133">
        <v>77</v>
      </c>
      <c r="AR305" s="133">
        <v>81</v>
      </c>
      <c r="AS305" s="133">
        <v>76</v>
      </c>
      <c r="AT305" s="133">
        <v>79</v>
      </c>
      <c r="AU305" s="133">
        <v>70</v>
      </c>
      <c r="AV305" s="133">
        <v>81</v>
      </c>
      <c r="AW305" s="183"/>
      <c r="BB305" s="133">
        <v>65.5</v>
      </c>
      <c r="BC305" s="133">
        <v>230.9</v>
      </c>
      <c r="BD305" s="133">
        <v>894</v>
      </c>
      <c r="BE305" s="133">
        <v>234</v>
      </c>
      <c r="BF305" s="133">
        <v>480</v>
      </c>
      <c r="BG305" s="133">
        <v>183.5</v>
      </c>
      <c r="BH305" s="133">
        <v>645.5</v>
      </c>
      <c r="BI305" s="183"/>
      <c r="BN305" s="185">
        <v>5.2</v>
      </c>
      <c r="BO305" s="185">
        <v>6.3</v>
      </c>
      <c r="BP305" s="185">
        <v>7.4</v>
      </c>
      <c r="BQ305" s="185">
        <v>6.9</v>
      </c>
      <c r="BR305" s="185">
        <v>7.4</v>
      </c>
      <c r="BS305" s="185">
        <v>5.4</v>
      </c>
      <c r="BT305" s="185">
        <v>7.6</v>
      </c>
      <c r="BU305" s="199"/>
    </row>
    <row r="306" spans="2:73" x14ac:dyDescent="0.25">
      <c r="D306" s="149" t="str">
        <f>$D$150</f>
        <v>July</v>
      </c>
      <c r="E306" s="147">
        <f>$E$150</f>
        <v>7</v>
      </c>
      <c r="F306" s="184">
        <v>489.41</v>
      </c>
      <c r="G306" s="184">
        <v>673.67</v>
      </c>
      <c r="H306" s="184">
        <v>587.1</v>
      </c>
      <c r="I306" s="184">
        <v>519.02</v>
      </c>
      <c r="J306" s="184">
        <v>596.12</v>
      </c>
      <c r="K306" s="184">
        <v>614.72</v>
      </c>
      <c r="L306" s="184">
        <v>607.15</v>
      </c>
      <c r="M306" s="184"/>
      <c r="R306" s="133">
        <v>164.3</v>
      </c>
      <c r="S306" s="133">
        <v>222.1</v>
      </c>
      <c r="T306" s="133">
        <v>189.9</v>
      </c>
      <c r="U306" s="133">
        <v>146.1</v>
      </c>
      <c r="V306" s="133">
        <v>165.2</v>
      </c>
      <c r="W306" s="133">
        <v>215.1</v>
      </c>
      <c r="X306" s="133">
        <v>179.2</v>
      </c>
      <c r="Y306" s="183"/>
      <c r="AD306" s="134">
        <v>29.2</v>
      </c>
      <c r="AE306" s="134">
        <v>29.4</v>
      </c>
      <c r="AF306" s="134">
        <v>28.7</v>
      </c>
      <c r="AG306" s="134">
        <v>28.6</v>
      </c>
      <c r="AH306" s="134">
        <v>29.4</v>
      </c>
      <c r="AI306" s="134">
        <v>29.6</v>
      </c>
      <c r="AJ306" s="134">
        <v>29</v>
      </c>
      <c r="AK306" s="184"/>
      <c r="AP306" s="133">
        <v>71</v>
      </c>
      <c r="AQ306" s="133">
        <v>73</v>
      </c>
      <c r="AR306" s="133">
        <v>78</v>
      </c>
      <c r="AS306" s="133">
        <v>82</v>
      </c>
      <c r="AT306" s="133">
        <v>79</v>
      </c>
      <c r="AU306" s="133">
        <v>74</v>
      </c>
      <c r="AV306" s="133">
        <v>77</v>
      </c>
      <c r="AW306" s="183"/>
      <c r="BB306" s="133">
        <v>71.400000000000006</v>
      </c>
      <c r="BC306" s="133">
        <v>166.7</v>
      </c>
      <c r="BD306" s="133">
        <v>313.7</v>
      </c>
      <c r="BE306" s="133">
        <v>347</v>
      </c>
      <c r="BF306" s="133">
        <v>177.5</v>
      </c>
      <c r="BG306" s="133">
        <v>93.5</v>
      </c>
      <c r="BH306" s="133">
        <v>132</v>
      </c>
      <c r="BI306" s="183"/>
      <c r="BN306" s="185">
        <v>6.9</v>
      </c>
      <c r="BO306" s="185">
        <v>5.3</v>
      </c>
      <c r="BP306" s="185">
        <v>6.3</v>
      </c>
      <c r="BQ306" s="185">
        <v>6.8</v>
      </c>
      <c r="BR306" s="185">
        <v>6.7</v>
      </c>
      <c r="BS306" s="185">
        <v>5.9</v>
      </c>
      <c r="BT306" s="185">
        <v>6</v>
      </c>
      <c r="BU306" s="199"/>
    </row>
    <row r="307" spans="2:73" x14ac:dyDescent="0.25">
      <c r="D307" s="149" t="str">
        <f>$D$151</f>
        <v>August</v>
      </c>
      <c r="E307" s="147">
        <f>$E$151</f>
        <v>8</v>
      </c>
      <c r="F307" s="184">
        <v>382.3</v>
      </c>
      <c r="G307" s="184">
        <v>526.05999999999995</v>
      </c>
      <c r="H307" s="184">
        <v>593.02</v>
      </c>
      <c r="I307" s="184">
        <v>465.65</v>
      </c>
      <c r="J307" s="184">
        <v>407.83</v>
      </c>
      <c r="K307" s="184">
        <v>526.22</v>
      </c>
      <c r="L307" s="184">
        <v>517.70000000000005</v>
      </c>
      <c r="M307" s="184"/>
      <c r="R307" s="133">
        <v>132</v>
      </c>
      <c r="S307" s="133">
        <v>152.4</v>
      </c>
      <c r="T307" s="133">
        <v>188</v>
      </c>
      <c r="U307" s="133">
        <v>112</v>
      </c>
      <c r="V307" s="133">
        <v>93</v>
      </c>
      <c r="W307" s="133">
        <v>174.5</v>
      </c>
      <c r="X307" s="133">
        <v>166.8</v>
      </c>
      <c r="Y307" s="183"/>
      <c r="AD307" s="134">
        <v>28</v>
      </c>
      <c r="AE307" s="134">
        <v>28.9</v>
      </c>
      <c r="AF307" s="134">
        <v>29.4</v>
      </c>
      <c r="AG307" s="134">
        <v>27.9</v>
      </c>
      <c r="AH307" s="134">
        <v>28.4</v>
      </c>
      <c r="AI307" s="134">
        <v>28.5</v>
      </c>
      <c r="AJ307" s="134">
        <v>27.8</v>
      </c>
      <c r="AK307" s="184"/>
      <c r="AP307" s="133">
        <v>76</v>
      </c>
      <c r="AQ307" s="133">
        <v>77</v>
      </c>
      <c r="AR307" s="133">
        <v>77</v>
      </c>
      <c r="AS307" s="133">
        <v>83</v>
      </c>
      <c r="AT307" s="133">
        <v>86</v>
      </c>
      <c r="AU307" s="133">
        <v>75</v>
      </c>
      <c r="AV307" s="133">
        <v>81</v>
      </c>
      <c r="AW307" s="183"/>
      <c r="BB307" s="133">
        <v>368.4</v>
      </c>
      <c r="BC307" s="133">
        <v>184.6</v>
      </c>
      <c r="BD307" s="133">
        <v>69</v>
      </c>
      <c r="BE307" s="133">
        <v>408.5</v>
      </c>
      <c r="BF307" s="133">
        <v>768</v>
      </c>
      <c r="BG307" s="133">
        <v>278.5</v>
      </c>
      <c r="BH307" s="133">
        <v>813</v>
      </c>
      <c r="BI307" s="183"/>
      <c r="BN307" s="185">
        <v>7.3</v>
      </c>
      <c r="BO307" s="185">
        <v>6.7</v>
      </c>
      <c r="BP307" s="185">
        <v>5.7</v>
      </c>
      <c r="BQ307" s="185">
        <v>7.6</v>
      </c>
      <c r="BR307" s="185">
        <v>7.9</v>
      </c>
      <c r="BS307" s="185">
        <v>6.3</v>
      </c>
      <c r="BT307" s="185">
        <v>6.6</v>
      </c>
      <c r="BU307" s="199"/>
    </row>
    <row r="308" spans="2:73" x14ac:dyDescent="0.25">
      <c r="D308" s="149" t="str">
        <f>$D$152</f>
        <v>September</v>
      </c>
      <c r="E308" s="147">
        <f>$E$152</f>
        <v>9</v>
      </c>
      <c r="F308" s="184">
        <v>456.85</v>
      </c>
      <c r="G308" s="184">
        <v>462.24</v>
      </c>
      <c r="H308" s="184">
        <v>539.14</v>
      </c>
      <c r="I308" s="184">
        <v>581.59</v>
      </c>
      <c r="J308" s="184">
        <v>517.13</v>
      </c>
      <c r="K308" s="184">
        <v>512.5</v>
      </c>
      <c r="L308" s="184">
        <v>551.54999999999995</v>
      </c>
      <c r="M308" s="184"/>
      <c r="R308" s="133">
        <v>187.3</v>
      </c>
      <c r="S308" s="133">
        <v>139.6</v>
      </c>
      <c r="T308" s="133">
        <v>195.3</v>
      </c>
      <c r="U308" s="133">
        <v>203.3</v>
      </c>
      <c r="V308" s="133">
        <v>150.5</v>
      </c>
      <c r="W308" s="133">
        <v>198.6</v>
      </c>
      <c r="X308" s="133">
        <v>207</v>
      </c>
      <c r="Y308" s="183"/>
      <c r="AD308" s="134">
        <v>27.8</v>
      </c>
      <c r="AE308" s="134">
        <v>27.9</v>
      </c>
      <c r="AF308" s="134">
        <v>29.3</v>
      </c>
      <c r="AG308" s="134">
        <v>28.3</v>
      </c>
      <c r="AH308" s="134">
        <v>27.7</v>
      </c>
      <c r="AI308" s="134">
        <v>28.1</v>
      </c>
      <c r="AJ308" s="134">
        <v>29</v>
      </c>
      <c r="AK308" s="184"/>
      <c r="AP308" s="133">
        <v>72</v>
      </c>
      <c r="AQ308" s="133">
        <v>77</v>
      </c>
      <c r="AR308" s="133">
        <v>74</v>
      </c>
      <c r="AS308" s="133">
        <v>74</v>
      </c>
      <c r="AT308" s="133">
        <v>78</v>
      </c>
      <c r="AU308" s="133">
        <v>71</v>
      </c>
      <c r="AV308" s="133">
        <v>74</v>
      </c>
      <c r="AW308" s="183"/>
      <c r="BB308" s="133">
        <v>183.9</v>
      </c>
      <c r="BC308" s="133">
        <v>126.2</v>
      </c>
      <c r="BD308" s="133">
        <v>21.4</v>
      </c>
      <c r="BE308" s="133">
        <v>20</v>
      </c>
      <c r="BF308" s="133">
        <v>133.5</v>
      </c>
      <c r="BG308" s="133">
        <v>74</v>
      </c>
      <c r="BH308" s="133">
        <v>42.5</v>
      </c>
      <c r="BI308" s="183"/>
      <c r="BN308" s="185">
        <v>5.2</v>
      </c>
      <c r="BO308" s="185">
        <v>7</v>
      </c>
      <c r="BP308" s="185">
        <v>5.4</v>
      </c>
      <c r="BQ308" s="185">
        <v>5.3</v>
      </c>
      <c r="BR308" s="185">
        <v>5.7</v>
      </c>
      <c r="BS308" s="185">
        <v>5.5</v>
      </c>
      <c r="BT308" s="185">
        <v>4.8</v>
      </c>
      <c r="BU308" s="199"/>
    </row>
    <row r="309" spans="2:73" x14ac:dyDescent="0.25">
      <c r="D309" s="149" t="str">
        <f>$D$153</f>
        <v>October</v>
      </c>
      <c r="E309" s="147">
        <f>$E$153</f>
        <v>10</v>
      </c>
      <c r="F309" s="184">
        <v>403.4</v>
      </c>
      <c r="G309" s="184">
        <v>477.22</v>
      </c>
      <c r="H309" s="184">
        <v>504.03</v>
      </c>
      <c r="I309" s="184">
        <v>564.52</v>
      </c>
      <c r="J309" s="184">
        <v>516.92999999999995</v>
      </c>
      <c r="K309" s="184">
        <v>506.06</v>
      </c>
      <c r="L309" s="184">
        <v>496.54</v>
      </c>
      <c r="M309" s="184"/>
      <c r="R309" s="133">
        <v>172.3</v>
      </c>
      <c r="S309" s="133">
        <v>169.3</v>
      </c>
      <c r="T309" s="133">
        <v>202.1</v>
      </c>
      <c r="U309" s="133">
        <v>221.8</v>
      </c>
      <c r="V309" s="133">
        <v>214.2</v>
      </c>
      <c r="W309" s="133">
        <v>220.1</v>
      </c>
      <c r="X309" s="133">
        <v>198.3</v>
      </c>
      <c r="Y309" s="183"/>
      <c r="AD309" s="134">
        <v>26.2</v>
      </c>
      <c r="AE309" s="134">
        <v>27.5</v>
      </c>
      <c r="AF309" s="134">
        <v>26.5</v>
      </c>
      <c r="AG309" s="134">
        <v>24.9</v>
      </c>
      <c r="AH309" s="134">
        <v>26.1</v>
      </c>
      <c r="AI309" s="134">
        <v>26.1</v>
      </c>
      <c r="AJ309" s="134">
        <v>26.7</v>
      </c>
      <c r="AK309" s="184"/>
      <c r="AP309" s="133">
        <v>72</v>
      </c>
      <c r="AQ309" s="133">
        <v>77</v>
      </c>
      <c r="AR309" s="133">
        <v>72</v>
      </c>
      <c r="AS309" s="133">
        <v>68</v>
      </c>
      <c r="AT309" s="133">
        <v>71</v>
      </c>
      <c r="AU309" s="133">
        <v>69</v>
      </c>
      <c r="AV309" s="133">
        <v>71</v>
      </c>
      <c r="AW309" s="183"/>
      <c r="BB309" s="133">
        <v>14</v>
      </c>
      <c r="BC309" s="133">
        <v>23.9</v>
      </c>
      <c r="BD309" s="133">
        <v>53.5</v>
      </c>
      <c r="BE309" s="133">
        <v>7.5</v>
      </c>
      <c r="BF309" s="133">
        <v>11.5</v>
      </c>
      <c r="BG309" s="133" t="str">
        <v>T</v>
      </c>
      <c r="BH309" s="133">
        <v>11</v>
      </c>
      <c r="BI309" s="183"/>
      <c r="BN309" s="185">
        <v>5.5</v>
      </c>
      <c r="BO309" s="185">
        <v>5.5</v>
      </c>
      <c r="BP309" s="185">
        <v>4.7</v>
      </c>
      <c r="BQ309" s="185">
        <v>4</v>
      </c>
      <c r="BR309" s="185">
        <v>3.8</v>
      </c>
      <c r="BS309" s="185">
        <v>5</v>
      </c>
      <c r="BT309" s="185">
        <v>5.4</v>
      </c>
      <c r="BU309" s="199"/>
    </row>
    <row r="310" spans="2:73" x14ac:dyDescent="0.25">
      <c r="D310" s="149" t="str">
        <f>$D$154</f>
        <v>November</v>
      </c>
      <c r="E310" s="147">
        <f>$E$154</f>
        <v>11</v>
      </c>
      <c r="F310" s="184">
        <v>361.21</v>
      </c>
      <c r="G310" s="184">
        <v>369.56</v>
      </c>
      <c r="H310" s="184">
        <v>388.51</v>
      </c>
      <c r="I310" s="184">
        <v>393.85</v>
      </c>
      <c r="J310" s="184">
        <v>441.98</v>
      </c>
      <c r="K310" s="184">
        <v>376.24</v>
      </c>
      <c r="L310" s="184">
        <v>398.92</v>
      </c>
      <c r="M310" s="184"/>
      <c r="R310" s="133">
        <v>198.4</v>
      </c>
      <c r="S310" s="133">
        <v>148.19999999999999</v>
      </c>
      <c r="T310" s="133">
        <v>143.80000000000001</v>
      </c>
      <c r="U310" s="133">
        <v>158.19999999999999</v>
      </c>
      <c r="V310" s="133">
        <v>239.3</v>
      </c>
      <c r="W310" s="133">
        <v>182.9</v>
      </c>
      <c r="X310" s="133">
        <v>150.69999999999999</v>
      </c>
      <c r="Y310" s="183"/>
      <c r="AD310" s="134">
        <v>24.3</v>
      </c>
      <c r="AE310" s="134">
        <v>23.4</v>
      </c>
      <c r="AF310" s="134">
        <v>23.3</v>
      </c>
      <c r="AG310" s="134">
        <v>23.4</v>
      </c>
      <c r="AH310" s="134">
        <v>23</v>
      </c>
      <c r="AI310" s="134">
        <v>23.9</v>
      </c>
      <c r="AJ310" s="134">
        <v>22.4</v>
      </c>
      <c r="AK310" s="184"/>
      <c r="AP310" s="133">
        <v>71</v>
      </c>
      <c r="AQ310" s="133">
        <v>75</v>
      </c>
      <c r="AR310" s="133">
        <v>79</v>
      </c>
      <c r="AS310" s="133">
        <v>75</v>
      </c>
      <c r="AT310" s="133">
        <v>69</v>
      </c>
      <c r="AU310" s="133">
        <v>72</v>
      </c>
      <c r="AV310" s="133">
        <v>72</v>
      </c>
      <c r="AW310" s="183"/>
      <c r="BB310" s="133">
        <v>2.2000000000000002</v>
      </c>
      <c r="BC310" s="133">
        <v>74.2</v>
      </c>
      <c r="BD310" s="133">
        <v>19.5</v>
      </c>
      <c r="BE310" s="133">
        <v>10</v>
      </c>
      <c r="BF310" s="133">
        <v>0</v>
      </c>
      <c r="BG310" s="133">
        <v>3.5</v>
      </c>
      <c r="BH310" s="133">
        <v>5.5</v>
      </c>
      <c r="BI310" s="183"/>
      <c r="BN310" s="185">
        <v>4.5999999999999996</v>
      </c>
      <c r="BO310" s="185">
        <v>5.7</v>
      </c>
      <c r="BP310" s="185">
        <v>6.7</v>
      </c>
      <c r="BQ310" s="185">
        <v>5.4</v>
      </c>
      <c r="BR310" s="185">
        <v>3.3</v>
      </c>
      <c r="BS310" s="185">
        <v>4.9000000000000004</v>
      </c>
      <c r="BT310" s="185">
        <v>5.7</v>
      </c>
      <c r="BU310" s="199"/>
    </row>
    <row r="311" spans="2:73" x14ac:dyDescent="0.25">
      <c r="D311" s="149" t="str">
        <f>$D$155</f>
        <v>December</v>
      </c>
      <c r="E311" s="147">
        <f>$E$155</f>
        <v>12</v>
      </c>
      <c r="F311" s="184">
        <v>289.94</v>
      </c>
      <c r="G311" s="184">
        <v>386.66</v>
      </c>
      <c r="H311" s="184">
        <v>354.94</v>
      </c>
      <c r="I311" s="184">
        <v>420.76</v>
      </c>
      <c r="J311" s="184">
        <v>371.89</v>
      </c>
      <c r="K311" s="184">
        <v>338.25</v>
      </c>
      <c r="L311" s="184">
        <v>415.45</v>
      </c>
      <c r="M311" s="184"/>
      <c r="R311" s="133">
        <v>152.4</v>
      </c>
      <c r="S311" s="133">
        <v>186.9</v>
      </c>
      <c r="T311" s="133">
        <v>156.69999999999999</v>
      </c>
      <c r="U311" s="133">
        <v>191.3</v>
      </c>
      <c r="V311" s="133">
        <v>204.5</v>
      </c>
      <c r="W311" s="133">
        <v>156.19999999999999</v>
      </c>
      <c r="X311" s="133">
        <v>199.9</v>
      </c>
      <c r="Y311" s="183"/>
      <c r="AD311" s="134">
        <v>19.600000000000001</v>
      </c>
      <c r="AE311" s="134">
        <v>20.399999999999999</v>
      </c>
      <c r="AF311" s="134">
        <v>18.5</v>
      </c>
      <c r="AG311" s="134">
        <v>20.8</v>
      </c>
      <c r="AH311" s="134">
        <v>19.3</v>
      </c>
      <c r="AI311" s="134">
        <v>19.5</v>
      </c>
      <c r="AJ311" s="134">
        <v>18.8</v>
      </c>
      <c r="AK311" s="184"/>
      <c r="AP311" s="133">
        <v>73</v>
      </c>
      <c r="AQ311" s="133">
        <v>74</v>
      </c>
      <c r="AR311" s="133">
        <v>76</v>
      </c>
      <c r="AS311" s="133">
        <v>72</v>
      </c>
      <c r="AT311" s="133">
        <v>75</v>
      </c>
      <c r="AU311" s="133">
        <v>77</v>
      </c>
      <c r="AV311" s="133">
        <v>71</v>
      </c>
      <c r="AW311" s="183"/>
      <c r="BB311" s="133">
        <v>52.9</v>
      </c>
      <c r="BC311" s="133">
        <v>8.4</v>
      </c>
      <c r="BD311" s="133">
        <v>8</v>
      </c>
      <c r="BE311" s="133">
        <v>2</v>
      </c>
      <c r="BF311" s="133">
        <v>94.5</v>
      </c>
      <c r="BG311" s="133">
        <v>41.5</v>
      </c>
      <c r="BH311" s="133">
        <v>19</v>
      </c>
      <c r="BI311" s="183"/>
      <c r="BN311" s="185">
        <v>5.7</v>
      </c>
      <c r="BO311" s="185">
        <v>5.0999999999999996</v>
      </c>
      <c r="BP311" s="185">
        <v>5.7</v>
      </c>
      <c r="BQ311" s="185">
        <v>5</v>
      </c>
      <c r="BR311" s="185">
        <v>4.5999999999999996</v>
      </c>
      <c r="BS311" s="185">
        <v>6.6</v>
      </c>
      <c r="BT311" s="185">
        <v>4.2</v>
      </c>
      <c r="BU311" s="199"/>
    </row>
    <row r="312" spans="2:73" x14ac:dyDescent="0.25">
      <c r="B312" s="195" t="str">
        <f>_xlfn.XLOOKUP(C312,TableStation[Station],TableStation[Name])</f>
        <v>梧棲</v>
      </c>
      <c r="C312" s="196" t="s">
        <v>11895</v>
      </c>
      <c r="D312" s="197" t="str">
        <f>$D$144</f>
        <v>January</v>
      </c>
      <c r="E312" s="198">
        <f>$E$144</f>
        <v>1</v>
      </c>
      <c r="F312" s="184" cm="1">
        <f t="array" ref="F312:F323">_xlfn._xlws.FILTER(DatabaseYr[GloblRad],(DatabaseYr[Station]=$C312)*(DatabaseYr[year]=F$38),"not yet")</f>
        <v>370.12</v>
      </c>
      <c r="G312" s="184" cm="1">
        <f t="array" ref="G312:G323">_xlfn._xlws.FILTER(DatabaseYr[GloblRad],(DatabaseYr[Station]=$C312)*(DatabaseYr[year]=G$38),"not yet")</f>
        <v>260.87</v>
      </c>
      <c r="H312" s="184" cm="1">
        <f t="array" ref="H312:H323">_xlfn._xlws.FILTER(DatabaseYr[GloblRad],(DatabaseYr[Station]=$C312)*(DatabaseYr[year]=H$38),"not yet")</f>
        <v>370.33</v>
      </c>
      <c r="I312" s="184" cm="1">
        <f t="array" ref="I312:I323">_xlfn._xlws.FILTER(DatabaseYr[GloblRad],(DatabaseYr[Station]=$C312)*(DatabaseYr[year]=I$38),"not yet")</f>
        <v>290.92</v>
      </c>
      <c r="J312" s="184" cm="1">
        <f t="array" ref="J312:J323">_xlfn._xlws.FILTER(DatabaseYr[GloblRad],(DatabaseYr[Station]=$C312)*(DatabaseYr[year]=J$38),"not yet")</f>
        <v>310.76</v>
      </c>
      <c r="K312" s="184" cm="1">
        <f t="array" ref="K312:K323">_xlfn._xlws.FILTER(DatabaseYr[GloblRad],(DatabaseYr[Station]=$C312)*(DatabaseYr[year]=K$38),"not yet")</f>
        <v>346.92</v>
      </c>
      <c r="L312" s="184" cm="1">
        <f t="array" ref="L312:L323">_xlfn._xlws.FILTER(DatabaseYr[GloblRad],(DatabaseYr[Station]=$C312)*(DatabaseYr[year]=L$38),"not yet")</f>
        <v>326.97000000000003</v>
      </c>
      <c r="M312" s="184" t="str" cm="1">
        <f t="array" ref="M312">_xlfn._xlws.FILTER(DatabaseYr[GloblRad],(DatabaseYr[Station]=$C312)*(DatabaseYr[year]=M$38),"not yet")</f>
        <v>not yet</v>
      </c>
      <c r="R312" s="133" cm="1">
        <f t="array" ref="R312:R323">_xlfn._xlws.FILTER(DatabaseYr[SunShine],(DatabaseYr[Station]=$C312)*(DatabaseYr[year]=F$38),"not yet")</f>
        <v>197.3</v>
      </c>
      <c r="S312" s="133" cm="1">
        <f t="array" ref="S312:S323">_xlfn._xlws.FILTER(DatabaseYr[SunShine],(DatabaseYr[Station]=$C312)*(DatabaseYr[year]=S$38),"not yet")</f>
        <v>99.2</v>
      </c>
      <c r="T312" s="133" cm="1">
        <f t="array" ref="T312:T323">_xlfn._xlws.FILTER(DatabaseYr[SunShine],(DatabaseYr[Station]=$C312)*(DatabaseYr[year]=T$38),"not yet")</f>
        <v>158.69999999999999</v>
      </c>
      <c r="U312" s="133" cm="1">
        <f t="array" ref="U312:U323">_xlfn._xlws.FILTER(DatabaseYr[SunShine],(DatabaseYr[Station]=$C312)*(DatabaseYr[year]=U$38),"not yet")</f>
        <v>120.6</v>
      </c>
      <c r="V312" s="133" cm="1">
        <f t="array" ref="V312:V323">_xlfn._xlws.FILTER(DatabaseYr[SunShine],(DatabaseYr[Station]=$C312)*(DatabaseYr[year]=V$38),"not yet")</f>
        <v>135</v>
      </c>
      <c r="W312" s="133" cm="1">
        <f t="array" ref="W312:W323">_xlfn._xlws.FILTER(DatabaseYr[SunShine],(DatabaseYr[Station]=$C312)*(DatabaseYr[year]=W$38),"not yet")</f>
        <v>193.9</v>
      </c>
      <c r="X312" s="133" cm="1">
        <f t="array" ref="X312:X323">_xlfn._xlws.FILTER(DatabaseYr[SunShine],(DatabaseYr[Station]=$C312)*(DatabaseYr[year]=X$38),"not yet")</f>
        <v>202.4</v>
      </c>
      <c r="Y312" s="183" t="str" cm="1">
        <f t="array" ref="Y312">_xlfn._xlws.FILTER(DatabaseYr[SunShine],(DatabaseYr[Station]=$C312)*(DatabaseYr[year]=Y$38),"not yet")</f>
        <v>not yet</v>
      </c>
      <c r="AD312" s="134" cm="1">
        <f t="array" ref="AD312:AD323">_xlfn._xlws.FILTER(DatabaseYr[Temperature],(DatabaseYr[Station]=$C312)*(DatabaseYr[year]=AD$38),"not yet")</f>
        <v>15.9</v>
      </c>
      <c r="AE312" s="134" cm="1">
        <f t="array" ref="AE312:AE323">_xlfn._xlws.FILTER(DatabaseYr[Temperature],(DatabaseYr[Station]=$C312)*(DatabaseYr[year]=AE$38),"not yet")</f>
        <v>15.8</v>
      </c>
      <c r="AF312" s="134" cm="1">
        <f t="array" ref="AF312:AF323">_xlfn._xlws.FILTER(DatabaseYr[Temperature],(DatabaseYr[Station]=$C312)*(DatabaseYr[year]=AF$38),"not yet")</f>
        <v>17.600000000000001</v>
      </c>
      <c r="AG312" s="134" cm="1">
        <f t="array" ref="AG312:AG323">_xlfn._xlws.FILTER(DatabaseYr[Temperature],(DatabaseYr[Station]=$C312)*(DatabaseYr[year]=AG$38),"not yet")</f>
        <v>16.2</v>
      </c>
      <c r="AH312" s="134" cm="1">
        <f t="array" ref="AH312:AH323">_xlfn._xlws.FILTER(DatabaseYr[Temperature],(DatabaseYr[Station]=$C312)*(DatabaseYr[year]=AH$38),"not yet")</f>
        <v>17.3</v>
      </c>
      <c r="AI312" s="134" cm="1">
        <f t="array" ref="AI312:AI323">_xlfn._xlws.FILTER(DatabaseYr[Temperature],(DatabaseYr[Station]=$C312)*(DatabaseYr[year]=AI$38),"not yet")</f>
        <v>17.100000000000001</v>
      </c>
      <c r="AJ312" s="134" cm="1">
        <f t="array" ref="AJ312:AJ323">_xlfn._xlws.FILTER(DatabaseYr[Temperature],(DatabaseYr[Station]=$C312)*(DatabaseYr[year]=AJ$38),"not yet")</f>
        <v>14.8</v>
      </c>
      <c r="AK312" s="184" t="str" cm="1">
        <f t="array" ref="AK312">_xlfn._xlws.FILTER(DatabaseYr[Temperature],(DatabaseYr[Station]=$C312)*(DatabaseYr[year]=AK$38),"not yet")</f>
        <v>not yet</v>
      </c>
      <c r="AP312" s="133" cm="1">
        <f t="array" ref="AP312:AP323">_xlfn._xlws.FILTER(DatabaseYr[RH],(DatabaseYr[Station]=$C312)*(DatabaseYr[year]=AP$38),"not yet")</f>
        <v>76</v>
      </c>
      <c r="AQ312" s="133" cm="1">
        <f t="array" ref="AQ312:AQ323">_xlfn._xlws.FILTER(DatabaseYr[RH],(DatabaseYr[Station]=$C312)*(DatabaseYr[year]=AQ$38),"not yet")</f>
        <v>83</v>
      </c>
      <c r="AR312" s="133" cm="1">
        <f t="array" ref="AR312:AR323">_xlfn._xlws.FILTER(DatabaseYr[RH],(DatabaseYr[Station]=$C312)*(DatabaseYr[year]=AR$38),"not yet")</f>
        <v>79</v>
      </c>
      <c r="AS312" s="133" cm="1">
        <f t="array" ref="AS312:AS323">_xlfn._xlws.FILTER(DatabaseYr[RH],(DatabaseYr[Station]=$C312)*(DatabaseYr[year]=AS$38),"not yet")</f>
        <v>79</v>
      </c>
      <c r="AT312" s="133" cm="1">
        <f t="array" ref="AT312:AT323">_xlfn._xlws.FILTER(DatabaseYr[RH],(DatabaseYr[Station]=$C312)*(DatabaseYr[year]=AT$38),"not yet")</f>
        <v>81</v>
      </c>
      <c r="AU312" s="133" cm="1">
        <f t="array" ref="AU312:AU323">_xlfn._xlws.FILTER(DatabaseYr[RH],(DatabaseYr[Station]=$C312)*(DatabaseYr[year]=AU$38),"not yet")</f>
        <v>78</v>
      </c>
      <c r="AV312" s="133" cm="1">
        <f t="array" ref="AV312:AV323">_xlfn._xlws.FILTER(DatabaseYr[RH],(DatabaseYr[Station]=$C312)*(DatabaseYr[year]=AV$38),"not yet")</f>
        <v>76</v>
      </c>
      <c r="AW312" s="183" t="str" cm="1">
        <f t="array" ref="AW312">_xlfn._xlws.FILTER(DatabaseYr[RH],(DatabaseYr[Station]=$C312)*(DatabaseYr[year]=AW$38),"not yet")</f>
        <v>not yet</v>
      </c>
      <c r="BB312" s="133" cm="1">
        <f t="array" ref="BB312:BB323">_xlfn._xlws.FILTER(DatabaseYr[Precp],(DatabaseYr[Station]=$C312)*(DatabaseYr[year]=BB$38),"not yet")</f>
        <v>15.5</v>
      </c>
      <c r="BC312" s="133" cm="1">
        <f t="array" ref="BC312:BC323">_xlfn._xlws.FILTER(DatabaseYr[Precp],(DatabaseYr[Station]=$C312)*(DatabaseYr[year]=BC$38),"not yet")</f>
        <v>215.5</v>
      </c>
      <c r="BD312" s="133" cm="1">
        <f t="array" ref="BD312:BD323">_xlfn._xlws.FILTER(DatabaseYr[Precp],(DatabaseYr[Station]=$C312)*(DatabaseYr[year]=BD$38),"not yet")</f>
        <v>1.5</v>
      </c>
      <c r="BE312" s="133" cm="1">
        <f t="array" ref="BE312:BE323">_xlfn._xlws.FILTER(DatabaseYr[Precp],(DatabaseYr[Station]=$C312)*(DatabaseYr[year]=BE$38),"not yet")</f>
        <v>98.5</v>
      </c>
      <c r="BF312" s="133" cm="1">
        <f t="array" ref="BF312:BF323">_xlfn._xlws.FILTER(DatabaseYr[Precp],(DatabaseYr[Station]=$C312)*(DatabaseYr[year]=BF$38),"not yet")</f>
        <v>18</v>
      </c>
      <c r="BG312" s="133" cm="1">
        <f t="array" ref="BG312:BG323">_xlfn._xlws.FILTER(DatabaseYr[Precp],(DatabaseYr[Station]=$C312)*(DatabaseYr[year]=BG$38),"not yet")</f>
        <v>24</v>
      </c>
      <c r="BH312" s="133" cm="1">
        <f t="array" ref="BH312:BH323">_xlfn._xlws.FILTER(DatabaseYr[Precp],(DatabaseYr[Station]=$C312)*(DatabaseYr[year]=BH$38),"not yet")</f>
        <v>1.5</v>
      </c>
      <c r="BI312" s="183" t="str" cm="1">
        <f t="array" ref="BI312">_xlfn._xlws.FILTER(DatabaseYr[Precp],(DatabaseYr[Station]=$C312)*(DatabaseYr[year]=BI$38),"not yet")</f>
        <v>not yet</v>
      </c>
      <c r="BN312" s="185" cm="1">
        <f t="array" ref="BN312:BN323">_xlfn._xlws.FILTER(DatabaseYr[Cloud Amount],(DatabaseYr[Station]=$C312)*(DatabaseYr[year]=BB$38),"not yet")</f>
        <v>4.4000000000000004</v>
      </c>
      <c r="BO312" s="185" cm="1">
        <f t="array" ref="BO312:BO323">_xlfn._xlws.FILTER(DatabaseYr[Cloud Amount],(DatabaseYr[Station]=$C312)*(DatabaseYr[year]=BC$38),"not yet")</f>
        <v>7.3</v>
      </c>
      <c r="BP312" s="185" cm="1">
        <f t="array" ref="BP312:BP323">_xlfn._xlws.FILTER(DatabaseYr[Cloud Amount],(DatabaseYr[Station]=$C312)*(DatabaseYr[year]=BD$38),"not yet")</f>
        <v>5.7</v>
      </c>
      <c r="BQ312" s="185" cm="1">
        <f t="array" ref="BQ312:BQ323">_xlfn._xlws.FILTER(DatabaseYr[Cloud Amount],(DatabaseYr[Station]=$C312)*(DatabaseYr[year]=BE$38),"not yet")</f>
        <v>6.7</v>
      </c>
      <c r="BR312" s="185" cm="1">
        <f t="array" ref="BR312:BR323">_xlfn._xlws.FILTER(DatabaseYr[Cloud Amount],(DatabaseYr[Station]=$C312)*(DatabaseYr[year]=BF$38),"not yet")</f>
        <v>6.3</v>
      </c>
      <c r="BS312" s="185" t="str" cm="1">
        <f t="array" ref="BS312:BS323">_xlfn._xlws.FILTER(DatabaseYr[Cloud Amount],(DatabaseYr[Station]=$C312)*(DatabaseYr[year]=BG$38),"not yet")</f>
        <v>...</v>
      </c>
      <c r="BT312" s="185" t="str" cm="1">
        <f t="array" ref="BT312:BT323">_xlfn._xlws.FILTER(DatabaseYr[Cloud Amount],(DatabaseYr[Station]=$C312)*(DatabaseYr[year]=BH$38),"not yet")</f>
        <v>...</v>
      </c>
      <c r="BU312" s="199" t="str" cm="1">
        <f t="array" ref="BU312">_xlfn._xlws.FILTER(DatabaseYr[Cloud Amount],(DatabaseYr[Station]=$C312)*(DatabaseYr[year]=BI$38),"not yet")</f>
        <v>not yet</v>
      </c>
    </row>
    <row r="313" spans="2:73" x14ac:dyDescent="0.25">
      <c r="D313" s="149" t="str">
        <f>$D$145</f>
        <v>February</v>
      </c>
      <c r="E313" s="147">
        <f>$E$145</f>
        <v>2</v>
      </c>
      <c r="F313" s="184">
        <v>353.07</v>
      </c>
      <c r="G313" s="184">
        <v>301.11</v>
      </c>
      <c r="H313" s="184">
        <v>369.43</v>
      </c>
      <c r="I313" s="184">
        <v>295.41000000000003</v>
      </c>
      <c r="J313" s="184">
        <v>366.62</v>
      </c>
      <c r="K313" s="184">
        <v>385.51</v>
      </c>
      <c r="L313" s="184">
        <v>362.59</v>
      </c>
      <c r="M313" s="184"/>
      <c r="R313" s="133">
        <v>146</v>
      </c>
      <c r="S313" s="133">
        <v>89.6</v>
      </c>
      <c r="T313" s="133">
        <v>138.69999999999999</v>
      </c>
      <c r="U313" s="133">
        <v>100.7</v>
      </c>
      <c r="V313" s="133">
        <v>148.80000000000001</v>
      </c>
      <c r="W313" s="133">
        <v>190.7</v>
      </c>
      <c r="X313" s="133">
        <v>183</v>
      </c>
      <c r="Y313" s="183"/>
      <c r="AD313" s="134">
        <v>16.600000000000001</v>
      </c>
      <c r="AE313" s="134">
        <v>15.2</v>
      </c>
      <c r="AF313" s="134">
        <v>16.3</v>
      </c>
      <c r="AG313" s="134">
        <v>15</v>
      </c>
      <c r="AH313" s="134">
        <v>18.899999999999999</v>
      </c>
      <c r="AI313" s="134">
        <v>17.7</v>
      </c>
      <c r="AJ313" s="134">
        <v>17.100000000000001</v>
      </c>
      <c r="AK313" s="184"/>
      <c r="AP313" s="133">
        <v>79</v>
      </c>
      <c r="AQ313" s="133">
        <v>77</v>
      </c>
      <c r="AR313" s="133">
        <v>75</v>
      </c>
      <c r="AS313" s="133">
        <v>78</v>
      </c>
      <c r="AT313" s="133">
        <v>80</v>
      </c>
      <c r="AU313" s="133">
        <v>77</v>
      </c>
      <c r="AV313" s="133">
        <v>78</v>
      </c>
      <c r="AW313" s="183"/>
      <c r="BB313" s="133">
        <v>31</v>
      </c>
      <c r="BC313" s="133">
        <v>15.1</v>
      </c>
      <c r="BD313" s="133">
        <v>23.3</v>
      </c>
      <c r="BE313" s="133">
        <v>17</v>
      </c>
      <c r="BF313" s="133">
        <v>16</v>
      </c>
      <c r="BG313" s="133">
        <v>9.5</v>
      </c>
      <c r="BH313" s="133">
        <v>44.5</v>
      </c>
      <c r="BI313" s="183"/>
      <c r="BN313" s="185">
        <v>5.8</v>
      </c>
      <c r="BO313" s="185">
        <v>7.4</v>
      </c>
      <c r="BP313" s="185">
        <v>5.8</v>
      </c>
      <c r="BQ313" s="185">
        <v>6.9</v>
      </c>
      <c r="BR313" s="185">
        <v>6</v>
      </c>
      <c r="BS313" s="185" t="str">
        <v>...</v>
      </c>
      <c r="BT313" s="185" t="str">
        <v>...</v>
      </c>
      <c r="BU313" s="199"/>
    </row>
    <row r="314" spans="2:73" x14ac:dyDescent="0.25">
      <c r="D314" s="149" t="str">
        <f>$D$146</f>
        <v>March</v>
      </c>
      <c r="E314" s="147">
        <f>$E$146</f>
        <v>3</v>
      </c>
      <c r="F314" s="184">
        <v>410.2</v>
      </c>
      <c r="G314" s="184">
        <v>346.79</v>
      </c>
      <c r="H314" s="184">
        <v>445.13</v>
      </c>
      <c r="I314" s="184">
        <v>531.02</v>
      </c>
      <c r="J314" s="184">
        <v>382.42</v>
      </c>
      <c r="K314" s="184">
        <v>433.21</v>
      </c>
      <c r="L314" s="184">
        <v>411.74</v>
      </c>
      <c r="M314" s="184"/>
      <c r="R314" s="133">
        <v>143</v>
      </c>
      <c r="S314" s="133">
        <v>111.9</v>
      </c>
      <c r="T314" s="133">
        <v>136.5</v>
      </c>
      <c r="U314" s="133">
        <v>198</v>
      </c>
      <c r="V314" s="133">
        <v>144.30000000000001</v>
      </c>
      <c r="W314" s="133">
        <v>174.4</v>
      </c>
      <c r="X314" s="133">
        <v>179</v>
      </c>
      <c r="Y314" s="183"/>
      <c r="AD314" s="134">
        <v>19.100000000000001</v>
      </c>
      <c r="AE314" s="134">
        <v>17.2</v>
      </c>
      <c r="AF314" s="134">
        <v>18.600000000000001</v>
      </c>
      <c r="AG314" s="134">
        <v>19.899999999999999</v>
      </c>
      <c r="AH314" s="134">
        <v>19.899999999999999</v>
      </c>
      <c r="AI314" s="134">
        <v>20.7</v>
      </c>
      <c r="AJ314" s="134">
        <v>19.3</v>
      </c>
      <c r="AK314" s="184"/>
      <c r="AP314" s="133">
        <v>80</v>
      </c>
      <c r="AQ314" s="133">
        <v>81</v>
      </c>
      <c r="AR314" s="133">
        <v>77</v>
      </c>
      <c r="AS314" s="133">
        <v>74</v>
      </c>
      <c r="AT314" s="133">
        <v>79</v>
      </c>
      <c r="AU314" s="133">
        <v>77</v>
      </c>
      <c r="AV314" s="133">
        <v>80</v>
      </c>
      <c r="AW314" s="183"/>
      <c r="BB314" s="133">
        <v>19.3</v>
      </c>
      <c r="BC314" s="133">
        <v>233.3</v>
      </c>
      <c r="BD314" s="133">
        <v>45.4</v>
      </c>
      <c r="BE314" s="133">
        <v>41</v>
      </c>
      <c r="BF314" s="133">
        <v>174</v>
      </c>
      <c r="BG314" s="133">
        <v>67</v>
      </c>
      <c r="BH314" s="133">
        <v>25.5</v>
      </c>
      <c r="BI314" s="183"/>
      <c r="BN314" s="185">
        <v>6.2</v>
      </c>
      <c r="BO314" s="185">
        <v>7</v>
      </c>
      <c r="BP314" s="185">
        <v>6.3</v>
      </c>
      <c r="BQ314" s="185">
        <v>4.8</v>
      </c>
      <c r="BR314" s="185">
        <v>6.4</v>
      </c>
      <c r="BS314" s="185" t="str">
        <v>...</v>
      </c>
      <c r="BT314" s="185" t="str">
        <v>...</v>
      </c>
      <c r="BU314" s="199"/>
    </row>
    <row r="315" spans="2:73" x14ac:dyDescent="0.25">
      <c r="D315" s="149" t="str">
        <f>$D$147</f>
        <v>April</v>
      </c>
      <c r="E315" s="147">
        <f>$E$147</f>
        <v>4</v>
      </c>
      <c r="F315" s="184">
        <v>579.61</v>
      </c>
      <c r="G315" s="184">
        <v>440.25</v>
      </c>
      <c r="H315" s="184">
        <v>511.21</v>
      </c>
      <c r="I315" s="184">
        <v>557.74</v>
      </c>
      <c r="J315" s="184">
        <v>481.38</v>
      </c>
      <c r="K315" s="184">
        <v>471.24</v>
      </c>
      <c r="L315" s="184">
        <v>450.05</v>
      </c>
      <c r="M315" s="184"/>
      <c r="R315" s="133">
        <v>203</v>
      </c>
      <c r="S315" s="133">
        <v>111.4</v>
      </c>
      <c r="T315" s="133">
        <v>163.69999999999999</v>
      </c>
      <c r="U315" s="133">
        <v>184.7</v>
      </c>
      <c r="V315" s="133">
        <v>181.6</v>
      </c>
      <c r="W315" s="133">
        <v>166</v>
      </c>
      <c r="X315" s="133">
        <v>174.9</v>
      </c>
      <c r="Y315" s="183"/>
      <c r="AD315" s="134">
        <v>22.9</v>
      </c>
      <c r="AE315" s="134">
        <v>23.9</v>
      </c>
      <c r="AF315" s="134">
        <v>22.8</v>
      </c>
      <c r="AG315" s="134">
        <v>23.6</v>
      </c>
      <c r="AH315" s="134">
        <v>23.7</v>
      </c>
      <c r="AI315" s="134">
        <v>21.1</v>
      </c>
      <c r="AJ315" s="134">
        <v>22.4</v>
      </c>
      <c r="AK315" s="184"/>
      <c r="AP315" s="133">
        <v>75</v>
      </c>
      <c r="AQ315" s="133">
        <v>83</v>
      </c>
      <c r="AR315" s="133">
        <v>72</v>
      </c>
      <c r="AS315" s="133">
        <v>71</v>
      </c>
      <c r="AT315" s="133">
        <v>80</v>
      </c>
      <c r="AU315" s="133">
        <v>74</v>
      </c>
      <c r="AV315" s="133">
        <v>75</v>
      </c>
      <c r="AW315" s="183"/>
      <c r="BB315" s="133">
        <v>36.200000000000003</v>
      </c>
      <c r="BC315" s="133">
        <v>173.3</v>
      </c>
      <c r="BD315" s="133">
        <v>65.5</v>
      </c>
      <c r="BE315" s="133">
        <v>14.5</v>
      </c>
      <c r="BF315" s="133">
        <v>94</v>
      </c>
      <c r="BG315" s="133">
        <v>36.5</v>
      </c>
      <c r="BH315" s="133">
        <v>20</v>
      </c>
      <c r="BI315" s="183"/>
      <c r="BN315" s="185">
        <v>5.4</v>
      </c>
      <c r="BO315" s="185">
        <v>7</v>
      </c>
      <c r="BP315" s="185">
        <v>6.1</v>
      </c>
      <c r="BQ315" s="185">
        <v>6</v>
      </c>
      <c r="BR315" s="185">
        <v>5.8</v>
      </c>
      <c r="BS315" s="185" t="str">
        <v>...</v>
      </c>
      <c r="BT315" s="185" t="str">
        <v>...</v>
      </c>
      <c r="BU315" s="199"/>
    </row>
    <row r="316" spans="2:73" x14ac:dyDescent="0.25">
      <c r="D316" s="149" t="str">
        <f>$D$148</f>
        <v>May</v>
      </c>
      <c r="E316" s="147">
        <f>$E$148</f>
        <v>5</v>
      </c>
      <c r="F316" s="184">
        <v>508.09</v>
      </c>
      <c r="G316" s="184">
        <v>605.20000000000005</v>
      </c>
      <c r="H316" s="184">
        <v>591.57000000000005</v>
      </c>
      <c r="I316" s="184">
        <v>696.19</v>
      </c>
      <c r="J316" s="184">
        <v>438.78</v>
      </c>
      <c r="K316" s="184">
        <v>520.4</v>
      </c>
      <c r="L316" s="184">
        <v>577.38</v>
      </c>
      <c r="M316" s="184"/>
      <c r="R316" s="133">
        <v>145.80000000000001</v>
      </c>
      <c r="S316" s="133">
        <v>188.5</v>
      </c>
      <c r="T316" s="133">
        <v>164.8</v>
      </c>
      <c r="U316" s="133">
        <v>262</v>
      </c>
      <c r="V316" s="133">
        <v>124.7</v>
      </c>
      <c r="W316" s="133">
        <v>197.8</v>
      </c>
      <c r="X316" s="133">
        <v>256.10000000000002</v>
      </c>
      <c r="Y316" s="183"/>
      <c r="AD316" s="134">
        <v>26.1</v>
      </c>
      <c r="AE316" s="134">
        <v>26.9</v>
      </c>
      <c r="AF316" s="134">
        <v>26</v>
      </c>
      <c r="AG316" s="134">
        <v>27.3</v>
      </c>
      <c r="AH316" s="134">
        <v>24.7</v>
      </c>
      <c r="AI316" s="134">
        <v>27</v>
      </c>
      <c r="AJ316" s="134">
        <v>27.9</v>
      </c>
      <c r="AK316" s="184"/>
      <c r="AP316" s="133">
        <v>82</v>
      </c>
      <c r="AQ316" s="133">
        <v>80</v>
      </c>
      <c r="AR316" s="133">
        <v>77</v>
      </c>
      <c r="AS316" s="133">
        <v>75</v>
      </c>
      <c r="AT316" s="133">
        <v>81</v>
      </c>
      <c r="AU316" s="133">
        <v>78</v>
      </c>
      <c r="AV316" s="133">
        <v>76</v>
      </c>
      <c r="AW316" s="183"/>
      <c r="BB316" s="133">
        <v>391.3</v>
      </c>
      <c r="BC316" s="133">
        <v>151.5</v>
      </c>
      <c r="BD316" s="133">
        <v>65.8</v>
      </c>
      <c r="BE316" s="133">
        <v>67</v>
      </c>
      <c r="BF316" s="133">
        <v>272</v>
      </c>
      <c r="BG316" s="133">
        <v>172.5</v>
      </c>
      <c r="BH316" s="133">
        <v>162</v>
      </c>
      <c r="BI316" s="183"/>
      <c r="BN316" s="185">
        <v>7.3</v>
      </c>
      <c r="BO316" s="185">
        <v>6.1</v>
      </c>
      <c r="BP316" s="185">
        <v>6.6</v>
      </c>
      <c r="BQ316" s="185">
        <v>4.0999999999999996</v>
      </c>
      <c r="BR316" s="185">
        <v>7.1</v>
      </c>
      <c r="BS316" s="185" t="str">
        <v>...</v>
      </c>
      <c r="BT316" s="185" t="str">
        <v>...</v>
      </c>
      <c r="BU316" s="199"/>
    </row>
    <row r="317" spans="2:73" x14ac:dyDescent="0.25">
      <c r="D317" s="149" t="str">
        <f>$D$149</f>
        <v>June</v>
      </c>
      <c r="E317" s="147">
        <f>$E$149</f>
        <v>6</v>
      </c>
      <c r="F317" s="184">
        <v>743.7</v>
      </c>
      <c r="G317" s="184">
        <v>637.64</v>
      </c>
      <c r="H317" s="184">
        <v>549.91</v>
      </c>
      <c r="I317" s="184">
        <v>609.47</v>
      </c>
      <c r="J317" s="184">
        <v>513.41999999999996</v>
      </c>
      <c r="K317" s="184">
        <v>626.55999999999995</v>
      </c>
      <c r="L317" s="184">
        <v>462.84</v>
      </c>
      <c r="M317" s="184"/>
      <c r="R317" s="133">
        <v>282.39999999999998</v>
      </c>
      <c r="S317" s="133">
        <v>230.7</v>
      </c>
      <c r="T317" s="133">
        <v>187.4</v>
      </c>
      <c r="U317" s="133">
        <v>198.5</v>
      </c>
      <c r="V317" s="133">
        <v>179</v>
      </c>
      <c r="W317" s="133">
        <v>271</v>
      </c>
      <c r="X317" s="133">
        <v>168.6</v>
      </c>
      <c r="Y317" s="183"/>
      <c r="AD317" s="134">
        <v>29.4</v>
      </c>
      <c r="AE317" s="134">
        <v>29</v>
      </c>
      <c r="AF317" s="134">
        <v>28</v>
      </c>
      <c r="AG317" s="134">
        <v>28.1</v>
      </c>
      <c r="AH317" s="134">
        <v>28</v>
      </c>
      <c r="AI317" s="134">
        <v>29.2</v>
      </c>
      <c r="AJ317" s="134">
        <v>28.2</v>
      </c>
      <c r="AK317" s="184"/>
      <c r="AP317" s="133">
        <v>77</v>
      </c>
      <c r="AQ317" s="133">
        <v>78</v>
      </c>
      <c r="AR317" s="133">
        <v>81</v>
      </c>
      <c r="AS317" s="133">
        <v>76</v>
      </c>
      <c r="AT317" s="133">
        <v>78</v>
      </c>
      <c r="AU317" s="133">
        <v>74</v>
      </c>
      <c r="AV317" s="133">
        <v>78</v>
      </c>
      <c r="AW317" s="183"/>
      <c r="BB317" s="133">
        <v>50.9</v>
      </c>
      <c r="BC317" s="133">
        <v>210</v>
      </c>
      <c r="BD317" s="133">
        <v>443.4</v>
      </c>
      <c r="BE317" s="133">
        <v>69.5</v>
      </c>
      <c r="BF317" s="133">
        <v>284.5</v>
      </c>
      <c r="BG317" s="133">
        <v>42.5</v>
      </c>
      <c r="BH317" s="133">
        <v>343.5</v>
      </c>
      <c r="BI317" s="183"/>
      <c r="BN317" s="185">
        <v>5.9</v>
      </c>
      <c r="BO317" s="185">
        <v>5.6</v>
      </c>
      <c r="BP317" s="185">
        <v>6.6</v>
      </c>
      <c r="BQ317" s="185">
        <v>6.4</v>
      </c>
      <c r="BR317" s="185">
        <v>6.9</v>
      </c>
      <c r="BS317" s="185" t="str">
        <v>...</v>
      </c>
      <c r="BT317" s="185" t="str">
        <v>...</v>
      </c>
      <c r="BU317" s="199"/>
    </row>
    <row r="318" spans="2:73" x14ac:dyDescent="0.25">
      <c r="D318" s="149" t="str">
        <f>$D$150</f>
        <v>July</v>
      </c>
      <c r="E318" s="147">
        <f>$E$150</f>
        <v>7</v>
      </c>
      <c r="F318" s="184">
        <v>668.38</v>
      </c>
      <c r="G318" s="184">
        <v>739.36</v>
      </c>
      <c r="H318" s="184">
        <v>668.15</v>
      </c>
      <c r="I318" s="184">
        <v>618.53</v>
      </c>
      <c r="J318" s="184">
        <v>616.97</v>
      </c>
      <c r="K318" s="184">
        <v>633.78</v>
      </c>
      <c r="L318" s="184">
        <v>620.98</v>
      </c>
      <c r="M318" s="184"/>
      <c r="R318" s="133">
        <v>208</v>
      </c>
      <c r="S318" s="133">
        <v>275.7</v>
      </c>
      <c r="T318" s="133">
        <v>252.3</v>
      </c>
      <c r="U318" s="133">
        <v>214.2</v>
      </c>
      <c r="V318" s="133">
        <v>221.2</v>
      </c>
      <c r="W318" s="133">
        <v>260.7</v>
      </c>
      <c r="X318" s="133">
        <v>252.1</v>
      </c>
      <c r="Y318" s="183"/>
      <c r="AD318" s="134">
        <v>28.9</v>
      </c>
      <c r="AE318" s="134">
        <v>29.7</v>
      </c>
      <c r="AF318" s="134">
        <v>29.5</v>
      </c>
      <c r="AG318" s="134">
        <v>29.1</v>
      </c>
      <c r="AH318" s="134">
        <v>29.3</v>
      </c>
      <c r="AI318" s="134">
        <v>30</v>
      </c>
      <c r="AJ318" s="134">
        <v>29.4</v>
      </c>
      <c r="AK318" s="184"/>
      <c r="AP318" s="133">
        <v>77</v>
      </c>
      <c r="AQ318" s="133">
        <v>75</v>
      </c>
      <c r="AR318" s="133">
        <v>75</v>
      </c>
      <c r="AS318" s="133">
        <v>76</v>
      </c>
      <c r="AT318" s="133">
        <v>76</v>
      </c>
      <c r="AU318" s="133">
        <v>72</v>
      </c>
      <c r="AV318" s="133">
        <v>77</v>
      </c>
      <c r="AW318" s="183"/>
      <c r="BB318" s="133">
        <v>64</v>
      </c>
      <c r="BC318" s="133">
        <v>28.7</v>
      </c>
      <c r="BD318" s="133">
        <v>194.2</v>
      </c>
      <c r="BE318" s="133">
        <v>205.5</v>
      </c>
      <c r="BF318" s="133">
        <v>109.5</v>
      </c>
      <c r="BG318" s="133">
        <v>26.5</v>
      </c>
      <c r="BH318" s="133">
        <v>102</v>
      </c>
      <c r="BI318" s="183"/>
      <c r="BN318" s="185">
        <v>6.1</v>
      </c>
      <c r="BO318" s="185">
        <v>4.2</v>
      </c>
      <c r="BP318" s="185">
        <v>5.5</v>
      </c>
      <c r="BQ318" s="185">
        <v>5.2</v>
      </c>
      <c r="BR318" s="185">
        <v>6.1</v>
      </c>
      <c r="BS318" s="185" t="str">
        <v>...</v>
      </c>
      <c r="BT318" s="185" t="str">
        <v>...</v>
      </c>
      <c r="BU318" s="199"/>
    </row>
    <row r="319" spans="2:73" x14ac:dyDescent="0.25">
      <c r="D319" s="149" t="str">
        <f>$D$151</f>
        <v>August</v>
      </c>
      <c r="E319" s="147">
        <f>$E$151</f>
        <v>8</v>
      </c>
      <c r="F319" s="184">
        <v>505.98</v>
      </c>
      <c r="G319" s="184">
        <v>636.6</v>
      </c>
      <c r="H319" s="184">
        <v>645.97</v>
      </c>
      <c r="I319" s="184">
        <v>531.1</v>
      </c>
      <c r="J319" s="184">
        <v>493.73</v>
      </c>
      <c r="K319" s="184">
        <v>588.72</v>
      </c>
      <c r="L319" s="184">
        <v>507.87</v>
      </c>
      <c r="M319" s="184"/>
      <c r="R319" s="133">
        <v>165.8</v>
      </c>
      <c r="S319" s="133">
        <v>217.4</v>
      </c>
      <c r="T319" s="133">
        <v>250.2</v>
      </c>
      <c r="U319" s="133">
        <v>163.6</v>
      </c>
      <c r="V319" s="133">
        <v>169.2</v>
      </c>
      <c r="W319" s="133">
        <v>235.8</v>
      </c>
      <c r="X319" s="133">
        <v>219</v>
      </c>
      <c r="Y319" s="183"/>
      <c r="AD319" s="134">
        <v>28</v>
      </c>
      <c r="AE319" s="134">
        <v>29.1</v>
      </c>
      <c r="AF319" s="134">
        <v>29.6</v>
      </c>
      <c r="AG319" s="134">
        <v>28.3</v>
      </c>
      <c r="AH319" s="134">
        <v>28.7</v>
      </c>
      <c r="AI319" s="134">
        <v>29.3</v>
      </c>
      <c r="AJ319" s="134">
        <v>28.3</v>
      </c>
      <c r="AK319" s="184"/>
      <c r="AP319" s="133">
        <v>79</v>
      </c>
      <c r="AQ319" s="133">
        <v>78</v>
      </c>
      <c r="AR319" s="133">
        <v>76</v>
      </c>
      <c r="AS319" s="133">
        <v>79</v>
      </c>
      <c r="AT319" s="133">
        <v>81</v>
      </c>
      <c r="AU319" s="133">
        <v>75</v>
      </c>
      <c r="AV319" s="133">
        <v>79</v>
      </c>
      <c r="AW319" s="183"/>
      <c r="BB319" s="133">
        <v>340.3</v>
      </c>
      <c r="BC319" s="133">
        <v>237.5</v>
      </c>
      <c r="BD319" s="133">
        <v>39.6</v>
      </c>
      <c r="BE319" s="133">
        <v>533</v>
      </c>
      <c r="BF319" s="133">
        <v>544.5</v>
      </c>
      <c r="BG319" s="133">
        <v>75.5</v>
      </c>
      <c r="BH319" s="133">
        <v>565.5</v>
      </c>
      <c r="BI319" s="183"/>
      <c r="BN319" s="185">
        <v>6.9</v>
      </c>
      <c r="BO319" s="185">
        <v>5.4</v>
      </c>
      <c r="BP319" s="185">
        <v>4.8</v>
      </c>
      <c r="BQ319" s="185">
        <v>6.4</v>
      </c>
      <c r="BR319" s="185">
        <v>6.4</v>
      </c>
      <c r="BS319" s="185" t="str">
        <v>...</v>
      </c>
      <c r="BT319" s="185" t="str">
        <v>...</v>
      </c>
      <c r="BU319" s="199"/>
    </row>
    <row r="320" spans="2:73" x14ac:dyDescent="0.25">
      <c r="D320" s="149" t="str">
        <f>$D$152</f>
        <v>September</v>
      </c>
      <c r="E320" s="147">
        <f>$E$152</f>
        <v>9</v>
      </c>
      <c r="F320" s="184">
        <v>592.94000000000005</v>
      </c>
      <c r="G320" s="184">
        <v>471.91</v>
      </c>
      <c r="H320" s="184">
        <v>580.11</v>
      </c>
      <c r="I320" s="184">
        <v>552.57000000000005</v>
      </c>
      <c r="J320" s="184">
        <v>587.62</v>
      </c>
      <c r="K320" s="184">
        <v>515.34</v>
      </c>
      <c r="L320" s="184">
        <v>569.71</v>
      </c>
      <c r="M320" s="184"/>
      <c r="R320" s="133">
        <v>220.9</v>
      </c>
      <c r="S320" s="133">
        <v>153</v>
      </c>
      <c r="T320" s="133">
        <v>240.8</v>
      </c>
      <c r="U320" s="133">
        <v>218.9</v>
      </c>
      <c r="V320" s="133">
        <v>258.89999999999998</v>
      </c>
      <c r="W320" s="133">
        <v>224.3</v>
      </c>
      <c r="X320" s="133">
        <v>271.3</v>
      </c>
      <c r="Y320" s="183"/>
      <c r="AD320" s="134">
        <v>27.1</v>
      </c>
      <c r="AE320" s="134">
        <v>27.4</v>
      </c>
      <c r="AF320" s="134">
        <v>29.1</v>
      </c>
      <c r="AG320" s="134">
        <v>27.8</v>
      </c>
      <c r="AH320" s="134">
        <v>27.4</v>
      </c>
      <c r="AI320" s="134">
        <v>27.9</v>
      </c>
      <c r="AJ320" s="134">
        <v>29.2</v>
      </c>
      <c r="AK320" s="184"/>
      <c r="AP320" s="133">
        <v>76</v>
      </c>
      <c r="AQ320" s="133">
        <v>80</v>
      </c>
      <c r="AR320" s="133">
        <v>74</v>
      </c>
      <c r="AS320" s="133">
        <v>76</v>
      </c>
      <c r="AT320" s="133">
        <v>75</v>
      </c>
      <c r="AU320" s="133">
        <v>73</v>
      </c>
      <c r="AV320" s="133">
        <v>74</v>
      </c>
      <c r="AW320" s="183"/>
      <c r="BB320" s="133">
        <v>115.3</v>
      </c>
      <c r="BC320" s="133">
        <v>91.4</v>
      </c>
      <c r="BD320" s="133">
        <v>22.5</v>
      </c>
      <c r="BE320" s="133">
        <v>4</v>
      </c>
      <c r="BF320" s="133">
        <v>9</v>
      </c>
      <c r="BG320" s="133">
        <v>2.5</v>
      </c>
      <c r="BH320" s="133">
        <v>50</v>
      </c>
      <c r="BI320" s="183"/>
      <c r="BN320" s="185">
        <v>4.8</v>
      </c>
      <c r="BO320" s="185">
        <v>6.2</v>
      </c>
      <c r="BP320" s="185">
        <v>4.3</v>
      </c>
      <c r="BQ320" s="185">
        <v>4.5999999999999996</v>
      </c>
      <c r="BR320" s="185">
        <v>4.0999999999999996</v>
      </c>
      <c r="BS320" s="185" t="str">
        <v>...</v>
      </c>
      <c r="BT320" s="185" t="str">
        <v>...</v>
      </c>
      <c r="BU320" s="199"/>
    </row>
    <row r="321" spans="2:73" x14ac:dyDescent="0.25">
      <c r="D321" s="149" t="str">
        <f>$D$153</f>
        <v>October</v>
      </c>
      <c r="E321" s="147">
        <f>$E$153</f>
        <v>10</v>
      </c>
      <c r="F321" s="184">
        <v>496.47</v>
      </c>
      <c r="G321" s="184">
        <v>470.02</v>
      </c>
      <c r="H321" s="184">
        <v>479.49</v>
      </c>
      <c r="I321" s="184">
        <v>514.24</v>
      </c>
      <c r="J321" s="184">
        <v>521.97</v>
      </c>
      <c r="K321" s="184">
        <v>496.35</v>
      </c>
      <c r="L321" s="184">
        <v>450.57</v>
      </c>
      <c r="M321" s="184"/>
      <c r="R321" s="133">
        <v>199</v>
      </c>
      <c r="S321" s="133">
        <v>193.2</v>
      </c>
      <c r="T321" s="133">
        <v>213.4</v>
      </c>
      <c r="U321" s="133">
        <v>240.3</v>
      </c>
      <c r="V321" s="133">
        <v>266.39999999999998</v>
      </c>
      <c r="W321" s="133">
        <v>245.7</v>
      </c>
      <c r="X321" s="133">
        <v>223.6</v>
      </c>
      <c r="Y321" s="183"/>
      <c r="AD321" s="134">
        <v>25.2</v>
      </c>
      <c r="AE321" s="134">
        <v>26.7</v>
      </c>
      <c r="AF321" s="134">
        <v>25.7</v>
      </c>
      <c r="AG321" s="134">
        <v>23.5</v>
      </c>
      <c r="AH321" s="134">
        <v>25</v>
      </c>
      <c r="AI321" s="134">
        <v>24.7</v>
      </c>
      <c r="AJ321" s="134">
        <v>25.8</v>
      </c>
      <c r="AK321" s="184"/>
      <c r="AP321" s="133">
        <v>77</v>
      </c>
      <c r="AQ321" s="133">
        <v>80</v>
      </c>
      <c r="AR321" s="133">
        <v>73</v>
      </c>
      <c r="AS321" s="133">
        <v>71</v>
      </c>
      <c r="AT321" s="133">
        <v>73</v>
      </c>
      <c r="AU321" s="133">
        <v>73</v>
      </c>
      <c r="AV321" s="133">
        <v>70</v>
      </c>
      <c r="AW321" s="183"/>
      <c r="BB321" s="133">
        <v>26</v>
      </c>
      <c r="BC321" s="133">
        <v>17.899999999999999</v>
      </c>
      <c r="BD321" s="133">
        <v>41.5</v>
      </c>
      <c r="BE321" s="133">
        <v>4.5</v>
      </c>
      <c r="BF321" s="133">
        <v>4</v>
      </c>
      <c r="BG321" s="133">
        <v>2</v>
      </c>
      <c r="BH321" s="133">
        <v>7</v>
      </c>
      <c r="BI321" s="183"/>
      <c r="BN321" s="185">
        <v>4.9000000000000004</v>
      </c>
      <c r="BO321" s="185">
        <v>4.2</v>
      </c>
      <c r="BP321" s="185">
        <v>3.9</v>
      </c>
      <c r="BQ321" s="185">
        <v>3.5</v>
      </c>
      <c r="BR321" s="185">
        <v>2.6</v>
      </c>
      <c r="BS321" s="185" t="str">
        <v>...</v>
      </c>
      <c r="BT321" s="185" t="str">
        <v>...</v>
      </c>
      <c r="BU321" s="199"/>
    </row>
    <row r="322" spans="2:73" x14ac:dyDescent="0.25">
      <c r="D322" s="149" t="str">
        <f>$D$154</f>
        <v>November</v>
      </c>
      <c r="E322" s="147">
        <f>$E$154</f>
        <v>11</v>
      </c>
      <c r="F322" s="184">
        <v>404.75</v>
      </c>
      <c r="G322" s="184">
        <v>343.43</v>
      </c>
      <c r="H322" s="184">
        <v>312.51</v>
      </c>
      <c r="I322" s="184">
        <v>341.92</v>
      </c>
      <c r="J322" s="184">
        <v>396.04</v>
      </c>
      <c r="K322" s="184">
        <v>346.66</v>
      </c>
      <c r="L322" s="184">
        <v>326.23</v>
      </c>
      <c r="M322" s="184"/>
      <c r="R322" s="133">
        <v>199.4</v>
      </c>
      <c r="S322" s="133">
        <v>157.1</v>
      </c>
      <c r="T322" s="133">
        <v>109.7</v>
      </c>
      <c r="U322" s="133">
        <v>156.19999999999999</v>
      </c>
      <c r="V322" s="133">
        <v>228.7</v>
      </c>
      <c r="W322" s="133">
        <v>198</v>
      </c>
      <c r="X322" s="133">
        <v>162.1</v>
      </c>
      <c r="Y322" s="183"/>
      <c r="AD322" s="134">
        <v>23.4</v>
      </c>
      <c r="AE322" s="134">
        <v>22.6</v>
      </c>
      <c r="AF322" s="134">
        <v>22</v>
      </c>
      <c r="AG322" s="134">
        <v>22.3</v>
      </c>
      <c r="AH322" s="134">
        <v>21.7</v>
      </c>
      <c r="AI322" s="134">
        <v>22.8</v>
      </c>
      <c r="AJ322" s="134">
        <v>21.5</v>
      </c>
      <c r="AK322" s="184"/>
      <c r="AP322" s="133">
        <v>78</v>
      </c>
      <c r="AQ322" s="133">
        <v>78</v>
      </c>
      <c r="AR322" s="133">
        <v>80</v>
      </c>
      <c r="AS322" s="133">
        <v>79</v>
      </c>
      <c r="AT322" s="133">
        <v>73</v>
      </c>
      <c r="AU322" s="133">
        <v>76</v>
      </c>
      <c r="AV322" s="133">
        <v>72</v>
      </c>
      <c r="AW322" s="183"/>
      <c r="BB322" s="133">
        <v>0.8</v>
      </c>
      <c r="BC322" s="133">
        <v>75.099999999999994</v>
      </c>
      <c r="BD322" s="133">
        <v>6</v>
      </c>
      <c r="BE322" s="133">
        <v>16.5</v>
      </c>
      <c r="BF322" s="133">
        <v>0</v>
      </c>
      <c r="BG322" s="133">
        <v>1</v>
      </c>
      <c r="BH322" s="133">
        <v>0.5</v>
      </c>
      <c r="BI322" s="183"/>
      <c r="BN322" s="185">
        <v>4.4000000000000004</v>
      </c>
      <c r="BO322" s="185">
        <v>5.3</v>
      </c>
      <c r="BP322" s="185">
        <v>7.1</v>
      </c>
      <c r="BQ322" s="185">
        <v>5.4</v>
      </c>
      <c r="BR322" s="185">
        <v>3.1</v>
      </c>
      <c r="BS322" s="185" t="str">
        <v>...</v>
      </c>
      <c r="BT322" s="185" t="str">
        <v>...</v>
      </c>
      <c r="BU322" s="199"/>
    </row>
    <row r="323" spans="2:73" x14ac:dyDescent="0.25">
      <c r="D323" s="149" t="str">
        <f>$D$155</f>
        <v>December</v>
      </c>
      <c r="E323" s="147">
        <f>$E$155</f>
        <v>12</v>
      </c>
      <c r="F323" s="184">
        <v>319.45999999999998</v>
      </c>
      <c r="G323" s="184">
        <v>343.78</v>
      </c>
      <c r="H323" s="184">
        <v>301.89999999999998</v>
      </c>
      <c r="I323" s="184">
        <v>331.81</v>
      </c>
      <c r="J323" s="184">
        <v>311.73</v>
      </c>
      <c r="K323" s="184">
        <v>257.33999999999997</v>
      </c>
      <c r="L323" s="184">
        <v>337.02</v>
      </c>
      <c r="M323" s="184"/>
      <c r="R323" s="133">
        <v>148.80000000000001</v>
      </c>
      <c r="S323" s="133">
        <v>169.5</v>
      </c>
      <c r="T323" s="133">
        <v>138.80000000000001</v>
      </c>
      <c r="U323" s="133">
        <v>163.80000000000001</v>
      </c>
      <c r="V323" s="133">
        <v>190.4</v>
      </c>
      <c r="W323" s="133">
        <v>107.3</v>
      </c>
      <c r="X323" s="133">
        <v>116</v>
      </c>
      <c r="Y323" s="183"/>
      <c r="AD323" s="134">
        <v>18.600000000000001</v>
      </c>
      <c r="AE323" s="134">
        <v>19.399999999999999</v>
      </c>
      <c r="AF323" s="134">
        <v>17.600000000000001</v>
      </c>
      <c r="AG323" s="134">
        <v>19.5</v>
      </c>
      <c r="AH323" s="134">
        <v>18.399999999999999</v>
      </c>
      <c r="AI323" s="134">
        <v>18.3</v>
      </c>
      <c r="AJ323" s="134">
        <v>17.899999999999999</v>
      </c>
      <c r="AK323" s="184"/>
      <c r="AP323" s="133">
        <v>78</v>
      </c>
      <c r="AQ323" s="133">
        <v>76</v>
      </c>
      <c r="AR323" s="133">
        <v>74</v>
      </c>
      <c r="AS323" s="133">
        <v>77</v>
      </c>
      <c r="AT323" s="133">
        <v>77</v>
      </c>
      <c r="AU323" s="133">
        <v>79</v>
      </c>
      <c r="AV323" s="133">
        <v>74</v>
      </c>
      <c r="AW323" s="183"/>
      <c r="BB323" s="133">
        <v>57.4</v>
      </c>
      <c r="BC323" s="133">
        <v>3.5</v>
      </c>
      <c r="BD323" s="133">
        <v>6.8</v>
      </c>
      <c r="BE323" s="133">
        <v>8.5</v>
      </c>
      <c r="BF323" s="133">
        <v>135</v>
      </c>
      <c r="BG323" s="133">
        <v>29</v>
      </c>
      <c r="BH323" s="133">
        <v>17</v>
      </c>
      <c r="BI323" s="183"/>
      <c r="BN323" s="185">
        <v>6.1</v>
      </c>
      <c r="BO323" s="185">
        <v>5.0999999999999996</v>
      </c>
      <c r="BP323" s="185">
        <v>5.7</v>
      </c>
      <c r="BQ323" s="185">
        <v>5.6</v>
      </c>
      <c r="BR323" s="185">
        <v>4.7</v>
      </c>
      <c r="BS323" s="185" t="str">
        <v>...</v>
      </c>
      <c r="BT323" s="185" t="str">
        <v>...</v>
      </c>
      <c r="BU323" s="199"/>
    </row>
    <row r="324" spans="2:73" x14ac:dyDescent="0.25">
      <c r="B324" s="195" t="str">
        <f>_xlfn.XLOOKUP(C324,TableStation[Station],TableStation[Name])</f>
        <v>花蓮</v>
      </c>
      <c r="C324" s="196" t="s">
        <v>1814</v>
      </c>
      <c r="D324" s="197" t="str">
        <f>$D$144</f>
        <v>January</v>
      </c>
      <c r="E324" s="198">
        <f>$E$144</f>
        <v>1</v>
      </c>
      <c r="F324" s="184" cm="1">
        <f t="array" ref="F324:F335">_xlfn._xlws.FILTER(DatabaseYr[GloblRad],(DatabaseYr[Station]=$C324)*(DatabaseYr[year]=F$38),"not yet")</f>
        <v>198.28</v>
      </c>
      <c r="G324" s="184" cm="1">
        <f t="array" ref="G324:G335">_xlfn._xlws.FILTER(DatabaseYr[GloblRad],(DatabaseYr[Station]=$C324)*(DatabaseYr[year]=G$38),"not yet")</f>
        <v>149.21</v>
      </c>
      <c r="H324" s="184" cm="1">
        <f t="array" ref="H324:H335">_xlfn._xlws.FILTER(DatabaseYr[GloblRad],(DatabaseYr[Station]=$C324)*(DatabaseYr[year]=H$38),"not yet")</f>
        <v>284.37</v>
      </c>
      <c r="I324" s="184" cm="1">
        <f t="array" ref="I324:I335">_xlfn._xlws.FILTER(DatabaseYr[GloblRad],(DatabaseYr[Station]=$C324)*(DatabaseYr[year]=I$38),"not yet")</f>
        <v>279.72000000000003</v>
      </c>
      <c r="J324" s="184" cm="1">
        <f t="array" ref="J324:J335">_xlfn._xlws.FILTER(DatabaseYr[GloblRad],(DatabaseYr[Station]=$C324)*(DatabaseYr[year]=J$38),"not yet")</f>
        <v>274.43</v>
      </c>
      <c r="K324" s="184" cm="1">
        <f t="array" ref="K324:K335">_xlfn._xlws.FILTER(DatabaseYr[GloblRad],(DatabaseYr[Station]=$C324)*(DatabaseYr[year]=K$38),"not yet")</f>
        <v>179.7</v>
      </c>
      <c r="L324" s="184" cm="1">
        <f t="array" ref="L324:L335">_xlfn._xlws.FILTER(DatabaseYr[GloblRad],(DatabaseYr[Station]=$C324)*(DatabaseYr[year]=L$38),"not yet")</f>
        <v>251.77</v>
      </c>
      <c r="M324" s="184" t="str" cm="1">
        <f t="array" ref="M324">_xlfn._xlws.FILTER(DatabaseYr[GloblRad],(DatabaseYr[Station]=$C324)*(DatabaseYr[year]=M$38),"not yet")</f>
        <v>not yet</v>
      </c>
      <c r="R324" s="133" cm="1">
        <f t="array" ref="R324:R335">_xlfn._xlws.FILTER(DatabaseYr[SunShine],(DatabaseYr[Station]=$C324)*(DatabaseYr[year]=F$38),"not yet")</f>
        <v>56</v>
      </c>
      <c r="S324" s="133" cm="1">
        <f t="array" ref="S324:S335">_xlfn._xlws.FILTER(DatabaseYr[SunShine],(DatabaseYr[Station]=$C324)*(DatabaseYr[year]=S$38),"not yet")</f>
        <v>32.1</v>
      </c>
      <c r="T324" s="133" cm="1">
        <f t="array" ref="T324:T335">_xlfn._xlws.FILTER(DatabaseYr[SunShine],(DatabaseYr[Station]=$C324)*(DatabaseYr[year]=T$38),"not yet")</f>
        <v>70.099999999999994</v>
      </c>
      <c r="U324" s="133" cm="1">
        <f t="array" ref="U324:U335">_xlfn._xlws.FILTER(DatabaseYr[SunShine],(DatabaseYr[Station]=$C324)*(DatabaseYr[year]=U$38),"not yet")</f>
        <v>53</v>
      </c>
      <c r="V324" s="133" cm="1">
        <f t="array" ref="V324:V335">_xlfn._xlws.FILTER(DatabaseYr[SunShine],(DatabaseYr[Station]=$C324)*(DatabaseYr[year]=V$38),"not yet")</f>
        <v>57.9</v>
      </c>
      <c r="W324" s="133" cm="1">
        <f t="array" ref="W324:W335">_xlfn._xlws.FILTER(DatabaseYr[SunShine],(DatabaseYr[Station]=$C324)*(DatabaseYr[year]=W$38),"not yet")</f>
        <v>90.5</v>
      </c>
      <c r="X324" s="133" cm="1">
        <f t="array" ref="X324:X335">_xlfn._xlws.FILTER(DatabaseYr[SunShine],(DatabaseYr[Station]=$C324)*(DatabaseYr[year]=X$38),"not yet")</f>
        <v>70.8</v>
      </c>
      <c r="Y324" s="183" t="str" cm="1">
        <f t="array" ref="Y324">_xlfn._xlws.FILTER(DatabaseYr[SunShine],(DatabaseYr[Station]=$C324)*(DatabaseYr[year]=Y$38),"not yet")</f>
        <v>not yet</v>
      </c>
      <c r="AD324" s="134" cm="1">
        <f t="array" ref="AD324:AD335">_xlfn._xlws.FILTER(DatabaseYr[Temperature],(DatabaseYr[Station]=$C324)*(DatabaseYr[year]=AD$38),"not yet")</f>
        <v>17.8</v>
      </c>
      <c r="AE324" s="134" cm="1">
        <f t="array" ref="AE324:AE335">_xlfn._xlws.FILTER(DatabaseYr[Temperature],(DatabaseYr[Station]=$C324)*(DatabaseYr[year]=AE$38),"not yet")</f>
        <v>18.2</v>
      </c>
      <c r="AF324" s="134" cm="1">
        <f t="array" ref="AF324:AF335">_xlfn._xlws.FILTER(DatabaseYr[Temperature],(DatabaseYr[Station]=$C324)*(DatabaseYr[year]=AF$38),"not yet")</f>
        <v>19.600000000000001</v>
      </c>
      <c r="AG324" s="134" cm="1">
        <f t="array" ref="AG324:AG335">_xlfn._xlws.FILTER(DatabaseYr[Temperature],(DatabaseYr[Station]=$C324)*(DatabaseYr[year]=AG$38),"not yet")</f>
        <v>18.2</v>
      </c>
      <c r="AH324" s="134" cm="1">
        <f t="array" ref="AH324:AH335">_xlfn._xlws.FILTER(DatabaseYr[Temperature],(DatabaseYr[Station]=$C324)*(DatabaseYr[year]=AH$38),"not yet")</f>
        <v>20</v>
      </c>
      <c r="AI324" s="134" cm="1">
        <f t="array" ref="AI324:AI335">_xlfn._xlws.FILTER(DatabaseYr[Temperature],(DatabaseYr[Station]=$C324)*(DatabaseYr[year]=AI$38),"not yet")</f>
        <v>19.5</v>
      </c>
      <c r="AJ324" s="134" cm="1">
        <f t="array" ref="AJ324:AJ335">_xlfn._xlws.FILTER(DatabaseYr[Temperature],(DatabaseYr[Station]=$C324)*(DatabaseYr[year]=AJ$38),"not yet")</f>
        <v>16.600000000000001</v>
      </c>
      <c r="AK324" s="184" t="str" cm="1">
        <f t="array" ref="AK324">_xlfn._xlws.FILTER(DatabaseYr[Temperature],(DatabaseYr[Station]=$C324)*(DatabaseYr[year]=AK$38),"not yet")</f>
        <v>not yet</v>
      </c>
      <c r="AP324" s="133" cm="1">
        <f t="array" ref="AP324:AP335">_xlfn._xlws.FILTER(DatabaseYr[RH],(DatabaseYr[Station]=$C324)*(DatabaseYr[year]=AP$38),"not yet")</f>
        <v>72</v>
      </c>
      <c r="AQ324" s="133" cm="1">
        <f t="array" ref="AQ324:AQ335">_xlfn._xlws.FILTER(DatabaseYr[RH],(DatabaseYr[Station]=$C324)*(DatabaseYr[year]=AQ$38),"not yet")</f>
        <v>84</v>
      </c>
      <c r="AR324" s="133" cm="1">
        <f t="array" ref="AR324:AR335">_xlfn._xlws.FILTER(DatabaseYr[RH],(DatabaseYr[Station]=$C324)*(DatabaseYr[year]=AR$38),"not yet")</f>
        <v>75</v>
      </c>
      <c r="AS324" s="133" cm="1">
        <f t="array" ref="AS324:AS335">_xlfn._xlws.FILTER(DatabaseYr[RH],(DatabaseYr[Station]=$C324)*(DatabaseYr[year]=AS$38),"not yet")</f>
        <v>76</v>
      </c>
      <c r="AT324" s="133" cm="1">
        <f t="array" ref="AT324:AT335">_xlfn._xlws.FILTER(DatabaseYr[RH],(DatabaseYr[Station]=$C324)*(DatabaseYr[year]=AT$38),"not yet")</f>
        <v>77</v>
      </c>
      <c r="AU324" s="133" cm="1">
        <f t="array" ref="AU324:AU335">_xlfn._xlws.FILTER(DatabaseYr[RH],(DatabaseYr[Station]=$C324)*(DatabaseYr[year]=AU$38),"not yet")</f>
        <v>77</v>
      </c>
      <c r="AV324" s="133" cm="1">
        <f t="array" ref="AV324:AV335">_xlfn._xlws.FILTER(DatabaseYr[RH],(DatabaseYr[Station]=$C324)*(DatabaseYr[year]=AV$38),"not yet")</f>
        <v>79</v>
      </c>
      <c r="AW324" s="183" t="str" cm="1">
        <f t="array" ref="AW324">_xlfn._xlws.FILTER(DatabaseYr[RH],(DatabaseYr[Station]=$C324)*(DatabaseYr[year]=AW$38),"not yet")</f>
        <v>not yet</v>
      </c>
      <c r="BB324" s="133" cm="1">
        <f t="array" ref="BB324:BB335">_xlfn._xlws.FILTER(DatabaseYr[Precp],(DatabaseYr[Station]=$C324)*(DatabaseYr[year]=BB$38),"not yet")</f>
        <v>24.5</v>
      </c>
      <c r="BC324" s="133" cm="1">
        <f t="array" ref="BC324:BC335">_xlfn._xlws.FILTER(DatabaseYr[Precp],(DatabaseYr[Station]=$C324)*(DatabaseYr[year]=BC$38),"not yet")</f>
        <v>159.5</v>
      </c>
      <c r="BD324" s="133" cm="1">
        <f t="array" ref="BD324:BD335">_xlfn._xlws.FILTER(DatabaseYr[Precp],(DatabaseYr[Station]=$C324)*(DatabaseYr[year]=BD$38),"not yet")</f>
        <v>19</v>
      </c>
      <c r="BE324" s="133" cm="1">
        <f t="array" ref="BE324:BE335">_xlfn._xlws.FILTER(DatabaseYr[Precp],(DatabaseYr[Station]=$C324)*(DatabaseYr[year]=BE$38),"not yet")</f>
        <v>96</v>
      </c>
      <c r="BF324" s="133" cm="1">
        <f t="array" ref="BF324:BF335">_xlfn._xlws.FILTER(DatabaseYr[Precp],(DatabaseYr[Station]=$C324)*(DatabaseYr[year]=BF$38),"not yet")</f>
        <v>71</v>
      </c>
      <c r="BG324" s="133" cm="1">
        <f t="array" ref="BG324:BG335">_xlfn._xlws.FILTER(DatabaseYr[Precp],(DatabaseYr[Station]=$C324)*(DatabaseYr[year]=BG$38),"not yet")</f>
        <v>50.7</v>
      </c>
      <c r="BH324" s="133" cm="1">
        <f t="array" ref="BH324:BH335">_xlfn._xlws.FILTER(DatabaseYr[Precp],(DatabaseYr[Station]=$C324)*(DatabaseYr[year]=BH$38),"not yet")</f>
        <v>54.5</v>
      </c>
      <c r="BI324" s="183" t="str" cm="1">
        <f t="array" ref="BI324">_xlfn._xlws.FILTER(DatabaseYr[Precp],(DatabaseYr[Station]=$C324)*(DatabaseYr[year]=BI$38),"not yet")</f>
        <v>not yet</v>
      </c>
      <c r="BN324" s="185" cm="1">
        <f t="array" ref="BN324:BN335">_xlfn._xlws.FILTER(DatabaseYr[Cloud Amount],(DatabaseYr[Station]=$C324)*(DatabaseYr[year]=BB$38),"not yet")</f>
        <v>8.9</v>
      </c>
      <c r="BO324" s="185" cm="1">
        <f t="array" ref="BO324:BO335">_xlfn._xlws.FILTER(DatabaseYr[Cloud Amount],(DatabaseYr[Station]=$C324)*(DatabaseYr[year]=BC$38),"not yet")</f>
        <v>9.3000000000000007</v>
      </c>
      <c r="BP324" s="185" cm="1">
        <f t="array" ref="BP324:BP335">_xlfn._xlws.FILTER(DatabaseYr[Cloud Amount],(DatabaseYr[Station]=$C324)*(DatabaseYr[year]=BD$38),"not yet")</f>
        <v>8.6</v>
      </c>
      <c r="BQ324" s="185" cm="1">
        <f t="array" ref="BQ324:BQ335">_xlfn._xlws.FILTER(DatabaseYr[Cloud Amount],(DatabaseYr[Station]=$C324)*(DatabaseYr[year]=BE$38),"not yet")</f>
        <v>8.8000000000000007</v>
      </c>
      <c r="BR324" s="185" cm="1">
        <f t="array" ref="BR324:BR335">_xlfn._xlws.FILTER(DatabaseYr[Cloud Amount],(DatabaseYr[Station]=$C324)*(DatabaseYr[year]=BF$38),"not yet")</f>
        <v>8.6999999999999993</v>
      </c>
      <c r="BS324" s="185" cm="1">
        <f t="array" ref="BS324:BS335">_xlfn._xlws.FILTER(DatabaseYr[Cloud Amount],(DatabaseYr[Station]=$C324)*(DatabaseYr[year]=BG$38),"not yet")</f>
        <v>8.1999999999999993</v>
      </c>
      <c r="BT324" s="185" cm="1">
        <f t="array" ref="BT324:BT335">_xlfn._xlws.FILTER(DatabaseYr[Cloud Amount],(DatabaseYr[Station]=$C324)*(DatabaseYr[year]=BH$38),"not yet")</f>
        <v>8.1999999999999993</v>
      </c>
      <c r="BU324" s="199" t="str" cm="1">
        <f t="array" ref="BU324">_xlfn._xlws.FILTER(DatabaseYr[Cloud Amount],(DatabaseYr[Station]=$C324)*(DatabaseYr[year]=BI$38),"not yet")</f>
        <v>not yet</v>
      </c>
    </row>
    <row r="325" spans="2:73" x14ac:dyDescent="0.25">
      <c r="D325" s="149" t="str">
        <f>$D$145</f>
        <v>February</v>
      </c>
      <c r="E325" s="147">
        <f>$E$145</f>
        <v>2</v>
      </c>
      <c r="F325" s="184">
        <v>220.22</v>
      </c>
      <c r="G325" s="184">
        <v>231.97</v>
      </c>
      <c r="H325" s="184">
        <v>240.94</v>
      </c>
      <c r="I325" s="184">
        <v>147.22999999999999</v>
      </c>
      <c r="J325" s="184">
        <v>314.06</v>
      </c>
      <c r="K325" s="184">
        <v>225.75</v>
      </c>
      <c r="L325" s="184">
        <v>352.03</v>
      </c>
      <c r="M325" s="184"/>
      <c r="R325" s="133">
        <v>69.2</v>
      </c>
      <c r="S325" s="133">
        <v>48.9</v>
      </c>
      <c r="T325" s="133">
        <v>51.6</v>
      </c>
      <c r="U325" s="133">
        <v>64</v>
      </c>
      <c r="V325" s="133">
        <v>76.599999999999994</v>
      </c>
      <c r="W325" s="133">
        <v>83.7</v>
      </c>
      <c r="X325" s="133">
        <v>114.5</v>
      </c>
      <c r="Y325" s="183"/>
      <c r="AD325" s="134">
        <v>18.5</v>
      </c>
      <c r="AE325" s="134">
        <v>17.8</v>
      </c>
      <c r="AF325" s="134">
        <v>18.600000000000001</v>
      </c>
      <c r="AG325" s="134">
        <v>17.600000000000001</v>
      </c>
      <c r="AH325" s="134">
        <v>21</v>
      </c>
      <c r="AI325" s="134">
        <v>19.600000000000001</v>
      </c>
      <c r="AJ325" s="134">
        <v>19.5</v>
      </c>
      <c r="AK325" s="184"/>
      <c r="AP325" s="133">
        <v>79</v>
      </c>
      <c r="AQ325" s="133">
        <v>76</v>
      </c>
      <c r="AR325" s="133">
        <v>72</v>
      </c>
      <c r="AS325" s="133">
        <v>77</v>
      </c>
      <c r="AT325" s="133">
        <v>80</v>
      </c>
      <c r="AU325" s="133">
        <v>74</v>
      </c>
      <c r="AV325" s="133">
        <v>78</v>
      </c>
      <c r="AW325" s="183"/>
      <c r="BB325" s="133">
        <v>13.1</v>
      </c>
      <c r="BC325" s="133">
        <v>25</v>
      </c>
      <c r="BD325" s="133">
        <v>51.5</v>
      </c>
      <c r="BE325" s="133">
        <v>61</v>
      </c>
      <c r="BF325" s="133">
        <v>52.5</v>
      </c>
      <c r="BG325" s="133">
        <v>18.600000000000001</v>
      </c>
      <c r="BH325" s="133">
        <v>35</v>
      </c>
      <c r="BI325" s="183"/>
      <c r="BN325" s="185">
        <v>8.9</v>
      </c>
      <c r="BO325" s="185">
        <v>8.6</v>
      </c>
      <c r="BP325" s="185">
        <v>9</v>
      </c>
      <c r="BQ325" s="185">
        <v>8.6</v>
      </c>
      <c r="BR325" s="185">
        <v>8.3000000000000007</v>
      </c>
      <c r="BS325" s="185">
        <v>8.1</v>
      </c>
      <c r="BT325" s="185">
        <v>6.9</v>
      </c>
      <c r="BU325" s="199"/>
    </row>
    <row r="326" spans="2:73" x14ac:dyDescent="0.25">
      <c r="D326" s="149" t="str">
        <f>$D$146</f>
        <v>March</v>
      </c>
      <c r="E326" s="147">
        <f>$E$146</f>
        <v>3</v>
      </c>
      <c r="F326" s="184">
        <v>275.62</v>
      </c>
      <c r="G326" s="184">
        <v>265.3</v>
      </c>
      <c r="H326" s="184">
        <v>246.49</v>
      </c>
      <c r="I326" s="184">
        <v>437.56</v>
      </c>
      <c r="J326" s="184">
        <v>304.22000000000003</v>
      </c>
      <c r="K326" s="184">
        <v>282.51</v>
      </c>
      <c r="L326" s="184">
        <v>376.21</v>
      </c>
      <c r="M326" s="184"/>
      <c r="R326" s="133">
        <v>95.6</v>
      </c>
      <c r="S326" s="133">
        <v>74.5</v>
      </c>
      <c r="T326" s="133">
        <v>47.7</v>
      </c>
      <c r="U326" s="133">
        <v>110.6</v>
      </c>
      <c r="V326" s="133">
        <v>85.4</v>
      </c>
      <c r="W326" s="133">
        <v>91.7</v>
      </c>
      <c r="X326" s="133">
        <v>103.6</v>
      </c>
      <c r="Y326" s="183"/>
      <c r="AD326" s="134">
        <v>20.399999999999999</v>
      </c>
      <c r="AE326" s="134">
        <v>19</v>
      </c>
      <c r="AF326" s="134">
        <v>19.600000000000001</v>
      </c>
      <c r="AG326" s="134">
        <v>21</v>
      </c>
      <c r="AH326" s="134">
        <v>20.9</v>
      </c>
      <c r="AI326" s="134">
        <v>21.4</v>
      </c>
      <c r="AJ326" s="134">
        <v>21.5</v>
      </c>
      <c r="AK326" s="184"/>
      <c r="AP326" s="133">
        <v>81</v>
      </c>
      <c r="AQ326" s="133">
        <v>80</v>
      </c>
      <c r="AR326" s="133">
        <v>79</v>
      </c>
      <c r="AS326" s="133">
        <v>75</v>
      </c>
      <c r="AT326" s="133">
        <v>75</v>
      </c>
      <c r="AU326" s="133">
        <v>80</v>
      </c>
      <c r="AV326" s="133">
        <v>84</v>
      </c>
      <c r="AW326" s="183"/>
      <c r="BB326" s="133">
        <v>88</v>
      </c>
      <c r="BC326" s="133">
        <v>126.5</v>
      </c>
      <c r="BD326" s="133">
        <v>76</v>
      </c>
      <c r="BE326" s="133">
        <v>67.5</v>
      </c>
      <c r="BF326" s="133">
        <v>92.5</v>
      </c>
      <c r="BG326" s="133">
        <v>119.1</v>
      </c>
      <c r="BH326" s="133">
        <v>23.5</v>
      </c>
      <c r="BI326" s="183"/>
      <c r="BN326" s="185">
        <v>8.1999999999999993</v>
      </c>
      <c r="BO326" s="185">
        <v>8.6999999999999993</v>
      </c>
      <c r="BP326" s="185">
        <v>9.5</v>
      </c>
      <c r="BQ326" s="185">
        <v>8</v>
      </c>
      <c r="BR326" s="185">
        <v>8.3000000000000007</v>
      </c>
      <c r="BS326" s="185">
        <v>8.3000000000000007</v>
      </c>
      <c r="BT326" s="185">
        <v>8.1</v>
      </c>
      <c r="BU326" s="199"/>
    </row>
    <row r="327" spans="2:73" x14ac:dyDescent="0.25">
      <c r="D327" s="149" t="str">
        <f>$D$147</f>
        <v>April</v>
      </c>
      <c r="E327" s="147">
        <f>$E$147</f>
        <v>4</v>
      </c>
      <c r="F327" s="184">
        <v>348.89</v>
      </c>
      <c r="G327" s="184">
        <v>370.56</v>
      </c>
      <c r="H327" s="184">
        <v>439.71</v>
      </c>
      <c r="I327" s="184">
        <v>433.01</v>
      </c>
      <c r="J327" s="184">
        <v>509.33</v>
      </c>
      <c r="K327" s="184">
        <v>242.48</v>
      </c>
      <c r="L327" s="184">
        <v>397.6</v>
      </c>
      <c r="M327" s="184"/>
      <c r="R327" s="133">
        <v>110</v>
      </c>
      <c r="S327" s="133">
        <v>114.7</v>
      </c>
      <c r="T327" s="133">
        <v>103.8</v>
      </c>
      <c r="U327" s="133">
        <v>117.2</v>
      </c>
      <c r="V327" s="133">
        <v>155.6</v>
      </c>
      <c r="W327" s="133">
        <v>66.900000000000006</v>
      </c>
      <c r="X327" s="133">
        <v>82.7</v>
      </c>
      <c r="Y327" s="183"/>
      <c r="AD327" s="134">
        <v>22.9</v>
      </c>
      <c r="AE327" s="134">
        <v>24.4</v>
      </c>
      <c r="AF327" s="134">
        <v>22.6</v>
      </c>
      <c r="AG327" s="134">
        <v>22.8</v>
      </c>
      <c r="AH327" s="134">
        <v>24.5</v>
      </c>
      <c r="AI327" s="134">
        <v>21.5</v>
      </c>
      <c r="AJ327" s="134">
        <v>22.7</v>
      </c>
      <c r="AK327" s="184"/>
      <c r="AP327" s="133">
        <v>82</v>
      </c>
      <c r="AQ327" s="133">
        <v>83</v>
      </c>
      <c r="AR327" s="133">
        <v>77</v>
      </c>
      <c r="AS327" s="133">
        <v>74</v>
      </c>
      <c r="AT327" s="133">
        <v>76</v>
      </c>
      <c r="AU327" s="133">
        <v>79</v>
      </c>
      <c r="AV327" s="133">
        <v>82</v>
      </c>
      <c r="AW327" s="183"/>
      <c r="BB327" s="133">
        <v>57</v>
      </c>
      <c r="BC327" s="133">
        <v>64</v>
      </c>
      <c r="BD327" s="133">
        <v>106.2</v>
      </c>
      <c r="BE327" s="133">
        <v>31</v>
      </c>
      <c r="BF327" s="133">
        <v>73.5</v>
      </c>
      <c r="BG327" s="133">
        <v>57</v>
      </c>
      <c r="BH327" s="133">
        <v>99.5</v>
      </c>
      <c r="BI327" s="183"/>
      <c r="BN327" s="185">
        <v>7.9</v>
      </c>
      <c r="BO327" s="185">
        <v>8</v>
      </c>
      <c r="BP327" s="185">
        <v>8.3000000000000007</v>
      </c>
      <c r="BQ327" s="185">
        <v>7.8</v>
      </c>
      <c r="BR327" s="185">
        <v>7.1</v>
      </c>
      <c r="BS327" s="185">
        <v>8.8000000000000007</v>
      </c>
      <c r="BT327" s="185">
        <v>8.4</v>
      </c>
      <c r="BU327" s="199"/>
    </row>
    <row r="328" spans="2:73" x14ac:dyDescent="0.25">
      <c r="D328" s="149" t="str">
        <f>$D$148</f>
        <v>May</v>
      </c>
      <c r="E328" s="147">
        <f>$E$148</f>
        <v>5</v>
      </c>
      <c r="F328" s="184">
        <v>446.73</v>
      </c>
      <c r="G328" s="184">
        <v>472.21</v>
      </c>
      <c r="H328" s="184">
        <v>487.78</v>
      </c>
      <c r="I328" s="184">
        <v>642.80999999999995</v>
      </c>
      <c r="J328" s="184">
        <v>469.81</v>
      </c>
      <c r="K328" s="184">
        <v>385.97</v>
      </c>
      <c r="L328" s="184">
        <v>664.24</v>
      </c>
      <c r="M328" s="184"/>
      <c r="R328" s="133">
        <v>142.80000000000001</v>
      </c>
      <c r="S328" s="133">
        <v>150.1</v>
      </c>
      <c r="T328" s="133">
        <v>108.6</v>
      </c>
      <c r="U328" s="133">
        <v>221.1</v>
      </c>
      <c r="V328" s="133">
        <v>82.4</v>
      </c>
      <c r="W328" s="133">
        <v>118.2</v>
      </c>
      <c r="X328" s="133">
        <v>199.5</v>
      </c>
      <c r="Y328" s="183"/>
      <c r="AD328" s="134">
        <v>25.6</v>
      </c>
      <c r="AE328" s="134">
        <v>26.5</v>
      </c>
      <c r="AF328" s="134">
        <v>25.2</v>
      </c>
      <c r="AG328" s="134">
        <v>27</v>
      </c>
      <c r="AH328" s="134">
        <v>24.4</v>
      </c>
      <c r="AI328" s="134">
        <v>26.1</v>
      </c>
      <c r="AJ328" s="134">
        <v>26.9</v>
      </c>
      <c r="AK328" s="184"/>
      <c r="AP328" s="133">
        <v>85</v>
      </c>
      <c r="AQ328" s="133">
        <v>82</v>
      </c>
      <c r="AR328" s="133">
        <v>80</v>
      </c>
      <c r="AS328" s="133">
        <v>75</v>
      </c>
      <c r="AT328" s="133">
        <v>80</v>
      </c>
      <c r="AU328" s="133">
        <v>83</v>
      </c>
      <c r="AV328" s="133">
        <v>84</v>
      </c>
      <c r="AW328" s="183"/>
      <c r="BB328" s="133">
        <v>173</v>
      </c>
      <c r="BC328" s="133">
        <v>174</v>
      </c>
      <c r="BD328" s="133">
        <v>144.5</v>
      </c>
      <c r="BE328" s="133">
        <v>25.7</v>
      </c>
      <c r="BF328" s="133">
        <v>218</v>
      </c>
      <c r="BG328" s="133">
        <v>171.5</v>
      </c>
      <c r="BH328" s="133">
        <v>127</v>
      </c>
      <c r="BI328" s="183"/>
      <c r="BN328" s="185">
        <v>7.3</v>
      </c>
      <c r="BO328" s="185">
        <v>7.3</v>
      </c>
      <c r="BP328" s="185">
        <v>8.1999999999999993</v>
      </c>
      <c r="BQ328" s="185">
        <v>5.5</v>
      </c>
      <c r="BR328" s="185">
        <v>8.5</v>
      </c>
      <c r="BS328" s="185">
        <v>7.8</v>
      </c>
      <c r="BT328" s="185">
        <v>6.6</v>
      </c>
      <c r="BU328" s="199"/>
    </row>
    <row r="329" spans="2:73" x14ac:dyDescent="0.25">
      <c r="D329" s="149" t="str">
        <f>$D$149</f>
        <v>June</v>
      </c>
      <c r="E329" s="147">
        <f>$E$149</f>
        <v>6</v>
      </c>
      <c r="F329" s="184">
        <v>624.99</v>
      </c>
      <c r="G329" s="184">
        <v>541.54</v>
      </c>
      <c r="H329" s="184">
        <v>616.66</v>
      </c>
      <c r="I329" s="184">
        <v>529.12</v>
      </c>
      <c r="J329" s="184">
        <v>466.38</v>
      </c>
      <c r="K329" s="184">
        <v>643.04</v>
      </c>
      <c r="L329" s="184">
        <v>615.33000000000004</v>
      </c>
      <c r="M329" s="184"/>
      <c r="R329" s="133">
        <v>277.10000000000002</v>
      </c>
      <c r="S329" s="133">
        <v>233.3</v>
      </c>
      <c r="T329" s="133">
        <v>174.9</v>
      </c>
      <c r="U329" s="133">
        <v>161.1</v>
      </c>
      <c r="V329" s="133">
        <v>148.80000000000001</v>
      </c>
      <c r="W329" s="133">
        <v>254.7</v>
      </c>
      <c r="X329" s="133">
        <v>188.9</v>
      </c>
      <c r="Y329" s="183"/>
      <c r="AD329" s="134">
        <v>28.9</v>
      </c>
      <c r="AE329" s="134">
        <v>28.3</v>
      </c>
      <c r="AF329" s="134">
        <v>27.6</v>
      </c>
      <c r="AG329" s="134">
        <v>27.8</v>
      </c>
      <c r="AH329" s="134">
        <v>27.7</v>
      </c>
      <c r="AI329" s="134">
        <v>29.3</v>
      </c>
      <c r="AJ329" s="134">
        <v>28</v>
      </c>
      <c r="AK329" s="184"/>
      <c r="AP329" s="133">
        <v>80</v>
      </c>
      <c r="AQ329" s="133">
        <v>83</v>
      </c>
      <c r="AR329" s="133">
        <v>80</v>
      </c>
      <c r="AS329" s="133">
        <v>78</v>
      </c>
      <c r="AT329" s="133">
        <v>81</v>
      </c>
      <c r="AU329" s="133">
        <v>75</v>
      </c>
      <c r="AV329" s="133">
        <v>84</v>
      </c>
      <c r="AW329" s="183"/>
      <c r="BB329" s="133">
        <v>115</v>
      </c>
      <c r="BC329" s="133">
        <v>169</v>
      </c>
      <c r="BD329" s="133">
        <v>211</v>
      </c>
      <c r="BE329" s="133">
        <v>122.5</v>
      </c>
      <c r="BF329" s="133">
        <v>164.5</v>
      </c>
      <c r="BG329" s="133">
        <v>53.5</v>
      </c>
      <c r="BH329" s="133">
        <v>113</v>
      </c>
      <c r="BI329" s="183"/>
      <c r="BN329" s="185">
        <v>4.8</v>
      </c>
      <c r="BO329" s="185">
        <v>5.3</v>
      </c>
      <c r="BP329" s="185">
        <v>7.1</v>
      </c>
      <c r="BQ329" s="185">
        <v>7</v>
      </c>
      <c r="BR329" s="185">
        <v>7.1</v>
      </c>
      <c r="BS329" s="185">
        <v>5.2</v>
      </c>
      <c r="BT329" s="185">
        <v>6.7</v>
      </c>
      <c r="BU329" s="199"/>
    </row>
    <row r="330" spans="2:73" x14ac:dyDescent="0.25">
      <c r="D330" s="149" t="str">
        <f>$D$150</f>
        <v>July</v>
      </c>
      <c r="E330" s="147">
        <f>$E$150</f>
        <v>7</v>
      </c>
      <c r="F330" s="184">
        <v>606.75</v>
      </c>
      <c r="G330" s="184">
        <v>660.07</v>
      </c>
      <c r="H330" s="184">
        <v>720.5</v>
      </c>
      <c r="I330" s="184">
        <v>605.73</v>
      </c>
      <c r="J330" s="184">
        <v>478.16</v>
      </c>
      <c r="K330" s="184">
        <v>675.77</v>
      </c>
      <c r="L330" s="184">
        <v>767.86</v>
      </c>
      <c r="M330" s="184"/>
      <c r="R330" s="133">
        <v>264.2</v>
      </c>
      <c r="S330" s="133">
        <v>294.8</v>
      </c>
      <c r="T330" s="133">
        <v>273.8</v>
      </c>
      <c r="U330" s="133">
        <v>225.3</v>
      </c>
      <c r="V330" s="133">
        <v>236.3</v>
      </c>
      <c r="W330" s="133">
        <v>273.5</v>
      </c>
      <c r="X330" s="133">
        <v>286.8</v>
      </c>
      <c r="Y330" s="183"/>
      <c r="AD330" s="134">
        <v>29.1</v>
      </c>
      <c r="AE330" s="134">
        <v>29.2</v>
      </c>
      <c r="AF330" s="134">
        <v>29.1</v>
      </c>
      <c r="AG330" s="134">
        <v>28.8</v>
      </c>
      <c r="AH330" s="134">
        <v>29.3</v>
      </c>
      <c r="AI330" s="134">
        <v>29.5</v>
      </c>
      <c r="AJ330" s="134">
        <v>29.2</v>
      </c>
      <c r="AK330" s="184"/>
      <c r="AP330" s="133">
        <v>76</v>
      </c>
      <c r="AQ330" s="133">
        <v>81</v>
      </c>
      <c r="AR330" s="133">
        <v>74</v>
      </c>
      <c r="AS330" s="133">
        <v>73</v>
      </c>
      <c r="AT330" s="133">
        <v>77</v>
      </c>
      <c r="AU330" s="133">
        <v>76</v>
      </c>
      <c r="AV330" s="133">
        <v>77</v>
      </c>
      <c r="AW330" s="183"/>
      <c r="BB330" s="133">
        <v>11</v>
      </c>
      <c r="BC330" s="133">
        <v>337</v>
      </c>
      <c r="BD330" s="133">
        <v>153.5</v>
      </c>
      <c r="BE330" s="133">
        <v>36.5</v>
      </c>
      <c r="BF330" s="133">
        <v>66.5</v>
      </c>
      <c r="BG330" s="133">
        <v>105</v>
      </c>
      <c r="BH330" s="133">
        <v>18.5</v>
      </c>
      <c r="BI330" s="183"/>
      <c r="BN330" s="185">
        <v>5.0999999999999996</v>
      </c>
      <c r="BO330" s="185">
        <v>4</v>
      </c>
      <c r="BP330" s="185">
        <v>5</v>
      </c>
      <c r="BQ330" s="185">
        <v>5.5</v>
      </c>
      <c r="BR330" s="185">
        <v>5.7</v>
      </c>
      <c r="BS330" s="185">
        <v>4.9000000000000004</v>
      </c>
      <c r="BT330" s="185">
        <v>4.7</v>
      </c>
      <c r="BU330" s="199"/>
    </row>
    <row r="331" spans="2:73" x14ac:dyDescent="0.25">
      <c r="D331" s="149" t="str">
        <f>$D$151</f>
        <v>August</v>
      </c>
      <c r="E331" s="147">
        <f>$E$151</f>
        <v>8</v>
      </c>
      <c r="F331" s="184">
        <v>444.97</v>
      </c>
      <c r="G331" s="184">
        <v>552.66999999999996</v>
      </c>
      <c r="H331" s="184">
        <v>603.17999999999995</v>
      </c>
      <c r="I331" s="184">
        <v>532.38</v>
      </c>
      <c r="J331" s="184">
        <v>425.52</v>
      </c>
      <c r="K331" s="184">
        <v>612.52</v>
      </c>
      <c r="L331" s="184">
        <v>636.15</v>
      </c>
      <c r="M331" s="184"/>
      <c r="R331" s="133">
        <v>164.6</v>
      </c>
      <c r="S331" s="133">
        <v>220</v>
      </c>
      <c r="T331" s="133">
        <v>289.60000000000002</v>
      </c>
      <c r="U331" s="133">
        <v>189.7</v>
      </c>
      <c r="V331" s="133">
        <v>218.8</v>
      </c>
      <c r="W331" s="133">
        <v>254.6</v>
      </c>
      <c r="X331" s="133">
        <v>205.5</v>
      </c>
      <c r="Y331" s="183"/>
      <c r="AD331" s="134">
        <v>28</v>
      </c>
      <c r="AE331" s="134">
        <v>28.5</v>
      </c>
      <c r="AF331" s="134">
        <v>29.4</v>
      </c>
      <c r="AG331" s="134">
        <v>28.5</v>
      </c>
      <c r="AH331" s="134">
        <v>28.9</v>
      </c>
      <c r="AI331" s="134">
        <v>29.1</v>
      </c>
      <c r="AJ331" s="134">
        <v>28.2</v>
      </c>
      <c r="AK331" s="184"/>
      <c r="AP331" s="133">
        <v>84</v>
      </c>
      <c r="AQ331" s="133">
        <v>81</v>
      </c>
      <c r="AR331" s="133">
        <v>74</v>
      </c>
      <c r="AS331" s="133">
        <v>79</v>
      </c>
      <c r="AT331" s="133">
        <v>78</v>
      </c>
      <c r="AU331" s="133">
        <v>75</v>
      </c>
      <c r="AV331" s="133">
        <v>82</v>
      </c>
      <c r="AW331" s="183"/>
      <c r="BB331" s="133">
        <v>544.5</v>
      </c>
      <c r="BC331" s="133">
        <v>284.5</v>
      </c>
      <c r="BD331" s="133">
        <v>138</v>
      </c>
      <c r="BE331" s="133">
        <v>317</v>
      </c>
      <c r="BF331" s="133">
        <v>289</v>
      </c>
      <c r="BG331" s="133">
        <v>101.5</v>
      </c>
      <c r="BH331" s="133">
        <v>72</v>
      </c>
      <c r="BI331" s="183"/>
      <c r="BN331" s="185">
        <v>6.8</v>
      </c>
      <c r="BO331" s="185">
        <v>5.6</v>
      </c>
      <c r="BP331" s="185">
        <v>3.6</v>
      </c>
      <c r="BQ331" s="185">
        <v>6.4</v>
      </c>
      <c r="BR331" s="185">
        <v>5.7</v>
      </c>
      <c r="BS331" s="185">
        <v>5.2</v>
      </c>
      <c r="BT331" s="185">
        <v>6.1</v>
      </c>
      <c r="BU331" s="199"/>
    </row>
    <row r="332" spans="2:73" x14ac:dyDescent="0.25">
      <c r="D332" s="149" t="str">
        <f>$D$152</f>
        <v>September</v>
      </c>
      <c r="E332" s="147">
        <f>$E$152</f>
        <v>9</v>
      </c>
      <c r="F332" s="184">
        <v>424.84</v>
      </c>
      <c r="G332" s="184">
        <v>395.59</v>
      </c>
      <c r="H332" s="184">
        <v>590.64</v>
      </c>
      <c r="I332" s="184">
        <v>565.04</v>
      </c>
      <c r="J332" s="184">
        <v>357.64</v>
      </c>
      <c r="K332" s="184">
        <v>390.02</v>
      </c>
      <c r="L332" s="184">
        <v>632.79999999999995</v>
      </c>
      <c r="M332" s="184"/>
      <c r="R332" s="133">
        <v>169</v>
      </c>
      <c r="S332" s="133">
        <v>125.7</v>
      </c>
      <c r="T332" s="133">
        <v>228.4</v>
      </c>
      <c r="U332" s="133">
        <v>228.6</v>
      </c>
      <c r="V332" s="133">
        <v>180.3</v>
      </c>
      <c r="W332" s="133">
        <v>155.5</v>
      </c>
      <c r="X332" s="133">
        <v>246.9</v>
      </c>
      <c r="Y332" s="183"/>
      <c r="AD332" s="134">
        <v>26.9</v>
      </c>
      <c r="AE332" s="134">
        <v>27.3</v>
      </c>
      <c r="AF332" s="134">
        <v>28.6</v>
      </c>
      <c r="AG332" s="134">
        <v>27.7</v>
      </c>
      <c r="AH332" s="134">
        <v>27.4</v>
      </c>
      <c r="AI332" s="134">
        <v>27.4</v>
      </c>
      <c r="AJ332" s="134">
        <v>28</v>
      </c>
      <c r="AK332" s="184"/>
      <c r="AP332" s="133">
        <v>80</v>
      </c>
      <c r="AQ332" s="133">
        <v>81</v>
      </c>
      <c r="AR332" s="133">
        <v>77</v>
      </c>
      <c r="AS332" s="133">
        <v>80</v>
      </c>
      <c r="AT332" s="133">
        <v>75</v>
      </c>
      <c r="AU332" s="133">
        <v>76</v>
      </c>
      <c r="AV332" s="133">
        <v>80</v>
      </c>
      <c r="AW332" s="183"/>
      <c r="BB332" s="133">
        <v>259</v>
      </c>
      <c r="BC332" s="133">
        <v>861.5</v>
      </c>
      <c r="BD332" s="133">
        <v>126</v>
      </c>
      <c r="BE332" s="133">
        <v>199</v>
      </c>
      <c r="BF332" s="133">
        <v>228</v>
      </c>
      <c r="BG332" s="133">
        <v>107</v>
      </c>
      <c r="BH332" s="133">
        <v>230</v>
      </c>
      <c r="BI332" s="183"/>
      <c r="BN332" s="185">
        <v>7</v>
      </c>
      <c r="BO332" s="185">
        <v>7.9</v>
      </c>
      <c r="BP332" s="185">
        <v>5.0999999999999996</v>
      </c>
      <c r="BQ332" s="185">
        <v>5.0999999999999996</v>
      </c>
      <c r="BR332" s="185">
        <v>5.9</v>
      </c>
      <c r="BS332" s="185">
        <v>7.3</v>
      </c>
      <c r="BT332" s="185">
        <v>4.5</v>
      </c>
      <c r="BU332" s="199"/>
    </row>
    <row r="333" spans="2:73" x14ac:dyDescent="0.25">
      <c r="D333" s="149" t="str">
        <f>$D$153</f>
        <v>October</v>
      </c>
      <c r="E333" s="147">
        <f>$E$153</f>
        <v>10</v>
      </c>
      <c r="F333" s="184">
        <v>342.35</v>
      </c>
      <c r="G333" s="184">
        <v>505.64</v>
      </c>
      <c r="H333" s="184">
        <v>399.27</v>
      </c>
      <c r="I333" s="184">
        <v>357.64</v>
      </c>
      <c r="J333" s="184">
        <v>258.33999999999997</v>
      </c>
      <c r="K333" s="184">
        <v>245.93</v>
      </c>
      <c r="L333" s="184">
        <v>405.46</v>
      </c>
      <c r="M333" s="184"/>
      <c r="R333" s="133">
        <v>128.1</v>
      </c>
      <c r="S333" s="133">
        <v>142.80000000000001</v>
      </c>
      <c r="T333" s="133">
        <v>138.5</v>
      </c>
      <c r="U333" s="133">
        <v>117.8</v>
      </c>
      <c r="V333" s="133">
        <v>130.19999999999999</v>
      </c>
      <c r="W333" s="133">
        <v>77.900000000000006</v>
      </c>
      <c r="X333" s="133">
        <v>117</v>
      </c>
      <c r="Y333" s="183"/>
      <c r="AD333" s="134">
        <v>25.2</v>
      </c>
      <c r="AE333" s="134">
        <v>26.6</v>
      </c>
      <c r="AF333" s="134">
        <v>25.9</v>
      </c>
      <c r="AG333" s="134">
        <v>24.2</v>
      </c>
      <c r="AH333" s="134">
        <v>25.3</v>
      </c>
      <c r="AI333" s="134">
        <v>25.3</v>
      </c>
      <c r="AJ333" s="134">
        <v>25.2</v>
      </c>
      <c r="AK333" s="184"/>
      <c r="AP333" s="133">
        <v>79</v>
      </c>
      <c r="AQ333" s="133">
        <v>81</v>
      </c>
      <c r="AR333" s="133">
        <v>75</v>
      </c>
      <c r="AS333" s="133">
        <v>73</v>
      </c>
      <c r="AT333" s="133">
        <v>73</v>
      </c>
      <c r="AU333" s="133">
        <v>74</v>
      </c>
      <c r="AV333" s="133">
        <v>80</v>
      </c>
      <c r="AW333" s="183"/>
      <c r="BB333" s="133">
        <v>96.5</v>
      </c>
      <c r="BC333" s="133">
        <v>680.2</v>
      </c>
      <c r="BD333" s="133">
        <v>753</v>
      </c>
      <c r="BE333" s="133">
        <v>133.5</v>
      </c>
      <c r="BF333" s="133">
        <v>157</v>
      </c>
      <c r="BG333" s="133">
        <v>259</v>
      </c>
      <c r="BH333" s="133">
        <v>628</v>
      </c>
      <c r="BI333" s="183"/>
      <c r="BN333" s="185">
        <v>7.3</v>
      </c>
      <c r="BO333" s="185">
        <v>7.2</v>
      </c>
      <c r="BP333" s="185">
        <v>7.6</v>
      </c>
      <c r="BQ333" s="185">
        <v>7.5</v>
      </c>
      <c r="BR333" s="185">
        <v>7.2</v>
      </c>
      <c r="BS333" s="185">
        <v>8.4</v>
      </c>
      <c r="BT333" s="185">
        <v>7.7</v>
      </c>
      <c r="BU333" s="199"/>
    </row>
    <row r="334" spans="2:73" x14ac:dyDescent="0.25">
      <c r="D334" s="149" t="str">
        <f>$D$154</f>
        <v>November</v>
      </c>
      <c r="E334" s="147">
        <f>$E$154</f>
        <v>11</v>
      </c>
      <c r="F334" s="184">
        <v>288.5</v>
      </c>
      <c r="G334" s="184">
        <v>364.74</v>
      </c>
      <c r="H334" s="184">
        <v>296.23</v>
      </c>
      <c r="I334" s="184">
        <v>255.14</v>
      </c>
      <c r="J334" s="184">
        <v>167.76</v>
      </c>
      <c r="K334" s="184">
        <v>213.65</v>
      </c>
      <c r="L334" s="184">
        <v>247.34</v>
      </c>
      <c r="M334" s="184"/>
      <c r="R334" s="133">
        <v>130.80000000000001</v>
      </c>
      <c r="S334" s="133">
        <v>92.7</v>
      </c>
      <c r="T334" s="133">
        <v>82.1</v>
      </c>
      <c r="U334" s="133">
        <v>91.8</v>
      </c>
      <c r="V334" s="133">
        <v>95.5</v>
      </c>
      <c r="W334" s="133">
        <v>88.7</v>
      </c>
      <c r="X334" s="133">
        <v>49.2</v>
      </c>
      <c r="Y334" s="183"/>
      <c r="AD334" s="134">
        <v>23.6</v>
      </c>
      <c r="AE334" s="134">
        <v>23.2</v>
      </c>
      <c r="AF334" s="134">
        <v>23.4</v>
      </c>
      <c r="AG334" s="134">
        <v>22.8</v>
      </c>
      <c r="AH334" s="134">
        <v>22.9</v>
      </c>
      <c r="AI334" s="134">
        <v>23.5</v>
      </c>
      <c r="AJ334" s="134">
        <v>21.6</v>
      </c>
      <c r="AK334" s="184"/>
      <c r="AP334" s="133">
        <v>83</v>
      </c>
      <c r="AQ334" s="133">
        <v>75</v>
      </c>
      <c r="AR334" s="133">
        <v>78</v>
      </c>
      <c r="AS334" s="133">
        <v>78</v>
      </c>
      <c r="AT334" s="133">
        <v>71</v>
      </c>
      <c r="AU334" s="133">
        <v>79</v>
      </c>
      <c r="AV334" s="133">
        <v>81</v>
      </c>
      <c r="AW334" s="183"/>
      <c r="BB334" s="133">
        <v>300</v>
      </c>
      <c r="BC334" s="133">
        <v>185</v>
      </c>
      <c r="BD334" s="133">
        <v>99</v>
      </c>
      <c r="BE334" s="133">
        <v>249.5</v>
      </c>
      <c r="BF334" s="133">
        <v>109.5</v>
      </c>
      <c r="BG334" s="133">
        <v>146</v>
      </c>
      <c r="BH334" s="133">
        <v>108</v>
      </c>
      <c r="BI334" s="183"/>
      <c r="BN334" s="185">
        <v>7.1</v>
      </c>
      <c r="BO334" s="185">
        <v>7.7</v>
      </c>
      <c r="BP334" s="185">
        <v>8.4</v>
      </c>
      <c r="BQ334" s="185">
        <v>7.7</v>
      </c>
      <c r="BR334" s="185">
        <v>7.6</v>
      </c>
      <c r="BS334" s="185">
        <v>8.4</v>
      </c>
      <c r="BT334" s="185">
        <v>9.1</v>
      </c>
      <c r="BU334" s="199"/>
    </row>
    <row r="335" spans="2:73" x14ac:dyDescent="0.25">
      <c r="D335" s="149" t="str">
        <f>$D$155</f>
        <v>December</v>
      </c>
      <c r="E335" s="147">
        <f>$E$155</f>
        <v>12</v>
      </c>
      <c r="F335" s="184">
        <v>187.02</v>
      </c>
      <c r="G335" s="184">
        <v>293.45</v>
      </c>
      <c r="H335" s="184">
        <v>246.97</v>
      </c>
      <c r="I335" s="184">
        <v>301.87</v>
      </c>
      <c r="J335" s="184">
        <v>183.4</v>
      </c>
      <c r="K335" s="184">
        <v>123.24</v>
      </c>
      <c r="L335" s="184">
        <v>276.33999999999997</v>
      </c>
      <c r="M335" s="184"/>
      <c r="R335" s="133">
        <v>58.9</v>
      </c>
      <c r="S335" s="133">
        <v>88.4</v>
      </c>
      <c r="T335" s="133">
        <v>43</v>
      </c>
      <c r="U335" s="133">
        <v>107</v>
      </c>
      <c r="V335" s="133">
        <v>93.5</v>
      </c>
      <c r="W335" s="133">
        <v>31.1</v>
      </c>
      <c r="X335" s="133">
        <v>75.099999999999994</v>
      </c>
      <c r="Y335" s="183"/>
      <c r="AD335" s="134">
        <v>20.399999999999999</v>
      </c>
      <c r="AE335" s="134">
        <v>21</v>
      </c>
      <c r="AF335" s="134">
        <v>19.399999999999999</v>
      </c>
      <c r="AG335" s="134">
        <v>21</v>
      </c>
      <c r="AH335" s="134">
        <v>20.2</v>
      </c>
      <c r="AI335" s="134">
        <v>20.2</v>
      </c>
      <c r="AJ335" s="134">
        <v>19.5</v>
      </c>
      <c r="AK335" s="184"/>
      <c r="AP335" s="133">
        <v>79</v>
      </c>
      <c r="AQ335" s="133">
        <v>72</v>
      </c>
      <c r="AR335" s="133">
        <v>73</v>
      </c>
      <c r="AS335" s="133">
        <v>75</v>
      </c>
      <c r="AT335" s="133">
        <v>75</v>
      </c>
      <c r="AU335" s="133">
        <v>81</v>
      </c>
      <c r="AV335" s="133">
        <v>75</v>
      </c>
      <c r="AW335" s="183"/>
      <c r="BB335" s="133">
        <v>103</v>
      </c>
      <c r="BC335" s="133">
        <v>43</v>
      </c>
      <c r="BD335" s="133">
        <v>70.5</v>
      </c>
      <c r="BE335" s="133">
        <v>49</v>
      </c>
      <c r="BF335" s="133">
        <v>133</v>
      </c>
      <c r="BG335" s="133">
        <v>84</v>
      </c>
      <c r="BH335" s="133">
        <v>40</v>
      </c>
      <c r="BI335" s="183"/>
      <c r="BN335" s="185">
        <v>8.6</v>
      </c>
      <c r="BO335" s="185">
        <v>8.1999999999999993</v>
      </c>
      <c r="BP335" s="185">
        <v>9.3000000000000007</v>
      </c>
      <c r="BQ335" s="185">
        <v>7.5</v>
      </c>
      <c r="BR335" s="185">
        <v>8.1</v>
      </c>
      <c r="BS335" s="185">
        <v>9.3000000000000007</v>
      </c>
      <c r="BT335" s="185">
        <v>8.4</v>
      </c>
      <c r="BU335" s="199"/>
    </row>
    <row r="336" spans="2:73" x14ac:dyDescent="0.25">
      <c r="B336" s="195" t="str">
        <f>_xlfn.XLOOKUP(C336,TableStation[Station],TableStation[Name])</f>
        <v>日月潭</v>
      </c>
      <c r="C336" s="196" t="s">
        <v>11901</v>
      </c>
      <c r="D336" s="197" t="str">
        <f>$D$144</f>
        <v>January</v>
      </c>
      <c r="E336" s="198">
        <f>$E$144</f>
        <v>1</v>
      </c>
      <c r="F336" s="184" cm="1">
        <f t="array" ref="F336:F347">_xlfn._xlws.FILTER(DatabaseYr[GloblRad],(DatabaseYr[Station]=$C336)*(DatabaseYr[year]=F$38),"not yet")</f>
        <v>362.24</v>
      </c>
      <c r="G336" s="184" cm="1">
        <f t="array" ref="G336:G347">_xlfn._xlws.FILTER(DatabaseYr[GloblRad],(DatabaseYr[Station]=$C336)*(DatabaseYr[year]=G$38),"not yet")</f>
        <v>230.79</v>
      </c>
      <c r="H336" s="184" cm="1">
        <f t="array" ref="H336:H347">_xlfn._xlws.FILTER(DatabaseYr[GloblRad],(DatabaseYr[Station]=$C336)*(DatabaseYr[year]=H$38),"not yet")</f>
        <v>424.38</v>
      </c>
      <c r="I336" s="184" cm="1">
        <f t="array" ref="I336:I347">_xlfn._xlws.FILTER(DatabaseYr[GloblRad],(DatabaseYr[Station]=$C336)*(DatabaseYr[year]=I$38),"not yet")</f>
        <v>359.03</v>
      </c>
      <c r="J336" s="184" cm="1">
        <f t="array" ref="J336:J347">_xlfn._xlws.FILTER(DatabaseYr[GloblRad],(DatabaseYr[Station]=$C336)*(DatabaseYr[year]=J$38),"not yet")</f>
        <v>385.15</v>
      </c>
      <c r="K336" s="184" cm="1">
        <f t="array" ref="K336:K347">_xlfn._xlws.FILTER(DatabaseYr[GloblRad],(DatabaseYr[Station]=$C336)*(DatabaseYr[year]=K$38),"not yet")</f>
        <v>424.59</v>
      </c>
      <c r="L336" s="184" cm="1">
        <f t="array" ref="L336:L347">_xlfn._xlws.FILTER(DatabaseYr[GloblRad],(DatabaseYr[Station]=$C336)*(DatabaseYr[year]=L$38),"not yet")</f>
        <v>380.03</v>
      </c>
      <c r="M336" s="184" t="str" cm="1">
        <f t="array" ref="M336">_xlfn._xlws.FILTER(DatabaseYr[GloblRad],(DatabaseYr[Station]=$C336)*(DatabaseYr[year]=M$38),"not yet")</f>
        <v>not yet</v>
      </c>
      <c r="R336" s="133" cm="1">
        <f t="array" ref="R336:R347">_xlfn._xlws.FILTER(DatabaseYr[SunShine],(DatabaseYr[Station]=$C336)*(DatabaseYr[year]=F$38),"not yet")</f>
        <v>174.8</v>
      </c>
      <c r="S336" s="133" cm="1">
        <f t="array" ref="S336:S347">_xlfn._xlws.FILTER(DatabaseYr[SunShine],(DatabaseYr[Station]=$C336)*(DatabaseYr[year]=S$38),"not yet")</f>
        <v>91.7</v>
      </c>
      <c r="T336" s="133" cm="1">
        <f t="array" ref="T336:T347">_xlfn._xlws.FILTER(DatabaseYr[SunShine],(DatabaseYr[Station]=$C336)*(DatabaseYr[year]=T$38),"not yet")</f>
        <v>176.7</v>
      </c>
      <c r="U336" s="133" cm="1">
        <f t="array" ref="U336:U347">_xlfn._xlws.FILTER(DatabaseYr[SunShine],(DatabaseYr[Station]=$C336)*(DatabaseYr[year]=U$38),"not yet")</f>
        <v>133.80000000000001</v>
      </c>
      <c r="V336" s="133" cm="1">
        <f t="array" ref="V336:V347">_xlfn._xlws.FILTER(DatabaseYr[SunShine],(DatabaseYr[Station]=$C336)*(DatabaseYr[year]=V$38),"not yet")</f>
        <v>143.5</v>
      </c>
      <c r="W336" s="133" cm="1">
        <f t="array" ref="W336:W347">_xlfn._xlws.FILTER(DatabaseYr[SunShine],(DatabaseYr[Station]=$C336)*(DatabaseYr[year]=W$38),"not yet")</f>
        <v>200.3</v>
      </c>
      <c r="X336" s="133" cm="1">
        <f t="array" ref="X336:X347">_xlfn._xlws.FILTER(DatabaseYr[SunShine],(DatabaseYr[Station]=$C336)*(DatabaseYr[year]=X$38),"not yet")</f>
        <v>189.6</v>
      </c>
      <c r="Y336" s="183" t="str" cm="1">
        <f t="array" ref="Y336">_xlfn._xlws.FILTER(DatabaseYr[SunShine],(DatabaseYr[Station]=$C336)*(DatabaseYr[year]=Y$38),"not yet")</f>
        <v>not yet</v>
      </c>
      <c r="AD336" s="134" cm="1">
        <f t="array" ref="AD336:AD347">_xlfn._xlws.FILTER(DatabaseYr[Temperature],(DatabaseYr[Station]=$C336)*(DatabaseYr[year]=AD$38),"not yet")</f>
        <v>14.2</v>
      </c>
      <c r="AE336" s="134" cm="1">
        <f t="array" ref="AE336:AE347">_xlfn._xlws.FILTER(DatabaseYr[Temperature],(DatabaseYr[Station]=$C336)*(DatabaseYr[year]=AE$38),"not yet")</f>
        <v>13.9</v>
      </c>
      <c r="AF336" s="134" cm="1">
        <f t="array" ref="AF336:AF347">_xlfn._xlws.FILTER(DatabaseYr[Temperature],(DatabaseYr[Station]=$C336)*(DatabaseYr[year]=AF$38),"not yet")</f>
        <v>15.9</v>
      </c>
      <c r="AG336" s="134" cm="1">
        <f t="array" ref="AG336:AG347">_xlfn._xlws.FILTER(DatabaseYr[Temperature],(DatabaseYr[Station]=$C336)*(DatabaseYr[year]=AG$38),"not yet")</f>
        <v>14.8</v>
      </c>
      <c r="AH336" s="134" cm="1">
        <f t="array" ref="AH336:AH347">_xlfn._xlws.FILTER(DatabaseYr[Temperature],(DatabaseYr[Station]=$C336)*(DatabaseYr[year]=AH$38),"not yet")</f>
        <v>16.3</v>
      </c>
      <c r="AI336" s="134" cm="1">
        <f t="array" ref="AI336:AI347">_xlfn._xlws.FILTER(DatabaseYr[Temperature],(DatabaseYr[Station]=$C336)*(DatabaseYr[year]=AI$38),"not yet")</f>
        <v>14.8</v>
      </c>
      <c r="AJ336" s="134" cm="1">
        <f t="array" ref="AJ336:AJ347">_xlfn._xlws.FILTER(DatabaseYr[Temperature],(DatabaseYr[Station]=$C336)*(DatabaseYr[year]=AJ$38),"not yet")</f>
        <v>12.9</v>
      </c>
      <c r="AK336" s="184" t="str" cm="1">
        <f t="array" ref="AK336">_xlfn._xlws.FILTER(DatabaseYr[Temperature],(DatabaseYr[Station]=$C336)*(DatabaseYr[year]=AK$38),"not yet")</f>
        <v>not yet</v>
      </c>
      <c r="AP336" s="133" cm="1">
        <f t="array" ref="AP336:AP347">_xlfn._xlws.FILTER(DatabaseYr[RH],(DatabaseYr[Station]=$C336)*(DatabaseYr[year]=AP$38),"not yet")</f>
        <v>76</v>
      </c>
      <c r="AQ336" s="133" cm="1">
        <f t="array" ref="AQ336:AQ347">_xlfn._xlws.FILTER(DatabaseYr[RH],(DatabaseYr[Station]=$C336)*(DatabaseYr[year]=AQ$38),"not yet")</f>
        <v>86</v>
      </c>
      <c r="AR336" s="133" cm="1">
        <f t="array" ref="AR336:AR347">_xlfn._xlws.FILTER(DatabaseYr[RH],(DatabaseYr[Station]=$C336)*(DatabaseYr[year]=AR$38),"not yet")</f>
        <v>75</v>
      </c>
      <c r="AS336" s="133" cm="1">
        <f t="array" ref="AS336:AS347">_xlfn._xlws.FILTER(DatabaseYr[RH],(DatabaseYr[Station]=$C336)*(DatabaseYr[year]=AS$38),"not yet")</f>
        <v>76</v>
      </c>
      <c r="AT336" s="133" cm="1">
        <f t="array" ref="AT336:AT347">_xlfn._xlws.FILTER(DatabaseYr[RH],(DatabaseYr[Station]=$C336)*(DatabaseYr[year]=AT$38),"not yet")</f>
        <v>73</v>
      </c>
      <c r="AU336" s="133" cm="1">
        <f t="array" ref="AU336:AU347">_xlfn._xlws.FILTER(DatabaseYr[RH],(DatabaseYr[Station]=$C336)*(DatabaseYr[year]=AU$38),"not yet")</f>
        <v>72</v>
      </c>
      <c r="AV336" s="133" cm="1">
        <f t="array" ref="AV336:AV347">_xlfn._xlws.FILTER(DatabaseYr[RH],(DatabaseYr[Station]=$C336)*(DatabaseYr[year]=AV$38),"not yet")</f>
        <v>79</v>
      </c>
      <c r="AW336" s="183" t="str" cm="1">
        <f t="array" ref="AW336">_xlfn._xlws.FILTER(DatabaseYr[RH],(DatabaseYr[Station]=$C336)*(DatabaseYr[year]=AW$38),"not yet")</f>
        <v>not yet</v>
      </c>
      <c r="BB336" s="133" cm="1">
        <f t="array" ref="BB336:BB347">_xlfn._xlws.FILTER(DatabaseYr[Precp],(DatabaseYr[Station]=$C336)*(DatabaseYr[year]=BB$38),"not yet")</f>
        <v>15</v>
      </c>
      <c r="BC336" s="133" cm="1">
        <f t="array" ref="BC336:BC347">_xlfn._xlws.FILTER(DatabaseYr[Precp],(DatabaseYr[Station]=$C336)*(DatabaseYr[year]=BC$38),"not yet")</f>
        <v>326.5</v>
      </c>
      <c r="BD336" s="133" cm="1">
        <f t="array" ref="BD336:BD347">_xlfn._xlws.FILTER(DatabaseYr[Precp],(DatabaseYr[Station]=$C336)*(DatabaseYr[year]=BD$38),"not yet")</f>
        <v>4</v>
      </c>
      <c r="BE336" s="133" cm="1">
        <f t="array" ref="BE336:BE347">_xlfn._xlws.FILTER(DatabaseYr[Precp],(DatabaseYr[Station]=$C336)*(DatabaseYr[year]=BE$38),"not yet")</f>
        <v>150</v>
      </c>
      <c r="BF336" s="133" cm="1">
        <f t="array" ref="BF336:BF347">_xlfn._xlws.FILTER(DatabaseYr[Precp],(DatabaseYr[Station]=$C336)*(DatabaseYr[year]=BF$38),"not yet")</f>
        <v>9</v>
      </c>
      <c r="BG336" s="133" cm="1">
        <f t="array" ref="BG336:BG347">_xlfn._xlws.FILTER(DatabaseYr[Precp],(DatabaseYr[Station]=$C336)*(DatabaseYr[year]=BG$38),"not yet")</f>
        <v>11.5</v>
      </c>
      <c r="BH336" s="133" cm="1">
        <f t="array" ref="BH336:BH347">_xlfn._xlws.FILTER(DatabaseYr[Precp],(DatabaseYr[Station]=$C336)*(DatabaseYr[year]=BH$38),"not yet")</f>
        <v>10.5</v>
      </c>
      <c r="BI336" s="183" t="str" cm="1">
        <f t="array" ref="BI336">_xlfn._xlws.FILTER(DatabaseYr[Precp],(DatabaseYr[Station]=$C336)*(DatabaseYr[year]=BI$38),"not yet")</f>
        <v>not yet</v>
      </c>
      <c r="BN336" s="185" cm="1">
        <f t="array" ref="BN336:BN347">_xlfn._xlws.FILTER(DatabaseYr[Cloud Amount],(DatabaseYr[Station]=$C336)*(DatabaseYr[year]=BB$38),"not yet")</f>
        <v>5.7</v>
      </c>
      <c r="BO336" s="185" cm="1">
        <f t="array" ref="BO336:BO347">_xlfn._xlws.FILTER(DatabaseYr[Cloud Amount],(DatabaseYr[Station]=$C336)*(DatabaseYr[year]=BC$38),"not yet")</f>
        <v>7.9</v>
      </c>
      <c r="BP336" s="185" cm="1">
        <f t="array" ref="BP336:BP347">_xlfn._xlws.FILTER(DatabaseYr[Cloud Amount],(DatabaseYr[Station]=$C336)*(DatabaseYr[year]=BD$38),"not yet")</f>
        <v>5.4</v>
      </c>
      <c r="BQ336" s="185" cm="1">
        <f t="array" ref="BQ336:BQ347">_xlfn._xlws.FILTER(DatabaseYr[Cloud Amount],(DatabaseYr[Station]=$C336)*(DatabaseYr[year]=BE$38),"not yet")</f>
        <v>6.5</v>
      </c>
      <c r="BR336" s="185" cm="1">
        <f t="array" ref="BR336:BR347">_xlfn._xlws.FILTER(DatabaseYr[Cloud Amount],(DatabaseYr[Station]=$C336)*(DatabaseYr[year]=BF$38),"not yet")</f>
        <v>5.7</v>
      </c>
      <c r="BS336" s="185" cm="1">
        <f t="array" ref="BS336:BS347">_xlfn._xlws.FILTER(DatabaseYr[Cloud Amount],(DatabaseYr[Station]=$C336)*(DatabaseYr[year]=BG$38),"not yet")</f>
        <v>4.2</v>
      </c>
      <c r="BT336" s="185" cm="1">
        <f t="array" ref="BT336:BT347">_xlfn._xlws.FILTER(DatabaseYr[Cloud Amount],(DatabaseYr[Station]=$C336)*(DatabaseYr[year]=BH$38),"not yet")</f>
        <v>4</v>
      </c>
      <c r="BU336" s="199" t="str" cm="1">
        <f t="array" ref="BU336">_xlfn._xlws.FILTER(DatabaseYr[Cloud Amount],(DatabaseYr[Station]=$C336)*(DatabaseYr[year]=BI$38),"not yet")</f>
        <v>not yet</v>
      </c>
    </row>
    <row r="337" spans="2:73" x14ac:dyDescent="0.25">
      <c r="D337" s="149" t="str">
        <f>$D$145</f>
        <v>February</v>
      </c>
      <c r="E337" s="147">
        <f>$E$145</f>
        <v>2</v>
      </c>
      <c r="F337" s="184">
        <v>353.58</v>
      </c>
      <c r="G337" s="184">
        <v>284.60000000000002</v>
      </c>
      <c r="H337" s="184">
        <v>259.75</v>
      </c>
      <c r="I337" s="184">
        <v>327.02</v>
      </c>
      <c r="J337" s="184">
        <v>421.6</v>
      </c>
      <c r="K337" s="184">
        <v>459.36</v>
      </c>
      <c r="L337" s="184">
        <v>450.88</v>
      </c>
      <c r="M337" s="184"/>
      <c r="R337" s="133">
        <v>145.1</v>
      </c>
      <c r="S337" s="133">
        <v>96.9</v>
      </c>
      <c r="T337" s="133">
        <v>114.6</v>
      </c>
      <c r="U337" s="133">
        <v>99</v>
      </c>
      <c r="V337" s="133">
        <v>161</v>
      </c>
      <c r="W337" s="133">
        <v>195.3</v>
      </c>
      <c r="X337" s="133">
        <v>209.8</v>
      </c>
      <c r="Y337" s="183"/>
      <c r="AD337" s="134">
        <v>14.7</v>
      </c>
      <c r="AE337" s="134">
        <v>13.8</v>
      </c>
      <c r="AF337" s="134">
        <v>14.6</v>
      </c>
      <c r="AG337" s="134">
        <v>14</v>
      </c>
      <c r="AH337" s="134">
        <v>17.7</v>
      </c>
      <c r="AI337" s="134">
        <v>15.7</v>
      </c>
      <c r="AJ337" s="134">
        <v>15.8</v>
      </c>
      <c r="AK337" s="184"/>
      <c r="AP337" s="133">
        <v>79</v>
      </c>
      <c r="AQ337" s="133">
        <v>82</v>
      </c>
      <c r="AR337" s="133">
        <v>77</v>
      </c>
      <c r="AS337" s="133">
        <v>81</v>
      </c>
      <c r="AT337" s="133">
        <v>72</v>
      </c>
      <c r="AU337" s="133">
        <v>71</v>
      </c>
      <c r="AV337" s="133">
        <v>75</v>
      </c>
      <c r="AW337" s="183"/>
      <c r="BB337" s="133">
        <v>10</v>
      </c>
      <c r="BC337" s="133">
        <v>42</v>
      </c>
      <c r="BD337" s="133">
        <v>14</v>
      </c>
      <c r="BE337" s="133">
        <v>72</v>
      </c>
      <c r="BF337" s="133">
        <v>6.5</v>
      </c>
      <c r="BG337" s="133">
        <v>70.5</v>
      </c>
      <c r="BH337" s="133">
        <v>24.5</v>
      </c>
      <c r="BI337" s="183"/>
      <c r="BN337" s="185">
        <v>6.1</v>
      </c>
      <c r="BO337" s="185">
        <v>7.3</v>
      </c>
      <c r="BP337" s="185">
        <v>6.5</v>
      </c>
      <c r="BQ337" s="185">
        <v>7.1</v>
      </c>
      <c r="BR337" s="185">
        <v>5.8</v>
      </c>
      <c r="BS337" s="185">
        <v>4.4000000000000004</v>
      </c>
      <c r="BT337" s="185">
        <v>3.5</v>
      </c>
      <c r="BU337" s="199"/>
    </row>
    <row r="338" spans="2:73" x14ac:dyDescent="0.25">
      <c r="D338" s="149" t="str">
        <f>$D$146</f>
        <v>March</v>
      </c>
      <c r="E338" s="147">
        <f>$E$146</f>
        <v>3</v>
      </c>
      <c r="F338" s="184">
        <v>355.87</v>
      </c>
      <c r="G338" s="184">
        <v>301.92</v>
      </c>
      <c r="H338" s="184">
        <v>370.82</v>
      </c>
      <c r="I338" s="184">
        <v>560.32000000000005</v>
      </c>
      <c r="J338" s="184">
        <v>408.69</v>
      </c>
      <c r="K338" s="184">
        <v>443.19</v>
      </c>
      <c r="L338" s="184">
        <v>475.19</v>
      </c>
      <c r="M338" s="184"/>
      <c r="R338" s="133">
        <v>127.9</v>
      </c>
      <c r="S338" s="133">
        <v>104.4</v>
      </c>
      <c r="T338" s="133">
        <v>113.5</v>
      </c>
      <c r="U338" s="133">
        <v>195.1</v>
      </c>
      <c r="V338" s="133">
        <v>127.6</v>
      </c>
      <c r="W338" s="133">
        <v>139</v>
      </c>
      <c r="X338" s="133">
        <v>187.3</v>
      </c>
      <c r="Y338" s="183"/>
      <c r="AD338" s="134">
        <v>17.399999999999999</v>
      </c>
      <c r="AE338" s="134">
        <v>15.3</v>
      </c>
      <c r="AF338" s="134">
        <v>16.600000000000001</v>
      </c>
      <c r="AG338" s="134">
        <v>16.8</v>
      </c>
      <c r="AH338" s="134">
        <v>17.3</v>
      </c>
      <c r="AI338" s="134">
        <v>18</v>
      </c>
      <c r="AJ338" s="134">
        <v>18.3</v>
      </c>
      <c r="AK338" s="184"/>
      <c r="AP338" s="133">
        <v>83</v>
      </c>
      <c r="AQ338" s="133">
        <v>82</v>
      </c>
      <c r="AR338" s="133">
        <v>81</v>
      </c>
      <c r="AS338" s="133">
        <v>73</v>
      </c>
      <c r="AT338" s="133">
        <v>80</v>
      </c>
      <c r="AU338" s="133">
        <v>76</v>
      </c>
      <c r="AV338" s="133">
        <v>84</v>
      </c>
      <c r="AW338" s="183"/>
      <c r="BB338" s="133">
        <v>20</v>
      </c>
      <c r="BC338" s="133">
        <v>275</v>
      </c>
      <c r="BD338" s="133">
        <v>57.5</v>
      </c>
      <c r="BE338" s="133">
        <v>45</v>
      </c>
      <c r="BF338" s="133">
        <v>171.5</v>
      </c>
      <c r="BG338" s="133">
        <v>90</v>
      </c>
      <c r="BH338" s="133">
        <v>19.5</v>
      </c>
      <c r="BI338" s="183"/>
      <c r="BN338" s="185">
        <v>6.7</v>
      </c>
      <c r="BO338" s="185">
        <v>7</v>
      </c>
      <c r="BP338" s="185">
        <v>7.2</v>
      </c>
      <c r="BQ338" s="185">
        <v>5.0999999999999996</v>
      </c>
      <c r="BR338" s="185">
        <v>7.1</v>
      </c>
      <c r="BS338" s="185">
        <v>7</v>
      </c>
      <c r="BT338" s="185">
        <v>5.0999999999999996</v>
      </c>
      <c r="BU338" s="199"/>
    </row>
    <row r="339" spans="2:73" x14ac:dyDescent="0.25">
      <c r="D339" s="149" t="str">
        <f>$D$147</f>
        <v>April</v>
      </c>
      <c r="E339" s="147">
        <f>$E$147</f>
        <v>4</v>
      </c>
      <c r="F339" s="184">
        <v>499.64</v>
      </c>
      <c r="G339" s="184">
        <v>421.87</v>
      </c>
      <c r="H339" s="184">
        <v>241.18</v>
      </c>
      <c r="I339" s="184">
        <v>437.89</v>
      </c>
      <c r="J339" s="184">
        <v>498.44</v>
      </c>
      <c r="K339" s="184">
        <v>435.86</v>
      </c>
      <c r="L339" s="184">
        <v>435.63</v>
      </c>
      <c r="M339" s="184"/>
      <c r="R339" s="133">
        <v>184.2</v>
      </c>
      <c r="S339" s="133">
        <v>144.19999999999999</v>
      </c>
      <c r="T339" s="133">
        <v>112.3</v>
      </c>
      <c r="U339" s="133">
        <v>102</v>
      </c>
      <c r="V339" s="133">
        <v>156.4</v>
      </c>
      <c r="W339" s="133">
        <v>118.1</v>
      </c>
      <c r="X339" s="133">
        <v>139.9</v>
      </c>
      <c r="Y339" s="183"/>
      <c r="AD339" s="134">
        <v>19.8</v>
      </c>
      <c r="AE339" s="134">
        <v>20.3</v>
      </c>
      <c r="AF339" s="134">
        <v>18.600000000000001</v>
      </c>
      <c r="AG339" s="134">
        <v>18.8</v>
      </c>
      <c r="AH339" s="134">
        <v>20.3</v>
      </c>
      <c r="AI339" s="134">
        <v>18</v>
      </c>
      <c r="AJ339" s="134">
        <v>19.7</v>
      </c>
      <c r="AK339" s="184"/>
      <c r="AP339" s="133">
        <v>77</v>
      </c>
      <c r="AQ339" s="133">
        <v>80</v>
      </c>
      <c r="AR339" s="133">
        <v>82</v>
      </c>
      <c r="AS339" s="133">
        <v>79</v>
      </c>
      <c r="AT339" s="133">
        <v>78</v>
      </c>
      <c r="AU339" s="133">
        <v>75</v>
      </c>
      <c r="AV339" s="133">
        <v>85</v>
      </c>
      <c r="AW339" s="183"/>
      <c r="BB339" s="133">
        <v>108.5</v>
      </c>
      <c r="BC339" s="133">
        <v>239</v>
      </c>
      <c r="BD339" s="133">
        <v>255.5</v>
      </c>
      <c r="BE339" s="133">
        <v>108</v>
      </c>
      <c r="BF339" s="133">
        <v>135</v>
      </c>
      <c r="BG339" s="133">
        <v>72</v>
      </c>
      <c r="BH339" s="133">
        <v>67</v>
      </c>
      <c r="BI339" s="183"/>
      <c r="BN339" s="185">
        <v>6.2</v>
      </c>
      <c r="BO339" s="185">
        <v>7.1</v>
      </c>
      <c r="BP339" s="185">
        <v>7.4</v>
      </c>
      <c r="BQ339" s="185">
        <v>7.2</v>
      </c>
      <c r="BR339" s="185">
        <v>6.6</v>
      </c>
      <c r="BS339" s="185">
        <v>7.3</v>
      </c>
      <c r="BT339" s="185">
        <v>6.7</v>
      </c>
      <c r="BU339" s="199"/>
    </row>
    <row r="340" spans="2:73" x14ac:dyDescent="0.25">
      <c r="D340" s="149" t="str">
        <f>$D$148</f>
        <v>May</v>
      </c>
      <c r="E340" s="147">
        <f>$E$148</f>
        <v>5</v>
      </c>
      <c r="F340" s="184">
        <v>359.59</v>
      </c>
      <c r="G340" s="184">
        <v>197.44</v>
      </c>
      <c r="H340" s="184">
        <v>302.57</v>
      </c>
      <c r="I340" s="184">
        <v>602.58000000000004</v>
      </c>
      <c r="J340" s="184">
        <v>305.86</v>
      </c>
      <c r="K340" s="184">
        <v>462.35</v>
      </c>
      <c r="L340" s="184">
        <v>595.97</v>
      </c>
      <c r="M340" s="184"/>
      <c r="R340" s="133">
        <v>99.1</v>
      </c>
      <c r="S340" s="133">
        <v>119.8</v>
      </c>
      <c r="T340" s="133">
        <v>99.9</v>
      </c>
      <c r="U340" s="133">
        <v>155.69999999999999</v>
      </c>
      <c r="V340" s="133">
        <v>54.4</v>
      </c>
      <c r="W340" s="133">
        <v>109.7</v>
      </c>
      <c r="X340" s="133">
        <v>173.5</v>
      </c>
      <c r="Y340" s="183"/>
      <c r="AD340" s="134">
        <v>21.1</v>
      </c>
      <c r="AE340" s="134">
        <v>21.9</v>
      </c>
      <c r="AF340" s="134">
        <v>21.1</v>
      </c>
      <c r="AG340" s="134">
        <v>22.3</v>
      </c>
      <c r="AH340" s="134">
        <v>20.399999999999999</v>
      </c>
      <c r="AI340" s="134">
        <v>21.9</v>
      </c>
      <c r="AJ340" s="134">
        <v>23.2</v>
      </c>
      <c r="AK340" s="184"/>
      <c r="AP340" s="133">
        <v>88</v>
      </c>
      <c r="AQ340" s="133">
        <v>83</v>
      </c>
      <c r="AR340" s="133">
        <v>86</v>
      </c>
      <c r="AS340" s="133">
        <v>79</v>
      </c>
      <c r="AT340" s="133">
        <v>88</v>
      </c>
      <c r="AU340" s="133">
        <v>86</v>
      </c>
      <c r="AV340" s="133">
        <v>83</v>
      </c>
      <c r="AW340" s="183"/>
      <c r="BB340" s="133">
        <v>572.5</v>
      </c>
      <c r="BC340" s="133">
        <v>160</v>
      </c>
      <c r="BD340" s="133">
        <v>347.5</v>
      </c>
      <c r="BE340" s="133">
        <v>95</v>
      </c>
      <c r="BF340" s="133">
        <v>674</v>
      </c>
      <c r="BG340" s="133">
        <v>508</v>
      </c>
      <c r="BH340" s="133">
        <v>264.5</v>
      </c>
      <c r="BI340" s="183"/>
      <c r="BN340" s="185">
        <v>7.9</v>
      </c>
      <c r="BO340" s="185">
        <v>7.4</v>
      </c>
      <c r="BP340" s="185">
        <v>8</v>
      </c>
      <c r="BQ340" s="185">
        <v>6.6</v>
      </c>
      <c r="BR340" s="185">
        <v>8.5</v>
      </c>
      <c r="BS340" s="185">
        <v>7.3</v>
      </c>
      <c r="BT340" s="185">
        <v>6.4</v>
      </c>
      <c r="BU340" s="199"/>
    </row>
    <row r="341" spans="2:73" x14ac:dyDescent="0.25">
      <c r="D341" s="149" t="str">
        <f>$D$149</f>
        <v>June</v>
      </c>
      <c r="E341" s="147">
        <f>$E$149</f>
        <v>6</v>
      </c>
      <c r="F341" s="184">
        <v>528.01</v>
      </c>
      <c r="G341" s="184" t="str">
        <v>X</v>
      </c>
      <c r="H341" s="184">
        <v>449.22</v>
      </c>
      <c r="I341" s="184">
        <v>487.02</v>
      </c>
      <c r="J341" s="184">
        <v>434.63</v>
      </c>
      <c r="K341" s="184">
        <v>563.79999999999995</v>
      </c>
      <c r="L341" s="184">
        <v>373.25</v>
      </c>
      <c r="M341" s="184"/>
      <c r="R341" s="133">
        <v>167.5</v>
      </c>
      <c r="S341" s="133">
        <v>126.9</v>
      </c>
      <c r="T341" s="133">
        <v>99.7</v>
      </c>
      <c r="U341" s="133">
        <v>106.2</v>
      </c>
      <c r="V341" s="133">
        <v>89.8</v>
      </c>
      <c r="W341" s="133">
        <v>133.80000000000001</v>
      </c>
      <c r="X341" s="133">
        <v>70.3</v>
      </c>
      <c r="Y341" s="183"/>
      <c r="AD341" s="134">
        <v>23.3</v>
      </c>
      <c r="AE341" s="134">
        <v>22.8</v>
      </c>
      <c r="AF341" s="134">
        <v>22.3</v>
      </c>
      <c r="AG341" s="134">
        <v>22.6</v>
      </c>
      <c r="AH341" s="134">
        <v>22.5</v>
      </c>
      <c r="AI341" s="134">
        <v>23.2</v>
      </c>
      <c r="AJ341" s="134">
        <v>22.1</v>
      </c>
      <c r="AK341" s="184"/>
      <c r="AP341" s="133">
        <v>84</v>
      </c>
      <c r="AQ341" s="133">
        <v>84</v>
      </c>
      <c r="AR341" s="133">
        <v>86</v>
      </c>
      <c r="AS341" s="133">
        <v>80</v>
      </c>
      <c r="AT341" s="133">
        <v>84</v>
      </c>
      <c r="AU341" s="133">
        <v>83</v>
      </c>
      <c r="AV341" s="133">
        <v>92</v>
      </c>
      <c r="AW341" s="183"/>
      <c r="BB341" s="133">
        <v>114.5</v>
      </c>
      <c r="BC341" s="133">
        <v>443</v>
      </c>
      <c r="BD341" s="133">
        <v>1013</v>
      </c>
      <c r="BE341" s="133">
        <v>427</v>
      </c>
      <c r="BF341" s="133">
        <v>754.5</v>
      </c>
      <c r="BG341" s="133">
        <v>330</v>
      </c>
      <c r="BH341" s="133">
        <v>491</v>
      </c>
      <c r="BI341" s="183"/>
      <c r="BN341" s="185">
        <v>6.7</v>
      </c>
      <c r="BO341" s="185">
        <v>7</v>
      </c>
      <c r="BP341" s="185">
        <v>7.3</v>
      </c>
      <c r="BQ341" s="185">
        <v>7.6</v>
      </c>
      <c r="BR341" s="185">
        <v>7.8</v>
      </c>
      <c r="BS341" s="185">
        <v>6.5</v>
      </c>
      <c r="BT341" s="185">
        <v>8.1</v>
      </c>
      <c r="BU341" s="199"/>
    </row>
    <row r="342" spans="2:73" x14ac:dyDescent="0.25">
      <c r="D342" s="149" t="str">
        <f>$D$150</f>
        <v>July</v>
      </c>
      <c r="E342" s="147">
        <f>$E$150</f>
        <v>7</v>
      </c>
      <c r="F342" s="184">
        <v>457.56</v>
      </c>
      <c r="G342" s="184" t="str">
        <v>X</v>
      </c>
      <c r="H342" s="184">
        <v>517.41999999999996</v>
      </c>
      <c r="I342" s="184">
        <v>512.49</v>
      </c>
      <c r="J342" s="184">
        <v>506.24</v>
      </c>
      <c r="K342" s="184">
        <v>549.66</v>
      </c>
      <c r="L342" s="184">
        <v>514.82000000000005</v>
      </c>
      <c r="M342" s="184"/>
      <c r="R342" s="133">
        <v>119.2</v>
      </c>
      <c r="S342" s="133">
        <v>166.7</v>
      </c>
      <c r="T342" s="133">
        <v>129.30000000000001</v>
      </c>
      <c r="U342" s="133">
        <v>114.7</v>
      </c>
      <c r="V342" s="133">
        <v>118.7</v>
      </c>
      <c r="W342" s="133">
        <v>121.7</v>
      </c>
      <c r="X342" s="133">
        <v>134.6</v>
      </c>
      <c r="Y342" s="183"/>
      <c r="AD342" s="134">
        <v>23</v>
      </c>
      <c r="AE342" s="134">
        <v>23.4</v>
      </c>
      <c r="AF342" s="134">
        <v>22.9</v>
      </c>
      <c r="AG342" s="134">
        <v>22.7</v>
      </c>
      <c r="AH342" s="134">
        <v>23.3</v>
      </c>
      <c r="AI342" s="134">
        <v>23.6</v>
      </c>
      <c r="AJ342" s="134">
        <v>23.1</v>
      </c>
      <c r="AK342" s="184"/>
      <c r="AP342" s="133">
        <v>85</v>
      </c>
      <c r="AQ342" s="133">
        <v>84</v>
      </c>
      <c r="AR342" s="133">
        <v>83</v>
      </c>
      <c r="AS342" s="133">
        <v>80</v>
      </c>
      <c r="AT342" s="133">
        <v>84</v>
      </c>
      <c r="AU342" s="133">
        <v>81</v>
      </c>
      <c r="AV342" s="133">
        <v>91</v>
      </c>
      <c r="AW342" s="183"/>
      <c r="BB342" s="133">
        <v>171</v>
      </c>
      <c r="BC342" s="133">
        <v>205.5</v>
      </c>
      <c r="BD342" s="133">
        <v>424.5</v>
      </c>
      <c r="BE342" s="133">
        <v>316</v>
      </c>
      <c r="BF342" s="133">
        <v>216.5</v>
      </c>
      <c r="BG342" s="133">
        <v>239</v>
      </c>
      <c r="BH342" s="133">
        <v>301</v>
      </c>
      <c r="BI342" s="183"/>
      <c r="BN342" s="185">
        <v>7.8</v>
      </c>
      <c r="BO342" s="185">
        <v>6.4</v>
      </c>
      <c r="BP342" s="185">
        <v>7.2</v>
      </c>
      <c r="BQ342" s="185">
        <v>7.5</v>
      </c>
      <c r="BR342" s="185">
        <v>7.6</v>
      </c>
      <c r="BS342" s="185">
        <v>7.3</v>
      </c>
      <c r="BT342" s="185">
        <v>6.7</v>
      </c>
      <c r="BU342" s="199"/>
    </row>
    <row r="343" spans="2:73" x14ac:dyDescent="0.25">
      <c r="D343" s="149" t="str">
        <f>$D$151</f>
        <v>August</v>
      </c>
      <c r="E343" s="147">
        <f>$E$151</f>
        <v>8</v>
      </c>
      <c r="F343" s="184">
        <v>228.15</v>
      </c>
      <c r="G343" s="184" t="str">
        <v>X</v>
      </c>
      <c r="H343" s="184">
        <v>555.02</v>
      </c>
      <c r="I343" s="184">
        <v>427.22</v>
      </c>
      <c r="J343" s="184">
        <v>399.22</v>
      </c>
      <c r="K343" s="184">
        <v>495.31</v>
      </c>
      <c r="L343" s="184">
        <v>432.55</v>
      </c>
      <c r="M343" s="184"/>
      <c r="R343" s="133">
        <v>100.6</v>
      </c>
      <c r="S343" s="133">
        <v>125.1</v>
      </c>
      <c r="T343" s="133">
        <v>151.4</v>
      </c>
      <c r="U343" s="133">
        <v>91.3</v>
      </c>
      <c r="V343" s="133">
        <v>87.8</v>
      </c>
      <c r="W343" s="133">
        <v>118.7</v>
      </c>
      <c r="X343" s="133">
        <v>122.9</v>
      </c>
      <c r="Y343" s="183"/>
      <c r="AD343" s="134">
        <v>22.3</v>
      </c>
      <c r="AE343" s="134">
        <v>23.1</v>
      </c>
      <c r="AF343" s="134">
        <v>23.5</v>
      </c>
      <c r="AG343" s="134">
        <v>22.2</v>
      </c>
      <c r="AH343" s="134">
        <v>22.7</v>
      </c>
      <c r="AI343" s="134">
        <v>23.1</v>
      </c>
      <c r="AJ343" s="134">
        <v>22.4</v>
      </c>
      <c r="AK343" s="184"/>
      <c r="AP343" s="133">
        <v>87</v>
      </c>
      <c r="AQ343" s="133">
        <v>86</v>
      </c>
      <c r="AR343" s="133">
        <v>83</v>
      </c>
      <c r="AS343" s="133">
        <v>89</v>
      </c>
      <c r="AT343" s="133">
        <v>85</v>
      </c>
      <c r="AU343" s="133">
        <v>85</v>
      </c>
      <c r="AV343" s="133">
        <v>91</v>
      </c>
      <c r="AW343" s="183"/>
      <c r="BB343" s="133">
        <v>621</v>
      </c>
      <c r="BC343" s="133">
        <v>179.3</v>
      </c>
      <c r="BD343" s="133">
        <v>183.5</v>
      </c>
      <c r="BE343" s="133">
        <v>556.5</v>
      </c>
      <c r="BF343" s="133">
        <v>664.5</v>
      </c>
      <c r="BG343" s="133">
        <v>249</v>
      </c>
      <c r="BH343" s="133">
        <v>644</v>
      </c>
      <c r="BI343" s="183"/>
      <c r="BN343" s="185">
        <v>8.1</v>
      </c>
      <c r="BO343" s="185">
        <v>7.9</v>
      </c>
      <c r="BP343" s="185">
        <v>7.3</v>
      </c>
      <c r="BQ343" s="185">
        <v>8.1</v>
      </c>
      <c r="BR343" s="185">
        <v>8.1</v>
      </c>
      <c r="BS343" s="185">
        <v>6.7</v>
      </c>
      <c r="BT343" s="185">
        <v>7.6</v>
      </c>
      <c r="BU343" s="199"/>
    </row>
    <row r="344" spans="2:73" x14ac:dyDescent="0.25">
      <c r="D344" s="149" t="str">
        <f>$D$152</f>
        <v>September</v>
      </c>
      <c r="E344" s="147">
        <f>$E$152</f>
        <v>9</v>
      </c>
      <c r="F344" s="184">
        <v>380.3</v>
      </c>
      <c r="G344" s="184">
        <v>283.07</v>
      </c>
      <c r="H344" s="184">
        <v>500.68</v>
      </c>
      <c r="I344" s="184">
        <v>456.5</v>
      </c>
      <c r="J344" s="184">
        <v>416.07</v>
      </c>
      <c r="K344" s="184">
        <v>464.95</v>
      </c>
      <c r="L344" s="184">
        <v>438.55</v>
      </c>
      <c r="M344" s="184"/>
      <c r="R344" s="133">
        <v>124.3</v>
      </c>
      <c r="S344" s="133">
        <v>92.9</v>
      </c>
      <c r="T344" s="133">
        <v>149.19999999999999</v>
      </c>
      <c r="U344" s="133">
        <v>135</v>
      </c>
      <c r="V344" s="133">
        <v>107.4</v>
      </c>
      <c r="W344" s="133">
        <v>127.4</v>
      </c>
      <c r="X344" s="133">
        <v>154.4</v>
      </c>
      <c r="Y344" s="183"/>
      <c r="AD344" s="134">
        <v>22</v>
      </c>
      <c r="AE344" s="134">
        <v>22.1</v>
      </c>
      <c r="AF344" s="134">
        <v>23.4</v>
      </c>
      <c r="AG344" s="134">
        <v>22.4</v>
      </c>
      <c r="AH344" s="134">
        <v>22.1</v>
      </c>
      <c r="AI344" s="134">
        <v>23</v>
      </c>
      <c r="AJ344" s="134">
        <v>23</v>
      </c>
      <c r="AK344" s="184"/>
      <c r="AP344" s="133">
        <v>87</v>
      </c>
      <c r="AQ344" s="133">
        <v>84</v>
      </c>
      <c r="AR344" s="133">
        <v>81</v>
      </c>
      <c r="AS344" s="133">
        <v>83</v>
      </c>
      <c r="AT344" s="133">
        <v>79</v>
      </c>
      <c r="AU344" s="133">
        <v>82</v>
      </c>
      <c r="AV344" s="133">
        <v>88</v>
      </c>
      <c r="AW344" s="183"/>
      <c r="BB344" s="133">
        <v>188.5</v>
      </c>
      <c r="BC344" s="133">
        <v>258</v>
      </c>
      <c r="BD344" s="133">
        <v>118</v>
      </c>
      <c r="BE344" s="133">
        <v>128.5</v>
      </c>
      <c r="BF344" s="133">
        <v>92</v>
      </c>
      <c r="BG344" s="133">
        <v>81</v>
      </c>
      <c r="BH344" s="133">
        <v>215.5</v>
      </c>
      <c r="BI344" s="183"/>
      <c r="BN344" s="185">
        <v>6.9</v>
      </c>
      <c r="BO344" s="185">
        <v>8</v>
      </c>
      <c r="BP344" s="185">
        <v>6.7</v>
      </c>
      <c r="BQ344" s="185">
        <v>6.5</v>
      </c>
      <c r="BR344" s="185">
        <v>7</v>
      </c>
      <c r="BS344" s="185">
        <v>6.5</v>
      </c>
      <c r="BT344" s="185">
        <v>6.1</v>
      </c>
      <c r="BU344" s="199"/>
    </row>
    <row r="345" spans="2:73" x14ac:dyDescent="0.25">
      <c r="D345" s="149" t="str">
        <f>$D$153</f>
        <v>October</v>
      </c>
      <c r="E345" s="147">
        <f>$E$153</f>
        <v>10</v>
      </c>
      <c r="F345" s="184">
        <v>351.86</v>
      </c>
      <c r="G345" s="184">
        <v>451.65</v>
      </c>
      <c r="H345" s="184">
        <v>434.71</v>
      </c>
      <c r="I345" s="184">
        <v>454.32</v>
      </c>
      <c r="J345" s="184">
        <v>408.46</v>
      </c>
      <c r="K345" s="184">
        <v>401.46</v>
      </c>
      <c r="L345" s="184">
        <v>400.68</v>
      </c>
      <c r="M345" s="184"/>
      <c r="R345" s="133">
        <v>134.6</v>
      </c>
      <c r="S345" s="133">
        <v>145.4</v>
      </c>
      <c r="T345" s="133">
        <v>148.69999999999999</v>
      </c>
      <c r="U345" s="133">
        <v>165.7</v>
      </c>
      <c r="V345" s="133">
        <v>134.80000000000001</v>
      </c>
      <c r="W345" s="133">
        <v>138.5</v>
      </c>
      <c r="X345" s="133">
        <v>151</v>
      </c>
      <c r="Y345" s="183"/>
      <c r="AD345" s="134">
        <v>21</v>
      </c>
      <c r="AE345" s="134">
        <v>22.2</v>
      </c>
      <c r="AF345" s="134">
        <v>21.4</v>
      </c>
      <c r="AG345" s="134">
        <v>20.2</v>
      </c>
      <c r="AH345" s="134">
        <v>20.8</v>
      </c>
      <c r="AI345" s="134">
        <v>21.7</v>
      </c>
      <c r="AJ345" s="134">
        <v>21.4</v>
      </c>
      <c r="AK345" s="184"/>
      <c r="AP345" s="133">
        <v>89</v>
      </c>
      <c r="AQ345" s="133">
        <v>81</v>
      </c>
      <c r="AR345" s="133">
        <v>78</v>
      </c>
      <c r="AS345" s="133">
        <v>77</v>
      </c>
      <c r="AT345" s="133">
        <v>76</v>
      </c>
      <c r="AU345" s="133">
        <v>82</v>
      </c>
      <c r="AV345" s="133">
        <v>87</v>
      </c>
      <c r="AW345" s="183"/>
      <c r="BB345" s="133">
        <v>20</v>
      </c>
      <c r="BC345" s="133">
        <v>75.599999999999994</v>
      </c>
      <c r="BD345" s="133">
        <v>85</v>
      </c>
      <c r="BE345" s="133">
        <v>18</v>
      </c>
      <c r="BF345" s="133">
        <v>9.5</v>
      </c>
      <c r="BG345" s="133" t="str">
        <v>T</v>
      </c>
      <c r="BH345" s="133">
        <v>37.5</v>
      </c>
      <c r="BI345" s="183"/>
      <c r="BN345" s="185">
        <v>6.6</v>
      </c>
      <c r="BO345" s="185">
        <v>6.5</v>
      </c>
      <c r="BP345" s="185">
        <v>6</v>
      </c>
      <c r="BQ345" s="185">
        <v>5.8</v>
      </c>
      <c r="BR345" s="185">
        <v>5.8</v>
      </c>
      <c r="BS345" s="185">
        <v>6.4</v>
      </c>
      <c r="BT345" s="185">
        <v>6.3</v>
      </c>
      <c r="BU345" s="199"/>
    </row>
    <row r="346" spans="2:73" x14ac:dyDescent="0.25">
      <c r="D346" s="149" t="str">
        <f>$D$154</f>
        <v>November</v>
      </c>
      <c r="E346" s="147">
        <f>$E$154</f>
        <v>11</v>
      </c>
      <c r="F346" s="184">
        <v>348.71</v>
      </c>
      <c r="G346" s="184">
        <v>355.32</v>
      </c>
      <c r="H346" s="184">
        <v>404.3</v>
      </c>
      <c r="I346" s="184">
        <v>365.76</v>
      </c>
      <c r="J346" s="184">
        <v>440.54</v>
      </c>
      <c r="K346" s="184">
        <v>339.49</v>
      </c>
      <c r="L346" s="184">
        <v>322.10000000000002</v>
      </c>
      <c r="M346" s="184"/>
      <c r="R346" s="133">
        <v>177.7</v>
      </c>
      <c r="S346" s="133">
        <v>136.80000000000001</v>
      </c>
      <c r="T346" s="133">
        <v>146.5</v>
      </c>
      <c r="U346" s="133">
        <v>144.6</v>
      </c>
      <c r="V346" s="133">
        <v>204.5</v>
      </c>
      <c r="W346" s="133">
        <v>137.19999999999999</v>
      </c>
      <c r="X346" s="133">
        <v>115.3</v>
      </c>
      <c r="Y346" s="183"/>
      <c r="AD346" s="134">
        <v>19.8</v>
      </c>
      <c r="AE346" s="134">
        <v>18.899999999999999</v>
      </c>
      <c r="AF346" s="134">
        <v>19.7</v>
      </c>
      <c r="AG346" s="134">
        <v>19.3</v>
      </c>
      <c r="AH346" s="134">
        <v>18.8</v>
      </c>
      <c r="AI346" s="134">
        <v>19.899999999999999</v>
      </c>
      <c r="AJ346" s="134">
        <v>18.100000000000001</v>
      </c>
      <c r="AK346" s="184"/>
      <c r="AP346" s="133">
        <v>84</v>
      </c>
      <c r="AQ346" s="133">
        <v>82</v>
      </c>
      <c r="AR346" s="133">
        <v>81</v>
      </c>
      <c r="AS346" s="133">
        <v>76</v>
      </c>
      <c r="AT346" s="133">
        <v>74</v>
      </c>
      <c r="AU346" s="133">
        <v>80</v>
      </c>
      <c r="AV346" s="133">
        <v>88</v>
      </c>
      <c r="AW346" s="183"/>
      <c r="BB346" s="133">
        <v>3.5</v>
      </c>
      <c r="BC346" s="133">
        <v>68</v>
      </c>
      <c r="BD346" s="133">
        <v>48</v>
      </c>
      <c r="BE346" s="133">
        <v>24.5</v>
      </c>
      <c r="BF346" s="133">
        <v>0</v>
      </c>
      <c r="BG346" s="133">
        <v>5</v>
      </c>
      <c r="BH346" s="133">
        <v>40</v>
      </c>
      <c r="BI346" s="183"/>
      <c r="BN346" s="185">
        <v>5.3</v>
      </c>
      <c r="BO346" s="185">
        <v>6.5</v>
      </c>
      <c r="BP346" s="185">
        <v>6.2</v>
      </c>
      <c r="BQ346" s="185">
        <v>5.8</v>
      </c>
      <c r="BR346" s="185">
        <v>4.0999999999999996</v>
      </c>
      <c r="BS346" s="185">
        <v>6</v>
      </c>
      <c r="BT346" s="185">
        <v>6.9</v>
      </c>
      <c r="BU346" s="199"/>
    </row>
    <row r="347" spans="2:73" x14ac:dyDescent="0.25">
      <c r="D347" s="149" t="str">
        <f>$D$155</f>
        <v>December</v>
      </c>
      <c r="E347" s="147">
        <f>$E$155</f>
        <v>12</v>
      </c>
      <c r="F347" s="184">
        <v>222.22</v>
      </c>
      <c r="G347" s="184">
        <v>229.25</v>
      </c>
      <c r="H347" s="184">
        <v>367.2</v>
      </c>
      <c r="I347" s="184">
        <v>393.59</v>
      </c>
      <c r="J347" s="184">
        <v>368.48</v>
      </c>
      <c r="K347" s="184">
        <v>331.75</v>
      </c>
      <c r="L347" s="184">
        <v>375.57</v>
      </c>
      <c r="M347" s="184"/>
      <c r="R347" s="133">
        <v>136.1</v>
      </c>
      <c r="S347" s="133">
        <v>169.4</v>
      </c>
      <c r="T347" s="133">
        <v>139.1</v>
      </c>
      <c r="U347" s="133">
        <v>161.19999999999999</v>
      </c>
      <c r="V347" s="133">
        <v>170.6</v>
      </c>
      <c r="W347" s="133">
        <v>127.6</v>
      </c>
      <c r="X347" s="133">
        <v>180.9</v>
      </c>
      <c r="Y347" s="183"/>
      <c r="AD347" s="134">
        <v>16.5</v>
      </c>
      <c r="AE347" s="134">
        <v>17.100000000000001</v>
      </c>
      <c r="AF347" s="134">
        <v>15.2</v>
      </c>
      <c r="AG347" s="134">
        <v>17.8</v>
      </c>
      <c r="AH347" s="134">
        <v>15.9</v>
      </c>
      <c r="AI347" s="134">
        <v>16.8</v>
      </c>
      <c r="AJ347" s="134">
        <v>15.5</v>
      </c>
      <c r="AK347" s="184"/>
      <c r="AP347" s="133">
        <v>82</v>
      </c>
      <c r="AQ347" s="133">
        <v>76</v>
      </c>
      <c r="AR347" s="133">
        <v>79</v>
      </c>
      <c r="AS347" s="133">
        <v>74</v>
      </c>
      <c r="AT347" s="133">
        <v>74</v>
      </c>
      <c r="AU347" s="133">
        <v>81</v>
      </c>
      <c r="AV347" s="133">
        <v>81</v>
      </c>
      <c r="AW347" s="183"/>
      <c r="BB347" s="133">
        <v>33.5</v>
      </c>
      <c r="BC347" s="133">
        <v>21.5</v>
      </c>
      <c r="BD347" s="133">
        <v>17.5</v>
      </c>
      <c r="BE347" s="133">
        <v>1</v>
      </c>
      <c r="BF347" s="133">
        <v>138</v>
      </c>
      <c r="BG347" s="133">
        <v>51</v>
      </c>
      <c r="BH347" s="133">
        <v>26</v>
      </c>
      <c r="BI347" s="183"/>
      <c r="BN347" s="185">
        <v>6.1</v>
      </c>
      <c r="BO347" s="185">
        <v>5.7</v>
      </c>
      <c r="BP347" s="185">
        <v>6.3</v>
      </c>
      <c r="BQ347" s="185">
        <v>5.6</v>
      </c>
      <c r="BR347" s="185">
        <v>4.9000000000000004</v>
      </c>
      <c r="BS347" s="185">
        <v>6.8</v>
      </c>
      <c r="BT347" s="185">
        <v>4.5</v>
      </c>
      <c r="BU347" s="199"/>
    </row>
    <row r="348" spans="2:73" x14ac:dyDescent="0.25">
      <c r="B348" s="195" t="str">
        <f>_xlfn.XLOOKUP(C348,TableStation[Station],TableStation[Name])</f>
        <v>玉山</v>
      </c>
      <c r="C348" s="196" t="s">
        <v>11906</v>
      </c>
      <c r="D348" s="197" t="str">
        <f>$D$144</f>
        <v>January</v>
      </c>
      <c r="E348" s="198">
        <f>$E$144</f>
        <v>1</v>
      </c>
      <c r="F348" s="184" cm="1">
        <f t="array" ref="F348:F359">_xlfn._xlws.FILTER(DatabaseYr[GloblRad],(DatabaseYr[Station]=$C348)*(DatabaseYr[year]=F$38),"not yet")</f>
        <v>539.85</v>
      </c>
      <c r="G348" s="184" cm="1">
        <f t="array" ref="G348:G359">_xlfn._xlws.FILTER(DatabaseYr[GloblRad],(DatabaseYr[Station]=$C348)*(DatabaseYr[year]=G$38),"not yet")</f>
        <v>297.13</v>
      </c>
      <c r="H348" s="184" cm="1">
        <f t="array" ref="H348:H359">_xlfn._xlws.FILTER(DatabaseYr[GloblRad],(DatabaseYr[Station]=$C348)*(DatabaseYr[year]=H$38),"not yet")</f>
        <v>400.85</v>
      </c>
      <c r="I348" s="184" cm="1">
        <f t="array" ref="I348:I359">_xlfn._xlws.FILTER(DatabaseYr[GloblRad],(DatabaseYr[Station]=$C348)*(DatabaseYr[year]=I$38),"not yet")</f>
        <v>423.85</v>
      </c>
      <c r="J348" s="184" cm="1">
        <f t="array" ref="J348:J359">_xlfn._xlws.FILTER(DatabaseYr[GloblRad],(DatabaseYr[Station]=$C348)*(DatabaseYr[year]=J$38),"not yet")</f>
        <v>557.16999999999996</v>
      </c>
      <c r="K348" s="184" cm="1">
        <f t="array" ref="K348:K359">_xlfn._xlws.FILTER(DatabaseYr[GloblRad],(DatabaseYr[Station]=$C348)*(DatabaseYr[year]=K$38),"not yet")</f>
        <v>569.54999999999995</v>
      </c>
      <c r="L348" s="184" cm="1">
        <f t="array" ref="L348:L359">_xlfn._xlws.FILTER(DatabaseYr[GloblRad],(DatabaseYr[Station]=$C348)*(DatabaseYr[year]=L$38),"not yet")</f>
        <v>599.95000000000005</v>
      </c>
      <c r="M348" s="184" t="str" cm="1">
        <f t="array" ref="M348">_xlfn._xlws.FILTER(DatabaseYr[GloblRad],(DatabaseYr[Station]=$C348)*(DatabaseYr[year]=M$38),"not yet")</f>
        <v>not yet</v>
      </c>
      <c r="R348" s="133" cm="1">
        <f t="array" ref="R348:R359">_xlfn._xlws.FILTER(DatabaseYr[SunShine],(DatabaseYr[Station]=$C348)*(DatabaseYr[year]=F$38),"not yet")</f>
        <v>259.39999999999998</v>
      </c>
      <c r="S348" s="133" cm="1">
        <f t="array" ref="S348:S359">_xlfn._xlws.FILTER(DatabaseYr[SunShine],(DatabaseYr[Station]=$C348)*(DatabaseYr[year]=S$38),"not yet")</f>
        <v>99.6</v>
      </c>
      <c r="T348" s="133" cm="1">
        <f t="array" ref="T348:T359">_xlfn._xlws.FILTER(DatabaseYr[SunShine],(DatabaseYr[Station]=$C348)*(DatabaseYr[year]=T$38),"not yet")</f>
        <v>208.5</v>
      </c>
      <c r="U348" s="133" cm="1">
        <f t="array" ref="U348:U359">_xlfn._xlws.FILTER(DatabaseYr[SunShine],(DatabaseYr[Station]=$C348)*(DatabaseYr[year]=U$38),"not yet")</f>
        <v>161.19999999999999</v>
      </c>
      <c r="V348" s="133" cm="1">
        <f t="array" ref="V348:V359">_xlfn._xlws.FILTER(DatabaseYr[SunShine],(DatabaseYr[Station]=$C348)*(DatabaseYr[year]=V$38),"not yet")</f>
        <v>238.8</v>
      </c>
      <c r="W348" s="133" cm="1">
        <f t="array" ref="W348:W359">_xlfn._xlws.FILTER(DatabaseYr[SunShine],(DatabaseYr[Station]=$C348)*(DatabaseYr[year]=W$38),"not yet")</f>
        <v>279.3</v>
      </c>
      <c r="X348" s="133" cm="1">
        <f t="array" ref="X348:X359">_xlfn._xlws.FILTER(DatabaseYr[SunShine],(DatabaseYr[Station]=$C348)*(DatabaseYr[year]=X$38),"not yet")</f>
        <v>282.60000000000002</v>
      </c>
      <c r="Y348" s="183" t="str" cm="1">
        <f t="array" ref="Y348">_xlfn._xlws.FILTER(DatabaseYr[SunShine],(DatabaseYr[Station]=$C348)*(DatabaseYr[year]=Y$38),"not yet")</f>
        <v>not yet</v>
      </c>
      <c r="AD348" s="134" cm="1">
        <f t="array" ref="AD348:AD359">_xlfn._xlws.FILTER(DatabaseYr[Temperature],(DatabaseYr[Station]=$C348)*(DatabaseYr[year]=AD$38),"not yet")</f>
        <v>1.5</v>
      </c>
      <c r="AE348" s="134" cm="1">
        <f t="array" ref="AE348:AE359">_xlfn._xlws.FILTER(DatabaseYr[Temperature],(DatabaseYr[Station]=$C348)*(DatabaseYr[year]=AE$38),"not yet")</f>
        <v>-0.4</v>
      </c>
      <c r="AF348" s="134" cm="1">
        <f t="array" ref="AF348:AF359">_xlfn._xlws.FILTER(DatabaseYr[Temperature],(DatabaseYr[Station]=$C348)*(DatabaseYr[year]=AF$38),"not yet")</f>
        <v>1.6</v>
      </c>
      <c r="AG348" s="134" cm="1">
        <f t="array" ref="AG348:AG359">_xlfn._xlws.FILTER(DatabaseYr[Temperature],(DatabaseYr[Station]=$C348)*(DatabaseYr[year]=AG$38),"not yet")</f>
        <v>0.5</v>
      </c>
      <c r="AH348" s="134" cm="1">
        <f t="array" ref="AH348:AH359">_xlfn._xlws.FILTER(DatabaseYr[Temperature],(DatabaseYr[Station]=$C348)*(DatabaseYr[year]=AH$38),"not yet")</f>
        <v>2.8</v>
      </c>
      <c r="AI348" s="134" cm="1">
        <f t="array" ref="AI348:AI359">_xlfn._xlws.FILTER(DatabaseYr[Temperature],(DatabaseYr[Station]=$C348)*(DatabaseYr[year]=AI$38),"not yet")</f>
        <v>1.8</v>
      </c>
      <c r="AJ348" s="134" cm="1">
        <f t="array" ref="AJ348:AJ359">_xlfn._xlws.FILTER(DatabaseYr[Temperature],(DatabaseYr[Station]=$C348)*(DatabaseYr[year]=AJ$38),"not yet")</f>
        <v>-0.6</v>
      </c>
      <c r="AK348" s="184" t="str" cm="1">
        <f t="array" ref="AK348">_xlfn._xlws.FILTER(DatabaseYr[Temperature],(DatabaseYr[Station]=$C348)*(DatabaseYr[year]=AK$38),"not yet")</f>
        <v>not yet</v>
      </c>
      <c r="AP348" s="133" cm="1">
        <f t="array" ref="AP348:AP359">_xlfn._xlws.FILTER(DatabaseYr[RH],(DatabaseYr[Station]=$C348)*(DatabaseYr[year]=AP$38),"not yet")</f>
        <v>54</v>
      </c>
      <c r="AQ348" s="133" cm="1">
        <f t="array" ref="AQ348:AQ359">_xlfn._xlws.FILTER(DatabaseYr[RH],(DatabaseYr[Station]=$C348)*(DatabaseYr[year]=AQ$38),"not yet")</f>
        <v>83</v>
      </c>
      <c r="AR348" s="133" cm="1">
        <f t="array" ref="AR348:AR359">_xlfn._xlws.FILTER(DatabaseYr[RH],(DatabaseYr[Station]=$C348)*(DatabaseYr[year]=AR$38),"not yet")</f>
        <v>58</v>
      </c>
      <c r="AS348" s="133" cm="1">
        <f t="array" ref="AS348:AS359">_xlfn._xlws.FILTER(DatabaseYr[RH],(DatabaseYr[Station]=$C348)*(DatabaseYr[year]=AS$38),"not yet")</f>
        <v>65</v>
      </c>
      <c r="AT348" s="133" cm="1">
        <f t="array" ref="AT348:AT359">_xlfn._xlws.FILTER(DatabaseYr[RH],(DatabaseYr[Station]=$C348)*(DatabaseYr[year]=AT$38),"not yet")</f>
        <v>61</v>
      </c>
      <c r="AU348" s="133" cm="1">
        <f t="array" ref="AU348:AU359">_xlfn._xlws.FILTER(DatabaseYr[RH],(DatabaseYr[Station]=$C348)*(DatabaseYr[year]=AU$38),"not yet")</f>
        <v>35</v>
      </c>
      <c r="AV348" s="133" cm="1">
        <f t="array" ref="AV348:AV359">_xlfn._xlws.FILTER(DatabaseYr[RH],(DatabaseYr[Station]=$C348)*(DatabaseYr[year]=AV$38),"not yet")</f>
        <v>52</v>
      </c>
      <c r="AW348" s="183" t="str" cm="1">
        <f t="array" ref="AW348">_xlfn._xlws.FILTER(DatabaseYr[RH],(DatabaseYr[Station]=$C348)*(DatabaseYr[year]=AW$38),"not yet")</f>
        <v>not yet</v>
      </c>
      <c r="BB348" s="133" cm="1">
        <f t="array" ref="BB348:BB359">_xlfn._xlws.FILTER(DatabaseYr[Precp],(DatabaseYr[Station]=$C348)*(DatabaseYr[year]=BB$38),"not yet")</f>
        <v>15.3</v>
      </c>
      <c r="BC348" s="133" cm="1">
        <f t="array" ref="BC348:BC359">_xlfn._xlws.FILTER(DatabaseYr[Precp],(DatabaseYr[Station]=$C348)*(DatabaseYr[year]=BC$38),"not yet")</f>
        <v>387.9</v>
      </c>
      <c r="BD348" s="133" cm="1">
        <f t="array" ref="BD348:BD359">_xlfn._xlws.FILTER(DatabaseYr[Precp],(DatabaseYr[Station]=$C348)*(DatabaseYr[year]=BD$38),"not yet")</f>
        <v>22.2</v>
      </c>
      <c r="BE348" s="133" cm="1">
        <f t="array" ref="BE348:BE359">_xlfn._xlws.FILTER(DatabaseYr[Precp],(DatabaseYr[Station]=$C348)*(DatabaseYr[year]=BE$38),"not yet")</f>
        <v>301.89999999999998</v>
      </c>
      <c r="BF348" s="133" cm="1">
        <f t="array" ref="BF348:BF359">_xlfn._xlws.FILTER(DatabaseYr[Precp],(DatabaseYr[Station]=$C348)*(DatabaseYr[year]=BF$38),"not yet")</f>
        <v>31.8</v>
      </c>
      <c r="BG348" s="133" cm="1">
        <f t="array" ref="BG348:BG359">_xlfn._xlws.FILTER(DatabaseYr[Precp],(DatabaseYr[Station]=$C348)*(DatabaseYr[year]=BG$38),"not yet")</f>
        <v>7.7</v>
      </c>
      <c r="BH348" s="133" cm="1">
        <f t="array" ref="BH348:BH359">_xlfn._xlws.FILTER(DatabaseYr[Precp],(DatabaseYr[Station]=$C348)*(DatabaseYr[year]=BH$38),"not yet")</f>
        <v>18.5</v>
      </c>
      <c r="BI348" s="183" t="str" cm="1">
        <f t="array" ref="BI348">_xlfn._xlws.FILTER(DatabaseYr[Precp],(DatabaseYr[Station]=$C348)*(DatabaseYr[year]=BI$38),"not yet")</f>
        <v>not yet</v>
      </c>
      <c r="BN348" s="185" cm="1">
        <f t="array" ref="BN348:BN359">_xlfn._xlws.FILTER(DatabaseYr[Cloud Amount],(DatabaseYr[Station]=$C348)*(DatabaseYr[year]=BB$38),"not yet")</f>
        <v>2</v>
      </c>
      <c r="BO348" s="185" cm="1">
        <f t="array" ref="BO348:BO359">_xlfn._xlws.FILTER(DatabaseYr[Cloud Amount],(DatabaseYr[Station]=$C348)*(DatabaseYr[year]=BC$38),"not yet")</f>
        <v>4.7</v>
      </c>
      <c r="BP348" s="185" cm="1">
        <f t="array" ref="BP348:BP359">_xlfn._xlws.FILTER(DatabaseYr[Cloud Amount],(DatabaseYr[Station]=$C348)*(DatabaseYr[year]=BD$38),"not yet")</f>
        <v>2.9</v>
      </c>
      <c r="BQ348" s="185" cm="1">
        <f t="array" ref="BQ348:BQ359">_xlfn._xlws.FILTER(DatabaseYr[Cloud Amount],(DatabaseYr[Station]=$C348)*(DatabaseYr[year]=BE$38),"not yet")</f>
        <v>4.0999999999999996</v>
      </c>
      <c r="BR348" s="185" cm="1">
        <f t="array" ref="BR348:BR359">_xlfn._xlws.FILTER(DatabaseYr[Cloud Amount],(DatabaseYr[Station]=$C348)*(DatabaseYr[year]=BF$38),"not yet")</f>
        <v>2.6</v>
      </c>
      <c r="BS348" s="185" cm="1">
        <f t="array" ref="BS348:BS359">_xlfn._xlws.FILTER(DatabaseYr[Cloud Amount],(DatabaseYr[Station]=$C348)*(DatabaseYr[year]=BG$38),"not yet")</f>
        <v>2.8</v>
      </c>
      <c r="BT348" s="185" cm="1">
        <f t="array" ref="BT348:BT359">_xlfn._xlws.FILTER(DatabaseYr[Cloud Amount],(DatabaseYr[Station]=$C348)*(DatabaseYr[year]=BH$38),"not yet")</f>
        <v>2.4</v>
      </c>
      <c r="BU348" s="199" t="str" cm="1">
        <f t="array" ref="BU348">_xlfn._xlws.FILTER(DatabaseYr[Cloud Amount],(DatabaseYr[Station]=$C348)*(DatabaseYr[year]=BI$38),"not yet")</f>
        <v>not yet</v>
      </c>
    </row>
    <row r="349" spans="2:73" x14ac:dyDescent="0.25">
      <c r="D349" s="149" t="str">
        <f>$D$145</f>
        <v>February</v>
      </c>
      <c r="E349" s="147">
        <f>$E$145</f>
        <v>2</v>
      </c>
      <c r="F349" s="184">
        <v>372.49</v>
      </c>
      <c r="G349" s="184">
        <v>456.31</v>
      </c>
      <c r="H349" s="184">
        <v>385.51</v>
      </c>
      <c r="I349" s="184">
        <v>477.16</v>
      </c>
      <c r="J349" s="184">
        <v>627.91999999999996</v>
      </c>
      <c r="K349" s="184">
        <v>577.58000000000004</v>
      </c>
      <c r="L349" s="184">
        <v>589.42999999999995</v>
      </c>
      <c r="M349" s="184"/>
      <c r="R349" s="133">
        <v>124.4</v>
      </c>
      <c r="S349" s="133">
        <v>145.4</v>
      </c>
      <c r="T349" s="133">
        <v>159.30000000000001</v>
      </c>
      <c r="U349" s="133">
        <v>162.6</v>
      </c>
      <c r="V349" s="133">
        <v>258.60000000000002</v>
      </c>
      <c r="W349" s="133">
        <v>216.4</v>
      </c>
      <c r="X349" s="133">
        <v>254.7</v>
      </c>
      <c r="Y349" s="183"/>
      <c r="AD349" s="134">
        <v>-1.9</v>
      </c>
      <c r="AE349" s="134">
        <v>-1.2</v>
      </c>
      <c r="AF349" s="134">
        <v>0.1</v>
      </c>
      <c r="AG349" s="134">
        <v>-0.3</v>
      </c>
      <c r="AH349" s="134">
        <v>4.0999999999999996</v>
      </c>
      <c r="AI349" s="134">
        <v>1.4</v>
      </c>
      <c r="AJ349" s="134">
        <v>2.7</v>
      </c>
      <c r="AK349" s="184"/>
      <c r="AP349" s="133">
        <v>80</v>
      </c>
      <c r="AQ349" s="133">
        <v>79</v>
      </c>
      <c r="AR349" s="133">
        <v>66</v>
      </c>
      <c r="AS349" s="133">
        <v>66</v>
      </c>
      <c r="AT349" s="133">
        <v>46</v>
      </c>
      <c r="AU349" s="133">
        <v>54</v>
      </c>
      <c r="AV349" s="133">
        <v>59</v>
      </c>
      <c r="AW349" s="183"/>
      <c r="BB349" s="133">
        <v>13</v>
      </c>
      <c r="BC349" s="133">
        <v>53.6</v>
      </c>
      <c r="BD349" s="133">
        <v>44.9</v>
      </c>
      <c r="BE349" s="133">
        <v>19.2</v>
      </c>
      <c r="BF349" s="133">
        <v>3</v>
      </c>
      <c r="BG349" s="133">
        <v>11.5</v>
      </c>
      <c r="BH349" s="133">
        <v>43</v>
      </c>
      <c r="BI349" s="183"/>
      <c r="BN349" s="185">
        <v>4.5</v>
      </c>
      <c r="BO349" s="185">
        <v>2.7</v>
      </c>
      <c r="BP349" s="185">
        <v>2.8</v>
      </c>
      <c r="BQ349" s="185">
        <v>3</v>
      </c>
      <c r="BR349" s="185">
        <v>1.4</v>
      </c>
      <c r="BS349" s="185">
        <v>4</v>
      </c>
      <c r="BT349" s="185">
        <v>1.8</v>
      </c>
      <c r="BU349" s="199"/>
    </row>
    <row r="350" spans="2:73" x14ac:dyDescent="0.25">
      <c r="D350" s="149" t="str">
        <f>$D$146</f>
        <v>March</v>
      </c>
      <c r="E350" s="147">
        <f>$E$146</f>
        <v>3</v>
      </c>
      <c r="F350" s="184">
        <v>467.92</v>
      </c>
      <c r="G350" s="184">
        <v>323.45999999999998</v>
      </c>
      <c r="H350" s="184">
        <v>383.63</v>
      </c>
      <c r="I350" s="184">
        <v>679.94</v>
      </c>
      <c r="J350" s="184">
        <v>477.53</v>
      </c>
      <c r="K350" s="184">
        <v>464.08</v>
      </c>
      <c r="L350" s="184">
        <v>544.11</v>
      </c>
      <c r="M350" s="184"/>
      <c r="R350" s="133">
        <v>126.6</v>
      </c>
      <c r="S350" s="133">
        <v>93.3</v>
      </c>
      <c r="T350" s="133">
        <v>106.1</v>
      </c>
      <c r="U350" s="133">
        <v>204.4</v>
      </c>
      <c r="V350" s="133">
        <v>141.30000000000001</v>
      </c>
      <c r="W350" s="133">
        <v>137.6</v>
      </c>
      <c r="X350" s="133">
        <v>183.2</v>
      </c>
      <c r="Y350" s="183"/>
      <c r="AD350" s="134">
        <v>2.2999999999999998</v>
      </c>
      <c r="AE350" s="134">
        <v>0.3</v>
      </c>
      <c r="AF350" s="134">
        <v>0.3</v>
      </c>
      <c r="AG350" s="134">
        <v>1.4</v>
      </c>
      <c r="AH350" s="134">
        <v>2.2999999999999998</v>
      </c>
      <c r="AI350" s="134">
        <v>2.7</v>
      </c>
      <c r="AJ350" s="134">
        <v>3.7</v>
      </c>
      <c r="AK350" s="184"/>
      <c r="AP350" s="133">
        <v>81</v>
      </c>
      <c r="AQ350" s="133">
        <v>82</v>
      </c>
      <c r="AR350" s="133">
        <v>87</v>
      </c>
      <c r="AS350" s="133">
        <v>60</v>
      </c>
      <c r="AT350" s="133">
        <v>80</v>
      </c>
      <c r="AU350" s="133">
        <v>76</v>
      </c>
      <c r="AV350" s="133">
        <v>85</v>
      </c>
      <c r="AW350" s="183"/>
      <c r="BB350" s="133">
        <v>12.9</v>
      </c>
      <c r="BC350" s="133">
        <v>108</v>
      </c>
      <c r="BD350" s="133">
        <v>35.4</v>
      </c>
      <c r="BE350" s="133">
        <v>16</v>
      </c>
      <c r="BF350" s="133">
        <v>135</v>
      </c>
      <c r="BG350" s="133">
        <v>89</v>
      </c>
      <c r="BH350" s="133">
        <v>27.5</v>
      </c>
      <c r="BI350" s="183"/>
      <c r="BN350" s="185">
        <v>3.7</v>
      </c>
      <c r="BO350" s="185">
        <v>5</v>
      </c>
      <c r="BP350" s="185">
        <v>4.8</v>
      </c>
      <c r="BQ350" s="185">
        <v>2.9</v>
      </c>
      <c r="BR350" s="185">
        <v>-0.4</v>
      </c>
      <c r="BS350" s="185">
        <v>-1.2</v>
      </c>
      <c r="BT350" s="185">
        <v>3.4</v>
      </c>
      <c r="BU350" s="199"/>
    </row>
    <row r="351" spans="2:73" x14ac:dyDescent="0.25">
      <c r="D351" s="149" t="str">
        <f>$D$147</f>
        <v>April</v>
      </c>
      <c r="E351" s="147">
        <f>$E$147</f>
        <v>4</v>
      </c>
      <c r="F351" s="184">
        <v>557.22</v>
      </c>
      <c r="G351" s="184">
        <v>454.04</v>
      </c>
      <c r="H351" s="184">
        <v>450.85</v>
      </c>
      <c r="I351" s="184">
        <v>661.62</v>
      </c>
      <c r="J351" s="184">
        <v>595.77</v>
      </c>
      <c r="K351" s="184">
        <v>517.70000000000005</v>
      </c>
      <c r="L351" s="184">
        <v>579.73</v>
      </c>
      <c r="M351" s="184"/>
      <c r="R351" s="133">
        <v>167.1</v>
      </c>
      <c r="S351" s="133">
        <v>133.5</v>
      </c>
      <c r="T351" s="133">
        <v>144.6</v>
      </c>
      <c r="U351" s="133">
        <v>195.5</v>
      </c>
      <c r="V351" s="133">
        <v>169.6</v>
      </c>
      <c r="W351" s="133">
        <v>136.1</v>
      </c>
      <c r="X351" s="133">
        <v>168.5</v>
      </c>
      <c r="Y351" s="183"/>
      <c r="AD351" s="134">
        <v>3.6</v>
      </c>
      <c r="AE351" s="134">
        <v>4.0999999999999996</v>
      </c>
      <c r="AF351" s="134">
        <v>3.4</v>
      </c>
      <c r="AG351" s="134">
        <v>4.8</v>
      </c>
      <c r="AH351" s="134">
        <v>4.9000000000000004</v>
      </c>
      <c r="AI351" s="134">
        <v>3</v>
      </c>
      <c r="AJ351" s="134">
        <v>6.1</v>
      </c>
      <c r="AK351" s="184"/>
      <c r="AP351" s="133">
        <v>74</v>
      </c>
      <c r="AQ351" s="133">
        <v>78</v>
      </c>
      <c r="AR351" s="133">
        <v>79</v>
      </c>
      <c r="AS351" s="133">
        <v>76</v>
      </c>
      <c r="AT351" s="133">
        <v>83</v>
      </c>
      <c r="AU351" s="133">
        <v>83</v>
      </c>
      <c r="AV351" s="133">
        <v>79</v>
      </c>
      <c r="AW351" s="183"/>
      <c r="BB351" s="133">
        <v>85.1</v>
      </c>
      <c r="BC351" s="133">
        <v>275.60000000000002</v>
      </c>
      <c r="BD351" s="133">
        <v>358</v>
      </c>
      <c r="BE351" s="133">
        <v>96</v>
      </c>
      <c r="BF351" s="133">
        <v>171.5</v>
      </c>
      <c r="BG351" s="133">
        <v>85.4</v>
      </c>
      <c r="BH351" s="133">
        <v>37.5</v>
      </c>
      <c r="BI351" s="183"/>
      <c r="BN351" s="185">
        <v>4.8</v>
      </c>
      <c r="BO351" s="185">
        <v>5.8</v>
      </c>
      <c r="BP351" s="185">
        <v>4.5999999999999996</v>
      </c>
      <c r="BQ351" s="185">
        <v>4.5999999999999996</v>
      </c>
      <c r="BR351" s="185">
        <v>3.8</v>
      </c>
      <c r="BS351" s="185">
        <v>-0.4</v>
      </c>
      <c r="BT351" s="185">
        <v>3.6</v>
      </c>
      <c r="BU351" s="199"/>
    </row>
    <row r="352" spans="2:73" x14ac:dyDescent="0.25">
      <c r="D352" s="149" t="str">
        <f>$D$148</f>
        <v>May</v>
      </c>
      <c r="E352" s="147">
        <f>$E$148</f>
        <v>5</v>
      </c>
      <c r="F352" s="184">
        <v>485.43</v>
      </c>
      <c r="G352" s="184">
        <v>578.57000000000005</v>
      </c>
      <c r="H352" s="184">
        <v>418.42</v>
      </c>
      <c r="I352" s="184">
        <v>725.08</v>
      </c>
      <c r="J352" s="184">
        <v>408.52</v>
      </c>
      <c r="K352" s="184">
        <v>491.64</v>
      </c>
      <c r="L352" s="184">
        <v>715.9</v>
      </c>
      <c r="M352" s="184"/>
      <c r="R352" s="133">
        <v>116.5</v>
      </c>
      <c r="S352" s="133">
        <v>157.69999999999999</v>
      </c>
      <c r="T352" s="133">
        <v>97.8</v>
      </c>
      <c r="U352" s="133">
        <v>219</v>
      </c>
      <c r="V352" s="133">
        <v>69.3</v>
      </c>
      <c r="W352" s="133">
        <v>98</v>
      </c>
      <c r="X352" s="133">
        <v>216.1</v>
      </c>
      <c r="Y352" s="183"/>
      <c r="AD352" s="134">
        <v>6.4</v>
      </c>
      <c r="AE352" s="134">
        <v>7</v>
      </c>
      <c r="AF352" s="134">
        <v>5.4</v>
      </c>
      <c r="AG352" s="134">
        <v>8</v>
      </c>
      <c r="AH352" s="134">
        <v>6.2</v>
      </c>
      <c r="AI352" s="134">
        <v>6.8</v>
      </c>
      <c r="AJ352" s="134">
        <v>7.2</v>
      </c>
      <c r="AK352" s="184"/>
      <c r="AP352" s="133">
        <v>83</v>
      </c>
      <c r="AQ352" s="133">
        <v>76</v>
      </c>
      <c r="AR352" s="133">
        <v>84</v>
      </c>
      <c r="AS352" s="133">
        <v>75</v>
      </c>
      <c r="AT352" s="133">
        <v>95</v>
      </c>
      <c r="AU352" s="133">
        <v>95</v>
      </c>
      <c r="AV352" s="133">
        <v>59</v>
      </c>
      <c r="AW352" s="183"/>
      <c r="BB352" s="133">
        <v>705.6</v>
      </c>
      <c r="BC352" s="133">
        <v>99.5</v>
      </c>
      <c r="BD352" s="133">
        <v>339.5</v>
      </c>
      <c r="BE352" s="133">
        <v>152</v>
      </c>
      <c r="BF352" s="133">
        <v>807.5</v>
      </c>
      <c r="BG352" s="133">
        <v>609.5</v>
      </c>
      <c r="BH352" s="133">
        <v>37.5</v>
      </c>
      <c r="BI352" s="183"/>
      <c r="BN352" s="185">
        <v>5.2</v>
      </c>
      <c r="BO352" s="185">
        <v>5</v>
      </c>
      <c r="BP352" s="185">
        <v>5.4</v>
      </c>
      <c r="BQ352" s="185">
        <v>3.6</v>
      </c>
      <c r="BR352" s="185">
        <v>-3.4</v>
      </c>
      <c r="BS352" s="185">
        <v>-2.7</v>
      </c>
      <c r="BT352" s="185">
        <v>4.9000000000000004</v>
      </c>
      <c r="BU352" s="199"/>
    </row>
    <row r="353" spans="2:73" x14ac:dyDescent="0.25">
      <c r="D353" s="149" t="str">
        <f>$D$149</f>
        <v>June</v>
      </c>
      <c r="E353" s="147">
        <f>$E$149</f>
        <v>6</v>
      </c>
      <c r="F353" s="184">
        <v>677.54</v>
      </c>
      <c r="G353" s="184">
        <v>531.1</v>
      </c>
      <c r="H353" s="184" t="str">
        <v>...</v>
      </c>
      <c r="I353" s="184">
        <v>562.74</v>
      </c>
      <c r="J353" s="184">
        <v>518.07000000000005</v>
      </c>
      <c r="K353" s="184">
        <v>637.38</v>
      </c>
      <c r="L353" s="184">
        <v>469.67</v>
      </c>
      <c r="M353" s="184"/>
      <c r="R353" s="133">
        <v>223.5</v>
      </c>
      <c r="S353" s="133">
        <v>154.5</v>
      </c>
      <c r="T353" s="133">
        <v>101.6</v>
      </c>
      <c r="U353" s="133">
        <v>128.80000000000001</v>
      </c>
      <c r="V353" s="133">
        <v>116.4</v>
      </c>
      <c r="W353" s="133">
        <v>183.9</v>
      </c>
      <c r="X353" s="133">
        <v>88.3</v>
      </c>
      <c r="Y353" s="183"/>
      <c r="AD353" s="134">
        <v>8.9</v>
      </c>
      <c r="AE353" s="134">
        <v>8</v>
      </c>
      <c r="AF353" s="134">
        <v>7.6</v>
      </c>
      <c r="AG353" s="134">
        <v>8.3000000000000007</v>
      </c>
      <c r="AH353" s="134">
        <v>7.5</v>
      </c>
      <c r="AI353" s="134">
        <v>9</v>
      </c>
      <c r="AJ353" s="134">
        <v>7.7</v>
      </c>
      <c r="AK353" s="184"/>
      <c r="AP353" s="133">
        <v>64</v>
      </c>
      <c r="AQ353" s="133">
        <v>74</v>
      </c>
      <c r="AR353" s="133">
        <v>83</v>
      </c>
      <c r="AS353" s="133">
        <v>91</v>
      </c>
      <c r="AT353" s="133">
        <v>87</v>
      </c>
      <c r="AU353" s="133">
        <v>85</v>
      </c>
      <c r="AV353" s="133">
        <v>85</v>
      </c>
      <c r="AW353" s="183"/>
      <c r="BB353" s="133">
        <v>35.9</v>
      </c>
      <c r="BC353" s="133">
        <v>502.5</v>
      </c>
      <c r="BD353" s="133">
        <v>800</v>
      </c>
      <c r="BE353" s="133">
        <v>429</v>
      </c>
      <c r="BF353" s="133">
        <v>537.5</v>
      </c>
      <c r="BG353" s="133">
        <v>115</v>
      </c>
      <c r="BH353" s="133">
        <v>281.5</v>
      </c>
      <c r="BI353" s="183"/>
      <c r="BN353" s="185">
        <v>5.0999999999999996</v>
      </c>
      <c r="BO353" s="185">
        <v>5</v>
      </c>
      <c r="BP353" s="185">
        <v>5.4</v>
      </c>
      <c r="BQ353" s="185">
        <v>4.4000000000000004</v>
      </c>
      <c r="BR353" s="185">
        <v>2.4</v>
      </c>
      <c r="BS353" s="185">
        <v>3.5</v>
      </c>
      <c r="BT353" s="185">
        <v>7.8</v>
      </c>
      <c r="BU353" s="199"/>
    </row>
    <row r="354" spans="2:73" x14ac:dyDescent="0.25">
      <c r="D354" s="149" t="str">
        <f>$D$150</f>
        <v>July</v>
      </c>
      <c r="E354" s="147">
        <f>$E$150</f>
        <v>7</v>
      </c>
      <c r="F354" s="184">
        <v>545.37</v>
      </c>
      <c r="G354" s="184">
        <v>623.57000000000005</v>
      </c>
      <c r="H354" s="184">
        <v>507.6</v>
      </c>
      <c r="I354" s="184">
        <v>609.9</v>
      </c>
      <c r="J354" s="184">
        <v>659</v>
      </c>
      <c r="K354" s="184">
        <v>630.74</v>
      </c>
      <c r="L354" s="184">
        <v>741.34</v>
      </c>
      <c r="M354" s="184"/>
      <c r="R354" s="133">
        <v>136.5</v>
      </c>
      <c r="S354" s="133">
        <v>185</v>
      </c>
      <c r="T354" s="133">
        <v>168</v>
      </c>
      <c r="U354" s="133">
        <v>145.4</v>
      </c>
      <c r="V354" s="133">
        <v>160.9</v>
      </c>
      <c r="W354" s="133">
        <v>178.8</v>
      </c>
      <c r="X354" s="133">
        <v>178.5</v>
      </c>
      <c r="Y354" s="183"/>
      <c r="AD354" s="134">
        <v>8</v>
      </c>
      <c r="AE354" s="134">
        <v>8.6999999999999993</v>
      </c>
      <c r="AF354" s="134">
        <v>8.5</v>
      </c>
      <c r="AG354" s="134">
        <v>7.6</v>
      </c>
      <c r="AH354" s="134">
        <v>8.1</v>
      </c>
      <c r="AI354" s="134">
        <v>8.6</v>
      </c>
      <c r="AJ354" s="134">
        <v>8.6999999999999993</v>
      </c>
      <c r="AK354" s="184"/>
      <c r="AP354" s="133">
        <v>80</v>
      </c>
      <c r="AQ354" s="133">
        <v>71</v>
      </c>
      <c r="AR354" s="133">
        <v>77</v>
      </c>
      <c r="AS354" s="133">
        <v>90</v>
      </c>
      <c r="AT354" s="133">
        <v>88</v>
      </c>
      <c r="AU354" s="133">
        <v>87</v>
      </c>
      <c r="AV354" s="133">
        <v>74</v>
      </c>
      <c r="AW354" s="183"/>
      <c r="BB354" s="133">
        <v>264.8</v>
      </c>
      <c r="BC354" s="133">
        <v>275</v>
      </c>
      <c r="BD354" s="133">
        <v>429.5</v>
      </c>
      <c r="BE354" s="133">
        <v>342.5</v>
      </c>
      <c r="BF354" s="133">
        <v>155.5</v>
      </c>
      <c r="BG354" s="133">
        <v>198</v>
      </c>
      <c r="BH354" s="133">
        <v>283.5</v>
      </c>
      <c r="BI354" s="183"/>
      <c r="BN354" s="185">
        <v>5.5</v>
      </c>
      <c r="BO354" s="185">
        <v>4.0999999999999996</v>
      </c>
      <c r="BP354" s="185">
        <v>4.9000000000000004</v>
      </c>
      <c r="BQ354" s="185">
        <v>3.4</v>
      </c>
      <c r="BR354" s="185">
        <v>6.6</v>
      </c>
      <c r="BS354" s="185">
        <v>5.4</v>
      </c>
      <c r="BT354" s="185">
        <v>6.7</v>
      </c>
      <c r="BU354" s="199"/>
    </row>
    <row r="355" spans="2:73" x14ac:dyDescent="0.25">
      <c r="D355" s="149" t="str">
        <f>$D$151</f>
        <v>August</v>
      </c>
      <c r="E355" s="147">
        <f>$E$151</f>
        <v>8</v>
      </c>
      <c r="F355" s="184">
        <v>468.82</v>
      </c>
      <c r="G355" s="184">
        <v>555.32000000000005</v>
      </c>
      <c r="H355" s="184">
        <v>674.26</v>
      </c>
      <c r="I355" s="184">
        <v>472</v>
      </c>
      <c r="J355" s="184">
        <v>515.4</v>
      </c>
      <c r="K355" s="184">
        <v>566.33000000000004</v>
      </c>
      <c r="L355" s="184">
        <v>536.48</v>
      </c>
      <c r="M355" s="184"/>
      <c r="R355" s="133">
        <v>113.8</v>
      </c>
      <c r="S355" s="133">
        <v>154</v>
      </c>
      <c r="T355" s="133">
        <v>188.5</v>
      </c>
      <c r="U355" s="133">
        <v>94</v>
      </c>
      <c r="V355" s="133">
        <v>111.1</v>
      </c>
      <c r="W355" s="133">
        <v>137.6</v>
      </c>
      <c r="X355" s="133">
        <v>124.8</v>
      </c>
      <c r="Y355" s="183"/>
      <c r="AD355" s="134">
        <v>7.5</v>
      </c>
      <c r="AE355" s="134">
        <v>9</v>
      </c>
      <c r="AF355" s="134">
        <v>9.1999999999999993</v>
      </c>
      <c r="AG355" s="134">
        <v>7.2</v>
      </c>
      <c r="AH355" s="134">
        <v>8.3000000000000007</v>
      </c>
      <c r="AI355" s="134">
        <v>6.7</v>
      </c>
      <c r="AJ355" s="134">
        <v>8</v>
      </c>
      <c r="AK355" s="184"/>
      <c r="AP355" s="133">
        <v>82</v>
      </c>
      <c r="AQ355" s="133">
        <v>74</v>
      </c>
      <c r="AR355" s="133">
        <v>75</v>
      </c>
      <c r="AS355" s="133">
        <v>93</v>
      </c>
      <c r="AT355" s="133">
        <v>91</v>
      </c>
      <c r="AU355" s="133">
        <v>89</v>
      </c>
      <c r="AV355" s="133">
        <v>81</v>
      </c>
      <c r="AW355" s="183"/>
      <c r="BB355" s="133">
        <v>658.7</v>
      </c>
      <c r="BC355" s="133">
        <v>191.8</v>
      </c>
      <c r="BD355" s="133">
        <v>115</v>
      </c>
      <c r="BE355" s="133">
        <v>614</v>
      </c>
      <c r="BF355" s="133">
        <v>602</v>
      </c>
      <c r="BG355" s="133">
        <v>179.5</v>
      </c>
      <c r="BH355" s="133">
        <v>871</v>
      </c>
      <c r="BI355" s="183"/>
      <c r="BN355" s="185">
        <v>5</v>
      </c>
      <c r="BO355" s="185">
        <v>5.2</v>
      </c>
      <c r="BP355" s="185">
        <v>5</v>
      </c>
      <c r="BQ355" s="185">
        <v>3.7</v>
      </c>
      <c r="BR355" s="185">
        <v>0.8</v>
      </c>
      <c r="BS355" s="185">
        <v>6.2</v>
      </c>
      <c r="BT355" s="185">
        <v>6.3</v>
      </c>
      <c r="BU355" s="199"/>
    </row>
    <row r="356" spans="2:73" x14ac:dyDescent="0.25">
      <c r="D356" s="149" t="str">
        <f>$D$152</f>
        <v>September</v>
      </c>
      <c r="E356" s="147">
        <f>$E$152</f>
        <v>9</v>
      </c>
      <c r="F356" s="184">
        <v>554.70000000000005</v>
      </c>
      <c r="G356" s="184">
        <v>411.77</v>
      </c>
      <c r="H356" s="184">
        <v>665.79</v>
      </c>
      <c r="I356" s="184">
        <v>480.79</v>
      </c>
      <c r="J356" s="184">
        <v>644.36</v>
      </c>
      <c r="K356" s="184">
        <v>497.3</v>
      </c>
      <c r="L356" s="184">
        <v>643.25</v>
      </c>
      <c r="M356" s="184"/>
      <c r="R356" s="133">
        <v>174.9</v>
      </c>
      <c r="S356" s="133">
        <v>97.2</v>
      </c>
      <c r="T356" s="133">
        <v>205.2</v>
      </c>
      <c r="U356" s="133">
        <v>166.3</v>
      </c>
      <c r="V356" s="133">
        <v>193.9</v>
      </c>
      <c r="W356" s="133">
        <v>139.80000000000001</v>
      </c>
      <c r="X356" s="133">
        <v>183.9</v>
      </c>
      <c r="Y356" s="183"/>
      <c r="AD356" s="134">
        <v>8.1999999999999993</v>
      </c>
      <c r="AE356" s="134">
        <v>7.7</v>
      </c>
      <c r="AF356" s="134">
        <v>9.6999999999999993</v>
      </c>
      <c r="AG356" s="134">
        <v>7.1</v>
      </c>
      <c r="AH356" s="134">
        <v>8</v>
      </c>
      <c r="AI356" s="134">
        <v>6.9</v>
      </c>
      <c r="AJ356" s="134">
        <v>8.3000000000000007</v>
      </c>
      <c r="AK356" s="184"/>
      <c r="AP356" s="133">
        <v>73</v>
      </c>
      <c r="AQ356" s="133">
        <v>82</v>
      </c>
      <c r="AR356" s="133">
        <v>70</v>
      </c>
      <c r="AS356" s="133">
        <v>83</v>
      </c>
      <c r="AT356" s="133">
        <v>77</v>
      </c>
      <c r="AU356" s="133">
        <v>83</v>
      </c>
      <c r="AV356" s="133">
        <v>70</v>
      </c>
      <c r="AW356" s="183"/>
      <c r="BB356" s="133">
        <v>343.9</v>
      </c>
      <c r="BC356" s="133">
        <v>847.4</v>
      </c>
      <c r="BD356" s="133">
        <v>81.5</v>
      </c>
      <c r="BE356" s="133">
        <v>227.3</v>
      </c>
      <c r="BF356" s="133">
        <v>133.5</v>
      </c>
      <c r="BG356" s="133">
        <v>155.5</v>
      </c>
      <c r="BH356" s="133">
        <v>218</v>
      </c>
      <c r="BI356" s="183"/>
      <c r="BN356" s="185">
        <v>4</v>
      </c>
      <c r="BO356" s="185">
        <v>5.8</v>
      </c>
      <c r="BP356" s="185">
        <v>4.2</v>
      </c>
      <c r="BQ356" s="185">
        <v>3.3</v>
      </c>
      <c r="BR356" s="185">
        <v>2.2999999999999998</v>
      </c>
      <c r="BS356" s="185">
        <v>5.9</v>
      </c>
      <c r="BT356" s="185">
        <v>4.5</v>
      </c>
      <c r="BU356" s="199"/>
    </row>
    <row r="357" spans="2:73" x14ac:dyDescent="0.25">
      <c r="D357" s="149" t="str">
        <f>$D$153</f>
        <v>October</v>
      </c>
      <c r="E357" s="147">
        <f>$E$153</f>
        <v>10</v>
      </c>
      <c r="F357" s="184">
        <v>524.80999999999995</v>
      </c>
      <c r="G357" s="184">
        <v>474.25</v>
      </c>
      <c r="H357" s="184">
        <v>633.20000000000005</v>
      </c>
      <c r="I357" s="184">
        <v>526.61</v>
      </c>
      <c r="J357" s="184">
        <v>637.69000000000005</v>
      </c>
      <c r="K357" s="184">
        <v>614.35</v>
      </c>
      <c r="L357" s="184">
        <v>493.11</v>
      </c>
      <c r="M357" s="184"/>
      <c r="R357" s="133">
        <v>182</v>
      </c>
      <c r="S357" s="133">
        <v>183.6</v>
      </c>
      <c r="T357" s="133">
        <v>240.5</v>
      </c>
      <c r="U357" s="133">
        <v>171</v>
      </c>
      <c r="V357" s="133">
        <v>235.1</v>
      </c>
      <c r="W357" s="133">
        <v>220.2</v>
      </c>
      <c r="X357" s="133">
        <v>180.3</v>
      </c>
      <c r="Y357" s="183"/>
      <c r="AD357" s="134">
        <v>7.2</v>
      </c>
      <c r="AE357" s="134">
        <v>7.2</v>
      </c>
      <c r="AF357" s="134">
        <v>8.3000000000000007</v>
      </c>
      <c r="AG357" s="134">
        <v>4.8</v>
      </c>
      <c r="AH357" s="134">
        <v>7.2</v>
      </c>
      <c r="AI357" s="134">
        <v>7.6</v>
      </c>
      <c r="AJ357" s="134">
        <v>6.1</v>
      </c>
      <c r="AK357" s="184"/>
      <c r="AP357" s="133">
        <v>72</v>
      </c>
      <c r="AQ357" s="133">
        <v>75</v>
      </c>
      <c r="AR357" s="133">
        <v>59</v>
      </c>
      <c r="AS357" s="133">
        <v>78</v>
      </c>
      <c r="AT357" s="133">
        <v>61</v>
      </c>
      <c r="AU357" s="133">
        <v>66</v>
      </c>
      <c r="AV357" s="133">
        <v>77</v>
      </c>
      <c r="AW357" s="183"/>
      <c r="BB357" s="133">
        <v>45.7</v>
      </c>
      <c r="BC357" s="133">
        <v>250.8</v>
      </c>
      <c r="BD357" s="133">
        <v>256</v>
      </c>
      <c r="BE357" s="133">
        <v>92.5</v>
      </c>
      <c r="BF357" s="133">
        <v>45.5</v>
      </c>
      <c r="BG357" s="133">
        <v>89</v>
      </c>
      <c r="BH357" s="133">
        <v>202</v>
      </c>
      <c r="BI357" s="183"/>
      <c r="BN357" s="185">
        <v>4.5999999999999996</v>
      </c>
      <c r="BO357" s="185">
        <v>4.4000000000000004</v>
      </c>
      <c r="BP357" s="185">
        <v>3.5</v>
      </c>
      <c r="BQ357" s="185">
        <v>2</v>
      </c>
      <c r="BR357" s="185">
        <v>1.9</v>
      </c>
      <c r="BS357" s="185">
        <v>4.5</v>
      </c>
      <c r="BT357" s="185">
        <v>5.5</v>
      </c>
      <c r="BU357" s="199"/>
    </row>
    <row r="358" spans="2:73" x14ac:dyDescent="0.25">
      <c r="D358" s="149" t="str">
        <f>$D$154</f>
        <v>November</v>
      </c>
      <c r="E358" s="147">
        <f>$E$154</f>
        <v>11</v>
      </c>
      <c r="F358" s="184">
        <v>570.39</v>
      </c>
      <c r="G358" s="184">
        <v>376.57</v>
      </c>
      <c r="H358" s="184">
        <v>396.34</v>
      </c>
      <c r="I358" s="184">
        <v>525.53</v>
      </c>
      <c r="J358" s="184">
        <v>580.08000000000004</v>
      </c>
      <c r="K358" s="184">
        <v>499.94</v>
      </c>
      <c r="L358" s="184">
        <v>401.28</v>
      </c>
      <c r="M358" s="184"/>
      <c r="R358" s="133">
        <v>224.3</v>
      </c>
      <c r="S358" s="133">
        <v>184.3</v>
      </c>
      <c r="T358" s="133">
        <v>116.3</v>
      </c>
      <c r="U358" s="133">
        <v>217</v>
      </c>
      <c r="V358" s="133">
        <v>264.7</v>
      </c>
      <c r="W358" s="133">
        <v>215.2</v>
      </c>
      <c r="X358" s="133">
        <v>157.69999999999999</v>
      </c>
      <c r="Y358" s="183"/>
      <c r="AD358" s="134">
        <v>5.3</v>
      </c>
      <c r="AE358" s="134">
        <v>4.5</v>
      </c>
      <c r="AF358" s="134">
        <v>5</v>
      </c>
      <c r="AG358" s="134">
        <v>4.4000000000000004</v>
      </c>
      <c r="AH358" s="134">
        <v>7.5</v>
      </c>
      <c r="AI358" s="134">
        <v>4.5999999999999996</v>
      </c>
      <c r="AJ358" s="134">
        <v>3.2</v>
      </c>
      <c r="AK358" s="184"/>
      <c r="AP358" s="133">
        <v>64</v>
      </c>
      <c r="AQ358" s="133">
        <v>74</v>
      </c>
      <c r="AR358" s="133">
        <v>84</v>
      </c>
      <c r="AS358" s="133">
        <v>67</v>
      </c>
      <c r="AT358" s="133">
        <v>41</v>
      </c>
      <c r="AU358" s="133">
        <v>65</v>
      </c>
      <c r="AV358" s="133">
        <v>79</v>
      </c>
      <c r="AW358" s="183"/>
      <c r="BB358" s="133">
        <v>32</v>
      </c>
      <c r="BC358" s="133">
        <v>180.2</v>
      </c>
      <c r="BD358" s="133">
        <v>133.5</v>
      </c>
      <c r="BE358" s="133">
        <v>65.5</v>
      </c>
      <c r="BF358" s="133">
        <v>0.5</v>
      </c>
      <c r="BG358" s="133">
        <v>114.5</v>
      </c>
      <c r="BH358" s="133">
        <v>95</v>
      </c>
      <c r="BI358" s="183"/>
      <c r="BN358" s="185">
        <v>2.7</v>
      </c>
      <c r="BO358" s="185">
        <v>3.2</v>
      </c>
      <c r="BP358" s="185">
        <v>4.5999999999999996</v>
      </c>
      <c r="BQ358" s="185">
        <v>2.4</v>
      </c>
      <c r="BR358" s="185">
        <v>3.7</v>
      </c>
      <c r="BS358" s="185">
        <v>4.3</v>
      </c>
      <c r="BT358" s="185">
        <v>4.5</v>
      </c>
      <c r="BU358" s="199"/>
    </row>
    <row r="359" spans="2:73" x14ac:dyDescent="0.25">
      <c r="D359" s="149" t="str">
        <f>$D$155</f>
        <v>December</v>
      </c>
      <c r="E359" s="147">
        <f>$E$155</f>
        <v>12</v>
      </c>
      <c r="F359" s="184">
        <v>465.2</v>
      </c>
      <c r="G359" s="184">
        <v>371.9</v>
      </c>
      <c r="H359" s="184">
        <v>496.15</v>
      </c>
      <c r="I359" s="184">
        <v>549.4</v>
      </c>
      <c r="J359" s="184">
        <v>493.79</v>
      </c>
      <c r="K359" s="184">
        <v>441.86</v>
      </c>
      <c r="L359" s="184">
        <v>475.16</v>
      </c>
      <c r="M359" s="184"/>
      <c r="R359" s="133">
        <v>178</v>
      </c>
      <c r="S359" s="133">
        <v>190.5</v>
      </c>
      <c r="T359" s="133">
        <v>215.3</v>
      </c>
      <c r="U359" s="133">
        <v>265.89999999999998</v>
      </c>
      <c r="V359" s="133">
        <v>232.6</v>
      </c>
      <c r="W359" s="133">
        <v>181.8</v>
      </c>
      <c r="X359" s="133">
        <v>240.3</v>
      </c>
      <c r="Y359" s="183"/>
      <c r="AD359" s="134">
        <v>2.1</v>
      </c>
      <c r="AE359" s="134">
        <v>2</v>
      </c>
      <c r="AF359" s="134">
        <v>2.1</v>
      </c>
      <c r="AG359" s="134">
        <v>5.0999999999999996</v>
      </c>
      <c r="AH359" s="134">
        <v>4.4000000000000004</v>
      </c>
      <c r="AI359" s="134">
        <v>0.9</v>
      </c>
      <c r="AJ359" s="134">
        <v>2.7</v>
      </c>
      <c r="AK359" s="184"/>
      <c r="AP359" s="133">
        <v>69</v>
      </c>
      <c r="AQ359" s="133">
        <v>70</v>
      </c>
      <c r="AR359" s="133">
        <v>54</v>
      </c>
      <c r="AS359" s="133">
        <v>65</v>
      </c>
      <c r="AT359" s="133">
        <v>39</v>
      </c>
      <c r="AU359" s="133">
        <v>77</v>
      </c>
      <c r="AV359" s="133">
        <v>47</v>
      </c>
      <c r="AW359" s="183"/>
      <c r="BB359" s="133">
        <v>104.5</v>
      </c>
      <c r="BC359" s="133">
        <v>92</v>
      </c>
      <c r="BD359" s="133">
        <v>26</v>
      </c>
      <c r="BE359" s="133">
        <v>8</v>
      </c>
      <c r="BF359" s="133">
        <v>103</v>
      </c>
      <c r="BG359" s="133">
        <v>113.5</v>
      </c>
      <c r="BH359" s="133">
        <v>124.5</v>
      </c>
      <c r="BI359" s="183"/>
      <c r="BN359" s="185">
        <v>3.2</v>
      </c>
      <c r="BO359" s="185">
        <v>3.8</v>
      </c>
      <c r="BP359" s="185">
        <v>2.4</v>
      </c>
      <c r="BQ359" s="185">
        <v>2.9</v>
      </c>
      <c r="BR359" s="185">
        <v>1.9</v>
      </c>
      <c r="BS359" s="185">
        <v>4.0999999999999996</v>
      </c>
      <c r="BT359" s="185">
        <v>2.2000000000000002</v>
      </c>
      <c r="BU359" s="199"/>
    </row>
    <row r="360" spans="2:73" x14ac:dyDescent="0.25">
      <c r="B360" s="195" t="str">
        <f>_xlfn.XLOOKUP(C360,TableStation[Station],TableStation[Name])</f>
        <v>阿里山</v>
      </c>
      <c r="C360" s="196" t="s">
        <v>11910</v>
      </c>
      <c r="D360" s="197" t="str">
        <f>$D$144</f>
        <v>January</v>
      </c>
      <c r="E360" s="198">
        <f>$E$144</f>
        <v>1</v>
      </c>
      <c r="F360" s="184" cm="1">
        <f t="array" ref="F360:F371">_xlfn._xlws.FILTER(DatabaseYr[GloblRad],(DatabaseYr[Station]=$C360)*(DatabaseYr[year]=F$38),"not yet")</f>
        <v>376.1</v>
      </c>
      <c r="G360" s="184" cm="1">
        <f t="array" ref="G360:G371">_xlfn._xlws.FILTER(DatabaseYr[GloblRad],(DatabaseYr[Station]=$C360)*(DatabaseYr[year]=G$38),"not yet")</f>
        <v>215.99</v>
      </c>
      <c r="H360" s="184" cm="1">
        <f t="array" ref="H360:H371">_xlfn._xlws.FILTER(DatabaseYr[GloblRad],(DatabaseYr[Station]=$C360)*(DatabaseYr[year]=H$38),"not yet")</f>
        <v>375.91</v>
      </c>
      <c r="I360" s="184" cm="1">
        <f t="array" ref="I360:I371">_xlfn._xlws.FILTER(DatabaseYr[GloblRad],(DatabaseYr[Station]=$C360)*(DatabaseYr[year]=I$38),"not yet")</f>
        <v>279.20999999999998</v>
      </c>
      <c r="J360" s="184" cm="1">
        <f t="array" ref="J360:J371">_xlfn._xlws.FILTER(DatabaseYr[GloblRad],(DatabaseYr[Station]=$C360)*(DatabaseYr[year]=J$38),"not yet")</f>
        <v>398.2</v>
      </c>
      <c r="K360" s="184" cm="1">
        <f t="array" ref="K360:K371">_xlfn._xlws.FILTER(DatabaseYr[GloblRad],(DatabaseYr[Station]=$C360)*(DatabaseYr[year]=K$38),"not yet")</f>
        <v>491.99</v>
      </c>
      <c r="L360" s="184" cm="1">
        <f t="array" ref="L360:L371">_xlfn._xlws.FILTER(DatabaseYr[GloblRad],(DatabaseYr[Station]=$C360)*(DatabaseYr[year]=L$38),"not yet")</f>
        <v>475.92</v>
      </c>
      <c r="M360" s="184" t="str" cm="1">
        <f t="array" ref="M360">_xlfn._xlws.FILTER(DatabaseYr[GloblRad],(DatabaseYr[Station]=$C360)*(DatabaseYr[year]=M$38),"not yet")</f>
        <v>not yet</v>
      </c>
      <c r="R360" s="133" cm="1">
        <f t="array" ref="R360:R371">_xlfn._xlws.FILTER(DatabaseYr[SunShine],(DatabaseYr[Station]=$C360)*(DatabaseYr[year]=F$38),"not yet")</f>
        <v>170</v>
      </c>
      <c r="S360" s="133" cm="1">
        <f t="array" ref="S360:S371">_xlfn._xlws.FILTER(DatabaseYr[SunShine],(DatabaseYr[Station]=$C360)*(DatabaseYr[year]=S$38),"not yet")</f>
        <v>82.6</v>
      </c>
      <c r="T360" s="133" cm="1">
        <f t="array" ref="T360:T371">_xlfn._xlws.FILTER(DatabaseYr[SunShine],(DatabaseYr[Station]=$C360)*(DatabaseYr[year]=T$38),"not yet")</f>
        <v>168.5</v>
      </c>
      <c r="U360" s="133" cm="1">
        <f t="array" ref="U360:U371">_xlfn._xlws.FILTER(DatabaseYr[SunShine],(DatabaseYr[Station]=$C360)*(DatabaseYr[year]=U$38),"not yet")</f>
        <v>111.2</v>
      </c>
      <c r="V360" s="133" cm="1">
        <f t="array" ref="V360:V371">_xlfn._xlws.FILTER(DatabaseYr[SunShine],(DatabaseYr[Station]=$C360)*(DatabaseYr[year]=V$38),"not yet")</f>
        <v>128.30000000000001</v>
      </c>
      <c r="W360" s="133" cm="1">
        <f t="array" ref="W360:W371">_xlfn._xlws.FILTER(DatabaseYr[SunShine],(DatabaseYr[Station]=$C360)*(DatabaseYr[year]=W$38),"not yet")</f>
        <v>217</v>
      </c>
      <c r="X360" s="133" cm="1">
        <f t="array" ref="X360:X371">_xlfn._xlws.FILTER(DatabaseYr[SunShine],(DatabaseYr[Station]=$C360)*(DatabaseYr[year]=X$38),"not yet")</f>
        <v>192.8</v>
      </c>
      <c r="Y360" s="183" t="str" cm="1">
        <f t="array" ref="Y360">_xlfn._xlws.FILTER(DatabaseYr[SunShine],(DatabaseYr[Station]=$C360)*(DatabaseYr[year]=Y$38),"not yet")</f>
        <v>not yet</v>
      </c>
      <c r="AD360" s="134" cm="1">
        <f t="array" ref="AD360:AD371">_xlfn._xlws.FILTER(DatabaseYr[Temperature],(DatabaseYr[Station]=$C360)*(DatabaseYr[year]=AD$38),"not yet")</f>
        <v>6.7</v>
      </c>
      <c r="AE360" s="134" cm="1">
        <f t="array" ref="AE360:AE371">_xlfn._xlws.FILTER(DatabaseYr[Temperature],(DatabaseYr[Station]=$C360)*(DatabaseYr[year]=AE$38),"not yet")</f>
        <v>7.7</v>
      </c>
      <c r="AF360" s="134" cm="1">
        <f t="array" ref="AF360:AF371">_xlfn._xlws.FILTER(DatabaseYr[Temperature],(DatabaseYr[Station]=$C360)*(DatabaseYr[year]=AF$38),"not yet")</f>
        <v>8.3000000000000007</v>
      </c>
      <c r="AG360" s="134" cm="1">
        <f t="array" ref="AG360:AG371">_xlfn._xlws.FILTER(DatabaseYr[Temperature],(DatabaseYr[Station]=$C360)*(DatabaseYr[year]=AG$38),"not yet")</f>
        <v>8.4</v>
      </c>
      <c r="AH360" s="134" cm="1">
        <f t="array" ref="AH360:AH371">_xlfn._xlws.FILTER(DatabaseYr[Temperature],(DatabaseYr[Station]=$C360)*(DatabaseYr[year]=AH$38),"not yet")</f>
        <v>7.4</v>
      </c>
      <c r="AI360" s="134" cm="1">
        <f t="array" ref="AI360:AI371">_xlfn._xlws.FILTER(DatabaseYr[Temperature],(DatabaseYr[Station]=$C360)*(DatabaseYr[year]=AI$38),"not yet")</f>
        <v>6.8</v>
      </c>
      <c r="AJ360" s="134" cm="1">
        <f t="array" ref="AJ360:AJ371">_xlfn._xlws.FILTER(DatabaseYr[Temperature],(DatabaseYr[Station]=$C360)*(DatabaseYr[year]=AJ$38),"not yet")</f>
        <v>5.7</v>
      </c>
      <c r="AK360" s="184" t="str" cm="1">
        <f t="array" ref="AK360">_xlfn._xlws.FILTER(DatabaseYr[Temperature],(DatabaseYr[Station]=$C360)*(DatabaseYr[year]=AK$38),"not yet")</f>
        <v>not yet</v>
      </c>
      <c r="AP360" s="133" cm="1">
        <f t="array" ref="AP360:AP371">_xlfn._xlws.FILTER(DatabaseYr[RH],(DatabaseYr[Station]=$C360)*(DatabaseYr[year]=AP$38),"not yet")</f>
        <v>68</v>
      </c>
      <c r="AQ360" s="133" cm="1">
        <f t="array" ref="AQ360:AQ371">_xlfn._xlws.FILTER(DatabaseYr[RH],(DatabaseYr[Station]=$C360)*(DatabaseYr[year]=AQ$38),"not yet")</f>
        <v>81</v>
      </c>
      <c r="AR360" s="133" cm="1">
        <f t="array" ref="AR360:AR371">_xlfn._xlws.FILTER(DatabaseYr[RH],(DatabaseYr[Station]=$C360)*(DatabaseYr[year]=AR$38),"not yet")</f>
        <v>74</v>
      </c>
      <c r="AS360" s="133" cm="1">
        <f t="array" ref="AS360:AS371">_xlfn._xlws.FILTER(DatabaseYr[RH],(DatabaseYr[Station]=$C360)*(DatabaseYr[year]=AS$38),"not yet")</f>
        <v>80</v>
      </c>
      <c r="AT360" s="133" cm="1">
        <f t="array" ref="AT360:AT371">_xlfn._xlws.FILTER(DatabaseYr[RH],(DatabaseYr[Station]=$C360)*(DatabaseYr[year]=AT$38),"not yet")</f>
        <v>80</v>
      </c>
      <c r="AU360" s="133" cm="1">
        <f t="array" ref="AU360:AU371">_xlfn._xlws.FILTER(DatabaseYr[RH],(DatabaseYr[Station]=$C360)*(DatabaseYr[year]=AU$38),"not yet")</f>
        <v>70</v>
      </c>
      <c r="AV360" s="133" cm="1">
        <f t="array" ref="AV360:AV371">_xlfn._xlws.FILTER(DatabaseYr[RH],(DatabaseYr[Station]=$C360)*(DatabaseYr[year]=AV$38),"not yet")</f>
        <v>71</v>
      </c>
      <c r="AW360" s="183" t="str" cm="1">
        <f t="array" ref="AW360">_xlfn._xlws.FILTER(DatabaseYr[RH],(DatabaseYr[Station]=$C360)*(DatabaseYr[year]=AW$38),"not yet")</f>
        <v>not yet</v>
      </c>
      <c r="BB360" s="133" cm="1">
        <f t="array" ref="BB360:BB371">_xlfn._xlws.FILTER(DatabaseYr[Precp],(DatabaseYr[Station]=$C360)*(DatabaseYr[year]=BB$38),"not yet")</f>
        <v>24</v>
      </c>
      <c r="BC360" s="133" cm="1">
        <f t="array" ref="BC360:BC371">_xlfn._xlws.FILTER(DatabaseYr[Precp],(DatabaseYr[Station]=$C360)*(DatabaseYr[year]=BC$38),"not yet")</f>
        <v>422.7</v>
      </c>
      <c r="BD360" s="133" cm="1">
        <f t="array" ref="BD360:BD371">_xlfn._xlws.FILTER(DatabaseYr[Precp],(DatabaseYr[Station]=$C360)*(DatabaseYr[year]=BD$38),"not yet")</f>
        <v>10</v>
      </c>
      <c r="BE360" s="133" cm="1">
        <f t="array" ref="BE360:BE371">_xlfn._xlws.FILTER(DatabaseYr[Precp],(DatabaseYr[Station]=$C360)*(DatabaseYr[year]=BE$38),"not yet")</f>
        <v>301.39999999999998</v>
      </c>
      <c r="BF360" s="133" cm="1">
        <f t="array" ref="BF360:BF371">_xlfn._xlws.FILTER(DatabaseYr[Precp],(DatabaseYr[Station]=$C360)*(DatabaseYr[year]=BF$38),"not yet")</f>
        <v>82.2</v>
      </c>
      <c r="BG360" s="133" cm="1">
        <f t="array" ref="BG360:BG371">_xlfn._xlws.FILTER(DatabaseYr[Precp],(DatabaseYr[Station]=$C360)*(DatabaseYr[year]=BG$38),"not yet")</f>
        <v>38.200000000000003</v>
      </c>
      <c r="BH360" s="133" cm="1">
        <f t="array" ref="BH360:BH371">_xlfn._xlws.FILTER(DatabaseYr[Precp],(DatabaseYr[Station]=$C360)*(DatabaseYr[year]=BH$38),"not yet")</f>
        <v>24.5</v>
      </c>
      <c r="BI360" s="183" t="str" cm="1">
        <f t="array" ref="BI360">_xlfn._xlws.FILTER(DatabaseYr[Precp],(DatabaseYr[Station]=$C360)*(DatabaseYr[year]=BI$38),"not yet")</f>
        <v>not yet</v>
      </c>
      <c r="BN360" s="185" cm="1">
        <f t="array" ref="BN360:BN371">_xlfn._xlws.FILTER(DatabaseYr[Cloud Amount],(DatabaseYr[Station]=$C360)*(DatabaseYr[year]=BB$38),"not yet")</f>
        <v>4.3</v>
      </c>
      <c r="BO360" s="185" cm="1">
        <f t="array" ref="BO360:BO371">_xlfn._xlws.FILTER(DatabaseYr[Cloud Amount],(DatabaseYr[Station]=$C360)*(DatabaseYr[year]=BC$38),"not yet")</f>
        <v>7.3</v>
      </c>
      <c r="BP360" s="185" cm="1">
        <f t="array" ref="BP360:BP371">_xlfn._xlws.FILTER(DatabaseYr[Cloud Amount],(DatabaseYr[Station]=$C360)*(DatabaseYr[year]=BD$38),"not yet")</f>
        <v>4.4000000000000004</v>
      </c>
      <c r="BQ360" s="185" cm="1">
        <f t="array" ref="BQ360:BQ371">_xlfn._xlws.FILTER(DatabaseYr[Cloud Amount],(DatabaseYr[Station]=$C360)*(DatabaseYr[year]=BE$38),"not yet")</f>
        <v>6.1</v>
      </c>
      <c r="BR360" s="185" cm="1">
        <f t="array" ref="BR360:BR371">_xlfn._xlws.FILTER(DatabaseYr[Cloud Amount],(DatabaseYr[Station]=$C360)*(DatabaseYr[year]=BF$38),"not yet")</f>
        <v>4.0999999999999996</v>
      </c>
      <c r="BS360" s="185" cm="1">
        <f t="array" ref="BS360:BS371">_xlfn._xlws.FILTER(DatabaseYr[Cloud Amount],(DatabaseYr[Station]=$C360)*(DatabaseYr[year]=BG$38),"not yet")</f>
        <v>3.3</v>
      </c>
      <c r="BT360" s="185" cm="1">
        <f t="array" ref="BT360:BT371">_xlfn._xlws.FILTER(DatabaseYr[Cloud Amount],(DatabaseYr[Station]=$C360)*(DatabaseYr[year]=BH$38),"not yet")</f>
        <v>3.1</v>
      </c>
      <c r="BU360" s="199" t="str" cm="1">
        <f t="array" ref="BU360">_xlfn._xlws.FILTER(DatabaseYr[Cloud Amount],(DatabaseYr[Station]=$C360)*(DatabaseYr[year]=BI$38),"not yet")</f>
        <v>not yet</v>
      </c>
    </row>
    <row r="361" spans="2:73" x14ac:dyDescent="0.25">
      <c r="D361" s="149" t="str">
        <f>$D$145</f>
        <v>February</v>
      </c>
      <c r="E361" s="147">
        <f>$E$145</f>
        <v>2</v>
      </c>
      <c r="F361" s="184">
        <v>331.43</v>
      </c>
      <c r="G361" s="184">
        <v>283.33</v>
      </c>
      <c r="H361" s="184">
        <v>295.77</v>
      </c>
      <c r="I361" s="184">
        <v>292.38</v>
      </c>
      <c r="J361" s="184">
        <v>402.42</v>
      </c>
      <c r="K361" s="184">
        <v>450.66</v>
      </c>
      <c r="L361" s="184">
        <v>485.26</v>
      </c>
      <c r="M361" s="184"/>
      <c r="R361" s="133">
        <v>117.3</v>
      </c>
      <c r="S361" s="133">
        <v>88.1</v>
      </c>
      <c r="T361" s="133">
        <v>110.1</v>
      </c>
      <c r="U361" s="133">
        <v>98.6</v>
      </c>
      <c r="V361" s="133">
        <v>136.80000000000001</v>
      </c>
      <c r="W361" s="133">
        <v>164.8</v>
      </c>
      <c r="X361" s="133">
        <v>177.7</v>
      </c>
      <c r="Y361" s="183"/>
      <c r="AD361" s="134">
        <v>6.6</v>
      </c>
      <c r="AE361" s="134">
        <v>7.1</v>
      </c>
      <c r="AF361" s="134">
        <v>7</v>
      </c>
      <c r="AG361" s="134">
        <v>7.8</v>
      </c>
      <c r="AH361" s="134">
        <v>8.1999999999999993</v>
      </c>
      <c r="AI361" s="134">
        <v>6.7</v>
      </c>
      <c r="AJ361" s="134">
        <v>7.3</v>
      </c>
      <c r="AK361" s="184"/>
      <c r="AP361" s="133">
        <v>78</v>
      </c>
      <c r="AQ361" s="133">
        <v>79</v>
      </c>
      <c r="AR361" s="133">
        <v>84</v>
      </c>
      <c r="AS361" s="133">
        <v>82</v>
      </c>
      <c r="AT361" s="133">
        <v>75</v>
      </c>
      <c r="AU361" s="133">
        <v>79</v>
      </c>
      <c r="AV361" s="133">
        <v>71</v>
      </c>
      <c r="AW361" s="183"/>
      <c r="BB361" s="133">
        <v>55.1</v>
      </c>
      <c r="BC361" s="133">
        <v>91.4</v>
      </c>
      <c r="BD361" s="133">
        <v>33.4</v>
      </c>
      <c r="BE361" s="133">
        <v>131.30000000000001</v>
      </c>
      <c r="BF361" s="133">
        <v>7.1</v>
      </c>
      <c r="BG361" s="133">
        <v>40.5</v>
      </c>
      <c r="BH361" s="133">
        <v>40.5</v>
      </c>
      <c r="BI361" s="183"/>
      <c r="BN361" s="185">
        <v>5.3</v>
      </c>
      <c r="BO361" s="185">
        <v>6.9</v>
      </c>
      <c r="BP361" s="185">
        <v>5.5</v>
      </c>
      <c r="BQ361" s="185">
        <v>6.8</v>
      </c>
      <c r="BR361" s="185">
        <v>4.9000000000000004</v>
      </c>
      <c r="BS361" s="185">
        <v>4.3</v>
      </c>
      <c r="BT361" s="185">
        <v>3.8</v>
      </c>
      <c r="BU361" s="199"/>
    </row>
    <row r="362" spans="2:73" x14ac:dyDescent="0.25">
      <c r="D362" s="149" t="str">
        <f>$D$146</f>
        <v>March</v>
      </c>
      <c r="E362" s="147">
        <f>$E$146</f>
        <v>3</v>
      </c>
      <c r="F362" s="184">
        <v>405.15</v>
      </c>
      <c r="G362" s="184">
        <v>276.2</v>
      </c>
      <c r="H362" s="184">
        <v>372.71</v>
      </c>
      <c r="I362" s="184">
        <v>440.57</v>
      </c>
      <c r="J362" s="184">
        <v>392.49</v>
      </c>
      <c r="K362" s="184">
        <v>453.71</v>
      </c>
      <c r="L362" s="184">
        <v>515.72</v>
      </c>
      <c r="M362" s="184"/>
      <c r="R362" s="133">
        <v>139.6</v>
      </c>
      <c r="S362" s="133">
        <v>90.1</v>
      </c>
      <c r="T362" s="133">
        <v>132.1</v>
      </c>
      <c r="U362" s="133">
        <v>177.6</v>
      </c>
      <c r="V362" s="133">
        <v>127.5</v>
      </c>
      <c r="W362" s="133">
        <v>136.6</v>
      </c>
      <c r="X362" s="133">
        <v>171</v>
      </c>
      <c r="Y362" s="183"/>
      <c r="AD362" s="134">
        <v>10.4</v>
      </c>
      <c r="AE362" s="134">
        <v>8.5</v>
      </c>
      <c r="AF362" s="134">
        <v>9.5</v>
      </c>
      <c r="AG362" s="134">
        <v>8.9</v>
      </c>
      <c r="AH362" s="134">
        <v>8.9</v>
      </c>
      <c r="AI362" s="134">
        <v>9.6999999999999993</v>
      </c>
      <c r="AJ362" s="134">
        <v>9.9</v>
      </c>
      <c r="AK362" s="184"/>
      <c r="AP362" s="133">
        <v>82</v>
      </c>
      <c r="AQ362" s="133">
        <v>80</v>
      </c>
      <c r="AR362" s="133">
        <v>82</v>
      </c>
      <c r="AS362" s="133">
        <v>71</v>
      </c>
      <c r="AT362" s="133">
        <v>78</v>
      </c>
      <c r="AU362" s="133">
        <v>82</v>
      </c>
      <c r="AV362" s="133">
        <v>83</v>
      </c>
      <c r="AW362" s="183"/>
      <c r="BB362" s="133">
        <v>41</v>
      </c>
      <c r="BC362" s="133">
        <v>409.8</v>
      </c>
      <c r="BD362" s="133">
        <v>107.4</v>
      </c>
      <c r="BE362" s="133">
        <v>101.4</v>
      </c>
      <c r="BF362" s="133">
        <v>230.9</v>
      </c>
      <c r="BG362" s="133">
        <v>136.5</v>
      </c>
      <c r="BH362" s="133">
        <v>52</v>
      </c>
      <c r="BI362" s="183"/>
      <c r="BN362" s="185">
        <v>5.7</v>
      </c>
      <c r="BO362" s="185">
        <v>7.1</v>
      </c>
      <c r="BP362" s="185">
        <v>6.3</v>
      </c>
      <c r="BQ362" s="185">
        <v>4.4000000000000004</v>
      </c>
      <c r="BR362" s="185">
        <v>4.9000000000000004</v>
      </c>
      <c r="BS362" s="185">
        <v>5.4</v>
      </c>
      <c r="BT362" s="185">
        <v>4.8</v>
      </c>
      <c r="BU362" s="199"/>
    </row>
    <row r="363" spans="2:73" x14ac:dyDescent="0.25">
      <c r="D363" s="149" t="str">
        <f>$D$147</f>
        <v>April</v>
      </c>
      <c r="E363" s="147">
        <f>$E$147</f>
        <v>4</v>
      </c>
      <c r="F363" s="184">
        <v>450.98</v>
      </c>
      <c r="G363" s="184">
        <v>372.08</v>
      </c>
      <c r="H363" s="184">
        <v>368.88</v>
      </c>
      <c r="I363" s="184">
        <v>378.62</v>
      </c>
      <c r="J363" s="184">
        <v>509.47</v>
      </c>
      <c r="K363" s="184">
        <v>470.22</v>
      </c>
      <c r="L363" s="184">
        <v>425.67</v>
      </c>
      <c r="M363" s="184"/>
      <c r="R363" s="133">
        <v>152.5</v>
      </c>
      <c r="S363" s="133">
        <v>120.7</v>
      </c>
      <c r="T363" s="133">
        <v>123.2</v>
      </c>
      <c r="U363" s="133">
        <v>124.9</v>
      </c>
      <c r="V363" s="133">
        <v>159.30000000000001</v>
      </c>
      <c r="W363" s="133">
        <v>123.6</v>
      </c>
      <c r="X363" s="133">
        <v>119.4</v>
      </c>
      <c r="Y363" s="183"/>
      <c r="AD363" s="134">
        <v>11.8</v>
      </c>
      <c r="AE363" s="134">
        <v>12.3</v>
      </c>
      <c r="AF363" s="134">
        <v>11.7</v>
      </c>
      <c r="AG363" s="134">
        <v>12</v>
      </c>
      <c r="AH363" s="134">
        <v>11.8</v>
      </c>
      <c r="AI363" s="134">
        <v>9.9</v>
      </c>
      <c r="AJ363" s="134">
        <v>11.2</v>
      </c>
      <c r="AK363" s="184"/>
      <c r="AP363" s="133">
        <v>75</v>
      </c>
      <c r="AQ363" s="133">
        <v>76</v>
      </c>
      <c r="AR363" s="133">
        <v>80</v>
      </c>
      <c r="AS363" s="133">
        <v>77</v>
      </c>
      <c r="AT363" s="133">
        <v>81</v>
      </c>
      <c r="AU363" s="133">
        <v>79</v>
      </c>
      <c r="AV363" s="133">
        <v>89</v>
      </c>
      <c r="AW363" s="183"/>
      <c r="BB363" s="133">
        <v>123.5</v>
      </c>
      <c r="BC363" s="133">
        <v>291</v>
      </c>
      <c r="BD363" s="133">
        <v>330.5</v>
      </c>
      <c r="BE363" s="133">
        <v>112.4</v>
      </c>
      <c r="BF363" s="133">
        <v>155.4</v>
      </c>
      <c r="BG363" s="133">
        <v>101.3</v>
      </c>
      <c r="BH363" s="133">
        <v>95</v>
      </c>
      <c r="BI363" s="183"/>
      <c r="BN363" s="185">
        <v>5.8</v>
      </c>
      <c r="BO363" s="185">
        <v>7.4</v>
      </c>
      <c r="BP363" s="185">
        <v>6</v>
      </c>
      <c r="BQ363" s="185">
        <v>6</v>
      </c>
      <c r="BR363" s="185">
        <v>5.8</v>
      </c>
      <c r="BS363" s="185">
        <v>6.7</v>
      </c>
      <c r="BT363" s="185">
        <v>6</v>
      </c>
      <c r="BU363" s="199"/>
    </row>
    <row r="364" spans="2:73" x14ac:dyDescent="0.25">
      <c r="D364" s="149" t="str">
        <f>$D$148</f>
        <v>May</v>
      </c>
      <c r="E364" s="147">
        <f>$E$148</f>
        <v>5</v>
      </c>
      <c r="F364" s="184">
        <v>372.37</v>
      </c>
      <c r="G364" s="184">
        <v>422.88</v>
      </c>
      <c r="H364" s="184">
        <v>356</v>
      </c>
      <c r="I364" s="184">
        <v>474.22</v>
      </c>
      <c r="J364" s="184">
        <v>287.38</v>
      </c>
      <c r="K364" s="184">
        <v>430.12</v>
      </c>
      <c r="L364" s="184">
        <v>622.22</v>
      </c>
      <c r="M364" s="184"/>
      <c r="R364" s="133">
        <v>106.1</v>
      </c>
      <c r="S364" s="133">
        <v>131</v>
      </c>
      <c r="T364" s="133">
        <v>89.5</v>
      </c>
      <c r="U364" s="133">
        <v>171.2</v>
      </c>
      <c r="V364" s="133">
        <v>49.1</v>
      </c>
      <c r="W364" s="133">
        <v>104.8</v>
      </c>
      <c r="X364" s="133">
        <v>178.7</v>
      </c>
      <c r="Y364" s="183"/>
      <c r="AD364" s="134">
        <v>13.9</v>
      </c>
      <c r="AE364" s="134">
        <v>14.2</v>
      </c>
      <c r="AF364" s="134">
        <v>13.6</v>
      </c>
      <c r="AG364" s="134">
        <v>14.1</v>
      </c>
      <c r="AH364" s="134">
        <v>12.5</v>
      </c>
      <c r="AI364" s="134">
        <v>13.5</v>
      </c>
      <c r="AJ364" s="134">
        <v>14.3</v>
      </c>
      <c r="AK364" s="184"/>
      <c r="AP364" s="133">
        <v>85</v>
      </c>
      <c r="AQ364" s="133">
        <v>82</v>
      </c>
      <c r="AR364" s="133">
        <v>92</v>
      </c>
      <c r="AS364" s="133">
        <v>86</v>
      </c>
      <c r="AT364" s="133">
        <v>96</v>
      </c>
      <c r="AU364" s="133">
        <v>87</v>
      </c>
      <c r="AV364" s="133">
        <v>77</v>
      </c>
      <c r="AW364" s="183"/>
      <c r="BB364" s="133">
        <v>1002.8</v>
      </c>
      <c r="BC364" s="133">
        <v>202</v>
      </c>
      <c r="BD364" s="133">
        <v>336</v>
      </c>
      <c r="BE364" s="133">
        <v>116.1</v>
      </c>
      <c r="BF364" s="133">
        <v>1105.5</v>
      </c>
      <c r="BG364" s="133">
        <v>726.9</v>
      </c>
      <c r="BH364" s="133">
        <v>229</v>
      </c>
      <c r="BI364" s="183"/>
      <c r="BN364" s="185">
        <v>7</v>
      </c>
      <c r="BO364" s="185">
        <v>6.7</v>
      </c>
      <c r="BP364" s="185">
        <v>6.8</v>
      </c>
      <c r="BQ364" s="185">
        <v>5.8</v>
      </c>
      <c r="BR364" s="185">
        <v>5.2</v>
      </c>
      <c r="BS364" s="185">
        <v>6.7</v>
      </c>
      <c r="BT364" s="185">
        <v>6</v>
      </c>
      <c r="BU364" s="199"/>
    </row>
    <row r="365" spans="2:73" x14ac:dyDescent="0.25">
      <c r="D365" s="149" t="str">
        <f>$D$149</f>
        <v>June</v>
      </c>
      <c r="E365" s="147">
        <f>$E$149</f>
        <v>6</v>
      </c>
      <c r="F365" s="184">
        <v>529</v>
      </c>
      <c r="G365" s="184">
        <v>405.7</v>
      </c>
      <c r="H365" s="184">
        <v>310.38</v>
      </c>
      <c r="I365" s="184">
        <v>298.99</v>
      </c>
      <c r="J365" s="184">
        <v>375.23</v>
      </c>
      <c r="K365" s="184">
        <v>508.84</v>
      </c>
      <c r="L365" s="184">
        <v>343.33</v>
      </c>
      <c r="M365" s="184"/>
      <c r="R365" s="133">
        <v>176.8</v>
      </c>
      <c r="S365" s="133">
        <v>131.4</v>
      </c>
      <c r="T365" s="133">
        <v>97.6</v>
      </c>
      <c r="U365" s="133">
        <v>87.4</v>
      </c>
      <c r="V365" s="133">
        <v>84.9</v>
      </c>
      <c r="W365" s="133">
        <v>142.1</v>
      </c>
      <c r="X365" s="133">
        <v>66.2</v>
      </c>
      <c r="Y365" s="183"/>
      <c r="AD365" s="134">
        <v>15.4</v>
      </c>
      <c r="AE365" s="134">
        <v>15</v>
      </c>
      <c r="AF365" s="134">
        <v>14.8</v>
      </c>
      <c r="AG365" s="134">
        <v>14.4</v>
      </c>
      <c r="AH365" s="134">
        <v>13.8</v>
      </c>
      <c r="AI365" s="134">
        <v>14.1</v>
      </c>
      <c r="AJ365" s="134">
        <v>14</v>
      </c>
      <c r="AK365" s="184"/>
      <c r="AP365" s="133">
        <v>81</v>
      </c>
      <c r="AQ365" s="133">
        <v>83</v>
      </c>
      <c r="AR365" s="133">
        <v>89</v>
      </c>
      <c r="AS365" s="133">
        <v>96</v>
      </c>
      <c r="AT365" s="133">
        <v>92</v>
      </c>
      <c r="AU365" s="133">
        <v>90</v>
      </c>
      <c r="AV365" s="133">
        <v>96</v>
      </c>
      <c r="AW365" s="183"/>
      <c r="BB365" s="133">
        <v>48.2</v>
      </c>
      <c r="BC365" s="133">
        <v>646.5</v>
      </c>
      <c r="BD365" s="133">
        <v>1986.6</v>
      </c>
      <c r="BE365" s="133">
        <v>812.3</v>
      </c>
      <c r="BF365" s="133">
        <v>866.3</v>
      </c>
      <c r="BG365" s="133">
        <v>208.3</v>
      </c>
      <c r="BH365" s="133">
        <v>795</v>
      </c>
      <c r="BI365" s="183"/>
      <c r="BN365" s="185">
        <v>6</v>
      </c>
      <c r="BO365" s="185">
        <v>6.4</v>
      </c>
      <c r="BP365" s="185">
        <v>7.5</v>
      </c>
      <c r="BQ365" s="185">
        <v>5.5</v>
      </c>
      <c r="BR365" s="185">
        <v>6.9</v>
      </c>
      <c r="BS365" s="185">
        <v>6.6</v>
      </c>
      <c r="BT365" s="185">
        <v>7.7</v>
      </c>
      <c r="BU365" s="199"/>
    </row>
    <row r="366" spans="2:73" x14ac:dyDescent="0.25">
      <c r="D366" s="149" t="str">
        <f>$D$150</f>
        <v>July</v>
      </c>
      <c r="E366" s="147">
        <f>$E$150</f>
        <v>7</v>
      </c>
      <c r="F366" s="184">
        <v>359.16</v>
      </c>
      <c r="G366" s="184">
        <v>408.91</v>
      </c>
      <c r="H366" s="184">
        <v>338.7</v>
      </c>
      <c r="I366" s="184">
        <v>308.76</v>
      </c>
      <c r="J366" s="184">
        <v>419.6</v>
      </c>
      <c r="K366" s="184">
        <v>492.64</v>
      </c>
      <c r="L366" s="184">
        <v>431.23</v>
      </c>
      <c r="M366" s="184"/>
      <c r="R366" s="133">
        <v>107.6</v>
      </c>
      <c r="S366" s="133">
        <v>130.5</v>
      </c>
      <c r="T366" s="133">
        <v>112.7</v>
      </c>
      <c r="U366" s="133">
        <v>82.8</v>
      </c>
      <c r="V366" s="133">
        <v>96.6</v>
      </c>
      <c r="W366" s="133">
        <v>131.9</v>
      </c>
      <c r="X366" s="133">
        <v>107.5</v>
      </c>
      <c r="Y366" s="183"/>
      <c r="AD366" s="134">
        <v>14.7</v>
      </c>
      <c r="AE366" s="134">
        <v>15.2</v>
      </c>
      <c r="AF366" s="134">
        <v>15</v>
      </c>
      <c r="AG366" s="134">
        <v>14.2</v>
      </c>
      <c r="AH366" s="134">
        <v>14.3</v>
      </c>
      <c r="AI366" s="134">
        <v>14.4</v>
      </c>
      <c r="AJ366" s="134">
        <v>14.6</v>
      </c>
      <c r="AK366" s="184"/>
      <c r="AP366" s="133">
        <v>90</v>
      </c>
      <c r="AQ366" s="133">
        <v>87</v>
      </c>
      <c r="AR366" s="133">
        <v>93</v>
      </c>
      <c r="AS366" s="133">
        <v>93</v>
      </c>
      <c r="AT366" s="133">
        <v>95</v>
      </c>
      <c r="AU366" s="133">
        <v>93</v>
      </c>
      <c r="AV366" s="133">
        <v>94</v>
      </c>
      <c r="AW366" s="183"/>
      <c r="BB366" s="133">
        <v>450.6</v>
      </c>
      <c r="BC366" s="133">
        <v>288.2</v>
      </c>
      <c r="BD366" s="133">
        <v>940.3</v>
      </c>
      <c r="BE366" s="133">
        <v>625.9</v>
      </c>
      <c r="BF366" s="133">
        <v>267.2</v>
      </c>
      <c r="BG366" s="133">
        <v>377</v>
      </c>
      <c r="BH366" s="133">
        <v>414</v>
      </c>
      <c r="BI366" s="183"/>
      <c r="BN366" s="185">
        <v>7.3</v>
      </c>
      <c r="BO366" s="185">
        <v>6</v>
      </c>
      <c r="BP366" s="185">
        <v>6.9</v>
      </c>
      <c r="BQ366" s="185">
        <v>7.3</v>
      </c>
      <c r="BR366" s="185">
        <v>7.2</v>
      </c>
      <c r="BS366" s="185">
        <v>6.5</v>
      </c>
      <c r="BT366" s="185">
        <v>6.6</v>
      </c>
      <c r="BU366" s="199"/>
    </row>
    <row r="367" spans="2:73" x14ac:dyDescent="0.25">
      <c r="D367" s="149" t="str">
        <f>$D$151</f>
        <v>August</v>
      </c>
      <c r="E367" s="147">
        <f>$E$151</f>
        <v>8</v>
      </c>
      <c r="F367" s="184">
        <v>309.38</v>
      </c>
      <c r="G367" s="184">
        <v>330.54</v>
      </c>
      <c r="H367" s="184">
        <v>389.36</v>
      </c>
      <c r="I367" s="184">
        <v>277.36</v>
      </c>
      <c r="J367" s="184">
        <v>326.43</v>
      </c>
      <c r="K367" s="184">
        <v>372.84</v>
      </c>
      <c r="L367" s="184">
        <v>361.19</v>
      </c>
      <c r="M367" s="184"/>
      <c r="R367" s="133">
        <v>81.400000000000006</v>
      </c>
      <c r="S367" s="133">
        <v>102.8</v>
      </c>
      <c r="T367" s="133">
        <v>126.7</v>
      </c>
      <c r="U367" s="133">
        <v>68.2</v>
      </c>
      <c r="V367" s="133">
        <v>73.7</v>
      </c>
      <c r="W367" s="133">
        <v>94.1</v>
      </c>
      <c r="X367" s="133">
        <v>93.4</v>
      </c>
      <c r="Y367" s="183"/>
      <c r="AD367" s="134">
        <v>14.5</v>
      </c>
      <c r="AE367" s="134">
        <v>15.2</v>
      </c>
      <c r="AF367" s="134">
        <v>15.7</v>
      </c>
      <c r="AG367" s="134">
        <v>14.1</v>
      </c>
      <c r="AH367" s="134">
        <v>14.5</v>
      </c>
      <c r="AI367" s="134">
        <v>13.9</v>
      </c>
      <c r="AJ367" s="134">
        <v>14.2</v>
      </c>
      <c r="AK367" s="184"/>
      <c r="AP367" s="133">
        <v>90</v>
      </c>
      <c r="AQ367" s="133">
        <v>90</v>
      </c>
      <c r="AR367" s="133">
        <v>91</v>
      </c>
      <c r="AS367" s="133">
        <v>90</v>
      </c>
      <c r="AT367" s="133">
        <v>95</v>
      </c>
      <c r="AU367" s="133">
        <v>96</v>
      </c>
      <c r="AV367" s="133">
        <v>95</v>
      </c>
      <c r="AW367" s="183"/>
      <c r="BB367" s="133">
        <v>984.3</v>
      </c>
      <c r="BC367" s="133">
        <v>300.2</v>
      </c>
      <c r="BD367" s="133">
        <v>247.6</v>
      </c>
      <c r="BE367" s="133">
        <v>894.2</v>
      </c>
      <c r="BF367" s="133">
        <v>1128.8</v>
      </c>
      <c r="BG367" s="133">
        <v>376</v>
      </c>
      <c r="BH367" s="133">
        <v>1498.5</v>
      </c>
      <c r="BI367" s="183"/>
      <c r="BN367" s="185">
        <v>6.9</v>
      </c>
      <c r="BO367" s="185">
        <v>7.3</v>
      </c>
      <c r="BP367" s="185">
        <v>5.9</v>
      </c>
      <c r="BQ367" s="185">
        <v>7.5</v>
      </c>
      <c r="BR367" s="185">
        <v>4.8</v>
      </c>
      <c r="BS367" s="185">
        <v>6.8</v>
      </c>
      <c r="BT367" s="185">
        <v>6.7</v>
      </c>
      <c r="BU367" s="199"/>
    </row>
    <row r="368" spans="2:73" x14ac:dyDescent="0.25">
      <c r="D368" s="149" t="str">
        <f>$D$152</f>
        <v>September</v>
      </c>
      <c r="E368" s="147">
        <f>$E$152</f>
        <v>9</v>
      </c>
      <c r="F368" s="184">
        <v>340.05</v>
      </c>
      <c r="G368" s="184">
        <v>286.37</v>
      </c>
      <c r="H368" s="184">
        <v>363.03</v>
      </c>
      <c r="I368" s="184">
        <v>374.07</v>
      </c>
      <c r="J368" s="184">
        <v>398.3</v>
      </c>
      <c r="K368" s="184">
        <v>411.89</v>
      </c>
      <c r="L368" s="184">
        <v>402.65</v>
      </c>
      <c r="M368" s="184"/>
      <c r="R368" s="133">
        <v>103.9</v>
      </c>
      <c r="S368" s="133">
        <v>83</v>
      </c>
      <c r="T368" s="133">
        <v>134.9</v>
      </c>
      <c r="U368" s="133">
        <v>110.7</v>
      </c>
      <c r="V368" s="133">
        <v>110.6</v>
      </c>
      <c r="W368" s="133">
        <v>123</v>
      </c>
      <c r="X368" s="133">
        <v>131</v>
      </c>
      <c r="Y368" s="183"/>
      <c r="AD368" s="134">
        <v>14.2</v>
      </c>
      <c r="AE368" s="134">
        <v>14.7</v>
      </c>
      <c r="AF368" s="134">
        <v>15.7</v>
      </c>
      <c r="AG368" s="134">
        <v>14.1</v>
      </c>
      <c r="AH368" s="134">
        <v>13.3</v>
      </c>
      <c r="AI368" s="134">
        <v>13.6</v>
      </c>
      <c r="AJ368" s="134">
        <v>14.1</v>
      </c>
      <c r="AK368" s="184"/>
      <c r="AP368" s="133">
        <v>87</v>
      </c>
      <c r="AQ368" s="133">
        <v>90</v>
      </c>
      <c r="AR368" s="133">
        <v>89</v>
      </c>
      <c r="AS368" s="133">
        <v>93</v>
      </c>
      <c r="AT368" s="133">
        <v>92</v>
      </c>
      <c r="AU368" s="133">
        <v>94</v>
      </c>
      <c r="AV368" s="133">
        <v>94</v>
      </c>
      <c r="AW368" s="183"/>
      <c r="BB368" s="133">
        <v>575.5</v>
      </c>
      <c r="BC368" s="133">
        <v>1129.7</v>
      </c>
      <c r="BD368" s="133">
        <v>171.6</v>
      </c>
      <c r="BE368" s="133">
        <v>258.89999999999998</v>
      </c>
      <c r="BF368" s="133">
        <v>115.3</v>
      </c>
      <c r="BG368" s="133">
        <v>155.5</v>
      </c>
      <c r="BH368" s="133">
        <v>227.5</v>
      </c>
      <c r="BI368" s="183"/>
      <c r="BN368" s="185">
        <v>6.4</v>
      </c>
      <c r="BO368" s="185">
        <v>7.3</v>
      </c>
      <c r="BP368" s="185">
        <v>5.6</v>
      </c>
      <c r="BQ368" s="185">
        <v>6.4</v>
      </c>
      <c r="BR368" s="185">
        <v>6</v>
      </c>
      <c r="BS368" s="185">
        <v>6</v>
      </c>
      <c r="BT368" s="185">
        <v>5.3</v>
      </c>
      <c r="BU368" s="199"/>
    </row>
    <row r="369" spans="2:73" x14ac:dyDescent="0.25">
      <c r="D369" s="149" t="str">
        <f>$D$153</f>
        <v>October</v>
      </c>
      <c r="E369" s="147">
        <f>$E$153</f>
        <v>10</v>
      </c>
      <c r="F369" s="184">
        <v>365.93</v>
      </c>
      <c r="G369" s="184">
        <v>331.26</v>
      </c>
      <c r="H369" s="184">
        <v>359.8</v>
      </c>
      <c r="I369" s="184">
        <v>408.04</v>
      </c>
      <c r="J369" s="184">
        <v>406.88</v>
      </c>
      <c r="K369" s="184">
        <v>458.1</v>
      </c>
      <c r="L369" s="184">
        <v>359.16</v>
      </c>
      <c r="M369" s="184"/>
      <c r="R369" s="133">
        <v>130.69999999999999</v>
      </c>
      <c r="S369" s="133">
        <v>122.4</v>
      </c>
      <c r="T369" s="133">
        <v>147.4</v>
      </c>
      <c r="U369" s="133">
        <v>133.9</v>
      </c>
      <c r="V369" s="133">
        <v>126.2</v>
      </c>
      <c r="W369" s="133">
        <v>146.19999999999999</v>
      </c>
      <c r="X369" s="133">
        <v>99</v>
      </c>
      <c r="Y369" s="183"/>
      <c r="AD369" s="134">
        <v>13.6</v>
      </c>
      <c r="AE369" s="134">
        <v>14.5</v>
      </c>
      <c r="AF369" s="134">
        <v>14</v>
      </c>
      <c r="AG369" s="134">
        <v>11.8</v>
      </c>
      <c r="AH369" s="134">
        <v>11.6</v>
      </c>
      <c r="AI369" s="134">
        <v>13</v>
      </c>
      <c r="AJ369" s="134">
        <v>12.6</v>
      </c>
      <c r="AK369" s="184"/>
      <c r="AP369" s="133">
        <v>81</v>
      </c>
      <c r="AQ369" s="133">
        <v>83</v>
      </c>
      <c r="AR369" s="133">
        <v>82</v>
      </c>
      <c r="AS369" s="133">
        <v>89</v>
      </c>
      <c r="AT369" s="133">
        <v>91</v>
      </c>
      <c r="AU369" s="133">
        <v>91</v>
      </c>
      <c r="AV369" s="133">
        <v>91</v>
      </c>
      <c r="AW369" s="183"/>
      <c r="BB369" s="133">
        <v>40.4</v>
      </c>
      <c r="BC369" s="133">
        <v>128.9</v>
      </c>
      <c r="BD369" s="133">
        <v>95.2</v>
      </c>
      <c r="BE369" s="133">
        <v>60.9</v>
      </c>
      <c r="BF369" s="133">
        <v>22</v>
      </c>
      <c r="BG369" s="133">
        <v>51.5</v>
      </c>
      <c r="BH369" s="133">
        <v>78.5</v>
      </c>
      <c r="BI369" s="183"/>
      <c r="BN369" s="185">
        <v>5.0999999999999996</v>
      </c>
      <c r="BO369" s="185">
        <v>5.4</v>
      </c>
      <c r="BP369" s="185">
        <v>4.5999999999999996</v>
      </c>
      <c r="BQ369" s="185">
        <v>5.0999999999999996</v>
      </c>
      <c r="BR369" s="185">
        <v>5.4</v>
      </c>
      <c r="BS369" s="185">
        <v>4.8</v>
      </c>
      <c r="BT369" s="185">
        <v>6.6</v>
      </c>
      <c r="BU369" s="199"/>
    </row>
    <row r="370" spans="2:73" x14ac:dyDescent="0.25">
      <c r="D370" s="149" t="str">
        <f>$D$154</f>
        <v>November</v>
      </c>
      <c r="E370" s="147">
        <f>$E$154</f>
        <v>11</v>
      </c>
      <c r="F370" s="184">
        <v>359.04</v>
      </c>
      <c r="G370" s="184">
        <v>306.16000000000003</v>
      </c>
      <c r="H370" s="184">
        <v>315.38</v>
      </c>
      <c r="I370" s="184">
        <v>426.68</v>
      </c>
      <c r="J370" s="184">
        <v>451.41</v>
      </c>
      <c r="K370" s="184">
        <v>446.03</v>
      </c>
      <c r="L370" s="184">
        <v>375.72</v>
      </c>
      <c r="M370" s="184"/>
      <c r="R370" s="133">
        <v>137.19999999999999</v>
      </c>
      <c r="S370" s="133">
        <v>120.4</v>
      </c>
      <c r="T370" s="133">
        <v>114.4</v>
      </c>
      <c r="U370" s="133">
        <v>129.6</v>
      </c>
      <c r="V370" s="133">
        <v>178.5</v>
      </c>
      <c r="W370" s="133">
        <v>154.80000000000001</v>
      </c>
      <c r="X370" s="133">
        <v>118.4</v>
      </c>
      <c r="Y370" s="183"/>
      <c r="AD370" s="134">
        <v>11.8</v>
      </c>
      <c r="AE370" s="134">
        <v>11.8</v>
      </c>
      <c r="AF370" s="134">
        <v>13</v>
      </c>
      <c r="AG370" s="134">
        <v>11</v>
      </c>
      <c r="AH370" s="134">
        <v>10.6</v>
      </c>
      <c r="AI370" s="134">
        <v>11.8</v>
      </c>
      <c r="AJ370" s="134">
        <v>10.199999999999999</v>
      </c>
      <c r="AK370" s="184"/>
      <c r="AP370" s="133">
        <v>78</v>
      </c>
      <c r="AQ370" s="133">
        <v>79</v>
      </c>
      <c r="AR370" s="133">
        <v>84</v>
      </c>
      <c r="AS370" s="133">
        <v>85</v>
      </c>
      <c r="AT370" s="133">
        <v>76</v>
      </c>
      <c r="AU370" s="133">
        <v>82</v>
      </c>
      <c r="AV370" s="133">
        <v>86</v>
      </c>
      <c r="AW370" s="183"/>
      <c r="BB370" s="133">
        <v>11.1</v>
      </c>
      <c r="BC370" s="133">
        <v>117.7</v>
      </c>
      <c r="BD370" s="133">
        <v>72.900000000000006</v>
      </c>
      <c r="BE370" s="133">
        <v>35.799999999999997</v>
      </c>
      <c r="BF370" s="133">
        <v>0.4</v>
      </c>
      <c r="BG370" s="133">
        <v>36</v>
      </c>
      <c r="BH370" s="133">
        <v>62.5</v>
      </c>
      <c r="BI370" s="183"/>
      <c r="BN370" s="185">
        <v>4.5999999999999996</v>
      </c>
      <c r="BO370" s="185">
        <v>5</v>
      </c>
      <c r="BP370" s="185">
        <v>6.1</v>
      </c>
      <c r="BQ370" s="185">
        <v>5.7</v>
      </c>
      <c r="BR370" s="185">
        <v>3.7</v>
      </c>
      <c r="BS370" s="185">
        <v>4.5999999999999996</v>
      </c>
      <c r="BT370" s="185">
        <v>5.8</v>
      </c>
      <c r="BU370" s="199"/>
    </row>
    <row r="371" spans="2:73" x14ac:dyDescent="0.25">
      <c r="D371" s="149" t="str">
        <f>$D$155</f>
        <v>December</v>
      </c>
      <c r="E371" s="147">
        <f>$E$155</f>
        <v>12</v>
      </c>
      <c r="F371" s="184">
        <v>371.11</v>
      </c>
      <c r="G371" s="184">
        <v>348.19</v>
      </c>
      <c r="H371" s="184">
        <v>312.47000000000003</v>
      </c>
      <c r="I371" s="184">
        <v>425.5</v>
      </c>
      <c r="J371" s="184">
        <v>421.97</v>
      </c>
      <c r="K371" s="184">
        <v>364.72</v>
      </c>
      <c r="L371" s="184">
        <v>421.27</v>
      </c>
      <c r="M371" s="184"/>
      <c r="R371" s="133">
        <v>168.7</v>
      </c>
      <c r="S371" s="133">
        <v>148.69999999999999</v>
      </c>
      <c r="T371" s="133">
        <v>138.6</v>
      </c>
      <c r="U371" s="133">
        <v>138.30000000000001</v>
      </c>
      <c r="V371" s="133">
        <v>176.6</v>
      </c>
      <c r="W371" s="133">
        <v>101.3</v>
      </c>
      <c r="X371" s="133">
        <v>162.80000000000001</v>
      </c>
      <c r="Y371" s="183"/>
      <c r="AD371" s="134">
        <v>9.8000000000000007</v>
      </c>
      <c r="AE371" s="134">
        <v>9.6</v>
      </c>
      <c r="AF371" s="134">
        <v>9</v>
      </c>
      <c r="AG371" s="134">
        <v>10</v>
      </c>
      <c r="AH371" s="134">
        <v>8.8000000000000007</v>
      </c>
      <c r="AI371" s="134">
        <v>9</v>
      </c>
      <c r="AJ371" s="134">
        <v>7.2</v>
      </c>
      <c r="AK371" s="184"/>
      <c r="AP371" s="133">
        <v>74</v>
      </c>
      <c r="AQ371" s="133">
        <v>79</v>
      </c>
      <c r="AR371" s="133">
        <v>78</v>
      </c>
      <c r="AS371" s="133">
        <v>84</v>
      </c>
      <c r="AT371" s="133">
        <v>74</v>
      </c>
      <c r="AU371" s="133">
        <v>94</v>
      </c>
      <c r="AV371" s="133">
        <v>82</v>
      </c>
      <c r="AW371" s="183"/>
      <c r="BB371" s="133">
        <v>56.8</v>
      </c>
      <c r="BC371" s="133">
        <v>33.6</v>
      </c>
      <c r="BD371" s="133">
        <v>30.9</v>
      </c>
      <c r="BE371" s="133">
        <v>2.8</v>
      </c>
      <c r="BF371" s="133">
        <v>144.5</v>
      </c>
      <c r="BG371" s="133">
        <v>81</v>
      </c>
      <c r="BH371" s="133">
        <v>88</v>
      </c>
      <c r="BI371" s="183"/>
      <c r="BN371" s="185">
        <v>4.5999999999999996</v>
      </c>
      <c r="BO371" s="185">
        <v>4.8</v>
      </c>
      <c r="BP371" s="185">
        <v>5.4</v>
      </c>
      <c r="BQ371" s="185">
        <v>5</v>
      </c>
      <c r="BR371" s="185">
        <v>4.3</v>
      </c>
      <c r="BS371" s="185">
        <v>6.1</v>
      </c>
      <c r="BT371" s="185">
        <v>4.4000000000000004</v>
      </c>
      <c r="BU371" s="199"/>
    </row>
    <row r="372" spans="2:73" x14ac:dyDescent="0.25">
      <c r="B372" s="195" t="str">
        <f>_xlfn.XLOOKUP(C372,TableStation[Station],TableStation[Name])</f>
        <v>嘉義</v>
      </c>
      <c r="C372" s="196" t="s">
        <v>11915</v>
      </c>
      <c r="D372" s="197" t="str">
        <f>$D$144</f>
        <v>January</v>
      </c>
      <c r="E372" s="198">
        <f>$E$144</f>
        <v>1</v>
      </c>
      <c r="F372" s="184" cm="1">
        <f t="array" ref="F372:F383">_xlfn._xlws.FILTER(DatabaseYr[GloblRad],(DatabaseYr[Station]=$C372)*(DatabaseYr[year]=F$38),"not yet")</f>
        <v>321.45999999999998</v>
      </c>
      <c r="G372" s="184" cm="1">
        <f t="array" ref="G372:G383">_xlfn._xlws.FILTER(DatabaseYr[GloblRad],(DatabaseYr[Station]=$C372)*(DatabaseYr[year]=G$38),"not yet")</f>
        <v>219.9</v>
      </c>
      <c r="H372" s="184" cm="1">
        <f t="array" ref="H372:H383">_xlfn._xlws.FILTER(DatabaseYr[GloblRad],(DatabaseYr[Station]=$C372)*(DatabaseYr[year]=H$38),"not yet")</f>
        <v>359.16</v>
      </c>
      <c r="I372" s="184" cm="1">
        <f t="array" ref="I372:I383">_xlfn._xlws.FILTER(DatabaseYr[GloblRad],(DatabaseYr[Station]=$C372)*(DatabaseYr[year]=I$38),"not yet")</f>
        <v>297.73</v>
      </c>
      <c r="J372" s="184" cm="1">
        <f t="array" ref="J372:J383">_xlfn._xlws.FILTER(DatabaseYr[GloblRad],(DatabaseYr[Station]=$C372)*(DatabaseYr[year]=J$38),"not yet")</f>
        <v>358.25</v>
      </c>
      <c r="K372" s="184" cm="1">
        <f t="array" ref="K372:K383">_xlfn._xlws.FILTER(DatabaseYr[GloblRad],(DatabaseYr[Station]=$C372)*(DatabaseYr[year]=K$38),"not yet")</f>
        <v>421.65</v>
      </c>
      <c r="L372" s="184" cm="1">
        <f t="array" ref="L372:L383">_xlfn._xlws.FILTER(DatabaseYr[GloblRad],(DatabaseYr[Station]=$C372)*(DatabaseYr[year]=L$38),"not yet")</f>
        <v>486.76</v>
      </c>
      <c r="M372" s="184" t="str" cm="1">
        <f t="array" ref="M372">_xlfn._xlws.FILTER(DatabaseYr[GloblRad],(DatabaseYr[Station]=$C372)*(DatabaseYr[year]=M$38),"not yet")</f>
        <v>not yet</v>
      </c>
      <c r="R372" s="133" cm="1">
        <f t="array" ref="R372:R383">_xlfn._xlws.FILTER(DatabaseYr[SunShine],(DatabaseYr[Station]=$C372)*(DatabaseYr[year]=F$38),"not yet")</f>
        <v>168.5</v>
      </c>
      <c r="S372" s="133" cm="1">
        <f t="array" ref="S372:S383">_xlfn._xlws.FILTER(DatabaseYr[SunShine],(DatabaseYr[Station]=$C372)*(DatabaseYr[year]=S$38),"not yet")</f>
        <v>90.7</v>
      </c>
      <c r="T372" s="133" cm="1">
        <f t="array" ref="T372:T383">_xlfn._xlws.FILTER(DatabaseYr[SunShine],(DatabaseYr[Station]=$C372)*(DatabaseYr[year]=T$38),"not yet")</f>
        <v>173</v>
      </c>
      <c r="U372" s="133" cm="1">
        <f t="array" ref="U372:U383">_xlfn._xlws.FILTER(DatabaseYr[SunShine],(DatabaseYr[Station]=$C372)*(DatabaseYr[year]=U$38),"not yet")</f>
        <v>121.2</v>
      </c>
      <c r="V372" s="133" cm="1">
        <f t="array" ref="V372:V383">_xlfn._xlws.FILTER(DatabaseYr[SunShine],(DatabaseYr[Station]=$C372)*(DatabaseYr[year]=V$38),"not yet")</f>
        <v>165.9</v>
      </c>
      <c r="W372" s="133" cm="1">
        <f t="array" ref="W372:W383">_xlfn._xlws.FILTER(DatabaseYr[SunShine],(DatabaseYr[Station]=$C372)*(DatabaseYr[year]=W$38),"not yet")</f>
        <v>217.6</v>
      </c>
      <c r="X372" s="133" cm="1">
        <f t="array" ref="X372:X383">_xlfn._xlws.FILTER(DatabaseYr[SunShine],(DatabaseYr[Station]=$C372)*(DatabaseYr[year]=X$38),"not yet")</f>
        <v>190.9</v>
      </c>
      <c r="Y372" s="183" t="str" cm="1">
        <f t="array" ref="Y372">_xlfn._xlws.FILTER(DatabaseYr[SunShine],(DatabaseYr[Station]=$C372)*(DatabaseYr[year]=Y$38),"not yet")</f>
        <v>not yet</v>
      </c>
      <c r="AD372" s="134" cm="1">
        <f t="array" ref="AD372:AD383">_xlfn._xlws.FILTER(DatabaseYr[Temperature],(DatabaseYr[Station]=$C372)*(DatabaseYr[year]=AD$38),"not yet")</f>
        <v>16.8</v>
      </c>
      <c r="AE372" s="134" cm="1">
        <f t="array" ref="AE372:AE383">_xlfn._xlws.FILTER(DatabaseYr[Temperature],(DatabaseYr[Station]=$C372)*(DatabaseYr[year]=AE$38),"not yet")</f>
        <v>16.899999999999999</v>
      </c>
      <c r="AF372" s="134" cm="1">
        <f t="array" ref="AF372:AF383">_xlfn._xlws.FILTER(DatabaseYr[Temperature],(DatabaseYr[Station]=$C372)*(DatabaseYr[year]=AF$38),"not yet")</f>
        <v>19</v>
      </c>
      <c r="AG372" s="134" cm="1">
        <f t="array" ref="AG372:AG383">_xlfn._xlws.FILTER(DatabaseYr[Temperature],(DatabaseYr[Station]=$C372)*(DatabaseYr[year]=AG$38),"not yet")</f>
        <v>17.399999999999999</v>
      </c>
      <c r="AH372" s="134" cm="1">
        <f t="array" ref="AH372:AH383">_xlfn._xlws.FILTER(DatabaseYr[Temperature],(DatabaseYr[Station]=$C372)*(DatabaseYr[year]=AH$38),"not yet")</f>
        <v>19.2</v>
      </c>
      <c r="AI372" s="134" cm="1">
        <f t="array" ref="AI372:AI383">_xlfn._xlws.FILTER(DatabaseYr[Temperature],(DatabaseYr[Station]=$C372)*(DatabaseYr[year]=AI$38),"not yet")</f>
        <v>18.2</v>
      </c>
      <c r="AJ372" s="134" cm="1">
        <f t="array" ref="AJ372:AJ383">_xlfn._xlws.FILTER(DatabaseYr[Temperature],(DatabaseYr[Station]=$C372)*(DatabaseYr[year]=AJ$38),"not yet")</f>
        <v>15.7</v>
      </c>
      <c r="AK372" s="184" t="str" cm="1">
        <f t="array" ref="AK372">_xlfn._xlws.FILTER(DatabaseYr[Temperature],(DatabaseYr[Station]=$C372)*(DatabaseYr[year]=AK$38),"not yet")</f>
        <v>not yet</v>
      </c>
      <c r="AP372" s="133" cm="1">
        <f t="array" ref="AP372:AP383">_xlfn._xlws.FILTER(DatabaseYr[RH],(DatabaseYr[Station]=$C372)*(DatabaseYr[year]=AP$38),"not yet")</f>
        <v>75</v>
      </c>
      <c r="AQ372" s="133" cm="1">
        <f t="array" ref="AQ372:AQ383">_xlfn._xlws.FILTER(DatabaseYr[RH],(DatabaseYr[Station]=$C372)*(DatabaseYr[year]=AQ$38),"not yet")</f>
        <v>82</v>
      </c>
      <c r="AR372" s="133" cm="1">
        <f t="array" ref="AR372:AR383">_xlfn._xlws.FILTER(DatabaseYr[RH],(DatabaseYr[Station]=$C372)*(DatabaseYr[year]=AR$38),"not yet")</f>
        <v>74</v>
      </c>
      <c r="AS372" s="133" cm="1">
        <f t="array" ref="AS372:AS383">_xlfn._xlws.FILTER(DatabaseYr[RH],(DatabaseYr[Station]=$C372)*(DatabaseYr[year]=AS$38),"not yet")</f>
        <v>83</v>
      </c>
      <c r="AT372" s="133" cm="1">
        <f t="array" ref="AT372:AT383">_xlfn._xlws.FILTER(DatabaseYr[RH],(DatabaseYr[Station]=$C372)*(DatabaseYr[year]=AT$38),"not yet")</f>
        <v>77</v>
      </c>
      <c r="AU372" s="133" cm="1">
        <f t="array" ref="AU372:AU383">_xlfn._xlws.FILTER(DatabaseYr[RH],(DatabaseYr[Station]=$C372)*(DatabaseYr[year]=AU$38),"not yet")</f>
        <v>76</v>
      </c>
      <c r="AV372" s="133" cm="1">
        <f t="array" ref="AV372:AV383">_xlfn._xlws.FILTER(DatabaseYr[RH],(DatabaseYr[Station]=$C372)*(DatabaseYr[year]=AV$38),"not yet")</f>
        <v>79</v>
      </c>
      <c r="AW372" s="183" t="str" cm="1">
        <f t="array" ref="AW372">_xlfn._xlws.FILTER(DatabaseYr[RH],(DatabaseYr[Station]=$C372)*(DatabaseYr[year]=AW$38),"not yet")</f>
        <v>not yet</v>
      </c>
      <c r="BB372" s="133" cm="1">
        <f t="array" ref="BB372:BB383">_xlfn._xlws.FILTER(DatabaseYr[Precp],(DatabaseYr[Station]=$C372)*(DatabaseYr[year]=BB$38),"not yet")</f>
        <v>6</v>
      </c>
      <c r="BC372" s="133" cm="1">
        <f t="array" ref="BC372:BC383">_xlfn._xlws.FILTER(DatabaseYr[Precp],(DatabaseYr[Station]=$C372)*(DatabaseYr[year]=BC$38),"not yet")</f>
        <v>139.4</v>
      </c>
      <c r="BD372" s="133" cm="1">
        <f t="array" ref="BD372:BD383">_xlfn._xlws.FILTER(DatabaseYr[Precp],(DatabaseYr[Station]=$C372)*(DatabaseYr[year]=BD$38),"not yet")</f>
        <v>1.3</v>
      </c>
      <c r="BE372" s="133" cm="1">
        <f t="array" ref="BE372:BE383">_xlfn._xlws.FILTER(DatabaseYr[Precp],(DatabaseYr[Station]=$C372)*(DatabaseYr[year]=BE$38),"not yet")</f>
        <v>76.5</v>
      </c>
      <c r="BF372" s="133" cm="1">
        <f t="array" ref="BF372:BF383">_xlfn._xlws.FILTER(DatabaseYr[Precp],(DatabaseYr[Station]=$C372)*(DatabaseYr[year]=BF$38),"not yet")</f>
        <v>5</v>
      </c>
      <c r="BG372" s="133" cm="1">
        <f t="array" ref="BG372:BG383">_xlfn._xlws.FILTER(DatabaseYr[Precp],(DatabaseYr[Station]=$C372)*(DatabaseYr[year]=BG$38),"not yet")</f>
        <v>14</v>
      </c>
      <c r="BH372" s="133" cm="1">
        <f t="array" ref="BH372:BH383">_xlfn._xlws.FILTER(DatabaseYr[Precp],(DatabaseYr[Station]=$C372)*(DatabaseYr[year]=BH$38),"not yet")</f>
        <v>5</v>
      </c>
      <c r="BI372" s="183" t="str" cm="1">
        <f t="array" ref="BI372">_xlfn._xlws.FILTER(DatabaseYr[Precp],(DatabaseYr[Station]=$C372)*(DatabaseYr[year]=BI$38),"not yet")</f>
        <v>not yet</v>
      </c>
      <c r="BN372" s="185" cm="1">
        <f t="array" ref="BN372:BN383">_xlfn._xlws.FILTER(DatabaseYr[Cloud Amount],(DatabaseYr[Station]=$C372)*(DatabaseYr[year]=BB$38),"not yet")</f>
        <v>5.6</v>
      </c>
      <c r="BO372" s="185" cm="1">
        <f t="array" ref="BO372:BO383">_xlfn._xlws.FILTER(DatabaseYr[Cloud Amount],(DatabaseYr[Station]=$C372)*(DatabaseYr[year]=BC$38),"not yet")</f>
        <v>7.9</v>
      </c>
      <c r="BP372" s="185" cm="1">
        <f t="array" ref="BP372:BP383">_xlfn._xlws.FILTER(DatabaseYr[Cloud Amount],(DatabaseYr[Station]=$C372)*(DatabaseYr[year]=BD$38),"not yet")</f>
        <v>5.3</v>
      </c>
      <c r="BQ372" s="185" cm="1">
        <f t="array" ref="BQ372:BQ383">_xlfn._xlws.FILTER(DatabaseYr[Cloud Amount],(DatabaseYr[Station]=$C372)*(DatabaseYr[year]=BE$38),"not yet")</f>
        <v>6.5</v>
      </c>
      <c r="BR372" s="185" cm="1">
        <f t="array" ref="BR372:BR383">_xlfn._xlws.FILTER(DatabaseYr[Cloud Amount],(DatabaseYr[Station]=$C372)*(DatabaseYr[year]=BF$38),"not yet")</f>
        <v>5.5</v>
      </c>
      <c r="BS372" s="185" cm="1">
        <f t="array" ref="BS372:BS383">_xlfn._xlws.FILTER(DatabaseYr[Cloud Amount],(DatabaseYr[Station]=$C372)*(DatabaseYr[year]=BG$38),"not yet")</f>
        <v>3.9</v>
      </c>
      <c r="BT372" s="185" cm="1">
        <f t="array" ref="BT372:BT383">_xlfn._xlws.FILTER(DatabaseYr[Cloud Amount],(DatabaseYr[Station]=$C372)*(DatabaseYr[year]=BH$38),"not yet")</f>
        <v>4.0999999999999996</v>
      </c>
      <c r="BU372" s="199" t="str" cm="1">
        <f t="array" ref="BU372">_xlfn._xlws.FILTER(DatabaseYr[Cloud Amount],(DatabaseYr[Station]=$C372)*(DatabaseYr[year]=BI$38),"not yet")</f>
        <v>not yet</v>
      </c>
    </row>
    <row r="373" spans="2:73" x14ac:dyDescent="0.25">
      <c r="D373" s="149" t="str">
        <f>$D$145</f>
        <v>February</v>
      </c>
      <c r="E373" s="147">
        <f>$E$145</f>
        <v>2</v>
      </c>
      <c r="F373" s="184">
        <v>333.18</v>
      </c>
      <c r="G373" s="184">
        <v>291.18</v>
      </c>
      <c r="H373" s="184">
        <v>332.32</v>
      </c>
      <c r="I373" s="184">
        <v>309.27999999999997</v>
      </c>
      <c r="J373" s="184">
        <v>395.34</v>
      </c>
      <c r="K373" s="184">
        <v>443.1</v>
      </c>
      <c r="L373" s="184">
        <v>575.21</v>
      </c>
      <c r="M373" s="184"/>
      <c r="R373" s="133">
        <v>143.5</v>
      </c>
      <c r="S373" s="133">
        <v>114.4</v>
      </c>
      <c r="T373" s="133">
        <v>134.80000000000001</v>
      </c>
      <c r="U373" s="133">
        <v>107.3</v>
      </c>
      <c r="V373" s="133">
        <v>181.9</v>
      </c>
      <c r="W373" s="133">
        <v>201.4</v>
      </c>
      <c r="X373" s="133">
        <v>218</v>
      </c>
      <c r="Y373" s="183"/>
      <c r="AD373" s="134">
        <v>18.100000000000001</v>
      </c>
      <c r="AE373" s="134">
        <v>16.600000000000001</v>
      </c>
      <c r="AF373" s="134">
        <v>18</v>
      </c>
      <c r="AG373" s="134">
        <v>16.8</v>
      </c>
      <c r="AH373" s="134">
        <v>21.2</v>
      </c>
      <c r="AI373" s="134">
        <v>19.2</v>
      </c>
      <c r="AJ373" s="134">
        <v>18.7</v>
      </c>
      <c r="AK373" s="184"/>
      <c r="AP373" s="133">
        <v>77</v>
      </c>
      <c r="AQ373" s="133">
        <v>76</v>
      </c>
      <c r="AR373" s="133">
        <v>72</v>
      </c>
      <c r="AS373" s="133">
        <v>81</v>
      </c>
      <c r="AT373" s="133">
        <v>75</v>
      </c>
      <c r="AU373" s="133">
        <v>76</v>
      </c>
      <c r="AV373" s="133">
        <v>81</v>
      </c>
      <c r="AW373" s="183"/>
      <c r="BB373" s="133">
        <v>30.1</v>
      </c>
      <c r="BC373" s="133">
        <v>12.3</v>
      </c>
      <c r="BD373" s="133">
        <v>1.2</v>
      </c>
      <c r="BE373" s="133">
        <v>23.7</v>
      </c>
      <c r="BF373" s="133">
        <v>8</v>
      </c>
      <c r="BG373" s="133">
        <v>10</v>
      </c>
      <c r="BH373" s="133">
        <v>0.5</v>
      </c>
      <c r="BI373" s="183"/>
      <c r="BN373" s="185">
        <v>6.3</v>
      </c>
      <c r="BO373" s="185">
        <v>6.9</v>
      </c>
      <c r="BP373" s="185">
        <v>6.2</v>
      </c>
      <c r="BQ373" s="185">
        <v>7.3</v>
      </c>
      <c r="BR373" s="185">
        <v>4.9000000000000004</v>
      </c>
      <c r="BS373" s="185">
        <v>4.0999999999999996</v>
      </c>
      <c r="BT373" s="185">
        <v>3.4</v>
      </c>
      <c r="BU373" s="199"/>
    </row>
    <row r="374" spans="2:73" x14ac:dyDescent="0.25">
      <c r="D374" s="149" t="str">
        <f>$D$146</f>
        <v>March</v>
      </c>
      <c r="E374" s="147">
        <f>$E$146</f>
        <v>3</v>
      </c>
      <c r="F374" s="184">
        <v>377.31</v>
      </c>
      <c r="G374" s="184">
        <v>292.94</v>
      </c>
      <c r="H374" s="184">
        <v>431.64</v>
      </c>
      <c r="I374" s="184">
        <v>520.41999999999996</v>
      </c>
      <c r="J374" s="184">
        <v>408.73</v>
      </c>
      <c r="K374" s="184">
        <v>502.93</v>
      </c>
      <c r="L374" s="184">
        <v>648.82000000000005</v>
      </c>
      <c r="M374" s="184"/>
      <c r="R374" s="133">
        <v>136.5</v>
      </c>
      <c r="S374" s="133">
        <v>120.1</v>
      </c>
      <c r="T374" s="133">
        <v>165.6</v>
      </c>
      <c r="U374" s="133">
        <v>221.9</v>
      </c>
      <c r="V374" s="133">
        <v>156.6</v>
      </c>
      <c r="W374" s="133">
        <v>187.2</v>
      </c>
      <c r="X374" s="133">
        <v>214.2</v>
      </c>
      <c r="Y374" s="183"/>
      <c r="AD374" s="134">
        <v>20.9</v>
      </c>
      <c r="AE374" s="134">
        <v>18.7</v>
      </c>
      <c r="AF374" s="134">
        <v>20.8</v>
      </c>
      <c r="AG374" s="134">
        <v>21</v>
      </c>
      <c r="AH374" s="134">
        <v>21.6</v>
      </c>
      <c r="AI374" s="134">
        <v>22.4</v>
      </c>
      <c r="AJ374" s="134">
        <v>21.4</v>
      </c>
      <c r="AK374" s="184"/>
      <c r="AP374" s="133">
        <v>79</v>
      </c>
      <c r="AQ374" s="133">
        <v>86</v>
      </c>
      <c r="AR374" s="133">
        <v>76</v>
      </c>
      <c r="AS374" s="133">
        <v>77</v>
      </c>
      <c r="AT374" s="133">
        <v>77</v>
      </c>
      <c r="AU374" s="133">
        <v>76</v>
      </c>
      <c r="AV374" s="133">
        <v>82</v>
      </c>
      <c r="AW374" s="183"/>
      <c r="BB374" s="133">
        <v>7.3</v>
      </c>
      <c r="BC374" s="133">
        <v>129.69999999999999</v>
      </c>
      <c r="BD374" s="133">
        <v>18.399999999999999</v>
      </c>
      <c r="BE374" s="133">
        <v>31.5</v>
      </c>
      <c r="BF374" s="133">
        <v>107.9</v>
      </c>
      <c r="BG374" s="133">
        <v>58</v>
      </c>
      <c r="BH374" s="133">
        <v>8</v>
      </c>
      <c r="BI374" s="183"/>
      <c r="BN374" s="185">
        <v>7</v>
      </c>
      <c r="BO374" s="185">
        <v>7</v>
      </c>
      <c r="BP374" s="185">
        <v>6.3</v>
      </c>
      <c r="BQ374" s="185">
        <v>4.0999999999999996</v>
      </c>
      <c r="BR374" s="185">
        <v>6.2</v>
      </c>
      <c r="BS374" s="185">
        <v>5.4</v>
      </c>
      <c r="BT374" s="185">
        <v>4.3</v>
      </c>
      <c r="BU374" s="199"/>
    </row>
    <row r="375" spans="2:73" x14ac:dyDescent="0.25">
      <c r="D375" s="149" t="str">
        <f>$D$147</f>
        <v>April</v>
      </c>
      <c r="E375" s="147">
        <f>$E$147</f>
        <v>4</v>
      </c>
      <c r="F375" s="184">
        <v>542.55999999999995</v>
      </c>
      <c r="G375" s="184">
        <v>424.81</v>
      </c>
      <c r="H375" s="184">
        <v>471.29</v>
      </c>
      <c r="I375" s="184">
        <v>533.08000000000004</v>
      </c>
      <c r="J375" s="184">
        <v>511.7</v>
      </c>
      <c r="K375" s="184">
        <v>528.99</v>
      </c>
      <c r="L375" s="184">
        <v>662.9</v>
      </c>
      <c r="M375" s="184"/>
      <c r="R375" s="133">
        <v>229.6</v>
      </c>
      <c r="S375" s="133">
        <v>165.5</v>
      </c>
      <c r="T375" s="133">
        <v>171.1</v>
      </c>
      <c r="U375" s="133">
        <v>181</v>
      </c>
      <c r="V375" s="133">
        <v>199.1</v>
      </c>
      <c r="W375" s="133">
        <v>175.1</v>
      </c>
      <c r="X375" s="133">
        <v>179.9</v>
      </c>
      <c r="Y375" s="183"/>
      <c r="AD375" s="134">
        <v>24.1</v>
      </c>
      <c r="AE375" s="134">
        <v>25.4</v>
      </c>
      <c r="AF375" s="134">
        <v>23.9</v>
      </c>
      <c r="AG375" s="134">
        <v>24.6</v>
      </c>
      <c r="AH375" s="134">
        <v>25.1</v>
      </c>
      <c r="AI375" s="134">
        <v>22.4</v>
      </c>
      <c r="AJ375" s="134">
        <v>23.7</v>
      </c>
      <c r="AK375" s="184"/>
      <c r="AP375" s="133">
        <v>76</v>
      </c>
      <c r="AQ375" s="133">
        <v>84</v>
      </c>
      <c r="AR375" s="133">
        <v>75</v>
      </c>
      <c r="AS375" s="133">
        <v>75</v>
      </c>
      <c r="AT375" s="133">
        <v>75</v>
      </c>
      <c r="AU375" s="133">
        <v>75</v>
      </c>
      <c r="AV375" s="133">
        <v>79</v>
      </c>
      <c r="AW375" s="183"/>
      <c r="BB375" s="133">
        <v>108.1</v>
      </c>
      <c r="BC375" s="133">
        <v>193.5</v>
      </c>
      <c r="BD375" s="133">
        <v>105.9</v>
      </c>
      <c r="BE375" s="133">
        <v>7.8</v>
      </c>
      <c r="BF375" s="133">
        <v>74</v>
      </c>
      <c r="BG375" s="133">
        <v>37</v>
      </c>
      <c r="BH375" s="133">
        <v>16.5</v>
      </c>
      <c r="BI375" s="183"/>
      <c r="BN375" s="185">
        <v>5.9</v>
      </c>
      <c r="BO375" s="185">
        <v>6.7</v>
      </c>
      <c r="BP375" s="185">
        <v>6.3</v>
      </c>
      <c r="BQ375" s="185">
        <v>6.7</v>
      </c>
      <c r="BR375" s="185">
        <v>5.7</v>
      </c>
      <c r="BS375" s="185">
        <v>6.1</v>
      </c>
      <c r="BT375" s="185">
        <v>5.3</v>
      </c>
      <c r="BU375" s="199"/>
    </row>
    <row r="376" spans="2:73" x14ac:dyDescent="0.25">
      <c r="D376" s="149" t="str">
        <f>$D$148</f>
        <v>May</v>
      </c>
      <c r="E376" s="147">
        <f>$E$148</f>
        <v>5</v>
      </c>
      <c r="F376" s="184">
        <v>463.7</v>
      </c>
      <c r="G376" s="184">
        <v>531.71</v>
      </c>
      <c r="H376" s="184">
        <v>509.66</v>
      </c>
      <c r="I376" s="184">
        <v>649.29</v>
      </c>
      <c r="J376" s="184">
        <v>417.17</v>
      </c>
      <c r="K376" s="184">
        <v>561.36</v>
      </c>
      <c r="L376" s="184">
        <v>850.33</v>
      </c>
      <c r="M376" s="184"/>
      <c r="R376" s="133">
        <v>171.4</v>
      </c>
      <c r="S376" s="133">
        <v>213.5</v>
      </c>
      <c r="T376" s="133">
        <v>160.80000000000001</v>
      </c>
      <c r="U376" s="133">
        <v>247.5</v>
      </c>
      <c r="V376" s="133">
        <v>109.4</v>
      </c>
      <c r="W376" s="133">
        <v>190.5</v>
      </c>
      <c r="X376" s="133">
        <v>262.8</v>
      </c>
      <c r="Y376" s="183"/>
      <c r="AD376" s="134">
        <v>27.3</v>
      </c>
      <c r="AE376" s="134">
        <v>27.9</v>
      </c>
      <c r="AF376" s="134">
        <v>27</v>
      </c>
      <c r="AG376" s="134">
        <v>28.5</v>
      </c>
      <c r="AH376" s="134">
        <v>25.9</v>
      </c>
      <c r="AI376" s="134">
        <v>27.8</v>
      </c>
      <c r="AJ376" s="134">
        <v>28.9</v>
      </c>
      <c r="AK376" s="184"/>
      <c r="AP376" s="133">
        <v>81</v>
      </c>
      <c r="AQ376" s="133">
        <v>80</v>
      </c>
      <c r="AR376" s="133">
        <v>77</v>
      </c>
      <c r="AS376" s="133">
        <v>76</v>
      </c>
      <c r="AT376" s="133">
        <v>78</v>
      </c>
      <c r="AU376" s="133">
        <v>76</v>
      </c>
      <c r="AV376" s="133">
        <v>74</v>
      </c>
      <c r="AW376" s="183"/>
      <c r="BB376" s="133">
        <v>405.5</v>
      </c>
      <c r="BC376" s="133">
        <v>33.5</v>
      </c>
      <c r="BD376" s="133">
        <v>77.8</v>
      </c>
      <c r="BE376" s="133">
        <v>46.5</v>
      </c>
      <c r="BF376" s="133">
        <v>239.7</v>
      </c>
      <c r="BG376" s="133">
        <v>287.3</v>
      </c>
      <c r="BH376" s="133">
        <v>121.5</v>
      </c>
      <c r="BI376" s="183"/>
      <c r="BN376" s="185">
        <v>7</v>
      </c>
      <c r="BO376" s="185">
        <v>6.4</v>
      </c>
      <c r="BP376" s="185">
        <v>7</v>
      </c>
      <c r="BQ376" s="185">
        <v>5.6</v>
      </c>
      <c r="BR376" s="185">
        <v>8</v>
      </c>
      <c r="BS376" s="185">
        <v>6.3</v>
      </c>
      <c r="BT376" s="185">
        <v>5.2</v>
      </c>
      <c r="BU376" s="199"/>
    </row>
    <row r="377" spans="2:73" x14ac:dyDescent="0.25">
      <c r="D377" s="149" t="str">
        <f>$D$149</f>
        <v>June</v>
      </c>
      <c r="E377" s="147">
        <f>$E$149</f>
        <v>6</v>
      </c>
      <c r="F377" s="184">
        <v>596.82000000000005</v>
      </c>
      <c r="G377" s="184">
        <v>495</v>
      </c>
      <c r="H377" s="184">
        <v>475.84</v>
      </c>
      <c r="I377" s="184">
        <v>510.17</v>
      </c>
      <c r="J377" s="184">
        <v>458.52</v>
      </c>
      <c r="K377" s="184">
        <v>619.58000000000004</v>
      </c>
      <c r="L377" s="184">
        <v>589.52</v>
      </c>
      <c r="M377" s="184"/>
      <c r="R377" s="133">
        <v>282.10000000000002</v>
      </c>
      <c r="S377" s="133">
        <v>213.5</v>
      </c>
      <c r="T377" s="133">
        <v>177.9</v>
      </c>
      <c r="U377" s="133">
        <v>176</v>
      </c>
      <c r="V377" s="133">
        <v>166.2</v>
      </c>
      <c r="W377" s="133">
        <v>245.4</v>
      </c>
      <c r="X377" s="133">
        <v>131.6</v>
      </c>
      <c r="Y377" s="183"/>
      <c r="AD377" s="134">
        <v>30.1</v>
      </c>
      <c r="AE377" s="134">
        <v>29.1</v>
      </c>
      <c r="AF377" s="134">
        <v>29</v>
      </c>
      <c r="AG377" s="134">
        <v>28.5</v>
      </c>
      <c r="AH377" s="134">
        <v>28.9</v>
      </c>
      <c r="AI377" s="134">
        <v>29.8</v>
      </c>
      <c r="AJ377" s="134">
        <v>28.2</v>
      </c>
      <c r="AK377" s="184"/>
      <c r="AP377" s="133">
        <v>72</v>
      </c>
      <c r="AQ377" s="133">
        <v>80</v>
      </c>
      <c r="AR377" s="133">
        <v>78</v>
      </c>
      <c r="AS377" s="133">
        <v>79</v>
      </c>
      <c r="AT377" s="133">
        <v>73</v>
      </c>
      <c r="AU377" s="133">
        <v>71</v>
      </c>
      <c r="AV377" s="133">
        <v>82</v>
      </c>
      <c r="AW377" s="183"/>
      <c r="BB377" s="133">
        <v>44.8</v>
      </c>
      <c r="BC377" s="133">
        <v>262.5</v>
      </c>
      <c r="BD377" s="133">
        <v>578</v>
      </c>
      <c r="BE377" s="133">
        <v>428.2</v>
      </c>
      <c r="BF377" s="133">
        <v>316.5</v>
      </c>
      <c r="BG377" s="133">
        <v>124.3</v>
      </c>
      <c r="BH377" s="133">
        <v>731.5</v>
      </c>
      <c r="BI377" s="183"/>
      <c r="BN377" s="185">
        <v>5.9</v>
      </c>
      <c r="BO377" s="185">
        <v>6.4</v>
      </c>
      <c r="BP377" s="185">
        <v>7.1</v>
      </c>
      <c r="BQ377" s="185">
        <v>7.4</v>
      </c>
      <c r="BR377" s="185">
        <v>7.5</v>
      </c>
      <c r="BS377" s="185">
        <v>5.7</v>
      </c>
      <c r="BT377" s="185">
        <v>7.5</v>
      </c>
      <c r="BU377" s="199"/>
    </row>
    <row r="378" spans="2:73" x14ac:dyDescent="0.25">
      <c r="D378" s="149" t="str">
        <f>$D$150</f>
        <v>July</v>
      </c>
      <c r="E378" s="147">
        <f>$E$150</f>
        <v>7</v>
      </c>
      <c r="F378" s="184">
        <v>527.44000000000005</v>
      </c>
      <c r="G378" s="184">
        <v>533.65</v>
      </c>
      <c r="H378" s="184">
        <v>447.71</v>
      </c>
      <c r="I378" s="184">
        <v>523.34</v>
      </c>
      <c r="J378" s="184">
        <v>482.84</v>
      </c>
      <c r="K378" s="184">
        <v>592.23</v>
      </c>
      <c r="L378" s="184">
        <v>624.54</v>
      </c>
      <c r="M378" s="184"/>
      <c r="R378" s="133">
        <v>199.1</v>
      </c>
      <c r="S378" s="133">
        <v>232.1</v>
      </c>
      <c r="T378" s="133">
        <v>192.2</v>
      </c>
      <c r="U378" s="133">
        <v>173.3</v>
      </c>
      <c r="V378" s="133">
        <v>172.1</v>
      </c>
      <c r="W378" s="133">
        <v>227.6</v>
      </c>
      <c r="X378" s="133">
        <v>202.5</v>
      </c>
      <c r="Y378" s="183"/>
      <c r="AD378" s="134">
        <v>29.2</v>
      </c>
      <c r="AE378" s="134">
        <v>29.5</v>
      </c>
      <c r="AF378" s="134">
        <v>28.9</v>
      </c>
      <c r="AG378" s="134">
        <v>29</v>
      </c>
      <c r="AH378" s="134">
        <v>29.2</v>
      </c>
      <c r="AI378" s="134">
        <v>30.2</v>
      </c>
      <c r="AJ378" s="134">
        <v>28.9</v>
      </c>
      <c r="AK378" s="184"/>
      <c r="AP378" s="133">
        <v>75</v>
      </c>
      <c r="AQ378" s="133">
        <v>77</v>
      </c>
      <c r="AR378" s="133">
        <v>80</v>
      </c>
      <c r="AS378" s="133">
        <v>79</v>
      </c>
      <c r="AT378" s="133">
        <v>74</v>
      </c>
      <c r="AU378" s="133">
        <v>69</v>
      </c>
      <c r="AV378" s="133">
        <v>81</v>
      </c>
      <c r="AW378" s="183"/>
      <c r="BB378" s="133">
        <v>245.6</v>
      </c>
      <c r="BC378" s="133">
        <v>208.7</v>
      </c>
      <c r="BD378" s="133">
        <v>663.2</v>
      </c>
      <c r="BE378" s="133">
        <v>377.9</v>
      </c>
      <c r="BF378" s="133">
        <v>335.5</v>
      </c>
      <c r="BG378" s="133">
        <v>128</v>
      </c>
      <c r="BH378" s="133">
        <v>246</v>
      </c>
      <c r="BI378" s="183"/>
      <c r="BN378" s="185">
        <v>7.1</v>
      </c>
      <c r="BO378" s="185">
        <v>5.8</v>
      </c>
      <c r="BP378" s="185">
        <v>6.8</v>
      </c>
      <c r="BQ378" s="185">
        <v>7</v>
      </c>
      <c r="BR378" s="185">
        <v>7.2</v>
      </c>
      <c r="BS378" s="185">
        <v>6.3</v>
      </c>
      <c r="BT378" s="185">
        <v>6.6</v>
      </c>
      <c r="BU378" s="199"/>
    </row>
    <row r="379" spans="2:73" x14ac:dyDescent="0.25">
      <c r="D379" s="149" t="str">
        <f>$D$151</f>
        <v>August</v>
      </c>
      <c r="E379" s="147">
        <f>$E$151</f>
        <v>8</v>
      </c>
      <c r="F379" s="184">
        <v>391.89</v>
      </c>
      <c r="G379" s="184">
        <v>469.82</v>
      </c>
      <c r="H379" s="184">
        <v>571.22</v>
      </c>
      <c r="I379" s="184">
        <v>468.4</v>
      </c>
      <c r="J379" s="184">
        <v>387.74</v>
      </c>
      <c r="K379" s="184">
        <v>512.82000000000005</v>
      </c>
      <c r="L379" s="184">
        <v>531.14</v>
      </c>
      <c r="M379" s="184"/>
      <c r="R379" s="133">
        <v>146.69999999999999</v>
      </c>
      <c r="S379" s="133">
        <v>179.8</v>
      </c>
      <c r="T379" s="133">
        <v>214.3</v>
      </c>
      <c r="U379" s="133">
        <v>144.1</v>
      </c>
      <c r="V379" s="133">
        <v>114.9</v>
      </c>
      <c r="W379" s="133">
        <v>179.9</v>
      </c>
      <c r="X379" s="133">
        <v>172.1</v>
      </c>
      <c r="Y379" s="183"/>
      <c r="AD379" s="134">
        <v>28.1</v>
      </c>
      <c r="AE379" s="134">
        <v>29</v>
      </c>
      <c r="AF379" s="134">
        <v>29.8</v>
      </c>
      <c r="AG379" s="134">
        <v>28.3</v>
      </c>
      <c r="AH379" s="134">
        <v>28.5</v>
      </c>
      <c r="AI379" s="134">
        <v>28.8</v>
      </c>
      <c r="AJ379" s="134">
        <v>28.1</v>
      </c>
      <c r="AK379" s="184"/>
      <c r="AP379" s="133">
        <v>80</v>
      </c>
      <c r="AQ379" s="133">
        <v>81</v>
      </c>
      <c r="AR379" s="133">
        <v>76</v>
      </c>
      <c r="AS379" s="133">
        <v>78</v>
      </c>
      <c r="AT379" s="133">
        <v>81</v>
      </c>
      <c r="AU379" s="133">
        <v>75</v>
      </c>
      <c r="AV379" s="133">
        <v>83</v>
      </c>
      <c r="AW379" s="183"/>
      <c r="BB379" s="133">
        <v>560.5</v>
      </c>
      <c r="BC379" s="133">
        <v>189.4</v>
      </c>
      <c r="BD379" s="133">
        <v>198.6</v>
      </c>
      <c r="BE379" s="133">
        <v>858.5</v>
      </c>
      <c r="BF379" s="133">
        <v>631.5</v>
      </c>
      <c r="BG379" s="133">
        <v>262.2</v>
      </c>
      <c r="BH379" s="133">
        <v>861</v>
      </c>
      <c r="BI379" s="183"/>
      <c r="BN379" s="185">
        <v>7.3</v>
      </c>
      <c r="BO379" s="185">
        <v>7</v>
      </c>
      <c r="BP379" s="185">
        <v>6.2</v>
      </c>
      <c r="BQ379" s="185">
        <v>7.7</v>
      </c>
      <c r="BR379" s="185">
        <v>8</v>
      </c>
      <c r="BS379" s="185">
        <v>6.5</v>
      </c>
      <c r="BT379" s="185">
        <v>7</v>
      </c>
      <c r="BU379" s="199"/>
    </row>
    <row r="380" spans="2:73" x14ac:dyDescent="0.25">
      <c r="D380" s="149" t="str">
        <f>$D$152</f>
        <v>September</v>
      </c>
      <c r="E380" s="147">
        <f>$E$152</f>
        <v>9</v>
      </c>
      <c r="F380" s="184">
        <v>456.75</v>
      </c>
      <c r="G380" s="184">
        <v>387.88</v>
      </c>
      <c r="H380" s="184">
        <v>546.79</v>
      </c>
      <c r="I380" s="184">
        <v>514.5</v>
      </c>
      <c r="J380" s="184">
        <v>474.13</v>
      </c>
      <c r="K380" s="184">
        <v>728.59</v>
      </c>
      <c r="L380" s="184">
        <v>599.11</v>
      </c>
      <c r="M380" s="184"/>
      <c r="R380" s="133">
        <v>200.1</v>
      </c>
      <c r="S380" s="133">
        <v>146.9</v>
      </c>
      <c r="T380" s="133">
        <v>228</v>
      </c>
      <c r="U380" s="133">
        <v>207.1</v>
      </c>
      <c r="V380" s="133">
        <v>190.9</v>
      </c>
      <c r="W380" s="133">
        <v>235.9</v>
      </c>
      <c r="X380" s="133">
        <v>223.8</v>
      </c>
      <c r="Y380" s="183"/>
      <c r="AD380" s="134">
        <v>27.5</v>
      </c>
      <c r="AE380" s="134">
        <v>27.6</v>
      </c>
      <c r="AF380" s="134">
        <v>29.5</v>
      </c>
      <c r="AG380" s="134">
        <v>28.1</v>
      </c>
      <c r="AH380" s="134">
        <v>27.8</v>
      </c>
      <c r="AI380" s="134">
        <v>28.5</v>
      </c>
      <c r="AJ380" s="134">
        <v>28.9</v>
      </c>
      <c r="AK380" s="184"/>
      <c r="AP380" s="133">
        <v>83</v>
      </c>
      <c r="AQ380" s="133">
        <v>82</v>
      </c>
      <c r="AR380" s="133">
        <v>76</v>
      </c>
      <c r="AS380" s="133">
        <v>78</v>
      </c>
      <c r="AT380" s="133">
        <v>75</v>
      </c>
      <c r="AU380" s="133">
        <v>73</v>
      </c>
      <c r="AV380" s="133">
        <v>81</v>
      </c>
      <c r="AW380" s="183"/>
      <c r="BB380" s="133">
        <v>333.1</v>
      </c>
      <c r="BC380" s="133">
        <v>637.20000000000005</v>
      </c>
      <c r="BD380" s="133">
        <v>117.2</v>
      </c>
      <c r="BE380" s="133">
        <v>118.5</v>
      </c>
      <c r="BF380" s="133">
        <v>132.19999999999999</v>
      </c>
      <c r="BG380" s="133">
        <v>31</v>
      </c>
      <c r="BH380" s="133">
        <v>44</v>
      </c>
      <c r="BI380" s="183"/>
      <c r="BN380" s="185">
        <v>5.6</v>
      </c>
      <c r="BO380" s="185">
        <v>6.6</v>
      </c>
      <c r="BP380" s="185">
        <v>5.2</v>
      </c>
      <c r="BQ380" s="185">
        <v>6</v>
      </c>
      <c r="BR380" s="185">
        <v>6</v>
      </c>
      <c r="BS380" s="185">
        <v>5</v>
      </c>
      <c r="BT380" s="185">
        <v>4.8</v>
      </c>
      <c r="BU380" s="199"/>
    </row>
    <row r="381" spans="2:73" x14ac:dyDescent="0.25">
      <c r="D381" s="149" t="str">
        <f>$D$153</f>
        <v>October</v>
      </c>
      <c r="E381" s="147">
        <f>$E$153</f>
        <v>10</v>
      </c>
      <c r="F381" s="184">
        <v>411.4</v>
      </c>
      <c r="G381" s="184">
        <v>415.67</v>
      </c>
      <c r="H381" s="184">
        <v>461.5</v>
      </c>
      <c r="I381" s="184">
        <v>485.75</v>
      </c>
      <c r="J381" s="184">
        <v>464.38</v>
      </c>
      <c r="K381" s="184">
        <v>449.66</v>
      </c>
      <c r="L381" s="184">
        <v>511.55</v>
      </c>
      <c r="M381" s="184"/>
      <c r="R381" s="133">
        <v>182.6</v>
      </c>
      <c r="S381" s="133">
        <v>168.6</v>
      </c>
      <c r="T381" s="133">
        <v>207.5</v>
      </c>
      <c r="U381" s="133">
        <v>227.1</v>
      </c>
      <c r="V381" s="133">
        <v>235</v>
      </c>
      <c r="W381" s="133">
        <v>210.3</v>
      </c>
      <c r="X381" s="133">
        <v>197</v>
      </c>
      <c r="Y381" s="183"/>
      <c r="AD381" s="134">
        <v>25.8</v>
      </c>
      <c r="AE381" s="134">
        <v>27.3</v>
      </c>
      <c r="AF381" s="134">
        <v>26.2</v>
      </c>
      <c r="AG381" s="134">
        <v>24.6</v>
      </c>
      <c r="AH381" s="134">
        <v>25.9</v>
      </c>
      <c r="AI381" s="134">
        <v>25.9</v>
      </c>
      <c r="AJ381" s="134">
        <v>26.4</v>
      </c>
      <c r="AK381" s="184"/>
      <c r="AP381" s="133">
        <v>85</v>
      </c>
      <c r="AQ381" s="133">
        <v>80</v>
      </c>
      <c r="AR381" s="133">
        <v>74</v>
      </c>
      <c r="AS381" s="133">
        <v>75</v>
      </c>
      <c r="AT381" s="133">
        <v>74</v>
      </c>
      <c r="AU381" s="133">
        <v>74</v>
      </c>
      <c r="AV381" s="133">
        <v>79</v>
      </c>
      <c r="AW381" s="183"/>
      <c r="BB381" s="133">
        <v>17.5</v>
      </c>
      <c r="BC381" s="133">
        <v>24.8</v>
      </c>
      <c r="BD381" s="133">
        <v>79</v>
      </c>
      <c r="BE381" s="133">
        <v>8.8000000000000007</v>
      </c>
      <c r="BF381" s="133">
        <v>5.5</v>
      </c>
      <c r="BG381" s="133">
        <v>1.5</v>
      </c>
      <c r="BH381" s="133">
        <v>16.5</v>
      </c>
      <c r="BI381" s="183"/>
      <c r="BN381" s="185">
        <v>5.7</v>
      </c>
      <c r="BO381" s="185">
        <v>5.8</v>
      </c>
      <c r="BP381" s="185">
        <v>5.0999999999999996</v>
      </c>
      <c r="BQ381" s="185">
        <v>4.3</v>
      </c>
      <c r="BR381" s="185">
        <v>4.3</v>
      </c>
      <c r="BS381" s="185">
        <v>5</v>
      </c>
      <c r="BT381" s="185">
        <v>5.5</v>
      </c>
      <c r="BU381" s="199"/>
    </row>
    <row r="382" spans="2:73" x14ac:dyDescent="0.25">
      <c r="D382" s="149" t="str">
        <f>$D$154</f>
        <v>November</v>
      </c>
      <c r="E382" s="147">
        <f>$E$154</f>
        <v>11</v>
      </c>
      <c r="F382" s="184">
        <v>340.94</v>
      </c>
      <c r="G382" s="184">
        <v>320.19</v>
      </c>
      <c r="H382" s="184">
        <v>336.2</v>
      </c>
      <c r="I382" s="184">
        <v>346.75</v>
      </c>
      <c r="J382" s="184">
        <v>370.72</v>
      </c>
      <c r="K382" s="184">
        <v>312.55</v>
      </c>
      <c r="L382" s="184">
        <v>418.59</v>
      </c>
      <c r="M382" s="184"/>
      <c r="R382" s="133">
        <v>190.3</v>
      </c>
      <c r="S382" s="133">
        <v>138.80000000000001</v>
      </c>
      <c r="T382" s="133">
        <v>135.19999999999999</v>
      </c>
      <c r="U382" s="133">
        <v>157.80000000000001</v>
      </c>
      <c r="V382" s="133">
        <v>206</v>
      </c>
      <c r="W382" s="133">
        <v>156.80000000000001</v>
      </c>
      <c r="X382" s="133">
        <v>171.9</v>
      </c>
      <c r="Y382" s="183"/>
      <c r="AD382" s="134">
        <v>24</v>
      </c>
      <c r="AE382" s="134">
        <v>23.4</v>
      </c>
      <c r="AF382" s="134">
        <v>23.3</v>
      </c>
      <c r="AG382" s="134">
        <v>23.1</v>
      </c>
      <c r="AH382" s="134">
        <v>22.6</v>
      </c>
      <c r="AI382" s="134">
        <v>23.7</v>
      </c>
      <c r="AJ382" s="134">
        <v>22.2</v>
      </c>
      <c r="AK382" s="184"/>
      <c r="AP382" s="133">
        <v>80</v>
      </c>
      <c r="AQ382" s="133">
        <v>78</v>
      </c>
      <c r="AR382" s="133">
        <v>78</v>
      </c>
      <c r="AS382" s="133">
        <v>80</v>
      </c>
      <c r="AT382" s="133">
        <v>72</v>
      </c>
      <c r="AU382" s="133">
        <v>78</v>
      </c>
      <c r="AV382" s="133">
        <v>79</v>
      </c>
      <c r="AW382" s="183"/>
      <c r="BB382" s="133">
        <v>0.4</v>
      </c>
      <c r="BC382" s="133">
        <v>44.7</v>
      </c>
      <c r="BD382" s="133">
        <v>10.5</v>
      </c>
      <c r="BE382" s="133">
        <v>8</v>
      </c>
      <c r="BF382" s="133">
        <v>0</v>
      </c>
      <c r="BG382" s="133">
        <v>6</v>
      </c>
      <c r="BH382" s="133">
        <v>8.5</v>
      </c>
      <c r="BI382" s="183"/>
      <c r="BN382" s="185">
        <v>4.9000000000000004</v>
      </c>
      <c r="BO382" s="185">
        <v>5.9</v>
      </c>
      <c r="BP382" s="185">
        <v>6.8</v>
      </c>
      <c r="BQ382" s="185">
        <v>5.5</v>
      </c>
      <c r="BR382" s="185">
        <v>4.0999999999999996</v>
      </c>
      <c r="BS382" s="185">
        <v>5.7</v>
      </c>
      <c r="BT382" s="185">
        <v>5.6</v>
      </c>
      <c r="BU382" s="199"/>
    </row>
    <row r="383" spans="2:73" x14ac:dyDescent="0.25">
      <c r="D383" s="149" t="str">
        <f>$D$155</f>
        <v>December</v>
      </c>
      <c r="E383" s="147">
        <f>$E$155</f>
        <v>12</v>
      </c>
      <c r="F383" s="184">
        <v>295.99</v>
      </c>
      <c r="G383" s="184">
        <v>324.11</v>
      </c>
      <c r="H383" s="184">
        <v>309.58999999999997</v>
      </c>
      <c r="I383" s="184">
        <v>360.3</v>
      </c>
      <c r="J383" s="184">
        <v>344.88</v>
      </c>
      <c r="K383" s="184">
        <v>278.33999999999997</v>
      </c>
      <c r="L383" s="184">
        <v>389.23</v>
      </c>
      <c r="M383" s="184"/>
      <c r="R383" s="133">
        <v>161.19999999999999</v>
      </c>
      <c r="S383" s="133">
        <v>171.4</v>
      </c>
      <c r="T383" s="133">
        <v>141.9</v>
      </c>
      <c r="U383" s="133">
        <v>189.4</v>
      </c>
      <c r="V383" s="133">
        <v>167.2</v>
      </c>
      <c r="W383" s="133">
        <v>127.6</v>
      </c>
      <c r="X383" s="133">
        <v>186.6</v>
      </c>
      <c r="Y383" s="183"/>
      <c r="AD383" s="134">
        <v>19.8</v>
      </c>
      <c r="AE383" s="134">
        <v>20.399999999999999</v>
      </c>
      <c r="AF383" s="134">
        <v>18.600000000000001</v>
      </c>
      <c r="AG383" s="134">
        <v>20.7</v>
      </c>
      <c r="AH383" s="134">
        <v>19.100000000000001</v>
      </c>
      <c r="AI383" s="134">
        <v>19.8</v>
      </c>
      <c r="AJ383" s="134">
        <v>18.399999999999999</v>
      </c>
      <c r="AK383" s="184"/>
      <c r="AP383" s="133">
        <v>76</v>
      </c>
      <c r="AQ383" s="133">
        <v>75</v>
      </c>
      <c r="AR383" s="133">
        <v>78</v>
      </c>
      <c r="AS383" s="133">
        <v>75</v>
      </c>
      <c r="AT383" s="133">
        <v>76</v>
      </c>
      <c r="AU383" s="133">
        <v>75</v>
      </c>
      <c r="AV383" s="133">
        <v>79</v>
      </c>
      <c r="AW383" s="183"/>
      <c r="BB383" s="133">
        <v>31.4</v>
      </c>
      <c r="BC383" s="133">
        <v>10</v>
      </c>
      <c r="BD383" s="133">
        <v>3.7</v>
      </c>
      <c r="BE383" s="133" t="str">
        <v>T</v>
      </c>
      <c r="BF383" s="133">
        <v>122</v>
      </c>
      <c r="BG383" s="133">
        <v>23.5</v>
      </c>
      <c r="BH383" s="133">
        <v>22.5</v>
      </c>
      <c r="BI383" s="183"/>
      <c r="BN383" s="185">
        <v>5.7</v>
      </c>
      <c r="BO383" s="185">
        <v>5.2</v>
      </c>
      <c r="BP383" s="185">
        <v>6.1</v>
      </c>
      <c r="BQ383" s="185">
        <v>4.8</v>
      </c>
      <c r="BR383" s="185">
        <v>5.3</v>
      </c>
      <c r="BS383" s="185">
        <v>6.9</v>
      </c>
      <c r="BT383" s="185">
        <v>4.5</v>
      </c>
      <c r="BU383" s="199"/>
    </row>
    <row r="384" spans="2:73" x14ac:dyDescent="0.25">
      <c r="B384" s="195" t="str">
        <f>_xlfn.XLOOKUP(C384,TableStation[Station],TableStation[Name])</f>
        <v>澎湖</v>
      </c>
      <c r="C384" s="196" t="s">
        <v>5926</v>
      </c>
      <c r="D384" s="197" t="str">
        <f>$D$144</f>
        <v>January</v>
      </c>
      <c r="E384" s="198">
        <f>$E$144</f>
        <v>1</v>
      </c>
      <c r="F384" s="184" cm="1">
        <f t="array" ref="F384:F395">_xlfn._xlws.FILTER(DatabaseYr[GloblRad],(DatabaseYr[Station]=$C384)*(DatabaseYr[year]=F$38),"not yet")</f>
        <v>259.06</v>
      </c>
      <c r="G384" s="184" cm="1">
        <f t="array" ref="G384:G395">_xlfn._xlws.FILTER(DatabaseYr[GloblRad],(DatabaseYr[Station]=$C384)*(DatabaseYr[year]=G$38),"not yet")</f>
        <v>200.99</v>
      </c>
      <c r="H384" s="184" cm="1">
        <f t="array" ref="H384:H395">_xlfn._xlws.FILTER(DatabaseYr[GloblRad],(DatabaseYr[Station]=$C384)*(DatabaseYr[year]=H$38),"not yet")</f>
        <v>332.22</v>
      </c>
      <c r="I384" s="184" cm="1">
        <f t="array" ref="I384:I395">_xlfn._xlws.FILTER(DatabaseYr[GloblRad],(DatabaseYr[Station]=$C384)*(DatabaseYr[year]=I$38),"not yet")</f>
        <v>306.06</v>
      </c>
      <c r="J384" s="184" cm="1">
        <f t="array" ref="J384:J395">_xlfn._xlws.FILTER(DatabaseYr[GloblRad],(DatabaseYr[Station]=$C384)*(DatabaseYr[year]=J$38),"not yet")</f>
        <v>254.84</v>
      </c>
      <c r="K384" s="184" cm="1">
        <f t="array" ref="K384:K395">_xlfn._xlws.FILTER(DatabaseYr[GloblRad],(DatabaseYr[Station]=$C384)*(DatabaseYr[year]=K$38),"not yet")</f>
        <v>357.75</v>
      </c>
      <c r="L384" s="184" cm="1">
        <f t="array" ref="L384:L395">_xlfn._xlws.FILTER(DatabaseYr[GloblRad],(DatabaseYr[Station]=$C384)*(DatabaseYr[year]=L$38),"not yet")</f>
        <v>348.73</v>
      </c>
      <c r="M384" s="184" t="str" cm="1">
        <f t="array" ref="M384">_xlfn._xlws.FILTER(DatabaseYr[GloblRad],(DatabaseYr[Station]=$C384)*(DatabaseYr[year]=M$38),"not yet")</f>
        <v>not yet</v>
      </c>
      <c r="R384" s="133" cm="1">
        <f t="array" ref="R384:R395">_xlfn._xlws.FILTER(DatabaseYr[SunShine],(DatabaseYr[Station]=$C384)*(DatabaseYr[year]=F$38),"not yet")</f>
        <v>127.4</v>
      </c>
      <c r="S384" s="133" cm="1">
        <f t="array" ref="S384:S395">_xlfn._xlws.FILTER(DatabaseYr[SunShine],(DatabaseYr[Station]=$C384)*(DatabaseYr[year]=S$38),"not yet")</f>
        <v>49.3</v>
      </c>
      <c r="T384" s="133" cm="1">
        <f t="array" ref="T384:T395">_xlfn._xlws.FILTER(DatabaseYr[SunShine],(DatabaseYr[Station]=$C384)*(DatabaseYr[year]=T$38),"not yet")</f>
        <v>88.7</v>
      </c>
      <c r="U384" s="133" cm="1">
        <f t="array" ref="U384:U395">_xlfn._xlws.FILTER(DatabaseYr[SunShine],(DatabaseYr[Station]=$C384)*(DatabaseYr[year]=U$38),"not yet")</f>
        <v>93.4</v>
      </c>
      <c r="V384" s="133" cm="1">
        <f t="array" ref="V384:V395">_xlfn._xlws.FILTER(DatabaseYr[SunShine],(DatabaseYr[Station]=$C384)*(DatabaseYr[year]=V$38),"not yet")</f>
        <v>81.7</v>
      </c>
      <c r="W384" s="133" cm="1">
        <f t="array" ref="W384:W395">_xlfn._xlws.FILTER(DatabaseYr[SunShine],(DatabaseYr[Station]=$C384)*(DatabaseYr[year]=W$38),"not yet")</f>
        <v>138.30000000000001</v>
      </c>
      <c r="X384" s="133" cm="1">
        <f t="array" ref="X384:X395">_xlfn._xlws.FILTER(DatabaseYr[SunShine],(DatabaseYr[Station]=$C384)*(DatabaseYr[year]=X$38),"not yet")</f>
        <v>128.5</v>
      </c>
      <c r="Y384" s="183" t="str" cm="1">
        <f t="array" ref="Y384">_xlfn._xlws.FILTER(DatabaseYr[SunShine],(DatabaseYr[Station]=$C384)*(DatabaseYr[year]=Y$38),"not yet")</f>
        <v>not yet</v>
      </c>
      <c r="AD384" s="134" cm="1">
        <f t="array" ref="AD384:AD395">_xlfn._xlws.FILTER(DatabaseYr[Temperature],(DatabaseYr[Station]=$C384)*(DatabaseYr[year]=AD$38),"not yet")</f>
        <v>17.3</v>
      </c>
      <c r="AE384" s="134" cm="1">
        <f t="array" ref="AE384:AE395">_xlfn._xlws.FILTER(DatabaseYr[Temperature],(DatabaseYr[Station]=$C384)*(DatabaseYr[year]=AE$38),"not yet")</f>
        <v>17</v>
      </c>
      <c r="AF384" s="134" cm="1">
        <f t="array" ref="AF384:AF395">_xlfn._xlws.FILTER(DatabaseYr[Temperature],(DatabaseYr[Station]=$C384)*(DatabaseYr[year]=AF$38),"not yet")</f>
        <v>18.600000000000001</v>
      </c>
      <c r="AG384" s="134" cm="1">
        <f t="array" ref="AG384:AG395">_xlfn._xlws.FILTER(DatabaseYr[Temperature],(DatabaseYr[Station]=$C384)*(DatabaseYr[year]=AG$38),"not yet")</f>
        <v>17.600000000000001</v>
      </c>
      <c r="AH384" s="134" cm="1">
        <f t="array" ref="AH384:AH395">_xlfn._xlws.FILTER(DatabaseYr[Temperature],(DatabaseYr[Station]=$C384)*(DatabaseYr[year]=AH$38),"not yet")</f>
        <v>18</v>
      </c>
      <c r="AI384" s="134" cm="1">
        <f t="array" ref="AI384:AI395">_xlfn._xlws.FILTER(DatabaseYr[Temperature],(DatabaseYr[Station]=$C384)*(DatabaseYr[year]=AI$38),"not yet")</f>
        <v>18.399999999999999</v>
      </c>
      <c r="AJ384" s="134" cm="1">
        <f t="array" ref="AJ384:AJ395">_xlfn._xlws.FILTER(DatabaseYr[Temperature],(DatabaseYr[Station]=$C384)*(DatabaseYr[year]=AJ$38),"not yet")</f>
        <v>15.5</v>
      </c>
      <c r="AK384" s="184" t="str" cm="1">
        <f t="array" ref="AK384">_xlfn._xlws.FILTER(DatabaseYr[Temperature],(DatabaseYr[Station]=$C384)*(DatabaseYr[year]=AK$38),"not yet")</f>
        <v>not yet</v>
      </c>
      <c r="AP384" s="133" cm="1">
        <f t="array" ref="AP384:AP395">_xlfn._xlws.FILTER(DatabaseYr[RH],(DatabaseYr[Station]=$C384)*(DatabaseYr[year]=AP$38),"not yet")</f>
        <v>73</v>
      </c>
      <c r="AQ384" s="133" cm="1">
        <f t="array" ref="AQ384:AQ395">_xlfn._xlws.FILTER(DatabaseYr[RH],(DatabaseYr[Station]=$C384)*(DatabaseYr[year]=AQ$38),"not yet")</f>
        <v>80</v>
      </c>
      <c r="AR384" s="133" cm="1">
        <f t="array" ref="AR384:AR395">_xlfn._xlws.FILTER(DatabaseYr[RH],(DatabaseYr[Station]=$C384)*(DatabaseYr[year]=AR$38),"not yet")</f>
        <v>77</v>
      </c>
      <c r="AS384" s="133" cm="1">
        <f t="array" ref="AS384:AS395">_xlfn._xlws.FILTER(DatabaseYr[RH],(DatabaseYr[Station]=$C384)*(DatabaseYr[year]=AS$38),"not yet")</f>
        <v>77</v>
      </c>
      <c r="AT384" s="133" cm="1">
        <f t="array" ref="AT384:AT395">_xlfn._xlws.FILTER(DatabaseYr[RH],(DatabaseYr[Station]=$C384)*(DatabaseYr[year]=AT$38),"not yet")</f>
        <v>82</v>
      </c>
      <c r="AU384" s="133" cm="1">
        <f t="array" ref="AU384:AU395">_xlfn._xlws.FILTER(DatabaseYr[RH],(DatabaseYr[Station]=$C384)*(DatabaseYr[year]=AU$38),"not yet")</f>
        <v>82</v>
      </c>
      <c r="AV384" s="133" cm="1">
        <f t="array" ref="AV384:AV395">_xlfn._xlws.FILTER(DatabaseYr[RH],(DatabaseYr[Station]=$C384)*(DatabaseYr[year]=AV$38),"not yet")</f>
        <v>80</v>
      </c>
      <c r="AW384" s="183" t="str" cm="1">
        <f t="array" ref="AW384">_xlfn._xlws.FILTER(DatabaseYr[RH],(DatabaseYr[Station]=$C384)*(DatabaseYr[year]=AW$38),"not yet")</f>
        <v>not yet</v>
      </c>
      <c r="BB384" s="133" cm="1">
        <f t="array" ref="BB384:BB395">_xlfn._xlws.FILTER(DatabaseYr[Precp],(DatabaseYr[Station]=$C384)*(DatabaseYr[year]=BB$38),"not yet")</f>
        <v>24.8</v>
      </c>
      <c r="BC384" s="133" cm="1">
        <f t="array" ref="BC384:BC395">_xlfn._xlws.FILTER(DatabaseYr[Precp],(DatabaseYr[Station]=$C384)*(DatabaseYr[year]=BC$38),"not yet")</f>
        <v>122.6</v>
      </c>
      <c r="BD384" s="133" cm="1">
        <f t="array" ref="BD384:BD395">_xlfn._xlws.FILTER(DatabaseYr[Precp],(DatabaseYr[Station]=$C384)*(DatabaseYr[year]=BD$38),"not yet")</f>
        <v>0.9</v>
      </c>
      <c r="BE384" s="133" cm="1">
        <f t="array" ref="BE384:BE395">_xlfn._xlws.FILTER(DatabaseYr[Precp],(DatabaseYr[Station]=$C384)*(DatabaseYr[year]=BE$38),"not yet")</f>
        <v>58.3</v>
      </c>
      <c r="BF384" s="133" cm="1">
        <f t="array" ref="BF384:BF395">_xlfn._xlws.FILTER(DatabaseYr[Precp],(DatabaseYr[Station]=$C384)*(DatabaseYr[year]=BF$38),"not yet")</f>
        <v>12</v>
      </c>
      <c r="BG384" s="133" cm="1">
        <f t="array" ref="BG384:BG395">_xlfn._xlws.FILTER(DatabaseYr[Precp],(DatabaseYr[Station]=$C384)*(DatabaseYr[year]=BG$38),"not yet")</f>
        <v>8.4</v>
      </c>
      <c r="BH384" s="133" cm="1">
        <f t="array" ref="BH384:BH395">_xlfn._xlws.FILTER(DatabaseYr[Precp],(DatabaseYr[Station]=$C384)*(DatabaseYr[year]=BH$38),"not yet")</f>
        <v>0.5</v>
      </c>
      <c r="BI384" s="183" t="str" cm="1">
        <f t="array" ref="BI384">_xlfn._xlws.FILTER(DatabaseYr[Precp],(DatabaseYr[Station]=$C384)*(DatabaseYr[year]=BI$38),"not yet")</f>
        <v>not yet</v>
      </c>
      <c r="BN384" s="185" cm="1">
        <f t="array" ref="BN384:BN395">_xlfn._xlws.FILTER(DatabaseYr[Cloud Amount],(DatabaseYr[Station]=$C384)*(DatabaseYr[year]=BB$38),"not yet")</f>
        <v>6.3</v>
      </c>
      <c r="BO384" s="185" cm="1">
        <f t="array" ref="BO384:BO395">_xlfn._xlws.FILTER(DatabaseYr[Cloud Amount],(DatabaseYr[Station]=$C384)*(DatabaseYr[year]=BC$38),"not yet")</f>
        <v>8.6999999999999993</v>
      </c>
      <c r="BP384" s="185" cm="1">
        <f t="array" ref="BP384:BP395">_xlfn._xlws.FILTER(DatabaseYr[Cloud Amount],(DatabaseYr[Station]=$C384)*(DatabaseYr[year]=BD$38),"not yet")</f>
        <v>7.6</v>
      </c>
      <c r="BQ384" s="185" cm="1">
        <f t="array" ref="BQ384:BQ395">_xlfn._xlws.FILTER(DatabaseYr[Cloud Amount],(DatabaseYr[Station]=$C384)*(DatabaseYr[year]=BE$38),"not yet")</f>
        <v>7.8</v>
      </c>
      <c r="BR384" s="185" cm="1">
        <f t="array" ref="BR384:BR395">_xlfn._xlws.FILTER(DatabaseYr[Cloud Amount],(DatabaseYr[Station]=$C384)*(DatabaseYr[year]=BF$38),"not yet")</f>
        <v>7.9</v>
      </c>
      <c r="BS384" s="185" cm="1">
        <f t="array" ref="BS384:BS395">_xlfn._xlws.FILTER(DatabaseYr[Cloud Amount],(DatabaseYr[Station]=$C384)*(DatabaseYr[year]=BG$38),"not yet")</f>
        <v>6.4</v>
      </c>
      <c r="BT384" s="185" cm="1">
        <f t="array" ref="BT384:BT395">_xlfn._xlws.FILTER(DatabaseYr[Cloud Amount],(DatabaseYr[Station]=$C384)*(DatabaseYr[year]=BH$38),"not yet")</f>
        <v>6.4</v>
      </c>
      <c r="BU384" s="199" t="str" cm="1">
        <f t="array" ref="BU384">_xlfn._xlws.FILTER(DatabaseYr[Cloud Amount],(DatabaseYr[Station]=$C384)*(DatabaseYr[year]=BI$38),"not yet")</f>
        <v>not yet</v>
      </c>
    </row>
    <row r="385" spans="2:73" x14ac:dyDescent="0.25">
      <c r="D385" s="149" t="str">
        <f>$D$145</f>
        <v>February</v>
      </c>
      <c r="E385" s="147">
        <f>$E$145</f>
        <v>2</v>
      </c>
      <c r="F385" s="184">
        <v>290.62</v>
      </c>
      <c r="G385" s="184">
        <v>252.57</v>
      </c>
      <c r="H385" s="184">
        <v>342.56</v>
      </c>
      <c r="I385" s="184">
        <v>305.24</v>
      </c>
      <c r="J385" s="184">
        <v>283.92</v>
      </c>
      <c r="K385" s="184">
        <v>403.23</v>
      </c>
      <c r="L385" s="184">
        <v>384.85</v>
      </c>
      <c r="M385" s="184"/>
      <c r="R385" s="133">
        <v>123.2</v>
      </c>
      <c r="S385" s="133">
        <v>83.1</v>
      </c>
      <c r="T385" s="133">
        <v>105.4</v>
      </c>
      <c r="U385" s="133">
        <v>83.5</v>
      </c>
      <c r="V385" s="133">
        <v>85.1</v>
      </c>
      <c r="W385" s="133">
        <v>149.5</v>
      </c>
      <c r="X385" s="133">
        <v>151.5</v>
      </c>
      <c r="Y385" s="183"/>
      <c r="AD385" s="134">
        <v>17.8</v>
      </c>
      <c r="AE385" s="134">
        <v>16.600000000000001</v>
      </c>
      <c r="AF385" s="134">
        <v>17.3</v>
      </c>
      <c r="AG385" s="134">
        <v>16.399999999999999</v>
      </c>
      <c r="AH385" s="134">
        <v>20.3</v>
      </c>
      <c r="AI385" s="134">
        <v>18.8</v>
      </c>
      <c r="AJ385" s="134">
        <v>17.7</v>
      </c>
      <c r="AK385" s="184"/>
      <c r="AP385" s="133">
        <v>76</v>
      </c>
      <c r="AQ385" s="133">
        <v>74</v>
      </c>
      <c r="AR385" s="133">
        <v>75</v>
      </c>
      <c r="AS385" s="133">
        <v>77</v>
      </c>
      <c r="AT385" s="133">
        <v>84</v>
      </c>
      <c r="AU385" s="133">
        <v>82</v>
      </c>
      <c r="AV385" s="133">
        <v>83</v>
      </c>
      <c r="AW385" s="183"/>
      <c r="BB385" s="133">
        <v>19.7</v>
      </c>
      <c r="BC385" s="133">
        <v>10.6</v>
      </c>
      <c r="BD385" s="133">
        <v>3.4</v>
      </c>
      <c r="BE385" s="133">
        <v>10.9</v>
      </c>
      <c r="BF385" s="133">
        <v>28.5</v>
      </c>
      <c r="BG385" s="133">
        <v>7.1</v>
      </c>
      <c r="BH385" s="133">
        <v>28</v>
      </c>
      <c r="BI385" s="183"/>
      <c r="BN385" s="185">
        <v>6.9</v>
      </c>
      <c r="BO385" s="185">
        <v>7.3</v>
      </c>
      <c r="BP385" s="185">
        <v>6.8</v>
      </c>
      <c r="BQ385" s="185">
        <v>7.6</v>
      </c>
      <c r="BR385" s="185">
        <v>7.7</v>
      </c>
      <c r="BS385" s="185">
        <v>6.1</v>
      </c>
      <c r="BT385" s="185">
        <v>5.5</v>
      </c>
      <c r="BU385" s="199"/>
    </row>
    <row r="386" spans="2:73" x14ac:dyDescent="0.25">
      <c r="D386" s="149" t="str">
        <f>$D$146</f>
        <v>March</v>
      </c>
      <c r="E386" s="147">
        <f>$E$146</f>
        <v>3</v>
      </c>
      <c r="F386" s="184">
        <v>313.63</v>
      </c>
      <c r="G386" s="184">
        <v>314.57</v>
      </c>
      <c r="H386" s="184">
        <v>446.81</v>
      </c>
      <c r="I386" s="184">
        <v>586.86</v>
      </c>
      <c r="J386" s="184">
        <v>374.57</v>
      </c>
      <c r="K386" s="184">
        <v>507.9</v>
      </c>
      <c r="L386" s="184">
        <v>485.27</v>
      </c>
      <c r="M386" s="184"/>
      <c r="R386" s="133">
        <v>109.3</v>
      </c>
      <c r="S386" s="133">
        <v>122.4</v>
      </c>
      <c r="T386" s="133">
        <v>122.8</v>
      </c>
      <c r="U386" s="133">
        <v>207.7</v>
      </c>
      <c r="V386" s="133">
        <v>130.9</v>
      </c>
      <c r="W386" s="133">
        <v>172.7</v>
      </c>
      <c r="X386" s="133">
        <v>155.6</v>
      </c>
      <c r="Y386" s="183"/>
      <c r="AD386" s="134">
        <v>20.399999999999999</v>
      </c>
      <c r="AE386" s="134">
        <v>18.899999999999999</v>
      </c>
      <c r="AF386" s="134">
        <v>20.6</v>
      </c>
      <c r="AG386" s="134">
        <v>21.1</v>
      </c>
      <c r="AH386" s="134">
        <v>21.5</v>
      </c>
      <c r="AI386" s="134">
        <v>21.8</v>
      </c>
      <c r="AJ386" s="134">
        <v>19.7</v>
      </c>
      <c r="AK386" s="184"/>
      <c r="AP386" s="133">
        <v>79</v>
      </c>
      <c r="AQ386" s="133">
        <v>78</v>
      </c>
      <c r="AR386" s="133">
        <v>73</v>
      </c>
      <c r="AS386" s="133">
        <v>75</v>
      </c>
      <c r="AT386" s="133">
        <v>82</v>
      </c>
      <c r="AU386" s="133">
        <v>81</v>
      </c>
      <c r="AV386" s="133">
        <v>84</v>
      </c>
      <c r="AW386" s="183"/>
      <c r="BB386" s="133">
        <v>40.299999999999997</v>
      </c>
      <c r="BC386" s="133">
        <v>134</v>
      </c>
      <c r="BD386" s="133">
        <v>16.8</v>
      </c>
      <c r="BE386" s="133">
        <v>45.2</v>
      </c>
      <c r="BF386" s="133">
        <v>111.5</v>
      </c>
      <c r="BG386" s="133">
        <v>29.1</v>
      </c>
      <c r="BH386" s="133">
        <v>4</v>
      </c>
      <c r="BI386" s="183"/>
      <c r="BN386" s="185">
        <v>7.2</v>
      </c>
      <c r="BO386" s="185">
        <v>7.2</v>
      </c>
      <c r="BP386" s="185">
        <v>7</v>
      </c>
      <c r="BQ386" s="185">
        <v>5.2</v>
      </c>
      <c r="BR386" s="185">
        <v>6.9</v>
      </c>
      <c r="BS386" s="185">
        <v>6.2</v>
      </c>
      <c r="BT386" s="185">
        <v>6</v>
      </c>
      <c r="BU386" s="199"/>
    </row>
    <row r="387" spans="2:73" x14ac:dyDescent="0.25">
      <c r="D387" s="149" t="str">
        <f>$D$147</f>
        <v>April</v>
      </c>
      <c r="E387" s="147">
        <f>$E$147</f>
        <v>4</v>
      </c>
      <c r="F387" s="184">
        <v>496.27</v>
      </c>
      <c r="G387" s="184">
        <v>424.5</v>
      </c>
      <c r="H387" s="184">
        <v>576.26</v>
      </c>
      <c r="I387" s="184">
        <v>654.5</v>
      </c>
      <c r="J387" s="184">
        <v>475.74</v>
      </c>
      <c r="K387" s="184">
        <v>488.21</v>
      </c>
      <c r="L387" s="184">
        <v>518.94000000000005</v>
      </c>
      <c r="M387" s="184"/>
      <c r="R387" s="133">
        <v>196.6</v>
      </c>
      <c r="S387" s="133">
        <v>153.19999999999999</v>
      </c>
      <c r="T387" s="133">
        <v>177.8</v>
      </c>
      <c r="U387" s="133">
        <v>217.2</v>
      </c>
      <c r="V387" s="133">
        <v>170</v>
      </c>
      <c r="W387" s="133">
        <v>136.9</v>
      </c>
      <c r="X387" s="133">
        <v>154.1</v>
      </c>
      <c r="Y387" s="183"/>
      <c r="AD387" s="134">
        <v>23.5</v>
      </c>
      <c r="AE387" s="134">
        <v>24.5</v>
      </c>
      <c r="AF387" s="134">
        <v>23.9</v>
      </c>
      <c r="AG387" s="134">
        <v>24.4</v>
      </c>
      <c r="AH387" s="134">
        <v>24.3</v>
      </c>
      <c r="AI387" s="134">
        <v>21.7</v>
      </c>
      <c r="AJ387" s="134">
        <v>22.9</v>
      </c>
      <c r="AK387" s="184"/>
      <c r="AP387" s="133">
        <v>76</v>
      </c>
      <c r="AQ387" s="133">
        <v>84</v>
      </c>
      <c r="AR387" s="133">
        <v>74</v>
      </c>
      <c r="AS387" s="133">
        <v>76</v>
      </c>
      <c r="AT387" s="133">
        <v>85</v>
      </c>
      <c r="AU387" s="133">
        <v>80</v>
      </c>
      <c r="AV387" s="133">
        <v>80</v>
      </c>
      <c r="AW387" s="183"/>
      <c r="BB387" s="133">
        <v>72.7</v>
      </c>
      <c r="BC387" s="133">
        <v>252.8</v>
      </c>
      <c r="BD387" s="133">
        <v>132.30000000000001</v>
      </c>
      <c r="BE387" s="133">
        <v>14.2</v>
      </c>
      <c r="BF387" s="133">
        <v>114.8</v>
      </c>
      <c r="BG387" s="133">
        <v>45.1</v>
      </c>
      <c r="BH387" s="133">
        <v>12</v>
      </c>
      <c r="BI387" s="183"/>
      <c r="BN387" s="185">
        <v>5.6</v>
      </c>
      <c r="BO387" s="185">
        <v>6.5</v>
      </c>
      <c r="BP387" s="185">
        <v>5.9</v>
      </c>
      <c r="BQ387" s="185">
        <v>5.5</v>
      </c>
      <c r="BR387" s="185">
        <v>6.3</v>
      </c>
      <c r="BS387" s="185">
        <v>6.6</v>
      </c>
      <c r="BT387" s="185">
        <v>5.8</v>
      </c>
      <c r="BU387" s="199"/>
    </row>
    <row r="388" spans="2:73" x14ac:dyDescent="0.25">
      <c r="D388" s="149" t="str">
        <f>$D$148</f>
        <v>May</v>
      </c>
      <c r="E388" s="147">
        <f>$E$148</f>
        <v>5</v>
      </c>
      <c r="F388" s="184">
        <v>498.01</v>
      </c>
      <c r="G388" s="184">
        <v>537.45000000000005</v>
      </c>
      <c r="H388" s="184">
        <v>597.58000000000004</v>
      </c>
      <c r="I388" s="184">
        <v>713.92</v>
      </c>
      <c r="J388" s="184">
        <v>446.54</v>
      </c>
      <c r="K388" s="184">
        <v>605.97</v>
      </c>
      <c r="L388" s="184">
        <v>719.66</v>
      </c>
      <c r="M388" s="184"/>
      <c r="R388" s="133">
        <v>186.1</v>
      </c>
      <c r="S388" s="133">
        <v>216.5</v>
      </c>
      <c r="T388" s="133">
        <v>156.1</v>
      </c>
      <c r="U388" s="133">
        <v>314.8</v>
      </c>
      <c r="V388" s="133">
        <v>119.1</v>
      </c>
      <c r="W388" s="133">
        <v>189.3</v>
      </c>
      <c r="X388" s="133">
        <v>275.8</v>
      </c>
      <c r="Y388" s="183"/>
      <c r="AD388" s="134">
        <v>26.5</v>
      </c>
      <c r="AE388" s="134">
        <v>27.1</v>
      </c>
      <c r="AF388" s="134">
        <v>26.2</v>
      </c>
      <c r="AG388" s="134">
        <v>27.5</v>
      </c>
      <c r="AH388" s="134">
        <v>25.8</v>
      </c>
      <c r="AI388" s="134">
        <v>26.7</v>
      </c>
      <c r="AJ388" s="134">
        <v>27.5</v>
      </c>
      <c r="AK388" s="184"/>
      <c r="AP388" s="133">
        <v>82</v>
      </c>
      <c r="AQ388" s="133">
        <v>83</v>
      </c>
      <c r="AR388" s="133">
        <v>79</v>
      </c>
      <c r="AS388" s="133">
        <v>82</v>
      </c>
      <c r="AT388" s="133">
        <v>85</v>
      </c>
      <c r="AU388" s="133">
        <v>88</v>
      </c>
      <c r="AV388" s="133">
        <v>85</v>
      </c>
      <c r="AW388" s="183"/>
      <c r="BB388" s="133">
        <v>329.5</v>
      </c>
      <c r="BC388" s="133">
        <v>95.3</v>
      </c>
      <c r="BD388" s="133">
        <v>81.2</v>
      </c>
      <c r="BE388" s="133">
        <v>39.5</v>
      </c>
      <c r="BF388" s="133">
        <v>77.900000000000006</v>
      </c>
      <c r="BG388" s="133">
        <v>273.10000000000002</v>
      </c>
      <c r="BH388" s="133">
        <v>119.5</v>
      </c>
      <c r="BI388" s="183"/>
      <c r="BN388" s="185">
        <v>6.4</v>
      </c>
      <c r="BO388" s="185">
        <v>6.3</v>
      </c>
      <c r="BP388" s="185">
        <v>6.9</v>
      </c>
      <c r="BQ388" s="185">
        <v>4</v>
      </c>
      <c r="BR388" s="185">
        <v>7.7</v>
      </c>
      <c r="BS388" s="185">
        <v>5.9</v>
      </c>
      <c r="BT388" s="185">
        <v>5.2</v>
      </c>
      <c r="BU388" s="199"/>
    </row>
    <row r="389" spans="2:73" x14ac:dyDescent="0.25">
      <c r="D389" s="149" t="str">
        <f>$D$149</f>
        <v>June</v>
      </c>
      <c r="E389" s="147">
        <f>$E$149</f>
        <v>6</v>
      </c>
      <c r="F389" s="184">
        <v>640.5</v>
      </c>
      <c r="G389" s="184">
        <v>572.25</v>
      </c>
      <c r="H389" s="184">
        <v>626.91</v>
      </c>
      <c r="I389" s="184">
        <v>540.36</v>
      </c>
      <c r="J389" s="184">
        <v>521.9</v>
      </c>
      <c r="K389" s="184">
        <v>735.97</v>
      </c>
      <c r="L389" s="184">
        <v>592.15</v>
      </c>
      <c r="M389" s="184"/>
      <c r="R389" s="133">
        <v>300.8</v>
      </c>
      <c r="S389" s="133">
        <v>258.3</v>
      </c>
      <c r="T389" s="133">
        <v>213.9</v>
      </c>
      <c r="U389" s="133">
        <v>189.7</v>
      </c>
      <c r="V389" s="133">
        <v>173.7</v>
      </c>
      <c r="W389" s="133">
        <v>277.89999999999998</v>
      </c>
      <c r="X389" s="133">
        <v>190.5</v>
      </c>
      <c r="Y389" s="183"/>
      <c r="AD389" s="134">
        <v>29</v>
      </c>
      <c r="AE389" s="134">
        <v>28.9</v>
      </c>
      <c r="AF389" s="134">
        <v>28.3</v>
      </c>
      <c r="AG389" s="134">
        <v>28.1</v>
      </c>
      <c r="AH389" s="134">
        <v>28.5</v>
      </c>
      <c r="AI389" s="134">
        <v>28.6</v>
      </c>
      <c r="AJ389" s="134">
        <v>27.8</v>
      </c>
      <c r="AK389" s="184"/>
      <c r="AP389" s="133">
        <v>83</v>
      </c>
      <c r="AQ389" s="133">
        <v>83</v>
      </c>
      <c r="AR389" s="133">
        <v>85</v>
      </c>
      <c r="AS389" s="133">
        <v>83</v>
      </c>
      <c r="AT389" s="133">
        <v>88</v>
      </c>
      <c r="AU389" s="133">
        <v>87</v>
      </c>
      <c r="AV389" s="133">
        <v>89</v>
      </c>
      <c r="AW389" s="183"/>
      <c r="BB389" s="133">
        <v>59.3</v>
      </c>
      <c r="BC389" s="133">
        <v>94.8</v>
      </c>
      <c r="BD389" s="133">
        <v>314.7</v>
      </c>
      <c r="BE389" s="133">
        <v>116.4</v>
      </c>
      <c r="BF389" s="133">
        <v>92.7</v>
      </c>
      <c r="BG389" s="133">
        <v>51.6</v>
      </c>
      <c r="BH389" s="133">
        <v>96.5</v>
      </c>
      <c r="BI389" s="183"/>
      <c r="BN389" s="185">
        <v>4.7</v>
      </c>
      <c r="BO389" s="185">
        <v>5.6</v>
      </c>
      <c r="BP389" s="185">
        <v>6.3</v>
      </c>
      <c r="BQ389" s="185">
        <v>6.6</v>
      </c>
      <c r="BR389" s="185">
        <v>7</v>
      </c>
      <c r="BS389" s="185">
        <v>5.5</v>
      </c>
      <c r="BT389" s="185">
        <v>6.7</v>
      </c>
      <c r="BU389" s="199"/>
    </row>
    <row r="390" spans="2:73" x14ac:dyDescent="0.25">
      <c r="D390" s="149" t="str">
        <f>$D$150</f>
        <v>July</v>
      </c>
      <c r="E390" s="147">
        <f>$E$150</f>
        <v>7</v>
      </c>
      <c r="F390" s="184">
        <v>585.86</v>
      </c>
      <c r="G390" s="184">
        <v>611.54</v>
      </c>
      <c r="H390" s="184">
        <v>730.54</v>
      </c>
      <c r="I390" s="184">
        <v>632.77</v>
      </c>
      <c r="J390" s="184">
        <v>556.78</v>
      </c>
      <c r="K390" s="184">
        <v>744.92</v>
      </c>
      <c r="L390" s="184">
        <v>734.28</v>
      </c>
      <c r="M390" s="184"/>
      <c r="R390" s="133">
        <v>235.9</v>
      </c>
      <c r="S390" s="133">
        <v>288.8</v>
      </c>
      <c r="T390" s="133">
        <v>269.10000000000002</v>
      </c>
      <c r="U390" s="133">
        <v>249.9</v>
      </c>
      <c r="V390" s="133">
        <v>203.9</v>
      </c>
      <c r="W390" s="133">
        <v>284.39999999999998</v>
      </c>
      <c r="X390" s="133">
        <v>286.8</v>
      </c>
      <c r="Y390" s="183"/>
      <c r="AD390" s="134">
        <v>28.5</v>
      </c>
      <c r="AE390" s="134">
        <v>29.3</v>
      </c>
      <c r="AF390" s="134">
        <v>29.8</v>
      </c>
      <c r="AG390" s="134">
        <v>29.2</v>
      </c>
      <c r="AH390" s="134">
        <v>29.1</v>
      </c>
      <c r="AI390" s="134">
        <v>29.8</v>
      </c>
      <c r="AJ390" s="134">
        <v>28.9</v>
      </c>
      <c r="AK390" s="184"/>
      <c r="AP390" s="133">
        <v>84</v>
      </c>
      <c r="AQ390" s="133">
        <v>82</v>
      </c>
      <c r="AR390" s="133">
        <v>79</v>
      </c>
      <c r="AS390" s="133">
        <v>85</v>
      </c>
      <c r="AT390" s="133">
        <v>85</v>
      </c>
      <c r="AU390" s="133">
        <v>83</v>
      </c>
      <c r="AV390" s="133">
        <v>87</v>
      </c>
      <c r="AW390" s="183"/>
      <c r="BB390" s="133">
        <v>91.1</v>
      </c>
      <c r="BC390" s="133">
        <v>215.5</v>
      </c>
      <c r="BD390" s="133">
        <v>240.5</v>
      </c>
      <c r="BE390" s="133">
        <v>23.2</v>
      </c>
      <c r="BF390" s="133">
        <v>178.5</v>
      </c>
      <c r="BG390" s="133">
        <v>8.5</v>
      </c>
      <c r="BH390" s="133">
        <v>104</v>
      </c>
      <c r="BI390" s="183"/>
      <c r="BN390" s="185">
        <v>6.1</v>
      </c>
      <c r="BO390" s="185">
        <v>4.8</v>
      </c>
      <c r="BP390" s="185">
        <v>5.5</v>
      </c>
      <c r="BQ390" s="185">
        <v>5.6</v>
      </c>
      <c r="BR390" s="185">
        <v>6.8</v>
      </c>
      <c r="BS390" s="185">
        <v>6</v>
      </c>
      <c r="BT390" s="185">
        <v>5.2</v>
      </c>
      <c r="BU390" s="199"/>
    </row>
    <row r="391" spans="2:73" x14ac:dyDescent="0.25">
      <c r="D391" s="149" t="str">
        <f>$D$151</f>
        <v>August</v>
      </c>
      <c r="E391" s="147">
        <f>$E$151</f>
        <v>8</v>
      </c>
      <c r="F391" s="184">
        <v>338.13</v>
      </c>
      <c r="G391" s="184">
        <v>573.67999999999995</v>
      </c>
      <c r="H391" s="184">
        <v>754.35</v>
      </c>
      <c r="I391" s="184">
        <v>489.79</v>
      </c>
      <c r="J391" s="184">
        <v>485.42</v>
      </c>
      <c r="K391" s="184">
        <v>652.79</v>
      </c>
      <c r="L391" s="184">
        <v>610.48</v>
      </c>
      <c r="M391" s="184"/>
      <c r="R391" s="133">
        <v>164.6</v>
      </c>
      <c r="S391" s="133">
        <v>212.7</v>
      </c>
      <c r="T391" s="133">
        <v>291</v>
      </c>
      <c r="U391" s="133">
        <v>180.9</v>
      </c>
      <c r="V391" s="133">
        <v>177.2</v>
      </c>
      <c r="W391" s="133">
        <v>252.3</v>
      </c>
      <c r="X391" s="133">
        <v>231.3</v>
      </c>
      <c r="Y391" s="183"/>
      <c r="AD391" s="134">
        <v>27.8</v>
      </c>
      <c r="AE391" s="134">
        <v>28.8</v>
      </c>
      <c r="AF391" s="134">
        <v>29.5</v>
      </c>
      <c r="AG391" s="134">
        <v>28.4</v>
      </c>
      <c r="AH391" s="134">
        <v>28.5</v>
      </c>
      <c r="AI391" s="134">
        <v>29</v>
      </c>
      <c r="AJ391" s="134">
        <v>27.9</v>
      </c>
      <c r="AK391" s="184"/>
      <c r="AP391" s="133">
        <v>86</v>
      </c>
      <c r="AQ391" s="133">
        <v>82</v>
      </c>
      <c r="AR391" s="133">
        <v>82</v>
      </c>
      <c r="AS391" s="133">
        <v>86</v>
      </c>
      <c r="AT391" s="133">
        <v>88</v>
      </c>
      <c r="AU391" s="133">
        <v>87</v>
      </c>
      <c r="AV391" s="133">
        <v>91</v>
      </c>
      <c r="AW391" s="183"/>
      <c r="BB391" s="133">
        <v>788.9</v>
      </c>
      <c r="BC391" s="133">
        <v>168.8</v>
      </c>
      <c r="BD391" s="133">
        <v>98.8</v>
      </c>
      <c r="BE391" s="133">
        <v>611.20000000000005</v>
      </c>
      <c r="BF391" s="133">
        <v>169.6</v>
      </c>
      <c r="BG391" s="133">
        <v>225.5</v>
      </c>
      <c r="BH391" s="133">
        <v>402.5</v>
      </c>
      <c r="BI391" s="183"/>
      <c r="BN391" s="185">
        <v>6.5</v>
      </c>
      <c r="BO391" s="185">
        <v>5.9</v>
      </c>
      <c r="BP391" s="185">
        <v>4.5999999999999996</v>
      </c>
      <c r="BQ391" s="185">
        <v>6.8</v>
      </c>
      <c r="BR391" s="185">
        <v>7.2</v>
      </c>
      <c r="BS391" s="185">
        <v>5.6</v>
      </c>
      <c r="BT391" s="185">
        <v>5.7</v>
      </c>
      <c r="BU391" s="199"/>
    </row>
    <row r="392" spans="2:73" x14ac:dyDescent="0.25">
      <c r="D392" s="149" t="str">
        <f>$D$152</f>
        <v>September</v>
      </c>
      <c r="E392" s="147">
        <f>$E$152</f>
        <v>9</v>
      </c>
      <c r="F392" s="184">
        <v>518.63</v>
      </c>
      <c r="G392" s="184">
        <v>478.05</v>
      </c>
      <c r="H392" s="184">
        <v>666.52</v>
      </c>
      <c r="I392" s="184">
        <v>503.99</v>
      </c>
      <c r="J392" s="184">
        <v>513.75</v>
      </c>
      <c r="K392" s="184">
        <v>607.47</v>
      </c>
      <c r="L392" s="184">
        <v>642.79999999999995</v>
      </c>
      <c r="M392" s="184"/>
      <c r="R392" s="133">
        <v>228.4</v>
      </c>
      <c r="S392" s="133">
        <v>146.6</v>
      </c>
      <c r="T392" s="133">
        <v>266.3</v>
      </c>
      <c r="U392" s="133">
        <v>205.5</v>
      </c>
      <c r="V392" s="133">
        <v>216.4</v>
      </c>
      <c r="W392" s="133">
        <v>233.3</v>
      </c>
      <c r="X392" s="133">
        <v>280.10000000000002</v>
      </c>
      <c r="Y392" s="183"/>
      <c r="AD392" s="134">
        <v>27.7</v>
      </c>
      <c r="AE392" s="134">
        <v>27.7</v>
      </c>
      <c r="AF392" s="134">
        <v>29.3</v>
      </c>
      <c r="AG392" s="134">
        <v>28.1</v>
      </c>
      <c r="AH392" s="134">
        <v>27.8</v>
      </c>
      <c r="AI392" s="134">
        <v>28.3</v>
      </c>
      <c r="AJ392" s="134">
        <v>29</v>
      </c>
      <c r="AK392" s="184"/>
      <c r="AP392" s="133">
        <v>79</v>
      </c>
      <c r="AQ392" s="133">
        <v>81</v>
      </c>
      <c r="AR392" s="133">
        <v>79</v>
      </c>
      <c r="AS392" s="133">
        <v>81</v>
      </c>
      <c r="AT392" s="133">
        <v>79</v>
      </c>
      <c r="AU392" s="133">
        <v>79</v>
      </c>
      <c r="AV392" s="133">
        <v>83</v>
      </c>
      <c r="AW392" s="183"/>
      <c r="BB392" s="133">
        <v>256.39999999999998</v>
      </c>
      <c r="BC392" s="133">
        <v>559.6</v>
      </c>
      <c r="BD392" s="133">
        <v>20.100000000000001</v>
      </c>
      <c r="BE392" s="133">
        <v>1.5</v>
      </c>
      <c r="BF392" s="133">
        <v>0.6</v>
      </c>
      <c r="BG392" s="133">
        <v>32</v>
      </c>
      <c r="BH392" s="133">
        <v>2.5</v>
      </c>
      <c r="BI392" s="183"/>
      <c r="BN392" s="185">
        <v>4.5</v>
      </c>
      <c r="BO392" s="185">
        <v>6.8</v>
      </c>
      <c r="BP392" s="185">
        <v>4.3</v>
      </c>
      <c r="BQ392" s="185">
        <v>5.5</v>
      </c>
      <c r="BR392" s="185">
        <v>5.6</v>
      </c>
      <c r="BS392" s="185">
        <v>5.0999999999999996</v>
      </c>
      <c r="BT392" s="185">
        <v>4</v>
      </c>
      <c r="BU392" s="199"/>
    </row>
    <row r="393" spans="2:73" x14ac:dyDescent="0.25">
      <c r="D393" s="149" t="str">
        <f>$D$153</f>
        <v>October</v>
      </c>
      <c r="E393" s="147">
        <f>$E$153</f>
        <v>10</v>
      </c>
      <c r="F393" s="184">
        <v>410.44</v>
      </c>
      <c r="G393" s="184">
        <v>449.58</v>
      </c>
      <c r="H393" s="184">
        <v>493.88</v>
      </c>
      <c r="I393" s="184">
        <v>478.72</v>
      </c>
      <c r="J393" s="184">
        <v>496</v>
      </c>
      <c r="K393" s="184">
        <v>456.98</v>
      </c>
      <c r="L393" s="184">
        <v>500.54</v>
      </c>
      <c r="M393" s="184"/>
      <c r="R393" s="133">
        <v>163.1</v>
      </c>
      <c r="S393" s="133">
        <v>149.6</v>
      </c>
      <c r="T393" s="133">
        <v>177.6</v>
      </c>
      <c r="U393" s="133">
        <v>206.1</v>
      </c>
      <c r="V393" s="133">
        <v>241</v>
      </c>
      <c r="W393" s="133">
        <v>153.5</v>
      </c>
      <c r="X393" s="133">
        <v>190.5</v>
      </c>
      <c r="Y393" s="183"/>
      <c r="AD393" s="134">
        <v>26.1</v>
      </c>
      <c r="AE393" s="134">
        <v>27</v>
      </c>
      <c r="AF393" s="134">
        <v>26.7</v>
      </c>
      <c r="AG393" s="134">
        <v>25.1</v>
      </c>
      <c r="AH393" s="134">
        <v>25.7</v>
      </c>
      <c r="AI393" s="134">
        <v>25.1</v>
      </c>
      <c r="AJ393" s="134">
        <v>26.6</v>
      </c>
      <c r="AK393" s="184"/>
      <c r="AP393" s="133">
        <v>76</v>
      </c>
      <c r="AQ393" s="133">
        <v>81</v>
      </c>
      <c r="AR393" s="133">
        <v>74</v>
      </c>
      <c r="AS393" s="133">
        <v>73</v>
      </c>
      <c r="AT393" s="133">
        <v>76</v>
      </c>
      <c r="AU393" s="133">
        <v>75</v>
      </c>
      <c r="AV393" s="133">
        <v>78</v>
      </c>
      <c r="AW393" s="183"/>
      <c r="BB393" s="133">
        <v>10.5</v>
      </c>
      <c r="BC393" s="133">
        <v>80.2</v>
      </c>
      <c r="BD393" s="133">
        <v>13</v>
      </c>
      <c r="BE393" s="133">
        <v>2.5</v>
      </c>
      <c r="BF393" s="133">
        <v>0</v>
      </c>
      <c r="BG393" s="133" t="str">
        <v>T</v>
      </c>
      <c r="BH393" s="133">
        <v>1.5</v>
      </c>
      <c r="BI393" s="183"/>
      <c r="BN393" s="185">
        <v>6.1</v>
      </c>
      <c r="BO393" s="185">
        <v>6.6</v>
      </c>
      <c r="BP393" s="185">
        <v>5.9</v>
      </c>
      <c r="BQ393" s="185">
        <v>4.8</v>
      </c>
      <c r="BR393" s="185">
        <v>4.4000000000000004</v>
      </c>
      <c r="BS393" s="185">
        <v>6.5</v>
      </c>
      <c r="BT393" s="185">
        <v>5.8</v>
      </c>
      <c r="BU393" s="199"/>
    </row>
    <row r="394" spans="2:73" x14ac:dyDescent="0.25">
      <c r="D394" s="149" t="str">
        <f>$D$154</f>
        <v>November</v>
      </c>
      <c r="E394" s="147">
        <f>$E$154</f>
        <v>11</v>
      </c>
      <c r="F394" s="184">
        <v>339.93</v>
      </c>
      <c r="G394" s="184">
        <v>363.34</v>
      </c>
      <c r="H394" s="184">
        <v>271.73</v>
      </c>
      <c r="I394" s="184">
        <v>324.76</v>
      </c>
      <c r="J394" s="184">
        <v>332.19</v>
      </c>
      <c r="K394" s="184">
        <v>289.88</v>
      </c>
      <c r="L394" s="184">
        <v>390.8</v>
      </c>
      <c r="M394" s="184"/>
      <c r="R394" s="133">
        <v>161.6</v>
      </c>
      <c r="S394" s="133">
        <v>133.69999999999999</v>
      </c>
      <c r="T394" s="133">
        <v>53.2</v>
      </c>
      <c r="U394" s="133">
        <v>139.5</v>
      </c>
      <c r="V394" s="133">
        <v>153.30000000000001</v>
      </c>
      <c r="W394" s="133">
        <v>91</v>
      </c>
      <c r="X394" s="133">
        <v>155.69999999999999</v>
      </c>
      <c r="Y394" s="183"/>
      <c r="AD394" s="134">
        <v>24.3</v>
      </c>
      <c r="AE394" s="134">
        <v>23.7</v>
      </c>
      <c r="AF394" s="134">
        <v>22.9</v>
      </c>
      <c r="AG394" s="134">
        <v>23.5</v>
      </c>
      <c r="AH394" s="134">
        <v>22.5</v>
      </c>
      <c r="AI394" s="134">
        <v>23</v>
      </c>
      <c r="AJ394" s="134">
        <v>22.6</v>
      </c>
      <c r="AK394" s="184"/>
      <c r="AP394" s="133">
        <v>77</v>
      </c>
      <c r="AQ394" s="133">
        <v>76</v>
      </c>
      <c r="AR394" s="133">
        <v>79</v>
      </c>
      <c r="AS394" s="133">
        <v>81</v>
      </c>
      <c r="AT394" s="133">
        <v>78</v>
      </c>
      <c r="AU394" s="133">
        <v>81</v>
      </c>
      <c r="AV394" s="133">
        <v>76</v>
      </c>
      <c r="AW394" s="183"/>
      <c r="BB394" s="133" t="str">
        <v>T</v>
      </c>
      <c r="BC394" s="133">
        <v>57.3</v>
      </c>
      <c r="BD394" s="133">
        <v>26.7</v>
      </c>
      <c r="BE394" s="133">
        <v>31.7</v>
      </c>
      <c r="BF394" s="133" t="str">
        <v>T</v>
      </c>
      <c r="BG394" s="133">
        <v>24.5</v>
      </c>
      <c r="BH394" s="133">
        <v>3.5</v>
      </c>
      <c r="BI394" s="183"/>
      <c r="BN394" s="185">
        <v>5.8</v>
      </c>
      <c r="BO394" s="185">
        <v>6.4</v>
      </c>
      <c r="BP394" s="185">
        <v>8.4</v>
      </c>
      <c r="BQ394" s="185">
        <v>6.5</v>
      </c>
      <c r="BR394" s="185">
        <v>5.9</v>
      </c>
      <c r="BS394" s="185">
        <v>7.4</v>
      </c>
      <c r="BT394" s="185">
        <v>6</v>
      </c>
      <c r="BU394" s="199"/>
    </row>
    <row r="395" spans="2:73" x14ac:dyDescent="0.25">
      <c r="D395" s="149" t="str">
        <f>$D$155</f>
        <v>December</v>
      </c>
      <c r="E395" s="147">
        <f>$E$155</f>
        <v>12</v>
      </c>
      <c r="F395" s="184">
        <v>256.43</v>
      </c>
      <c r="G395" s="184">
        <v>316.97000000000003</v>
      </c>
      <c r="H395" s="184">
        <v>291.41000000000003</v>
      </c>
      <c r="I395" s="184">
        <v>266.91000000000003</v>
      </c>
      <c r="J395" s="184">
        <v>318.52999999999997</v>
      </c>
      <c r="K395" s="184">
        <v>227.15</v>
      </c>
      <c r="L395" s="184">
        <v>296.77999999999997</v>
      </c>
      <c r="M395" s="184"/>
      <c r="R395" s="133">
        <v>99.2</v>
      </c>
      <c r="S395" s="133">
        <v>101</v>
      </c>
      <c r="T395" s="133">
        <v>96.8</v>
      </c>
      <c r="U395" s="133">
        <v>115.1</v>
      </c>
      <c r="V395" s="133">
        <v>138.4</v>
      </c>
      <c r="W395" s="133">
        <v>47.2</v>
      </c>
      <c r="X395" s="133">
        <v>106.2</v>
      </c>
      <c r="Y395" s="183"/>
      <c r="AD395" s="134">
        <v>19.899999999999999</v>
      </c>
      <c r="AE395" s="134">
        <v>20.399999999999999</v>
      </c>
      <c r="AF395" s="134">
        <v>18.600000000000001</v>
      </c>
      <c r="AG395" s="134">
        <v>20.7</v>
      </c>
      <c r="AH395" s="134">
        <v>19.100000000000001</v>
      </c>
      <c r="AI395" s="134">
        <v>18.5</v>
      </c>
      <c r="AJ395" s="134">
        <v>19.2</v>
      </c>
      <c r="AK395" s="184"/>
      <c r="AP395" s="133">
        <v>75</v>
      </c>
      <c r="AQ395" s="133">
        <v>75</v>
      </c>
      <c r="AR395" s="133">
        <v>75</v>
      </c>
      <c r="AS395" s="133">
        <v>80</v>
      </c>
      <c r="AT395" s="133">
        <v>84</v>
      </c>
      <c r="AU395" s="133">
        <v>83</v>
      </c>
      <c r="AV395" s="133">
        <v>76</v>
      </c>
      <c r="AW395" s="183"/>
      <c r="BB395" s="133">
        <v>59.5</v>
      </c>
      <c r="BC395" s="133">
        <v>3.9</v>
      </c>
      <c r="BD395" s="133">
        <v>5.4</v>
      </c>
      <c r="BE395" s="133">
        <v>4.3</v>
      </c>
      <c r="BF395" s="133">
        <v>139.4</v>
      </c>
      <c r="BG395" s="133">
        <v>15.5</v>
      </c>
      <c r="BH395" s="133">
        <v>13.5</v>
      </c>
      <c r="BI395" s="183"/>
      <c r="BN395" s="185">
        <v>7.3</v>
      </c>
      <c r="BO395" s="185">
        <v>7.2</v>
      </c>
      <c r="BP395" s="185">
        <v>7.2</v>
      </c>
      <c r="BQ395" s="185">
        <v>6.9</v>
      </c>
      <c r="BR395" s="185">
        <v>6.6</v>
      </c>
      <c r="BS395" s="185">
        <v>8.8000000000000007</v>
      </c>
      <c r="BT395" s="185">
        <v>6.7</v>
      </c>
      <c r="BU395" s="199"/>
    </row>
    <row r="396" spans="2:73" x14ac:dyDescent="0.25">
      <c r="B396" s="195" t="str">
        <f>_xlfn.XLOOKUP(C396,TableStation[Station],TableStation[Name])</f>
        <v>成功</v>
      </c>
      <c r="C396" s="196" t="s">
        <v>1810</v>
      </c>
      <c r="D396" s="197" t="str">
        <f>$D$144</f>
        <v>January</v>
      </c>
      <c r="E396" s="198">
        <f>$E$144</f>
        <v>1</v>
      </c>
      <c r="F396" s="184" cm="1">
        <f t="array" ref="F396:F407">_xlfn._xlws.FILTER(DatabaseYr[GloblRad],(DatabaseYr[Station]=$C396)*(DatabaseYr[year]=F$38),"not yet")</f>
        <v>232.33</v>
      </c>
      <c r="G396" s="184" cm="1">
        <f t="array" ref="G396:G407">_xlfn._xlws.FILTER(DatabaseYr[GloblRad],(DatabaseYr[Station]=$C396)*(DatabaseYr[year]=G$38),"not yet")</f>
        <v>185.54</v>
      </c>
      <c r="H396" s="184" cm="1">
        <f t="array" ref="H396:H407">_xlfn._xlws.FILTER(DatabaseYr[GloblRad],(DatabaseYr[Station]=$C396)*(DatabaseYr[year]=H$38),"not yet")</f>
        <v>253.59</v>
      </c>
      <c r="I396" s="184" cm="1">
        <f t="array" ref="I396:I407">_xlfn._xlws.FILTER(DatabaseYr[GloblRad],(DatabaseYr[Station]=$C396)*(DatabaseYr[year]=I$38),"not yet")</f>
        <v>243.9</v>
      </c>
      <c r="J396" s="184" cm="1">
        <f t="array" ref="J396:J407">_xlfn._xlws.FILTER(DatabaseYr[GloblRad],(DatabaseYr[Station]=$C396)*(DatabaseYr[year]=J$38),"not yet")</f>
        <v>297.7</v>
      </c>
      <c r="K396" s="184" cm="1">
        <f t="array" ref="K396:K407">_xlfn._xlws.FILTER(DatabaseYr[GloblRad],(DatabaseYr[Station]=$C396)*(DatabaseYr[year]=K$38),"not yet")</f>
        <v>330.3</v>
      </c>
      <c r="L396" s="184" cm="1">
        <f t="array" ref="L396:L407">_xlfn._xlws.FILTER(DatabaseYr[GloblRad],(DatabaseYr[Station]=$C396)*(DatabaseYr[year]=L$38),"not yet")</f>
        <v>352</v>
      </c>
      <c r="M396" s="184" t="str" cm="1">
        <f t="array" ref="M396">_xlfn._xlws.FILTER(DatabaseYr[GloblRad],(DatabaseYr[Station]=$C396)*(DatabaseYr[year]=M$38),"not yet")</f>
        <v>not yet</v>
      </c>
      <c r="R396" s="133" cm="1">
        <f t="array" ref="R396:R407">_xlfn._xlws.FILTER(DatabaseYr[SunShine],(DatabaseYr[Station]=$C396)*(DatabaseYr[year]=F$38),"not yet")</f>
        <v>40.6</v>
      </c>
      <c r="S396" s="133" cm="1">
        <f t="array" ref="S396:S407">_xlfn._xlws.FILTER(DatabaseYr[SunShine],(DatabaseYr[Station]=$C396)*(DatabaseYr[year]=S$38),"not yet")</f>
        <v>33.6</v>
      </c>
      <c r="T396" s="133" cm="1">
        <f t="array" ref="T396:T407">_xlfn._xlws.FILTER(DatabaseYr[SunShine],(DatabaseYr[Station]=$C396)*(DatabaseYr[year]=T$38),"not yet")</f>
        <v>64.2</v>
      </c>
      <c r="U396" s="133" cm="1">
        <f t="array" ref="U396:U407">_xlfn._xlws.FILTER(DatabaseYr[SunShine],(DatabaseYr[Station]=$C396)*(DatabaseYr[year]=U$38),"not yet")</f>
        <v>57.5</v>
      </c>
      <c r="V396" s="133" cm="1">
        <f t="array" ref="V396:V407">_xlfn._xlws.FILTER(DatabaseYr[SunShine],(DatabaseYr[Station]=$C396)*(DatabaseYr[year]=V$38),"not yet")</f>
        <v>68.2</v>
      </c>
      <c r="W396" s="133" cm="1">
        <f t="array" ref="W396:W407">_xlfn._xlws.FILTER(DatabaseYr[SunShine],(DatabaseYr[Station]=$C396)*(DatabaseYr[year]=W$38),"not yet")</f>
        <v>93.9</v>
      </c>
      <c r="X396" s="133" cm="1">
        <f t="array" ref="X396:X407">_xlfn._xlws.FILTER(DatabaseYr[SunShine],(DatabaseYr[Station]=$C396)*(DatabaseYr[year]=X$38),"not yet")</f>
        <v>73.5</v>
      </c>
      <c r="Y396" s="183" t="str" cm="1">
        <f t="array" ref="Y396">_xlfn._xlws.FILTER(DatabaseYr[SunShine],(DatabaseYr[Station]=$C396)*(DatabaseYr[year]=Y$38),"not yet")</f>
        <v>not yet</v>
      </c>
      <c r="AD396" s="134" cm="1">
        <f t="array" ref="AD396:AD407">_xlfn._xlws.FILTER(DatabaseYr[Temperature],(DatabaseYr[Station]=$C396)*(DatabaseYr[year]=AD$38),"not yet")</f>
        <v>18.3</v>
      </c>
      <c r="AE396" s="134" cm="1">
        <f t="array" ref="AE396:AE407">_xlfn._xlws.FILTER(DatabaseYr[Temperature],(DatabaseYr[Station]=$C396)*(DatabaseYr[year]=AE$38),"not yet")</f>
        <v>19.100000000000001</v>
      </c>
      <c r="AF396" s="134" cm="1">
        <f t="array" ref="AF396:AF407">_xlfn._xlws.FILTER(DatabaseYr[Temperature],(DatabaseYr[Station]=$C396)*(DatabaseYr[year]=AF$38),"not yet")</f>
        <v>20.100000000000001</v>
      </c>
      <c r="AG396" s="134" cm="1">
        <f t="array" ref="AG396:AG407">_xlfn._xlws.FILTER(DatabaseYr[Temperature],(DatabaseYr[Station]=$C396)*(DatabaseYr[year]=AG$38),"not yet")</f>
        <v>18.600000000000001</v>
      </c>
      <c r="AH396" s="134" cm="1">
        <f t="array" ref="AH396:AH407">_xlfn._xlws.FILTER(DatabaseYr[Temperature],(DatabaseYr[Station]=$C396)*(DatabaseYr[year]=AH$38),"not yet")</f>
        <v>20.3</v>
      </c>
      <c r="AI396" s="134" cm="1">
        <f t="array" ref="AI396:AI407">_xlfn._xlws.FILTER(DatabaseYr[Temperature],(DatabaseYr[Station]=$C396)*(DatabaseYr[year]=AI$38),"not yet")</f>
        <v>19.8</v>
      </c>
      <c r="AJ396" s="134" cm="1">
        <f t="array" ref="AJ396:AJ407">_xlfn._xlws.FILTER(DatabaseYr[Temperature],(DatabaseYr[Station]=$C396)*(DatabaseYr[year]=AJ$38),"not yet")</f>
        <v>17.3</v>
      </c>
      <c r="AK396" s="184" t="str" cm="1">
        <f t="array" ref="AK396">_xlfn._xlws.FILTER(DatabaseYr[Temperature],(DatabaseYr[Station]=$C396)*(DatabaseYr[year]=AK$38),"not yet")</f>
        <v>not yet</v>
      </c>
      <c r="AP396" s="133" cm="1">
        <f t="array" ref="AP396:AP407">_xlfn._xlws.FILTER(DatabaseYr[RH],(DatabaseYr[Station]=$C396)*(DatabaseYr[year]=AP$38),"not yet")</f>
        <v>70</v>
      </c>
      <c r="AQ396" s="133" cm="1">
        <f t="array" ref="AQ396:AQ407">_xlfn._xlws.FILTER(DatabaseYr[RH],(DatabaseYr[Station]=$C396)*(DatabaseYr[year]=AQ$38),"not yet")</f>
        <v>80</v>
      </c>
      <c r="AR396" s="133" cm="1">
        <f t="array" ref="AR396:AR407">_xlfn._xlws.FILTER(DatabaseYr[RH],(DatabaseYr[Station]=$C396)*(DatabaseYr[year]=AR$38),"not yet")</f>
        <v>76</v>
      </c>
      <c r="AS396" s="133" cm="1">
        <f t="array" ref="AS396:AS407">_xlfn._xlws.FILTER(DatabaseYr[RH],(DatabaseYr[Station]=$C396)*(DatabaseYr[year]=AS$38),"not yet")</f>
        <v>77</v>
      </c>
      <c r="AT396" s="133" cm="1">
        <f t="array" ref="AT396:AT407">_xlfn._xlws.FILTER(DatabaseYr[RH],(DatabaseYr[Station]=$C396)*(DatabaseYr[year]=AT$38),"not yet")</f>
        <v>76</v>
      </c>
      <c r="AU396" s="133" cm="1">
        <f t="array" ref="AU396:AU407">_xlfn._xlws.FILTER(DatabaseYr[RH],(DatabaseYr[Station]=$C396)*(DatabaseYr[year]=AU$38),"not yet")</f>
        <v>76</v>
      </c>
      <c r="AV396" s="133" cm="1">
        <f t="array" ref="AV396:AV407">_xlfn._xlws.FILTER(DatabaseYr[RH],(DatabaseYr[Station]=$C396)*(DatabaseYr[year]=AV$38),"not yet")</f>
        <v>76</v>
      </c>
      <c r="AW396" s="183" t="str" cm="1">
        <f t="array" ref="AW396">_xlfn._xlws.FILTER(DatabaseYr[RH],(DatabaseYr[Station]=$C396)*(DatabaseYr[year]=AW$38),"not yet")</f>
        <v>not yet</v>
      </c>
      <c r="BB396" s="133" cm="1">
        <f t="array" ref="BB396:BB407">_xlfn._xlws.FILTER(DatabaseYr[Precp],(DatabaseYr[Station]=$C396)*(DatabaseYr[year]=BB$38),"not yet")</f>
        <v>55.7</v>
      </c>
      <c r="BC396" s="133" cm="1">
        <f t="array" ref="BC396:BC407">_xlfn._xlws.FILTER(DatabaseYr[Precp],(DatabaseYr[Station]=$C396)*(DatabaseYr[year]=BC$38),"not yet")</f>
        <v>177.3</v>
      </c>
      <c r="BD396" s="133" cm="1">
        <f t="array" ref="BD396:BD407">_xlfn._xlws.FILTER(DatabaseYr[Precp],(DatabaseYr[Station]=$C396)*(DatabaseYr[year]=BD$38),"not yet")</f>
        <v>46.9</v>
      </c>
      <c r="BE396" s="133" cm="1">
        <f t="array" ref="BE396:BE407">_xlfn._xlws.FILTER(DatabaseYr[Precp],(DatabaseYr[Station]=$C396)*(DatabaseYr[year]=BE$38),"not yet")</f>
        <v>102.9</v>
      </c>
      <c r="BF396" s="133" cm="1">
        <f t="array" ref="BF396:BF407">_xlfn._xlws.FILTER(DatabaseYr[Precp],(DatabaseYr[Station]=$C396)*(DatabaseYr[year]=BF$38),"not yet")</f>
        <v>72.099999999999994</v>
      </c>
      <c r="BG396" s="133" cm="1">
        <f t="array" ref="BG396:BG407">_xlfn._xlws.FILTER(DatabaseYr[Precp],(DatabaseYr[Station]=$C396)*(DatabaseYr[year]=BG$38),"not yet")</f>
        <v>66.099999999999994</v>
      </c>
      <c r="BH396" s="133" cm="1">
        <f t="array" ref="BH396:BH407">_xlfn._xlws.FILTER(DatabaseYr[Precp],(DatabaseYr[Station]=$C396)*(DatabaseYr[year]=BH$38),"not yet")</f>
        <v>66</v>
      </c>
      <c r="BI396" s="183" t="str" cm="1">
        <f t="array" ref="BI396">_xlfn._xlws.FILTER(DatabaseYr[Precp],(DatabaseYr[Station]=$C396)*(DatabaseYr[year]=BI$38),"not yet")</f>
        <v>not yet</v>
      </c>
      <c r="BN396" s="185" t="str" cm="1">
        <f t="array" ref="BN396:BN407">_xlfn._xlws.FILTER(DatabaseYr[Cloud Amount],(DatabaseYr[Station]=$C396)*(DatabaseYr[year]=BB$38),"not yet")</f>
        <v>...</v>
      </c>
      <c r="BO396" s="185" t="str" cm="1">
        <f t="array" ref="BO396:BO407">_xlfn._xlws.FILTER(DatabaseYr[Cloud Amount],(DatabaseYr[Station]=$C396)*(DatabaseYr[year]=BC$38),"not yet")</f>
        <v>...</v>
      </c>
      <c r="BP396" s="185" t="str" cm="1">
        <f t="array" ref="BP396:BP407">_xlfn._xlws.FILTER(DatabaseYr[Cloud Amount],(DatabaseYr[Station]=$C396)*(DatabaseYr[year]=BD$38),"not yet")</f>
        <v>...</v>
      </c>
      <c r="BQ396" s="185" t="str" cm="1">
        <f t="array" ref="BQ396:BQ407">_xlfn._xlws.FILTER(DatabaseYr[Cloud Amount],(DatabaseYr[Station]=$C396)*(DatabaseYr[year]=BE$38),"not yet")</f>
        <v>...</v>
      </c>
      <c r="BR396" s="185" t="str" cm="1">
        <f t="array" ref="BR396:BR407">_xlfn._xlws.FILTER(DatabaseYr[Cloud Amount],(DatabaseYr[Station]=$C396)*(DatabaseYr[year]=BF$38),"not yet")</f>
        <v>...</v>
      </c>
      <c r="BS396" s="185" t="str" cm="1">
        <f t="array" ref="BS396:BS407">_xlfn._xlws.FILTER(DatabaseYr[Cloud Amount],(DatabaseYr[Station]=$C396)*(DatabaseYr[year]=BG$38),"not yet")</f>
        <v>...</v>
      </c>
      <c r="BT396" s="185" t="str" cm="1">
        <f t="array" ref="BT396:BT407">_xlfn._xlws.FILTER(DatabaseYr[Cloud Amount],(DatabaseYr[Station]=$C396)*(DatabaseYr[year]=BH$38),"not yet")</f>
        <v>...</v>
      </c>
      <c r="BU396" s="199" t="str" cm="1">
        <f t="array" ref="BU396">_xlfn._xlws.FILTER(DatabaseYr[Cloud Amount],(DatabaseYr[Station]=$C396)*(DatabaseYr[year]=BI$38),"not yet")</f>
        <v>not yet</v>
      </c>
    </row>
    <row r="397" spans="2:73" x14ac:dyDescent="0.25">
      <c r="D397" s="149" t="str">
        <f>$D$145</f>
        <v>February</v>
      </c>
      <c r="E397" s="147">
        <f>$E$145</f>
        <v>2</v>
      </c>
      <c r="F397" s="184">
        <v>273.42</v>
      </c>
      <c r="G397" s="184">
        <v>243.31</v>
      </c>
      <c r="H397" s="184">
        <v>211.44</v>
      </c>
      <c r="I397" s="184">
        <v>217.06</v>
      </c>
      <c r="J397" s="184">
        <v>377.34</v>
      </c>
      <c r="K397" s="184">
        <v>324.43</v>
      </c>
      <c r="L397" s="184">
        <v>409.83</v>
      </c>
      <c r="M397" s="184"/>
      <c r="R397" s="133">
        <v>55.1</v>
      </c>
      <c r="S397" s="133">
        <v>49.3</v>
      </c>
      <c r="T397" s="133">
        <v>50.2</v>
      </c>
      <c r="U397" s="133">
        <v>32.200000000000003</v>
      </c>
      <c r="V397" s="133">
        <v>107.5</v>
      </c>
      <c r="W397" s="133">
        <v>68.5</v>
      </c>
      <c r="X397" s="133">
        <v>116.3</v>
      </c>
      <c r="Y397" s="183"/>
      <c r="AD397" s="134">
        <v>19.3</v>
      </c>
      <c r="AE397" s="134">
        <v>18.399999999999999</v>
      </c>
      <c r="AF397" s="134">
        <v>18.8</v>
      </c>
      <c r="AG397" s="134">
        <v>18.2</v>
      </c>
      <c r="AH397" s="134">
        <v>21.8</v>
      </c>
      <c r="AI397" s="134">
        <v>20</v>
      </c>
      <c r="AJ397" s="134">
        <v>19.600000000000001</v>
      </c>
      <c r="AK397" s="184"/>
      <c r="AP397" s="133">
        <v>73</v>
      </c>
      <c r="AQ397" s="133">
        <v>75</v>
      </c>
      <c r="AR397" s="133">
        <v>73</v>
      </c>
      <c r="AS397" s="133">
        <v>76</v>
      </c>
      <c r="AT397" s="133">
        <v>80</v>
      </c>
      <c r="AU397" s="133">
        <v>77</v>
      </c>
      <c r="AV397" s="133">
        <v>80</v>
      </c>
      <c r="AW397" s="183"/>
      <c r="BB397" s="133">
        <v>17.399999999999999</v>
      </c>
      <c r="BC397" s="133">
        <v>54.6</v>
      </c>
      <c r="BD397" s="133">
        <v>104.4</v>
      </c>
      <c r="BE397" s="133">
        <v>33.200000000000003</v>
      </c>
      <c r="BF397" s="133">
        <v>83.7</v>
      </c>
      <c r="BG397" s="133">
        <v>69.8</v>
      </c>
      <c r="BH397" s="133">
        <v>121</v>
      </c>
      <c r="BI397" s="183"/>
      <c r="BN397" s="185" t="str">
        <v>...</v>
      </c>
      <c r="BO397" s="185" t="str">
        <v>...</v>
      </c>
      <c r="BP397" s="185" t="str">
        <v>...</v>
      </c>
      <c r="BQ397" s="185" t="str">
        <v>...</v>
      </c>
      <c r="BR397" s="185" t="str">
        <v>...</v>
      </c>
      <c r="BS397" s="185" t="str">
        <v>...</v>
      </c>
      <c r="BT397" s="185" t="str">
        <v>...</v>
      </c>
      <c r="BU397" s="199"/>
    </row>
    <row r="398" spans="2:73" x14ac:dyDescent="0.25">
      <c r="D398" s="149" t="str">
        <f>$D$146</f>
        <v>March</v>
      </c>
      <c r="E398" s="147">
        <f>$E$146</f>
        <v>3</v>
      </c>
      <c r="F398" s="184">
        <v>302.67</v>
      </c>
      <c r="G398" s="184">
        <v>228.49</v>
      </c>
      <c r="H398" s="184">
        <v>205.88</v>
      </c>
      <c r="I398" s="184">
        <v>387.54</v>
      </c>
      <c r="J398" s="184">
        <v>382.67</v>
      </c>
      <c r="K398" s="184">
        <v>330.99</v>
      </c>
      <c r="L398" s="184">
        <v>432.59</v>
      </c>
      <c r="M398" s="184"/>
      <c r="R398" s="133">
        <v>59.5</v>
      </c>
      <c r="S398" s="133">
        <v>36.700000000000003</v>
      </c>
      <c r="T398" s="133">
        <v>29.6</v>
      </c>
      <c r="U398" s="133">
        <v>99.4</v>
      </c>
      <c r="V398" s="133">
        <v>94.9</v>
      </c>
      <c r="W398" s="133">
        <v>70</v>
      </c>
      <c r="X398" s="133">
        <v>86.4</v>
      </c>
      <c r="Y398" s="183"/>
      <c r="AD398" s="134">
        <v>21.1</v>
      </c>
      <c r="AE398" s="134">
        <v>19.5</v>
      </c>
      <c r="AF398" s="134">
        <v>20.2</v>
      </c>
      <c r="AG398" s="134">
        <v>21</v>
      </c>
      <c r="AH398" s="134">
        <v>21.7</v>
      </c>
      <c r="AI398" s="134">
        <v>21.6</v>
      </c>
      <c r="AJ398" s="134">
        <v>21.7</v>
      </c>
      <c r="AK398" s="184"/>
      <c r="AP398" s="133">
        <v>79</v>
      </c>
      <c r="AQ398" s="133">
        <v>79</v>
      </c>
      <c r="AR398" s="133">
        <v>80</v>
      </c>
      <c r="AS398" s="133">
        <v>76</v>
      </c>
      <c r="AT398" s="133">
        <v>78</v>
      </c>
      <c r="AU398" s="133">
        <v>80</v>
      </c>
      <c r="AV398" s="133">
        <v>84</v>
      </c>
      <c r="AW398" s="183"/>
      <c r="BB398" s="133">
        <v>92.9</v>
      </c>
      <c r="BC398" s="133">
        <v>87.3</v>
      </c>
      <c r="BD398" s="133">
        <v>75.900000000000006</v>
      </c>
      <c r="BE398" s="133">
        <v>128.4</v>
      </c>
      <c r="BF398" s="133">
        <v>58</v>
      </c>
      <c r="BG398" s="133">
        <v>128.30000000000001</v>
      </c>
      <c r="BH398" s="133">
        <v>38.5</v>
      </c>
      <c r="BI398" s="183"/>
      <c r="BN398" s="185" t="str">
        <v>...</v>
      </c>
      <c r="BO398" s="185" t="str">
        <v>...</v>
      </c>
      <c r="BP398" s="185" t="str">
        <v>...</v>
      </c>
      <c r="BQ398" s="185" t="str">
        <v>...</v>
      </c>
      <c r="BR398" s="185" t="str">
        <v>...</v>
      </c>
      <c r="BS398" s="185" t="str">
        <v>...</v>
      </c>
      <c r="BT398" s="185" t="str">
        <v>...</v>
      </c>
      <c r="BU398" s="199"/>
    </row>
    <row r="399" spans="2:73" x14ac:dyDescent="0.25">
      <c r="D399" s="149" t="str">
        <f>$D$147</f>
        <v>April</v>
      </c>
      <c r="E399" s="147">
        <f>$E$147</f>
        <v>4</v>
      </c>
      <c r="F399" s="184">
        <v>439.51</v>
      </c>
      <c r="G399" s="184">
        <v>460.84</v>
      </c>
      <c r="H399" s="184">
        <v>326.52</v>
      </c>
      <c r="I399" s="184">
        <v>387.03</v>
      </c>
      <c r="J399" s="184">
        <v>457.64</v>
      </c>
      <c r="K399" s="184">
        <v>333.25</v>
      </c>
      <c r="L399" s="184">
        <v>439.24</v>
      </c>
      <c r="M399" s="184"/>
      <c r="R399" s="133">
        <v>91.2</v>
      </c>
      <c r="S399" s="133">
        <v>137.1</v>
      </c>
      <c r="T399" s="133">
        <v>77</v>
      </c>
      <c r="U399" s="133">
        <v>77.8</v>
      </c>
      <c r="V399" s="133">
        <v>120.8</v>
      </c>
      <c r="W399" s="133">
        <v>59.1</v>
      </c>
      <c r="X399" s="133">
        <v>72.5</v>
      </c>
      <c r="Y399" s="183"/>
      <c r="AD399" s="134">
        <v>23.6</v>
      </c>
      <c r="AE399" s="134">
        <v>24.5</v>
      </c>
      <c r="AF399" s="134">
        <v>22.6</v>
      </c>
      <c r="AG399" s="134">
        <v>22.8</v>
      </c>
      <c r="AH399" s="134">
        <v>24.4</v>
      </c>
      <c r="AI399" s="134">
        <v>22</v>
      </c>
      <c r="AJ399" s="134">
        <v>22.9</v>
      </c>
      <c r="AK399" s="184"/>
      <c r="AP399" s="133">
        <v>79</v>
      </c>
      <c r="AQ399" s="133">
        <v>82</v>
      </c>
      <c r="AR399" s="133">
        <v>79</v>
      </c>
      <c r="AS399" s="133">
        <v>79</v>
      </c>
      <c r="AT399" s="133">
        <v>81</v>
      </c>
      <c r="AU399" s="133">
        <v>78</v>
      </c>
      <c r="AV399" s="133">
        <v>82</v>
      </c>
      <c r="AW399" s="183"/>
      <c r="BB399" s="133">
        <v>69.5</v>
      </c>
      <c r="BC399" s="133">
        <v>89.9</v>
      </c>
      <c r="BD399" s="133">
        <v>104.4</v>
      </c>
      <c r="BE399" s="133">
        <v>103.5</v>
      </c>
      <c r="BF399" s="133">
        <v>55.2</v>
      </c>
      <c r="BG399" s="133">
        <v>58.6</v>
      </c>
      <c r="BH399" s="133">
        <v>101</v>
      </c>
      <c r="BI399" s="183"/>
      <c r="BN399" s="185" t="str">
        <v>...</v>
      </c>
      <c r="BO399" s="185" t="str">
        <v>...</v>
      </c>
      <c r="BP399" s="185" t="str">
        <v>...</v>
      </c>
      <c r="BQ399" s="185" t="str">
        <v>...</v>
      </c>
      <c r="BR399" s="185" t="str">
        <v>...</v>
      </c>
      <c r="BS399" s="185" t="str">
        <v>...</v>
      </c>
      <c r="BT399" s="185" t="str">
        <v>...</v>
      </c>
      <c r="BU399" s="199"/>
    </row>
    <row r="400" spans="2:73" x14ac:dyDescent="0.25">
      <c r="D400" s="149" t="str">
        <f>$D$148</f>
        <v>May</v>
      </c>
      <c r="E400" s="147">
        <f>$E$148</f>
        <v>5</v>
      </c>
      <c r="F400" s="184">
        <v>480.81</v>
      </c>
      <c r="G400" s="184">
        <v>528.38</v>
      </c>
      <c r="H400" s="184">
        <v>429.84</v>
      </c>
      <c r="I400" s="184">
        <v>649.36</v>
      </c>
      <c r="J400" s="184">
        <v>379.5</v>
      </c>
      <c r="K400" s="184">
        <v>500.4</v>
      </c>
      <c r="L400" s="184">
        <v>750.93</v>
      </c>
      <c r="M400" s="184"/>
      <c r="R400" s="133">
        <v>121.3</v>
      </c>
      <c r="S400" s="133">
        <v>154.5</v>
      </c>
      <c r="T400" s="133">
        <v>121.6</v>
      </c>
      <c r="U400" s="133">
        <v>212.1</v>
      </c>
      <c r="V400" s="133">
        <v>71.7</v>
      </c>
      <c r="W400" s="133">
        <v>132.9</v>
      </c>
      <c r="X400" s="133">
        <v>212.3</v>
      </c>
      <c r="Y400" s="183"/>
      <c r="AD400" s="134">
        <v>25.7</v>
      </c>
      <c r="AE400" s="134">
        <v>26.4</v>
      </c>
      <c r="AF400" s="134">
        <v>25.4</v>
      </c>
      <c r="AG400" s="134">
        <v>26.3</v>
      </c>
      <c r="AH400" s="134">
        <v>24.7</v>
      </c>
      <c r="AI400" s="134">
        <v>26.2</v>
      </c>
      <c r="AJ400" s="134">
        <v>26.7</v>
      </c>
      <c r="AK400" s="184"/>
      <c r="AP400" s="133">
        <v>83</v>
      </c>
      <c r="AQ400" s="133">
        <v>83</v>
      </c>
      <c r="AR400" s="133">
        <v>84</v>
      </c>
      <c r="AS400" s="133">
        <v>85</v>
      </c>
      <c r="AT400" s="133">
        <v>81</v>
      </c>
      <c r="AU400" s="133">
        <v>86</v>
      </c>
      <c r="AV400" s="133">
        <v>89</v>
      </c>
      <c r="AW400" s="183"/>
      <c r="BB400" s="133">
        <v>183.3</v>
      </c>
      <c r="BC400" s="133">
        <v>127</v>
      </c>
      <c r="BD400" s="133">
        <v>103.1</v>
      </c>
      <c r="BE400" s="133">
        <v>68.900000000000006</v>
      </c>
      <c r="BF400" s="133">
        <v>118.8</v>
      </c>
      <c r="BG400" s="133">
        <v>194.4</v>
      </c>
      <c r="BH400" s="133">
        <v>256</v>
      </c>
      <c r="BI400" s="183"/>
      <c r="BN400" s="185" t="str">
        <v>...</v>
      </c>
      <c r="BO400" s="185" t="str">
        <v>...</v>
      </c>
      <c r="BP400" s="185" t="str">
        <v>...</v>
      </c>
      <c r="BQ400" s="185" t="str">
        <v>...</v>
      </c>
      <c r="BR400" s="185" t="str">
        <v>...</v>
      </c>
      <c r="BS400" s="185" t="str">
        <v>...</v>
      </c>
      <c r="BT400" s="185" t="str">
        <v>...</v>
      </c>
      <c r="BU400" s="199"/>
    </row>
    <row r="401" spans="2:73" x14ac:dyDescent="0.25">
      <c r="D401" s="149" t="str">
        <f>$D$149</f>
        <v>June</v>
      </c>
      <c r="E401" s="147">
        <f>$E$149</f>
        <v>6</v>
      </c>
      <c r="F401" s="184">
        <v>748.97</v>
      </c>
      <c r="G401" s="184">
        <v>637.36</v>
      </c>
      <c r="H401" s="184">
        <v>509.76</v>
      </c>
      <c r="I401" s="184">
        <v>549.80999999999995</v>
      </c>
      <c r="J401" s="184">
        <v>520.42999999999995</v>
      </c>
      <c r="K401" s="184">
        <v>711.76</v>
      </c>
      <c r="L401" s="184">
        <v>680.42</v>
      </c>
      <c r="M401" s="184"/>
      <c r="R401" s="133">
        <v>272.3</v>
      </c>
      <c r="S401" s="133">
        <v>233.2</v>
      </c>
      <c r="T401" s="133">
        <v>196.8</v>
      </c>
      <c r="U401" s="133">
        <v>167.1</v>
      </c>
      <c r="V401" s="133">
        <v>154.4</v>
      </c>
      <c r="W401" s="133">
        <v>258.60000000000002</v>
      </c>
      <c r="X401" s="133">
        <v>191.1</v>
      </c>
      <c r="Y401" s="183"/>
      <c r="AD401" s="134">
        <v>28.4</v>
      </c>
      <c r="AE401" s="134">
        <v>27.9</v>
      </c>
      <c r="AF401" s="134">
        <v>27.6</v>
      </c>
      <c r="AG401" s="134">
        <v>27.1</v>
      </c>
      <c r="AH401" s="134">
        <v>27.5</v>
      </c>
      <c r="AI401" s="134">
        <v>28.5</v>
      </c>
      <c r="AJ401" s="134">
        <v>27.5</v>
      </c>
      <c r="AK401" s="184"/>
      <c r="AP401" s="133">
        <v>80</v>
      </c>
      <c r="AQ401" s="133">
        <v>82</v>
      </c>
      <c r="AR401" s="133">
        <v>83</v>
      </c>
      <c r="AS401" s="133">
        <v>84</v>
      </c>
      <c r="AT401" s="133">
        <v>84</v>
      </c>
      <c r="AU401" s="133">
        <v>79</v>
      </c>
      <c r="AV401" s="133">
        <v>89</v>
      </c>
      <c r="AW401" s="183"/>
      <c r="BB401" s="133">
        <v>36.200000000000003</v>
      </c>
      <c r="BC401" s="133">
        <v>67.900000000000006</v>
      </c>
      <c r="BD401" s="133">
        <v>118.3</v>
      </c>
      <c r="BE401" s="133">
        <v>216.1</v>
      </c>
      <c r="BF401" s="133">
        <v>95</v>
      </c>
      <c r="BG401" s="133">
        <v>188.4</v>
      </c>
      <c r="BH401" s="133">
        <v>94</v>
      </c>
      <c r="BI401" s="183"/>
      <c r="BN401" s="185" t="str">
        <v>...</v>
      </c>
      <c r="BO401" s="185" t="str">
        <v>...</v>
      </c>
      <c r="BP401" s="185" t="str">
        <v>...</v>
      </c>
      <c r="BQ401" s="185" t="str">
        <v>...</v>
      </c>
      <c r="BR401" s="185" t="str">
        <v>...</v>
      </c>
      <c r="BS401" s="185" t="str">
        <v>...</v>
      </c>
      <c r="BT401" s="185" t="str">
        <v>...</v>
      </c>
      <c r="BU401" s="199"/>
    </row>
    <row r="402" spans="2:73" x14ac:dyDescent="0.25">
      <c r="D402" s="149" t="str">
        <f>$D$150</f>
        <v>July</v>
      </c>
      <c r="E402" s="147">
        <f>$E$150</f>
        <v>7</v>
      </c>
      <c r="F402" s="184">
        <v>686.28</v>
      </c>
      <c r="G402" s="184">
        <v>716.29</v>
      </c>
      <c r="H402" s="184">
        <v>621.01</v>
      </c>
      <c r="I402" s="184">
        <v>675.35</v>
      </c>
      <c r="J402" s="184">
        <v>700.84</v>
      </c>
      <c r="K402" s="184">
        <v>731.41</v>
      </c>
      <c r="L402" s="184">
        <v>749.51</v>
      </c>
      <c r="M402" s="184"/>
      <c r="R402" s="133">
        <v>228</v>
      </c>
      <c r="S402" s="133">
        <v>272.39999999999998</v>
      </c>
      <c r="T402" s="133">
        <v>255.2</v>
      </c>
      <c r="U402" s="133">
        <v>232.9</v>
      </c>
      <c r="V402" s="133">
        <v>237.8</v>
      </c>
      <c r="W402" s="133">
        <v>268.8</v>
      </c>
      <c r="X402" s="133">
        <v>268.39999999999998</v>
      </c>
      <c r="Y402" s="183"/>
      <c r="AD402" s="134">
        <v>28</v>
      </c>
      <c r="AE402" s="134">
        <v>28.5</v>
      </c>
      <c r="AF402" s="134">
        <v>28.1</v>
      </c>
      <c r="AG402" s="134">
        <v>27.6</v>
      </c>
      <c r="AH402" s="134">
        <v>28.5</v>
      </c>
      <c r="AI402" s="134">
        <v>28.7</v>
      </c>
      <c r="AJ402" s="134">
        <v>28.3</v>
      </c>
      <c r="AK402" s="184"/>
      <c r="AP402" s="133">
        <v>79</v>
      </c>
      <c r="AQ402" s="133">
        <v>79</v>
      </c>
      <c r="AR402" s="133">
        <v>79</v>
      </c>
      <c r="AS402" s="133">
        <v>78</v>
      </c>
      <c r="AT402" s="133">
        <v>80</v>
      </c>
      <c r="AU402" s="133">
        <v>82</v>
      </c>
      <c r="AV402" s="133">
        <v>84</v>
      </c>
      <c r="AW402" s="183"/>
      <c r="BB402" s="133">
        <v>216.8</v>
      </c>
      <c r="BC402" s="133">
        <v>505</v>
      </c>
      <c r="BD402" s="133">
        <v>205.1</v>
      </c>
      <c r="BE402" s="133">
        <v>136.1</v>
      </c>
      <c r="BF402" s="133">
        <v>89</v>
      </c>
      <c r="BG402" s="133">
        <v>104</v>
      </c>
      <c r="BH402" s="133">
        <v>47</v>
      </c>
      <c r="BI402" s="183"/>
      <c r="BN402" s="185" t="str">
        <v>...</v>
      </c>
      <c r="BO402" s="185" t="str">
        <v>...</v>
      </c>
      <c r="BP402" s="185" t="str">
        <v>...</v>
      </c>
      <c r="BQ402" s="185" t="str">
        <v>...</v>
      </c>
      <c r="BR402" s="185" t="str">
        <v>...</v>
      </c>
      <c r="BS402" s="185" t="str">
        <v>...</v>
      </c>
      <c r="BT402" s="185" t="str">
        <v>...</v>
      </c>
      <c r="BU402" s="199"/>
    </row>
    <row r="403" spans="2:73" x14ac:dyDescent="0.25">
      <c r="D403" s="149" t="str">
        <f>$D$151</f>
        <v>August</v>
      </c>
      <c r="E403" s="147">
        <f>$E$151</f>
        <v>8</v>
      </c>
      <c r="F403" s="184">
        <v>552.57000000000005</v>
      </c>
      <c r="G403" s="184">
        <v>599.16</v>
      </c>
      <c r="H403" s="184">
        <v>624.55999999999995</v>
      </c>
      <c r="I403" s="184">
        <v>545.49</v>
      </c>
      <c r="J403" s="184">
        <v>596.76</v>
      </c>
      <c r="K403" s="184">
        <v>638.57000000000005</v>
      </c>
      <c r="L403" s="184">
        <v>602.62</v>
      </c>
      <c r="M403" s="184"/>
      <c r="R403" s="133">
        <v>164.2</v>
      </c>
      <c r="S403" s="133">
        <v>210.2</v>
      </c>
      <c r="T403" s="133">
        <v>264.3</v>
      </c>
      <c r="U403" s="133">
        <v>165.7</v>
      </c>
      <c r="V403" s="133">
        <v>187.3</v>
      </c>
      <c r="W403" s="133">
        <v>209</v>
      </c>
      <c r="X403" s="133">
        <v>198.1</v>
      </c>
      <c r="Y403" s="183"/>
      <c r="AD403" s="134">
        <v>27.8</v>
      </c>
      <c r="AE403" s="134">
        <v>27.6</v>
      </c>
      <c r="AF403" s="134">
        <v>28.4</v>
      </c>
      <c r="AG403" s="134">
        <v>27.3</v>
      </c>
      <c r="AH403" s="134">
        <v>28</v>
      </c>
      <c r="AI403" s="134">
        <v>27.9</v>
      </c>
      <c r="AJ403" s="134">
        <v>27.3</v>
      </c>
      <c r="AK403" s="184"/>
      <c r="AP403" s="133">
        <v>80</v>
      </c>
      <c r="AQ403" s="133">
        <v>79</v>
      </c>
      <c r="AR403" s="133">
        <v>79</v>
      </c>
      <c r="AS403" s="133">
        <v>82</v>
      </c>
      <c r="AT403" s="133">
        <v>82</v>
      </c>
      <c r="AU403" s="133">
        <v>81</v>
      </c>
      <c r="AV403" s="133">
        <v>89</v>
      </c>
      <c r="AW403" s="183"/>
      <c r="BB403" s="133">
        <v>330.3</v>
      </c>
      <c r="BC403" s="133">
        <v>252.7</v>
      </c>
      <c r="BD403" s="133">
        <v>233.6</v>
      </c>
      <c r="BE403" s="133">
        <v>507.7</v>
      </c>
      <c r="BF403" s="133">
        <v>437.4</v>
      </c>
      <c r="BG403" s="133">
        <v>132.80000000000001</v>
      </c>
      <c r="BH403" s="133">
        <v>130.5</v>
      </c>
      <c r="BI403" s="183"/>
      <c r="BN403" s="185" t="str">
        <v>...</v>
      </c>
      <c r="BO403" s="185" t="str">
        <v>...</v>
      </c>
      <c r="BP403" s="185" t="str">
        <v>...</v>
      </c>
      <c r="BQ403" s="185" t="str">
        <v>...</v>
      </c>
      <c r="BR403" s="185" t="str">
        <v>...</v>
      </c>
      <c r="BS403" s="185" t="str">
        <v>...</v>
      </c>
      <c r="BT403" s="185" t="str">
        <v>...</v>
      </c>
      <c r="BU403" s="199"/>
    </row>
    <row r="404" spans="2:73" x14ac:dyDescent="0.25">
      <c r="D404" s="149" t="str">
        <f>$D$152</f>
        <v>September</v>
      </c>
      <c r="E404" s="147">
        <f>$E$152</f>
        <v>9</v>
      </c>
      <c r="F404" s="184">
        <v>519.55999999999995</v>
      </c>
      <c r="G404" s="184">
        <v>417.21</v>
      </c>
      <c r="H404" s="184">
        <v>531.42999999999995</v>
      </c>
      <c r="I404" s="184">
        <v>613.88</v>
      </c>
      <c r="J404" s="184">
        <v>523.80999999999995</v>
      </c>
      <c r="K404" s="184">
        <v>537.72</v>
      </c>
      <c r="L404" s="184">
        <v>631.16999999999996</v>
      </c>
      <c r="M404" s="184"/>
      <c r="R404" s="133">
        <v>152.4</v>
      </c>
      <c r="S404" s="133">
        <v>116.2</v>
      </c>
      <c r="T404" s="133">
        <v>230.1</v>
      </c>
      <c r="U404" s="133">
        <v>229.4</v>
      </c>
      <c r="V404" s="133">
        <v>164</v>
      </c>
      <c r="W404" s="133">
        <v>181.1</v>
      </c>
      <c r="X404" s="133">
        <v>242.3</v>
      </c>
      <c r="Y404" s="183"/>
      <c r="AD404" s="134">
        <v>26.7</v>
      </c>
      <c r="AE404" s="134">
        <v>27.1</v>
      </c>
      <c r="AF404" s="134">
        <v>27.9</v>
      </c>
      <c r="AG404" s="134">
        <v>26.9</v>
      </c>
      <c r="AH404" s="134">
        <v>26.9</v>
      </c>
      <c r="AI404" s="134">
        <v>27.7</v>
      </c>
      <c r="AJ404" s="134">
        <v>27.6</v>
      </c>
      <c r="AK404" s="184"/>
      <c r="AP404" s="133">
        <v>78</v>
      </c>
      <c r="AQ404" s="133">
        <v>81</v>
      </c>
      <c r="AR404" s="133">
        <v>81</v>
      </c>
      <c r="AS404" s="133">
        <v>79</v>
      </c>
      <c r="AT404" s="133">
        <v>77</v>
      </c>
      <c r="AU404" s="133">
        <v>76</v>
      </c>
      <c r="AV404" s="133">
        <v>85</v>
      </c>
      <c r="AW404" s="183"/>
      <c r="BB404" s="133">
        <v>44.3</v>
      </c>
      <c r="BC404" s="133">
        <v>695.6</v>
      </c>
      <c r="BD404" s="133">
        <v>153.5</v>
      </c>
      <c r="BE404" s="133">
        <v>479.4</v>
      </c>
      <c r="BF404" s="133">
        <v>158.69999999999999</v>
      </c>
      <c r="BG404" s="133">
        <v>7.8</v>
      </c>
      <c r="BH404" s="133">
        <v>189</v>
      </c>
      <c r="BI404" s="183"/>
      <c r="BN404" s="185" t="str">
        <v>...</v>
      </c>
      <c r="BO404" s="185" t="str">
        <v>...</v>
      </c>
      <c r="BP404" s="185" t="str">
        <v>...</v>
      </c>
      <c r="BQ404" s="185" t="str">
        <v>...</v>
      </c>
      <c r="BR404" s="185" t="str">
        <v>...</v>
      </c>
      <c r="BS404" s="185" t="str">
        <v>...</v>
      </c>
      <c r="BT404" s="185" t="str">
        <v>...</v>
      </c>
      <c r="BU404" s="199"/>
    </row>
    <row r="405" spans="2:73" x14ac:dyDescent="0.25">
      <c r="D405" s="149" t="str">
        <f>$D$153</f>
        <v>October</v>
      </c>
      <c r="E405" s="147">
        <f>$E$153</f>
        <v>10</v>
      </c>
      <c r="F405" s="184">
        <v>416.07</v>
      </c>
      <c r="G405" s="184">
        <v>464.2</v>
      </c>
      <c r="H405" s="184">
        <v>403.23</v>
      </c>
      <c r="I405" s="184">
        <v>476.87</v>
      </c>
      <c r="J405" s="184">
        <v>488.48</v>
      </c>
      <c r="K405" s="184">
        <v>403.74</v>
      </c>
      <c r="L405" s="184">
        <v>442.54</v>
      </c>
      <c r="M405" s="184"/>
      <c r="R405" s="133">
        <v>119.5</v>
      </c>
      <c r="S405" s="133">
        <v>165.7</v>
      </c>
      <c r="T405" s="133">
        <v>166.1</v>
      </c>
      <c r="U405" s="133">
        <v>137.4</v>
      </c>
      <c r="V405" s="133">
        <v>153.9</v>
      </c>
      <c r="W405" s="133">
        <v>106.4</v>
      </c>
      <c r="X405" s="133">
        <v>129.9</v>
      </c>
      <c r="Y405" s="183"/>
      <c r="AD405" s="134">
        <v>25.3</v>
      </c>
      <c r="AE405" s="134">
        <v>26.5</v>
      </c>
      <c r="AF405" s="134">
        <v>25.9</v>
      </c>
      <c r="AG405" s="134">
        <v>24.3</v>
      </c>
      <c r="AH405" s="134">
        <v>25.1</v>
      </c>
      <c r="AI405" s="134">
        <v>25.5</v>
      </c>
      <c r="AJ405" s="134">
        <v>25.4</v>
      </c>
      <c r="AK405" s="184"/>
      <c r="AP405" s="133">
        <v>77</v>
      </c>
      <c r="AQ405" s="133">
        <v>82</v>
      </c>
      <c r="AR405" s="133">
        <v>75</v>
      </c>
      <c r="AS405" s="133">
        <v>76</v>
      </c>
      <c r="AT405" s="133">
        <v>74</v>
      </c>
      <c r="AU405" s="133">
        <v>74</v>
      </c>
      <c r="AV405" s="133">
        <v>82</v>
      </c>
      <c r="AW405" s="183"/>
      <c r="BB405" s="133">
        <v>90</v>
      </c>
      <c r="BC405" s="133">
        <v>1112.7</v>
      </c>
      <c r="BD405" s="133">
        <v>758</v>
      </c>
      <c r="BE405" s="133">
        <v>133.69999999999999</v>
      </c>
      <c r="BF405" s="133">
        <v>117</v>
      </c>
      <c r="BG405" s="133">
        <v>178</v>
      </c>
      <c r="BH405" s="133">
        <v>632.5</v>
      </c>
      <c r="BI405" s="183"/>
      <c r="BN405" s="185" t="str">
        <v>...</v>
      </c>
      <c r="BO405" s="185" t="str">
        <v>...</v>
      </c>
      <c r="BP405" s="185" t="str">
        <v>...</v>
      </c>
      <c r="BQ405" s="185" t="str">
        <v>...</v>
      </c>
      <c r="BR405" s="185" t="str">
        <v>...</v>
      </c>
      <c r="BS405" s="185" t="str">
        <v>...</v>
      </c>
      <c r="BT405" s="185" t="str">
        <v>...</v>
      </c>
      <c r="BU405" s="199"/>
    </row>
    <row r="406" spans="2:73" x14ac:dyDescent="0.25">
      <c r="D406" s="149" t="str">
        <f>$D$154</f>
        <v>November</v>
      </c>
      <c r="E406" s="147">
        <f>$E$154</f>
        <v>11</v>
      </c>
      <c r="F406" s="184">
        <v>377.79</v>
      </c>
      <c r="G406" s="184">
        <v>312.56</v>
      </c>
      <c r="H406" s="184">
        <v>264.99</v>
      </c>
      <c r="I406" s="184">
        <v>349.51</v>
      </c>
      <c r="J406" s="184">
        <v>386.08</v>
      </c>
      <c r="K406" s="184">
        <v>337.04</v>
      </c>
      <c r="L406" s="184">
        <v>290.64999999999998</v>
      </c>
      <c r="M406" s="184"/>
      <c r="R406" s="133">
        <v>133.19999999999999</v>
      </c>
      <c r="S406" s="133">
        <v>94.6</v>
      </c>
      <c r="T406" s="133">
        <v>76</v>
      </c>
      <c r="U406" s="133">
        <v>106.6</v>
      </c>
      <c r="V406" s="133">
        <v>126.1</v>
      </c>
      <c r="W406" s="133">
        <v>105.6</v>
      </c>
      <c r="X406" s="133">
        <v>58.2</v>
      </c>
      <c r="Y406" s="183"/>
      <c r="AD406" s="134">
        <v>23.8</v>
      </c>
      <c r="AE406" s="134">
        <v>23.2</v>
      </c>
      <c r="AF406" s="134">
        <v>23.6</v>
      </c>
      <c r="AG406" s="134">
        <v>22.9</v>
      </c>
      <c r="AH406" s="134">
        <v>23.1</v>
      </c>
      <c r="AI406" s="134">
        <v>23.5</v>
      </c>
      <c r="AJ406" s="134">
        <v>22.3</v>
      </c>
      <c r="AK406" s="184"/>
      <c r="AP406" s="133">
        <v>80</v>
      </c>
      <c r="AQ406" s="133">
        <v>77</v>
      </c>
      <c r="AR406" s="133">
        <v>78</v>
      </c>
      <c r="AS406" s="133">
        <v>81</v>
      </c>
      <c r="AT406" s="133">
        <v>72</v>
      </c>
      <c r="AU406" s="133">
        <v>79</v>
      </c>
      <c r="AV406" s="133">
        <v>82</v>
      </c>
      <c r="AW406" s="183"/>
      <c r="BB406" s="133">
        <v>284</v>
      </c>
      <c r="BC406" s="133">
        <v>256.7</v>
      </c>
      <c r="BD406" s="133">
        <v>70.2</v>
      </c>
      <c r="BE406" s="133">
        <v>126.1</v>
      </c>
      <c r="BF406" s="133">
        <v>40.1</v>
      </c>
      <c r="BG406" s="133">
        <v>326.60000000000002</v>
      </c>
      <c r="BH406" s="133">
        <v>131</v>
      </c>
      <c r="BI406" s="183"/>
      <c r="BN406" s="185" t="str">
        <v>...</v>
      </c>
      <c r="BO406" s="185" t="str">
        <v>...</v>
      </c>
      <c r="BP406" s="185" t="str">
        <v>...</v>
      </c>
      <c r="BQ406" s="185" t="str">
        <v>...</v>
      </c>
      <c r="BR406" s="185" t="str">
        <v>...</v>
      </c>
      <c r="BS406" s="185" t="str">
        <v>...</v>
      </c>
      <c r="BT406" s="185" t="str">
        <v>...</v>
      </c>
      <c r="BU406" s="199"/>
    </row>
    <row r="407" spans="2:73" x14ac:dyDescent="0.25">
      <c r="D407" s="149" t="str">
        <f>$D$155</f>
        <v>December</v>
      </c>
      <c r="E407" s="147">
        <f>$E$155</f>
        <v>12</v>
      </c>
      <c r="F407" s="184">
        <v>271.79000000000002</v>
      </c>
      <c r="G407" s="184">
        <v>256.76</v>
      </c>
      <c r="H407" s="184">
        <v>218.28</v>
      </c>
      <c r="I407" s="184">
        <v>350.04</v>
      </c>
      <c r="J407" s="184">
        <v>321.56</v>
      </c>
      <c r="K407" s="184">
        <v>275.55</v>
      </c>
      <c r="L407" s="184">
        <v>312.01</v>
      </c>
      <c r="M407" s="184"/>
      <c r="R407" s="133">
        <v>76.099999999999994</v>
      </c>
      <c r="S407" s="133">
        <v>87</v>
      </c>
      <c r="T407" s="133">
        <v>52.9</v>
      </c>
      <c r="U407" s="133">
        <v>110.6</v>
      </c>
      <c r="V407" s="133">
        <v>100.7</v>
      </c>
      <c r="W407" s="133">
        <v>57.1</v>
      </c>
      <c r="X407" s="133">
        <v>85.2</v>
      </c>
      <c r="Y407" s="183"/>
      <c r="AD407" s="134">
        <v>21.1</v>
      </c>
      <c r="AE407" s="134">
        <v>21.3</v>
      </c>
      <c r="AF407" s="134">
        <v>19.600000000000001</v>
      </c>
      <c r="AG407" s="134">
        <v>21.1</v>
      </c>
      <c r="AH407" s="134">
        <v>20.5</v>
      </c>
      <c r="AI407" s="134">
        <v>20.3</v>
      </c>
      <c r="AJ407" s="134">
        <v>20</v>
      </c>
      <c r="AK407" s="184"/>
      <c r="AP407" s="133">
        <v>75</v>
      </c>
      <c r="AQ407" s="133">
        <v>73</v>
      </c>
      <c r="AR407" s="133">
        <v>73</v>
      </c>
      <c r="AS407" s="133">
        <v>75</v>
      </c>
      <c r="AT407" s="133">
        <v>75</v>
      </c>
      <c r="AU407" s="133">
        <v>79</v>
      </c>
      <c r="AV407" s="133">
        <v>76</v>
      </c>
      <c r="AW407" s="183"/>
      <c r="BB407" s="133">
        <v>86.4</v>
      </c>
      <c r="BC407" s="133">
        <v>48.5</v>
      </c>
      <c r="BD407" s="133">
        <v>75.5</v>
      </c>
      <c r="BE407" s="133">
        <v>64.099999999999994</v>
      </c>
      <c r="BF407" s="133">
        <v>144.4</v>
      </c>
      <c r="BG407" s="133">
        <v>141.5</v>
      </c>
      <c r="BH407" s="133">
        <v>72</v>
      </c>
      <c r="BI407" s="183"/>
      <c r="BN407" s="185" t="str">
        <v>...</v>
      </c>
      <c r="BO407" s="185" t="str">
        <v>...</v>
      </c>
      <c r="BP407" s="185" t="str">
        <v>...</v>
      </c>
      <c r="BQ407" s="185" t="str">
        <v>...</v>
      </c>
      <c r="BR407" s="185" t="str">
        <v>...</v>
      </c>
      <c r="BS407" s="185" t="str">
        <v>...</v>
      </c>
      <c r="BT407" s="185" t="str">
        <v>...</v>
      </c>
      <c r="BU407" s="199"/>
    </row>
    <row r="408" spans="2:73" x14ac:dyDescent="0.25">
      <c r="B408" s="195" t="str">
        <f>_xlfn.XLOOKUP(C408,TableStation[Station],TableStation[Name])</f>
        <v>台東</v>
      </c>
      <c r="C408" s="196" t="s">
        <v>4701</v>
      </c>
      <c r="D408" s="197" t="str">
        <f>$D$144</f>
        <v>January</v>
      </c>
      <c r="E408" s="198">
        <f>$E$144</f>
        <v>1</v>
      </c>
      <c r="F408" s="184" cm="1">
        <f t="array" ref="F408:F419">_xlfn._xlws.FILTER(DatabaseYr[GloblRad],(DatabaseYr[Station]=$C408)*(DatabaseYr[year]=F$38),"not yet")</f>
        <v>248.53</v>
      </c>
      <c r="G408" s="184" cm="1">
        <f t="array" ref="G408:G419">_xlfn._xlws.FILTER(DatabaseYr[GloblRad],(DatabaseYr[Station]=$C408)*(DatabaseYr[year]=G$38),"not yet")</f>
        <v>212.3</v>
      </c>
      <c r="H408" s="184" cm="1">
        <f t="array" ref="H408:H419">_xlfn._xlws.FILTER(DatabaseYr[GloblRad],(DatabaseYr[Station]=$C408)*(DatabaseYr[year]=H$38),"not yet")</f>
        <v>289.64999999999998</v>
      </c>
      <c r="I408" s="184" cm="1">
        <f t="array" ref="I408:I419">_xlfn._xlws.FILTER(DatabaseYr[GloblRad],(DatabaseYr[Station]=$C408)*(DatabaseYr[year]=I$38),"not yet")</f>
        <v>274.32</v>
      </c>
      <c r="J408" s="184" cm="1">
        <f t="array" ref="J408:J419">_xlfn._xlws.FILTER(DatabaseYr[GloblRad],(DatabaseYr[Station]=$C408)*(DatabaseYr[year]=J$38),"not yet")</f>
        <v>317</v>
      </c>
      <c r="K408" s="184" cm="1">
        <f t="array" ref="K408:K419">_xlfn._xlws.FILTER(DatabaseYr[GloblRad],(DatabaseYr[Station]=$C408)*(DatabaseYr[year]=K$38),"not yet")</f>
        <v>329.91</v>
      </c>
      <c r="L408" s="184" cm="1">
        <f t="array" ref="L408:L419">_xlfn._xlws.FILTER(DatabaseYr[GloblRad],(DatabaseYr[Station]=$C408)*(DatabaseYr[year]=L$38),"not yet")</f>
        <v>348.14</v>
      </c>
      <c r="M408" s="184" t="str" cm="1">
        <f t="array" ref="M408">_xlfn._xlws.FILTER(DatabaseYr[GloblRad],(DatabaseYr[Station]=$C408)*(DatabaseYr[year]=M$38),"not yet")</f>
        <v>not yet</v>
      </c>
      <c r="R408" s="133" cm="1">
        <f t="array" ref="R408:R419">_xlfn._xlws.FILTER(DatabaseYr[SunShine],(DatabaseYr[Station]=$C408)*(DatabaseYr[year]=F$38),"not yet")</f>
        <v>74.599999999999994</v>
      </c>
      <c r="S408" s="133" cm="1">
        <f t="array" ref="S408:S419">_xlfn._xlws.FILTER(DatabaseYr[SunShine],(DatabaseYr[Station]=$C408)*(DatabaseYr[year]=S$38),"not yet")</f>
        <v>61.9</v>
      </c>
      <c r="T408" s="133" cm="1">
        <f t="array" ref="T408:T419">_xlfn._xlws.FILTER(DatabaseYr[SunShine],(DatabaseYr[Station]=$C408)*(DatabaseYr[year]=T$38),"not yet")</f>
        <v>102.2</v>
      </c>
      <c r="U408" s="133" cm="1">
        <f t="array" ref="U408:U419">_xlfn._xlws.FILTER(DatabaseYr[SunShine],(DatabaseYr[Station]=$C408)*(DatabaseYr[year]=U$38),"not yet")</f>
        <v>78.8</v>
      </c>
      <c r="V408" s="133" cm="1">
        <f t="array" ref="V408:V419">_xlfn._xlws.FILTER(DatabaseYr[SunShine],(DatabaseYr[Station]=$C408)*(DatabaseYr[year]=V$38),"not yet")</f>
        <v>87.5</v>
      </c>
      <c r="W408" s="133" cm="1">
        <f t="array" ref="W408:W419">_xlfn._xlws.FILTER(DatabaseYr[SunShine],(DatabaseYr[Station]=$C408)*(DatabaseYr[year]=W$38),"not yet")</f>
        <v>114.4</v>
      </c>
      <c r="X408" s="133" cm="1">
        <f t="array" ref="X408:X419">_xlfn._xlws.FILTER(DatabaseYr[SunShine],(DatabaseYr[Station]=$C408)*(DatabaseYr[year]=X$38),"not yet")</f>
        <v>117.7</v>
      </c>
      <c r="Y408" s="183" t="str" cm="1">
        <f t="array" ref="Y408">_xlfn._xlws.FILTER(DatabaseYr[SunShine],(DatabaseYr[Station]=$C408)*(DatabaseYr[year]=Y$38),"not yet")</f>
        <v>not yet</v>
      </c>
      <c r="AD408" s="134" cm="1">
        <f t="array" ref="AD408:AD419">_xlfn._xlws.FILTER(DatabaseYr[Temperature],(DatabaseYr[Station]=$C408)*(DatabaseYr[year]=AD$38),"not yet")</f>
        <v>19</v>
      </c>
      <c r="AE408" s="134" cm="1">
        <f t="array" ref="AE408:AE419">_xlfn._xlws.FILTER(DatabaseYr[Temperature],(DatabaseYr[Station]=$C408)*(DatabaseYr[year]=AE$38),"not yet")</f>
        <v>19.5</v>
      </c>
      <c r="AF408" s="134" cm="1">
        <f t="array" ref="AF408:AF419">_xlfn._xlws.FILTER(DatabaseYr[Temperature],(DatabaseYr[Station]=$C408)*(DatabaseYr[year]=AF$38),"not yet")</f>
        <v>20.8</v>
      </c>
      <c r="AG408" s="134" cm="1">
        <f t="array" ref="AG408:AG419">_xlfn._xlws.FILTER(DatabaseYr[Temperature],(DatabaseYr[Station]=$C408)*(DatabaseYr[year]=AG$38),"not yet")</f>
        <v>19.100000000000001</v>
      </c>
      <c r="AH408" s="134" cm="1">
        <f t="array" ref="AH408:AH419">_xlfn._xlws.FILTER(DatabaseYr[Temperature],(DatabaseYr[Station]=$C408)*(DatabaseYr[year]=AH$38),"not yet")</f>
        <v>21.1</v>
      </c>
      <c r="AI408" s="134" cm="1">
        <f t="array" ref="AI408:AI419">_xlfn._xlws.FILTER(DatabaseYr[Temperature],(DatabaseYr[Station]=$C408)*(DatabaseYr[year]=AI$38),"not yet")</f>
        <v>20.5</v>
      </c>
      <c r="AJ408" s="134" cm="1">
        <f t="array" ref="AJ408:AJ419">_xlfn._xlws.FILTER(DatabaseYr[Temperature],(DatabaseYr[Station]=$C408)*(DatabaseYr[year]=AJ$38),"not yet")</f>
        <v>18.2</v>
      </c>
      <c r="AK408" s="184" t="str" cm="1">
        <f t="array" ref="AK408">_xlfn._xlws.FILTER(DatabaseYr[Temperature],(DatabaseYr[Station]=$C408)*(DatabaseYr[year]=AK$38),"not yet")</f>
        <v>not yet</v>
      </c>
      <c r="AP408" s="133" cm="1">
        <f t="array" ref="AP408:AP419">_xlfn._xlws.FILTER(DatabaseYr[RH],(DatabaseYr[Station]=$C408)*(DatabaseYr[year]=AP$38),"not yet")</f>
        <v>68</v>
      </c>
      <c r="AQ408" s="133" cm="1">
        <f t="array" ref="AQ408:AQ419">_xlfn._xlws.FILTER(DatabaseYr[RH],(DatabaseYr[Station]=$C408)*(DatabaseYr[year]=AQ$38),"not yet")</f>
        <v>82</v>
      </c>
      <c r="AR408" s="133" cm="1">
        <f t="array" ref="AR408:AR419">_xlfn._xlws.FILTER(DatabaseYr[RH],(DatabaseYr[Station]=$C408)*(DatabaseYr[year]=AR$38),"not yet")</f>
        <v>69</v>
      </c>
      <c r="AS408" s="133" cm="1">
        <f t="array" ref="AS408:AS419">_xlfn._xlws.FILTER(DatabaseYr[RH],(DatabaseYr[Station]=$C408)*(DatabaseYr[year]=AS$38),"not yet")</f>
        <v>76</v>
      </c>
      <c r="AT408" s="133" cm="1">
        <f t="array" ref="AT408:AT419">_xlfn._xlws.FILTER(DatabaseYr[RH],(DatabaseYr[Station]=$C408)*(DatabaseYr[year]=AT$38),"not yet")</f>
        <v>75</v>
      </c>
      <c r="AU408" s="133" cm="1">
        <f t="array" ref="AU408:AU419">_xlfn._xlws.FILTER(DatabaseYr[RH],(DatabaseYr[Station]=$C408)*(DatabaseYr[year]=AU$38),"not yet")</f>
        <v>74</v>
      </c>
      <c r="AV408" s="133" cm="1">
        <f t="array" ref="AV408:AV419">_xlfn._xlws.FILTER(DatabaseYr[RH],(DatabaseYr[Station]=$C408)*(DatabaseYr[year]=AV$38),"not yet")</f>
        <v>69</v>
      </c>
      <c r="AW408" s="183" t="str" cm="1">
        <f t="array" ref="AW408">_xlfn._xlws.FILTER(DatabaseYr[RH],(DatabaseYr[Station]=$C408)*(DatabaseYr[year]=AW$38),"not yet")</f>
        <v>not yet</v>
      </c>
      <c r="BB408" s="133" cm="1">
        <f t="array" ref="BB408:BB419">_xlfn._xlws.FILTER(DatabaseYr[Precp],(DatabaseYr[Station]=$C408)*(DatabaseYr[year]=BB$38),"not yet")</f>
        <v>42.1</v>
      </c>
      <c r="BC408" s="133" cm="1">
        <f t="array" ref="BC408:BC419">_xlfn._xlws.FILTER(DatabaseYr[Precp],(DatabaseYr[Station]=$C408)*(DatabaseYr[year]=BC$38),"not yet")</f>
        <v>151.5</v>
      </c>
      <c r="BD408" s="133" cm="1">
        <f t="array" ref="BD408:BD419">_xlfn._xlws.FILTER(DatabaseYr[Precp],(DatabaseYr[Station]=$C408)*(DatabaseYr[year]=BD$38),"not yet")</f>
        <v>6.7</v>
      </c>
      <c r="BE408" s="133" cm="1">
        <f t="array" ref="BE408:BE419">_xlfn._xlws.FILTER(DatabaseYr[Precp],(DatabaseYr[Station]=$C408)*(DatabaseYr[year]=BE$38),"not yet")</f>
        <v>53.9</v>
      </c>
      <c r="BF408" s="133" cm="1">
        <f t="array" ref="BF408:BF419">_xlfn._xlws.FILTER(DatabaseYr[Precp],(DatabaseYr[Station]=$C408)*(DatabaseYr[year]=BF$38),"not yet")</f>
        <v>35.5</v>
      </c>
      <c r="BG408" s="133" cm="1">
        <f t="array" ref="BG408:BG419">_xlfn._xlws.FILTER(DatabaseYr[Precp],(DatabaseYr[Station]=$C408)*(DatabaseYr[year]=BG$38),"not yet")</f>
        <v>34.6</v>
      </c>
      <c r="BH408" s="133" cm="1">
        <f t="array" ref="BH408:BH419">_xlfn._xlws.FILTER(DatabaseYr[Precp],(DatabaseYr[Station]=$C408)*(DatabaseYr[year]=BH$38),"not yet")</f>
        <v>7.5</v>
      </c>
      <c r="BI408" s="183" t="str" cm="1">
        <f t="array" ref="BI408">_xlfn._xlws.FILTER(DatabaseYr[Precp],(DatabaseYr[Station]=$C408)*(DatabaseYr[year]=BI$38),"not yet")</f>
        <v>not yet</v>
      </c>
      <c r="BN408" s="185" cm="1">
        <f t="array" ref="BN408:BN419">_xlfn._xlws.FILTER(DatabaseYr[Cloud Amount],(DatabaseYr[Station]=$C408)*(DatabaseYr[year]=BB$38),"not yet")</f>
        <v>8.5</v>
      </c>
      <c r="BO408" s="185" cm="1">
        <f t="array" ref="BO408:BO419">_xlfn._xlws.FILTER(DatabaseYr[Cloud Amount],(DatabaseYr[Station]=$C408)*(DatabaseYr[year]=BC$38),"not yet")</f>
        <v>8.9</v>
      </c>
      <c r="BP408" s="185" cm="1">
        <f t="array" ref="BP408:BP419">_xlfn._xlws.FILTER(DatabaseYr[Cloud Amount],(DatabaseYr[Station]=$C408)*(DatabaseYr[year]=BD$38),"not yet")</f>
        <v>8</v>
      </c>
      <c r="BQ408" s="185" cm="1">
        <f t="array" ref="BQ408:BQ419">_xlfn._xlws.FILTER(DatabaseYr[Cloud Amount],(DatabaseYr[Station]=$C408)*(DatabaseYr[year]=BE$38),"not yet")</f>
        <v>8.4</v>
      </c>
      <c r="BR408" s="185" cm="1">
        <f t="array" ref="BR408:BR419">_xlfn._xlws.FILTER(DatabaseYr[Cloud Amount],(DatabaseYr[Station]=$C408)*(DatabaseYr[year]=BF$38),"not yet")</f>
        <v>8</v>
      </c>
      <c r="BS408" s="185" cm="1">
        <f t="array" ref="BS408:BS419">_xlfn._xlws.FILTER(DatabaseYr[Cloud Amount],(DatabaseYr[Station]=$C408)*(DatabaseYr[year]=BG$38),"not yet")</f>
        <v>7.4</v>
      </c>
      <c r="BT408" s="185" cm="1">
        <f t="array" ref="BT408:BT419">_xlfn._xlws.FILTER(DatabaseYr[Cloud Amount],(DatabaseYr[Station]=$C408)*(DatabaseYr[year]=BH$38),"not yet")</f>
        <v>7.2</v>
      </c>
      <c r="BU408" s="199" t="str" cm="1">
        <f t="array" ref="BU408">_xlfn._xlws.FILTER(DatabaseYr[Cloud Amount],(DatabaseYr[Station]=$C408)*(DatabaseYr[year]=BI$38),"not yet")</f>
        <v>not yet</v>
      </c>
    </row>
    <row r="409" spans="2:73" x14ac:dyDescent="0.25">
      <c r="D409" s="149" t="str">
        <f>$D$145</f>
        <v>February</v>
      </c>
      <c r="E409" s="147">
        <f>$E$145</f>
        <v>2</v>
      </c>
      <c r="F409" s="184">
        <v>290.45</v>
      </c>
      <c r="G409" s="184">
        <v>274.95</v>
      </c>
      <c r="H409" s="184">
        <v>255.2</v>
      </c>
      <c r="I409" s="184">
        <v>264.13</v>
      </c>
      <c r="J409" s="184">
        <v>403.81</v>
      </c>
      <c r="K409" s="184">
        <v>316.19</v>
      </c>
      <c r="L409" s="184">
        <v>410.67</v>
      </c>
      <c r="M409" s="184"/>
      <c r="R409" s="133">
        <v>88.5</v>
      </c>
      <c r="S409" s="133">
        <v>82.4</v>
      </c>
      <c r="T409" s="133">
        <v>79</v>
      </c>
      <c r="U409" s="133">
        <v>61.1</v>
      </c>
      <c r="V409" s="133">
        <v>132.80000000000001</v>
      </c>
      <c r="W409" s="133">
        <v>86.5</v>
      </c>
      <c r="X409" s="133">
        <v>133.30000000000001</v>
      </c>
      <c r="Y409" s="183"/>
      <c r="AD409" s="134">
        <v>20.100000000000001</v>
      </c>
      <c r="AE409" s="134">
        <v>19.100000000000001</v>
      </c>
      <c r="AF409" s="134">
        <v>19.600000000000001</v>
      </c>
      <c r="AG409" s="134">
        <v>18.899999999999999</v>
      </c>
      <c r="AH409" s="134">
        <v>22.8</v>
      </c>
      <c r="AI409" s="134">
        <v>20.5</v>
      </c>
      <c r="AJ409" s="134">
        <v>20.8</v>
      </c>
      <c r="AK409" s="184"/>
      <c r="AP409" s="133">
        <v>72</v>
      </c>
      <c r="AQ409" s="133">
        <v>75</v>
      </c>
      <c r="AR409" s="133">
        <v>71</v>
      </c>
      <c r="AS409" s="133">
        <v>74</v>
      </c>
      <c r="AT409" s="133">
        <v>77</v>
      </c>
      <c r="AU409" s="133">
        <v>75</v>
      </c>
      <c r="AV409" s="133">
        <v>72</v>
      </c>
      <c r="AW409" s="183"/>
      <c r="BB409" s="133">
        <v>27.4</v>
      </c>
      <c r="BC409" s="133">
        <v>21.7</v>
      </c>
      <c r="BD409" s="133">
        <v>24.4</v>
      </c>
      <c r="BE409" s="133">
        <v>14.1</v>
      </c>
      <c r="BF409" s="133">
        <v>12.9</v>
      </c>
      <c r="BG409" s="133">
        <v>32.200000000000003</v>
      </c>
      <c r="BH409" s="133">
        <v>54</v>
      </c>
      <c r="BI409" s="183"/>
      <c r="BN409" s="185">
        <v>8.1999999999999993</v>
      </c>
      <c r="BO409" s="185">
        <v>8.3000000000000007</v>
      </c>
      <c r="BP409" s="185">
        <v>8.6</v>
      </c>
      <c r="BQ409" s="185">
        <v>9.1</v>
      </c>
      <c r="BR409" s="185">
        <v>6.6</v>
      </c>
      <c r="BS409" s="185">
        <v>7.9</v>
      </c>
      <c r="BT409" s="185">
        <v>6.9</v>
      </c>
      <c r="BU409" s="199"/>
    </row>
    <row r="410" spans="2:73" x14ac:dyDescent="0.25">
      <c r="D410" s="149" t="str">
        <f>$D$146</f>
        <v>March</v>
      </c>
      <c r="E410" s="147">
        <f>$E$146</f>
        <v>3</v>
      </c>
      <c r="F410" s="184">
        <v>346.21</v>
      </c>
      <c r="G410" s="184">
        <v>270.62</v>
      </c>
      <c r="H410" s="184">
        <v>263.70999999999998</v>
      </c>
      <c r="I410" s="184">
        <v>471.2</v>
      </c>
      <c r="J410" s="184">
        <v>404.22</v>
      </c>
      <c r="K410" s="184">
        <v>398.29</v>
      </c>
      <c r="L410" s="184">
        <v>445.33</v>
      </c>
      <c r="M410" s="184"/>
      <c r="R410" s="133">
        <v>103.2</v>
      </c>
      <c r="S410" s="133">
        <v>75.8</v>
      </c>
      <c r="T410" s="133">
        <v>65.900000000000006</v>
      </c>
      <c r="U410" s="133">
        <v>147.1</v>
      </c>
      <c r="V410" s="133">
        <v>117.8</v>
      </c>
      <c r="W410" s="133">
        <v>115.2</v>
      </c>
      <c r="X410" s="133">
        <v>123.2</v>
      </c>
      <c r="Y410" s="183"/>
      <c r="AD410" s="134">
        <v>22.2</v>
      </c>
      <c r="AE410" s="134">
        <v>20</v>
      </c>
      <c r="AF410" s="134">
        <v>20.9</v>
      </c>
      <c r="AG410" s="134">
        <v>22.1</v>
      </c>
      <c r="AH410" s="134">
        <v>22.6</v>
      </c>
      <c r="AI410" s="134">
        <v>22.7</v>
      </c>
      <c r="AJ410" s="134">
        <v>23</v>
      </c>
      <c r="AK410" s="184"/>
      <c r="AP410" s="133">
        <v>74</v>
      </c>
      <c r="AQ410" s="133">
        <v>81</v>
      </c>
      <c r="AR410" s="133">
        <v>76</v>
      </c>
      <c r="AS410" s="133">
        <v>72</v>
      </c>
      <c r="AT410" s="133">
        <v>75</v>
      </c>
      <c r="AU410" s="133">
        <v>78</v>
      </c>
      <c r="AV410" s="133">
        <v>75</v>
      </c>
      <c r="AW410" s="183"/>
      <c r="BB410" s="133">
        <v>55.7</v>
      </c>
      <c r="BC410" s="133">
        <v>62</v>
      </c>
      <c r="BD410" s="133">
        <v>42.2</v>
      </c>
      <c r="BE410" s="133">
        <v>38.4</v>
      </c>
      <c r="BF410" s="133">
        <v>36</v>
      </c>
      <c r="BG410" s="133">
        <v>41.2</v>
      </c>
      <c r="BH410" s="133">
        <v>1</v>
      </c>
      <c r="BI410" s="183"/>
      <c r="BN410" s="185">
        <v>8.1999999999999993</v>
      </c>
      <c r="BO410" s="185">
        <v>8.6999999999999993</v>
      </c>
      <c r="BP410" s="185">
        <v>8.9</v>
      </c>
      <c r="BQ410" s="185">
        <v>7.2</v>
      </c>
      <c r="BR410" s="185">
        <v>7.5</v>
      </c>
      <c r="BS410" s="185">
        <v>7.8</v>
      </c>
      <c r="BT410" s="185">
        <v>7.4</v>
      </c>
      <c r="BU410" s="199"/>
    </row>
    <row r="411" spans="2:73" x14ac:dyDescent="0.25">
      <c r="D411" s="149" t="str">
        <f>$D$147</f>
        <v>April</v>
      </c>
      <c r="E411" s="147">
        <f>$E$147</f>
        <v>4</v>
      </c>
      <c r="F411" s="184">
        <v>474.53</v>
      </c>
      <c r="G411" s="184">
        <v>454.51</v>
      </c>
      <c r="H411" s="184">
        <v>411.87</v>
      </c>
      <c r="I411" s="184">
        <v>437.49</v>
      </c>
      <c r="J411" s="184">
        <v>511.77</v>
      </c>
      <c r="K411" s="184">
        <v>373.31</v>
      </c>
      <c r="L411" s="184">
        <v>447.09</v>
      </c>
      <c r="M411" s="184"/>
      <c r="R411" s="133">
        <v>152.4</v>
      </c>
      <c r="S411" s="133">
        <v>171.8</v>
      </c>
      <c r="T411" s="133">
        <v>138</v>
      </c>
      <c r="U411" s="133">
        <v>112.5</v>
      </c>
      <c r="V411" s="133">
        <v>157.30000000000001</v>
      </c>
      <c r="W411" s="133">
        <v>80.2</v>
      </c>
      <c r="X411" s="133">
        <v>99.4</v>
      </c>
      <c r="Y411" s="183"/>
      <c r="AD411" s="134">
        <v>24.4</v>
      </c>
      <c r="AE411" s="134">
        <v>25.5</v>
      </c>
      <c r="AF411" s="134">
        <v>23.6</v>
      </c>
      <c r="AG411" s="134">
        <v>23.9</v>
      </c>
      <c r="AH411" s="134">
        <v>25.8</v>
      </c>
      <c r="AI411" s="134">
        <v>22.9</v>
      </c>
      <c r="AJ411" s="134">
        <v>24</v>
      </c>
      <c r="AK411" s="184"/>
      <c r="AP411" s="133">
        <v>77</v>
      </c>
      <c r="AQ411" s="133">
        <v>80</v>
      </c>
      <c r="AR411" s="133">
        <v>75</v>
      </c>
      <c r="AS411" s="133">
        <v>75</v>
      </c>
      <c r="AT411" s="133">
        <v>76</v>
      </c>
      <c r="AU411" s="133">
        <v>74</v>
      </c>
      <c r="AV411" s="133">
        <v>76</v>
      </c>
      <c r="AW411" s="183"/>
      <c r="BB411" s="133">
        <v>120.1</v>
      </c>
      <c r="BC411" s="133">
        <v>135.69999999999999</v>
      </c>
      <c r="BD411" s="133">
        <v>82.8</v>
      </c>
      <c r="BE411" s="133">
        <v>74</v>
      </c>
      <c r="BF411" s="133">
        <v>28.3</v>
      </c>
      <c r="BG411" s="133">
        <v>48.2</v>
      </c>
      <c r="BH411" s="133">
        <v>29.5</v>
      </c>
      <c r="BI411" s="183"/>
      <c r="BN411" s="185">
        <v>7.4</v>
      </c>
      <c r="BO411" s="185">
        <v>6.9</v>
      </c>
      <c r="BP411" s="185">
        <v>7.8</v>
      </c>
      <c r="BQ411" s="185">
        <v>7.8</v>
      </c>
      <c r="BR411" s="185">
        <v>6.5</v>
      </c>
      <c r="BS411" s="185">
        <v>8.4</v>
      </c>
      <c r="BT411" s="185">
        <v>8.1</v>
      </c>
      <c r="BU411" s="199"/>
    </row>
    <row r="412" spans="2:73" x14ac:dyDescent="0.25">
      <c r="D412" s="149" t="str">
        <f>$D$148</f>
        <v>May</v>
      </c>
      <c r="E412" s="147">
        <f>$E$148</f>
        <v>5</v>
      </c>
      <c r="F412" s="184">
        <v>490.4</v>
      </c>
      <c r="G412" s="184">
        <v>541.74</v>
      </c>
      <c r="H412" s="184">
        <v>471.88</v>
      </c>
      <c r="I412" s="184">
        <v>650.03</v>
      </c>
      <c r="J412" s="184">
        <v>387.46</v>
      </c>
      <c r="K412" s="184">
        <v>506.87</v>
      </c>
      <c r="L412" s="184">
        <v>680.49</v>
      </c>
      <c r="M412" s="184"/>
      <c r="R412" s="133">
        <v>174</v>
      </c>
      <c r="S412" s="133">
        <v>198.5</v>
      </c>
      <c r="T412" s="133">
        <v>146.1</v>
      </c>
      <c r="U412" s="133">
        <v>214.4</v>
      </c>
      <c r="V412" s="133">
        <v>89</v>
      </c>
      <c r="W412" s="133">
        <v>146.80000000000001</v>
      </c>
      <c r="X412" s="133">
        <v>225.4</v>
      </c>
      <c r="Y412" s="183"/>
      <c r="AD412" s="134">
        <v>26.5</v>
      </c>
      <c r="AE412" s="134">
        <v>27.7</v>
      </c>
      <c r="AF412" s="134">
        <v>26.2</v>
      </c>
      <c r="AG412" s="134">
        <v>27.7</v>
      </c>
      <c r="AH412" s="134">
        <v>25.6</v>
      </c>
      <c r="AI412" s="134">
        <v>27.1</v>
      </c>
      <c r="AJ412" s="134">
        <v>27.9</v>
      </c>
      <c r="AK412" s="184"/>
      <c r="AP412" s="133">
        <v>83</v>
      </c>
      <c r="AQ412" s="133">
        <v>80</v>
      </c>
      <c r="AR412" s="133">
        <v>79</v>
      </c>
      <c r="AS412" s="133">
        <v>78</v>
      </c>
      <c r="AT412" s="133">
        <v>80</v>
      </c>
      <c r="AU412" s="133">
        <v>84</v>
      </c>
      <c r="AV412" s="133">
        <v>81</v>
      </c>
      <c r="AW412" s="183"/>
      <c r="BB412" s="133">
        <v>178.4</v>
      </c>
      <c r="BC412" s="133">
        <v>43.1</v>
      </c>
      <c r="BD412" s="133">
        <v>184.5</v>
      </c>
      <c r="BE412" s="133">
        <v>22.8</v>
      </c>
      <c r="BF412" s="133">
        <v>165.7</v>
      </c>
      <c r="BG412" s="133">
        <v>291.8</v>
      </c>
      <c r="BH412" s="133">
        <v>59.5</v>
      </c>
      <c r="BI412" s="183"/>
      <c r="BN412" s="185">
        <v>6.8</v>
      </c>
      <c r="BO412" s="185">
        <v>6.5</v>
      </c>
      <c r="BP412" s="185">
        <v>8</v>
      </c>
      <c r="BQ412" s="185">
        <v>5.7</v>
      </c>
      <c r="BR412" s="185">
        <v>8.6</v>
      </c>
      <c r="BS412" s="185">
        <v>7.1</v>
      </c>
      <c r="BT412" s="185">
        <v>6.4</v>
      </c>
      <c r="BU412" s="199"/>
    </row>
    <row r="413" spans="2:73" x14ac:dyDescent="0.25">
      <c r="D413" s="149" t="str">
        <f>$D$149</f>
        <v>June</v>
      </c>
      <c r="E413" s="147">
        <f>$E$149</f>
        <v>6</v>
      </c>
      <c r="F413" s="184">
        <v>713.04</v>
      </c>
      <c r="G413" s="184">
        <v>596.37</v>
      </c>
      <c r="H413" s="184">
        <v>567.25</v>
      </c>
      <c r="I413" s="184">
        <v>578.72</v>
      </c>
      <c r="J413" s="184">
        <v>498.29</v>
      </c>
      <c r="K413" s="184">
        <v>708.49</v>
      </c>
      <c r="L413" s="184">
        <v>613.33000000000004</v>
      </c>
      <c r="M413" s="184"/>
      <c r="R413" s="133">
        <v>313.10000000000002</v>
      </c>
      <c r="S413" s="133">
        <v>257.10000000000002</v>
      </c>
      <c r="T413" s="133">
        <v>234.6</v>
      </c>
      <c r="U413" s="133">
        <v>189.8</v>
      </c>
      <c r="V413" s="133">
        <v>172.6</v>
      </c>
      <c r="W413" s="133">
        <v>277.39999999999998</v>
      </c>
      <c r="X413" s="133">
        <v>202.6</v>
      </c>
      <c r="Y413" s="183"/>
      <c r="AD413" s="134">
        <v>29.7</v>
      </c>
      <c r="AE413" s="134">
        <v>29.2</v>
      </c>
      <c r="AF413" s="134">
        <v>29</v>
      </c>
      <c r="AG413" s="134">
        <v>28.3</v>
      </c>
      <c r="AH413" s="134">
        <v>28.8</v>
      </c>
      <c r="AI413" s="134">
        <v>29.6</v>
      </c>
      <c r="AJ413" s="134">
        <v>28.8</v>
      </c>
      <c r="AK413" s="184"/>
      <c r="AP413" s="133">
        <v>76</v>
      </c>
      <c r="AQ413" s="133">
        <v>79</v>
      </c>
      <c r="AR413" s="133">
        <v>77</v>
      </c>
      <c r="AS413" s="133">
        <v>81</v>
      </c>
      <c r="AT413" s="133">
        <v>79</v>
      </c>
      <c r="AU413" s="133">
        <v>77</v>
      </c>
      <c r="AV413" s="133">
        <v>81</v>
      </c>
      <c r="AW413" s="183"/>
      <c r="BB413" s="133">
        <v>3.7</v>
      </c>
      <c r="BC413" s="133">
        <v>91.6</v>
      </c>
      <c r="BD413" s="133">
        <v>170.4</v>
      </c>
      <c r="BE413" s="133">
        <v>206.2</v>
      </c>
      <c r="BF413" s="133">
        <v>132.9</v>
      </c>
      <c r="BG413" s="133">
        <v>78.8</v>
      </c>
      <c r="BH413" s="133">
        <v>110.5</v>
      </c>
      <c r="BI413" s="183"/>
      <c r="BN413" s="185">
        <v>4.3</v>
      </c>
      <c r="BO413" s="185">
        <v>5.6</v>
      </c>
      <c r="BP413" s="185">
        <v>6.4</v>
      </c>
      <c r="BQ413" s="185">
        <v>6.8</v>
      </c>
      <c r="BR413" s="185">
        <v>6.8</v>
      </c>
      <c r="BS413" s="185">
        <v>5.3</v>
      </c>
      <c r="BT413" s="185">
        <v>7.2</v>
      </c>
      <c r="BU413" s="199"/>
    </row>
    <row r="414" spans="2:73" x14ac:dyDescent="0.25">
      <c r="D414" s="149" t="str">
        <f>$D$150</f>
        <v>July</v>
      </c>
      <c r="E414" s="147">
        <f>$E$150</f>
        <v>7</v>
      </c>
      <c r="F414" s="184">
        <v>657.29</v>
      </c>
      <c r="G414" s="184">
        <v>677.22</v>
      </c>
      <c r="H414" s="184">
        <v>625.16999999999996</v>
      </c>
      <c r="I414" s="184">
        <v>647.48</v>
      </c>
      <c r="J414" s="184">
        <v>636.07000000000005</v>
      </c>
      <c r="K414" s="184">
        <v>727.63</v>
      </c>
      <c r="L414" s="184">
        <v>734.04</v>
      </c>
      <c r="M414" s="184"/>
      <c r="R414" s="133">
        <v>278.5</v>
      </c>
      <c r="S414" s="133">
        <v>298.5</v>
      </c>
      <c r="T414" s="133">
        <v>263.3</v>
      </c>
      <c r="U414" s="133">
        <v>219.4</v>
      </c>
      <c r="V414" s="133">
        <v>241.1</v>
      </c>
      <c r="W414" s="133">
        <v>293</v>
      </c>
      <c r="X414" s="133">
        <v>275.39999999999998</v>
      </c>
      <c r="Y414" s="183"/>
      <c r="AD414" s="134">
        <v>29</v>
      </c>
      <c r="AE414" s="134">
        <v>30.1</v>
      </c>
      <c r="AF414" s="134">
        <v>29.4</v>
      </c>
      <c r="AG414" s="134">
        <v>28.8</v>
      </c>
      <c r="AH414" s="134">
        <v>29.8</v>
      </c>
      <c r="AI414" s="134">
        <v>30.1</v>
      </c>
      <c r="AJ414" s="134">
        <v>29.6</v>
      </c>
      <c r="AK414" s="184"/>
      <c r="AP414" s="133">
        <v>79</v>
      </c>
      <c r="AQ414" s="133">
        <v>76</v>
      </c>
      <c r="AR414" s="133">
        <v>74</v>
      </c>
      <c r="AS414" s="133">
        <v>78</v>
      </c>
      <c r="AT414" s="133">
        <v>77</v>
      </c>
      <c r="AU414" s="133">
        <v>76</v>
      </c>
      <c r="AV414" s="133">
        <v>77</v>
      </c>
      <c r="AW414" s="183"/>
      <c r="BB414" s="133">
        <v>311.39999999999998</v>
      </c>
      <c r="BC414" s="133">
        <v>298.2</v>
      </c>
      <c r="BD414" s="133">
        <v>188.7</v>
      </c>
      <c r="BE414" s="133">
        <v>111.1</v>
      </c>
      <c r="BF414" s="133">
        <v>136.9</v>
      </c>
      <c r="BG414" s="133">
        <v>86</v>
      </c>
      <c r="BH414" s="133">
        <v>62.5</v>
      </c>
      <c r="BI414" s="183"/>
      <c r="BN414" s="185">
        <v>6</v>
      </c>
      <c r="BO414" s="185">
        <v>4.5999999999999996</v>
      </c>
      <c r="BP414" s="185">
        <v>5.6</v>
      </c>
      <c r="BQ414" s="185">
        <v>5.9</v>
      </c>
      <c r="BR414" s="185">
        <v>6.2</v>
      </c>
      <c r="BS414" s="185">
        <v>5.4</v>
      </c>
      <c r="BT414" s="185">
        <v>6.3</v>
      </c>
      <c r="BU414" s="199"/>
    </row>
    <row r="415" spans="2:73" x14ac:dyDescent="0.25">
      <c r="D415" s="149" t="str">
        <f>$D$151</f>
        <v>August</v>
      </c>
      <c r="E415" s="147">
        <f>$E$151</f>
        <v>8</v>
      </c>
      <c r="F415" s="184">
        <v>536.32000000000005</v>
      </c>
      <c r="G415" s="184">
        <v>511.02</v>
      </c>
      <c r="H415" s="184">
        <v>621.04999999999995</v>
      </c>
      <c r="I415" s="184">
        <v>544.49</v>
      </c>
      <c r="J415" s="184">
        <v>546.89</v>
      </c>
      <c r="K415" s="184">
        <v>619.63</v>
      </c>
      <c r="L415" s="184">
        <v>591</v>
      </c>
      <c r="M415" s="184"/>
      <c r="R415" s="133">
        <v>205.4</v>
      </c>
      <c r="S415" s="133">
        <v>212.7</v>
      </c>
      <c r="T415" s="133">
        <v>280.89999999999998</v>
      </c>
      <c r="U415" s="133">
        <v>170.7</v>
      </c>
      <c r="V415" s="133">
        <v>192.1</v>
      </c>
      <c r="W415" s="133">
        <v>226.1</v>
      </c>
      <c r="X415" s="133">
        <v>206.5</v>
      </c>
      <c r="Y415" s="183"/>
      <c r="AD415" s="134">
        <v>28.6</v>
      </c>
      <c r="AE415" s="134">
        <v>28.9</v>
      </c>
      <c r="AF415" s="134">
        <v>29.6</v>
      </c>
      <c r="AG415" s="134">
        <v>28.5</v>
      </c>
      <c r="AH415" s="134">
        <v>29.1</v>
      </c>
      <c r="AI415" s="134">
        <v>29</v>
      </c>
      <c r="AJ415" s="134">
        <v>28.4</v>
      </c>
      <c r="AK415" s="184"/>
      <c r="AP415" s="133">
        <v>80</v>
      </c>
      <c r="AQ415" s="133">
        <v>79</v>
      </c>
      <c r="AR415" s="133">
        <v>74</v>
      </c>
      <c r="AS415" s="133">
        <v>81</v>
      </c>
      <c r="AT415" s="133">
        <v>79</v>
      </c>
      <c r="AU415" s="133">
        <v>79</v>
      </c>
      <c r="AV415" s="133">
        <v>81</v>
      </c>
      <c r="AW415" s="183"/>
      <c r="BB415" s="133">
        <v>180.7</v>
      </c>
      <c r="BC415" s="133">
        <v>215.8</v>
      </c>
      <c r="BD415" s="133">
        <v>314.5</v>
      </c>
      <c r="BE415" s="133">
        <v>493.1</v>
      </c>
      <c r="BF415" s="133">
        <v>216.4</v>
      </c>
      <c r="BG415" s="133">
        <v>190.5</v>
      </c>
      <c r="BH415" s="133">
        <v>183</v>
      </c>
      <c r="BI415" s="183"/>
      <c r="BN415" s="185">
        <v>6.5</v>
      </c>
      <c r="BO415" s="185">
        <v>6.7</v>
      </c>
      <c r="BP415" s="185">
        <v>4.9000000000000004</v>
      </c>
      <c r="BQ415" s="185">
        <v>6.9</v>
      </c>
      <c r="BR415" s="185">
        <v>7</v>
      </c>
      <c r="BS415" s="185">
        <v>6.3</v>
      </c>
      <c r="BT415" s="185">
        <v>6.5</v>
      </c>
      <c r="BU415" s="199"/>
    </row>
    <row r="416" spans="2:73" x14ac:dyDescent="0.25">
      <c r="D416" s="149" t="str">
        <f>$D$152</f>
        <v>September</v>
      </c>
      <c r="E416" s="147">
        <f>$E$152</f>
        <v>9</v>
      </c>
      <c r="F416" s="184">
        <v>476.09</v>
      </c>
      <c r="G416" s="184">
        <v>412.46</v>
      </c>
      <c r="H416" s="184">
        <v>551.87</v>
      </c>
      <c r="I416" s="184">
        <v>612.86</v>
      </c>
      <c r="J416" s="184">
        <v>445.96</v>
      </c>
      <c r="K416" s="184">
        <v>525.57000000000005</v>
      </c>
      <c r="L416" s="184">
        <v>648.13</v>
      </c>
      <c r="M416" s="184"/>
      <c r="R416" s="133">
        <v>173.7</v>
      </c>
      <c r="S416" s="133">
        <v>147.9</v>
      </c>
      <c r="T416" s="133">
        <v>255.3</v>
      </c>
      <c r="U416" s="133">
        <v>230.2</v>
      </c>
      <c r="V416" s="133">
        <v>159.30000000000001</v>
      </c>
      <c r="W416" s="133">
        <v>184.7</v>
      </c>
      <c r="X416" s="133">
        <v>255.5</v>
      </c>
      <c r="Y416" s="183"/>
      <c r="AD416" s="134">
        <v>27.7</v>
      </c>
      <c r="AE416" s="134">
        <v>27.9</v>
      </c>
      <c r="AF416" s="134">
        <v>29</v>
      </c>
      <c r="AG416" s="134">
        <v>28.1</v>
      </c>
      <c r="AH416" s="134">
        <v>27.5</v>
      </c>
      <c r="AI416" s="134">
        <v>28.2</v>
      </c>
      <c r="AJ416" s="134">
        <v>28.9</v>
      </c>
      <c r="AK416" s="184"/>
      <c r="AP416" s="133">
        <v>77</v>
      </c>
      <c r="AQ416" s="133">
        <v>81</v>
      </c>
      <c r="AR416" s="133">
        <v>78</v>
      </c>
      <c r="AS416" s="133">
        <v>79</v>
      </c>
      <c r="AT416" s="133">
        <v>77</v>
      </c>
      <c r="AU416" s="133">
        <v>76</v>
      </c>
      <c r="AV416" s="133">
        <v>76</v>
      </c>
      <c r="AW416" s="183"/>
      <c r="BB416" s="133">
        <v>33.5</v>
      </c>
      <c r="BC416" s="133">
        <v>608</v>
      </c>
      <c r="BD416" s="133">
        <v>162</v>
      </c>
      <c r="BE416" s="133">
        <v>254.3</v>
      </c>
      <c r="BF416" s="133">
        <v>202.1</v>
      </c>
      <c r="BG416" s="133">
        <v>103</v>
      </c>
      <c r="BH416" s="133">
        <v>59.5</v>
      </c>
      <c r="BI416" s="183"/>
      <c r="BN416" s="185">
        <v>6.9</v>
      </c>
      <c r="BO416" s="185">
        <v>7.9</v>
      </c>
      <c r="BP416" s="185">
        <v>5.5</v>
      </c>
      <c r="BQ416" s="185">
        <v>5.0999999999999996</v>
      </c>
      <c r="BR416" s="185">
        <v>7</v>
      </c>
      <c r="BS416" s="185">
        <v>6.8</v>
      </c>
      <c r="BT416" s="185">
        <v>4.5999999999999996</v>
      </c>
      <c r="BU416" s="199"/>
    </row>
    <row r="417" spans="2:73" x14ac:dyDescent="0.25">
      <c r="D417" s="149" t="str">
        <f>$D$153</f>
        <v>October</v>
      </c>
      <c r="E417" s="147">
        <f>$E$153</f>
        <v>10</v>
      </c>
      <c r="F417" s="184">
        <v>412.93</v>
      </c>
      <c r="G417" s="184">
        <v>423.47</v>
      </c>
      <c r="H417" s="184">
        <v>408.61</v>
      </c>
      <c r="I417" s="184">
        <v>455.58</v>
      </c>
      <c r="J417" s="184">
        <v>450.2</v>
      </c>
      <c r="K417" s="184">
        <v>419.78</v>
      </c>
      <c r="L417" s="184">
        <v>459.41</v>
      </c>
      <c r="M417" s="184"/>
      <c r="R417" s="133">
        <v>164.6</v>
      </c>
      <c r="S417" s="133">
        <v>188.4</v>
      </c>
      <c r="T417" s="133">
        <v>171.4</v>
      </c>
      <c r="U417" s="133">
        <v>143.19999999999999</v>
      </c>
      <c r="V417" s="133">
        <v>171.2</v>
      </c>
      <c r="W417" s="133">
        <v>126.9</v>
      </c>
      <c r="X417" s="133">
        <v>144.1</v>
      </c>
      <c r="Y417" s="183"/>
      <c r="AD417" s="134">
        <v>26</v>
      </c>
      <c r="AE417" s="134">
        <v>27.1</v>
      </c>
      <c r="AF417" s="134">
        <v>26.5</v>
      </c>
      <c r="AG417" s="134">
        <v>25.1</v>
      </c>
      <c r="AH417" s="134">
        <v>25.8</v>
      </c>
      <c r="AI417" s="134">
        <v>26</v>
      </c>
      <c r="AJ417" s="134">
        <v>26.2</v>
      </c>
      <c r="AK417" s="184"/>
      <c r="AP417" s="133">
        <v>77</v>
      </c>
      <c r="AQ417" s="133">
        <v>84</v>
      </c>
      <c r="AR417" s="133">
        <v>75</v>
      </c>
      <c r="AS417" s="133">
        <v>74</v>
      </c>
      <c r="AT417" s="133">
        <v>74</v>
      </c>
      <c r="AU417" s="133">
        <v>74</v>
      </c>
      <c r="AV417" s="133">
        <v>76</v>
      </c>
      <c r="AW417" s="183"/>
      <c r="BB417" s="133">
        <v>44.7</v>
      </c>
      <c r="BC417" s="133">
        <v>991.2</v>
      </c>
      <c r="BD417" s="133">
        <v>762.9</v>
      </c>
      <c r="BE417" s="133">
        <v>37</v>
      </c>
      <c r="BF417" s="133">
        <v>25.3</v>
      </c>
      <c r="BG417" s="133">
        <v>94</v>
      </c>
      <c r="BH417" s="133">
        <v>630.5</v>
      </c>
      <c r="BI417" s="183"/>
      <c r="BN417" s="185">
        <v>6.7</v>
      </c>
      <c r="BO417" s="185">
        <v>6.6</v>
      </c>
      <c r="BP417" s="185">
        <v>6.3</v>
      </c>
      <c r="BQ417" s="185">
        <v>6.8</v>
      </c>
      <c r="BR417" s="185">
        <v>6.4</v>
      </c>
      <c r="BS417" s="185">
        <v>7.4</v>
      </c>
      <c r="BT417" s="185">
        <v>7.5</v>
      </c>
      <c r="BU417" s="199"/>
    </row>
    <row r="418" spans="2:73" x14ac:dyDescent="0.25">
      <c r="D418" s="149" t="str">
        <f>$D$154</f>
        <v>November</v>
      </c>
      <c r="E418" s="147">
        <f>$E$154</f>
        <v>11</v>
      </c>
      <c r="F418" s="184">
        <v>363.34</v>
      </c>
      <c r="G418" s="184">
        <v>313.32</v>
      </c>
      <c r="H418" s="184">
        <v>330.13</v>
      </c>
      <c r="I418" s="184">
        <v>369.89</v>
      </c>
      <c r="J418" s="184">
        <v>353.69</v>
      </c>
      <c r="K418" s="184">
        <v>345.32</v>
      </c>
      <c r="L418" s="184">
        <v>341.16</v>
      </c>
      <c r="M418" s="184"/>
      <c r="R418" s="133">
        <v>173.6</v>
      </c>
      <c r="S418" s="133">
        <v>129.5</v>
      </c>
      <c r="T418" s="133">
        <v>114</v>
      </c>
      <c r="U418" s="133">
        <v>137.69999999999999</v>
      </c>
      <c r="V418" s="133">
        <v>147.4</v>
      </c>
      <c r="W418" s="133">
        <v>122.3</v>
      </c>
      <c r="X418" s="133">
        <v>92.7</v>
      </c>
      <c r="Y418" s="183"/>
      <c r="AD418" s="134">
        <v>24.7</v>
      </c>
      <c r="AE418" s="134">
        <v>24</v>
      </c>
      <c r="AF418" s="134">
        <v>24.5</v>
      </c>
      <c r="AG418" s="134">
        <v>24</v>
      </c>
      <c r="AH418" s="134">
        <v>23.7</v>
      </c>
      <c r="AI418" s="134">
        <v>24.2</v>
      </c>
      <c r="AJ418" s="134">
        <v>23.1</v>
      </c>
      <c r="AK418" s="184"/>
      <c r="AP418" s="133">
        <v>81</v>
      </c>
      <c r="AQ418" s="133">
        <v>76</v>
      </c>
      <c r="AR418" s="133">
        <v>76</v>
      </c>
      <c r="AS418" s="133">
        <v>77</v>
      </c>
      <c r="AT418" s="133">
        <v>70</v>
      </c>
      <c r="AU418" s="133">
        <v>77</v>
      </c>
      <c r="AV418" s="133">
        <v>75</v>
      </c>
      <c r="AW418" s="183"/>
      <c r="BB418" s="133">
        <v>191</v>
      </c>
      <c r="BC418" s="133">
        <v>202.9</v>
      </c>
      <c r="BD418" s="133">
        <v>17.2</v>
      </c>
      <c r="BE418" s="133">
        <v>30.7</v>
      </c>
      <c r="BF418" s="133">
        <v>8.4</v>
      </c>
      <c r="BG418" s="133">
        <v>125</v>
      </c>
      <c r="BH418" s="133">
        <v>77.5</v>
      </c>
      <c r="BI418" s="183"/>
      <c r="BN418" s="185">
        <v>6</v>
      </c>
      <c r="BO418" s="185">
        <v>7</v>
      </c>
      <c r="BP418" s="185">
        <v>7.8</v>
      </c>
      <c r="BQ418" s="185">
        <v>7</v>
      </c>
      <c r="BR418" s="185">
        <v>6.4</v>
      </c>
      <c r="BS418" s="185">
        <v>7.6</v>
      </c>
      <c r="BT418" s="185">
        <v>8.1999999999999993</v>
      </c>
      <c r="BU418" s="199"/>
    </row>
    <row r="419" spans="2:73" x14ac:dyDescent="0.25">
      <c r="D419" s="149" t="str">
        <f>$D$155</f>
        <v>December</v>
      </c>
      <c r="E419" s="147">
        <f>$E$155</f>
        <v>12</v>
      </c>
      <c r="F419" s="184">
        <v>280.49</v>
      </c>
      <c r="G419" s="184">
        <v>290.72000000000003</v>
      </c>
      <c r="H419" s="184">
        <v>302.22000000000003</v>
      </c>
      <c r="I419" s="184">
        <v>336.45</v>
      </c>
      <c r="J419" s="184">
        <v>310.08</v>
      </c>
      <c r="K419" s="184">
        <v>269.98</v>
      </c>
      <c r="L419" s="184">
        <v>309.48</v>
      </c>
      <c r="M419" s="184"/>
      <c r="R419" s="133">
        <v>120.3</v>
      </c>
      <c r="S419" s="133">
        <v>117.3</v>
      </c>
      <c r="T419" s="133">
        <v>101.5</v>
      </c>
      <c r="U419" s="133">
        <v>122.6</v>
      </c>
      <c r="V419" s="133">
        <v>113.6</v>
      </c>
      <c r="W419" s="133">
        <v>70.900000000000006</v>
      </c>
      <c r="X419" s="133">
        <v>92.2</v>
      </c>
      <c r="Y419" s="183"/>
      <c r="AD419" s="134">
        <v>21.6</v>
      </c>
      <c r="AE419" s="134">
        <v>21.9</v>
      </c>
      <c r="AF419" s="134">
        <v>20.399999999999999</v>
      </c>
      <c r="AG419" s="134">
        <v>22</v>
      </c>
      <c r="AH419" s="134">
        <v>21.1</v>
      </c>
      <c r="AI419" s="134">
        <v>21.1</v>
      </c>
      <c r="AJ419" s="134">
        <v>20.6</v>
      </c>
      <c r="AK419" s="184"/>
      <c r="AP419" s="133">
        <v>78</v>
      </c>
      <c r="AQ419" s="133">
        <v>71</v>
      </c>
      <c r="AR419" s="133">
        <v>70</v>
      </c>
      <c r="AS419" s="133">
        <v>74</v>
      </c>
      <c r="AT419" s="133">
        <v>73</v>
      </c>
      <c r="AU419" s="133">
        <v>76</v>
      </c>
      <c r="AV419" s="133">
        <v>70</v>
      </c>
      <c r="AW419" s="183"/>
      <c r="BB419" s="133">
        <v>34.1</v>
      </c>
      <c r="BC419" s="133">
        <v>30.8</v>
      </c>
      <c r="BD419" s="133">
        <v>15.2</v>
      </c>
      <c r="BE419" s="133">
        <v>54.8</v>
      </c>
      <c r="BF419" s="133">
        <v>92</v>
      </c>
      <c r="BG419" s="133">
        <v>12</v>
      </c>
      <c r="BH419" s="133">
        <v>77.5</v>
      </c>
      <c r="BI419" s="183"/>
      <c r="BN419" s="185">
        <v>7.2</v>
      </c>
      <c r="BO419" s="185">
        <v>7.6</v>
      </c>
      <c r="BP419" s="185">
        <v>8.1999999999999993</v>
      </c>
      <c r="BQ419" s="185">
        <v>7</v>
      </c>
      <c r="BR419" s="185">
        <v>7.4</v>
      </c>
      <c r="BS419" s="185">
        <v>8.6</v>
      </c>
      <c r="BT419" s="185">
        <v>7.7</v>
      </c>
      <c r="BU419" s="199"/>
    </row>
    <row r="420" spans="2:73" x14ac:dyDescent="0.25">
      <c r="B420" s="195" t="str">
        <f>_xlfn.XLOOKUP(C420,TableStation[Station],TableStation[Name])</f>
        <v>大武</v>
      </c>
      <c r="C420" s="196" t="s">
        <v>1808</v>
      </c>
      <c r="D420" s="197" t="str">
        <f>$D$144</f>
        <v>January</v>
      </c>
      <c r="E420" s="198">
        <f>$E$144</f>
        <v>1</v>
      </c>
      <c r="F420" s="184" cm="1">
        <f t="array" ref="F420:F431">_xlfn._xlws.FILTER(DatabaseYr[GloblRad],(DatabaseYr[Station]=$C420)*(DatabaseYr[year]=F$38),"not yet")</f>
        <v>322.83</v>
      </c>
      <c r="G420" s="184" cm="1">
        <f t="array" ref="G420:G431">_xlfn._xlws.FILTER(DatabaseYr[GloblRad],(DatabaseYr[Station]=$C420)*(DatabaseYr[year]=G$38),"not yet")</f>
        <v>255.4</v>
      </c>
      <c r="H420" s="184" cm="1">
        <f t="array" ref="H420:H431">_xlfn._xlws.FILTER(DatabaseYr[GloblRad],(DatabaseYr[Station]=$C420)*(DatabaseYr[year]=H$38),"not yet")</f>
        <v>348.08</v>
      </c>
      <c r="I420" s="184" cm="1">
        <f t="array" ref="I420:I431">_xlfn._xlws.FILTER(DatabaseYr[GloblRad],(DatabaseYr[Station]=$C420)*(DatabaseYr[year]=I$38),"not yet")</f>
        <v>320.93</v>
      </c>
      <c r="J420" s="184" cm="1">
        <f t="array" ref="J420:J431">_xlfn._xlws.FILTER(DatabaseYr[GloblRad],(DatabaseYr[Station]=$C420)*(DatabaseYr[year]=J$38),"not yet")</f>
        <v>336.81</v>
      </c>
      <c r="K420" s="184" cm="1">
        <f t="array" ref="K420:K431">_xlfn._xlws.FILTER(DatabaseYr[GloblRad],(DatabaseYr[Station]=$C420)*(DatabaseYr[year]=K$38),"not yet")</f>
        <v>362.94</v>
      </c>
      <c r="L420" s="184" cm="1">
        <f t="array" ref="L420:L431">_xlfn._xlws.FILTER(DatabaseYr[GloblRad],(DatabaseYr[Station]=$C420)*(DatabaseYr[year]=L$38),"not yet")</f>
        <v>354.8</v>
      </c>
      <c r="M420" s="184" t="str" cm="1">
        <f t="array" ref="M420">_xlfn._xlws.FILTER(DatabaseYr[GloblRad],(DatabaseYr[Station]=$C420)*(DatabaseYr[year]=M$38),"not yet")</f>
        <v>not yet</v>
      </c>
      <c r="R420" s="133" cm="1">
        <f t="array" ref="R420:R431">_xlfn._xlws.FILTER(DatabaseYr[SunShine],(DatabaseYr[Station]=$C420)*(DatabaseYr[year]=F$38),"not yet")</f>
        <v>76.3</v>
      </c>
      <c r="S420" s="133" cm="1">
        <f t="array" ref="S420:S431">_xlfn._xlws.FILTER(DatabaseYr[SunShine],(DatabaseYr[Station]=$C420)*(DatabaseYr[year]=S$38),"not yet")</f>
        <v>69.3</v>
      </c>
      <c r="T420" s="133" cm="1">
        <f t="array" ref="T420:T431">_xlfn._xlws.FILTER(DatabaseYr[SunShine],(DatabaseYr[Station]=$C420)*(DatabaseYr[year]=T$38),"not yet")</f>
        <v>114.6</v>
      </c>
      <c r="U420" s="133" cm="1">
        <f t="array" ref="U420:U431">_xlfn._xlws.FILTER(DatabaseYr[SunShine],(DatabaseYr[Station]=$C420)*(DatabaseYr[year]=U$38),"not yet")</f>
        <v>78</v>
      </c>
      <c r="V420" s="133" cm="1">
        <f t="array" ref="V420:V431">_xlfn._xlws.FILTER(DatabaseYr[SunShine],(DatabaseYr[Station]=$C420)*(DatabaseYr[year]=V$38),"not yet")</f>
        <v>85</v>
      </c>
      <c r="W420" s="133" cm="1">
        <f t="array" ref="W420:W431">_xlfn._xlws.FILTER(DatabaseYr[SunShine],(DatabaseYr[Station]=$C420)*(DatabaseYr[year]=W$38),"not yet")</f>
        <v>122.1</v>
      </c>
      <c r="X420" s="133" cm="1">
        <f t="array" ref="X420:X431">_xlfn._xlws.FILTER(DatabaseYr[SunShine],(DatabaseYr[Station]=$C420)*(DatabaseYr[year]=X$38),"not yet")</f>
        <v>126.2</v>
      </c>
      <c r="Y420" s="183" t="str" cm="1">
        <f t="array" ref="Y420">_xlfn._xlws.FILTER(DatabaseYr[SunShine],(DatabaseYr[Station]=$C420)*(DatabaseYr[year]=Y$38),"not yet")</f>
        <v>not yet</v>
      </c>
      <c r="AD420" s="134" cm="1">
        <f t="array" ref="AD420:AD431">_xlfn._xlws.FILTER(DatabaseYr[Temperature],(DatabaseYr[Station]=$C420)*(DatabaseYr[year]=AD$38),"not yet")</f>
        <v>19.7</v>
      </c>
      <c r="AE420" s="134" cm="1">
        <f t="array" ref="AE420:AE431">_xlfn._xlws.FILTER(DatabaseYr[Temperature],(DatabaseYr[Station]=$C420)*(DatabaseYr[year]=AE$38),"not yet")</f>
        <v>20.8</v>
      </c>
      <c r="AF420" s="134" cm="1">
        <f t="array" ref="AF420:AF431">_xlfn._xlws.FILTER(DatabaseYr[Temperature],(DatabaseYr[Station]=$C420)*(DatabaseYr[year]=AF$38),"not yet")</f>
        <v>21.8</v>
      </c>
      <c r="AG420" s="134" cm="1">
        <f t="array" ref="AG420:AG431">_xlfn._xlws.FILTER(DatabaseYr[Temperature],(DatabaseYr[Station]=$C420)*(DatabaseYr[year]=AG$38),"not yet")</f>
        <v>20</v>
      </c>
      <c r="AH420" s="134" cm="1">
        <f t="array" ref="AH420:AH431">_xlfn._xlws.FILTER(DatabaseYr[Temperature],(DatabaseYr[Station]=$C420)*(DatabaseYr[year]=AH$38),"not yet")</f>
        <v>21.9</v>
      </c>
      <c r="AI420" s="134" cm="1">
        <f t="array" ref="AI420:AI431">_xlfn._xlws.FILTER(DatabaseYr[Temperature],(DatabaseYr[Station]=$C420)*(DatabaseYr[year]=AI$38),"not yet")</f>
        <v>21.3</v>
      </c>
      <c r="AJ420" s="134" cm="1">
        <f t="array" ref="AJ420:AJ431">_xlfn._xlws.FILTER(DatabaseYr[Temperature],(DatabaseYr[Station]=$C420)*(DatabaseYr[year]=AJ$38),"not yet")</f>
        <v>19.2</v>
      </c>
      <c r="AK420" s="184" t="str" cm="1">
        <f t="array" ref="AK420">_xlfn._xlws.FILTER(DatabaseYr[Temperature],(DatabaseYr[Station]=$C420)*(DatabaseYr[year]=AK$38),"not yet")</f>
        <v>not yet</v>
      </c>
      <c r="AP420" s="133" cm="1">
        <f t="array" ref="AP420:AP431">_xlfn._xlws.FILTER(DatabaseYr[RH],(DatabaseYr[Station]=$C420)*(DatabaseYr[year]=AP$38),"not yet")</f>
        <v>66</v>
      </c>
      <c r="AQ420" s="133" cm="1">
        <f t="array" ref="AQ420:AQ431">_xlfn._xlws.FILTER(DatabaseYr[RH],(DatabaseYr[Station]=$C420)*(DatabaseYr[year]=AQ$38),"not yet")</f>
        <v>74</v>
      </c>
      <c r="AR420" s="133" cm="1">
        <f t="array" ref="AR420:AR431">_xlfn._xlws.FILTER(DatabaseYr[RH],(DatabaseYr[Station]=$C420)*(DatabaseYr[year]=AR$38),"not yet")</f>
        <v>67</v>
      </c>
      <c r="AS420" s="133" cm="1">
        <f t="array" ref="AS420:AS431">_xlfn._xlws.FILTER(DatabaseYr[RH],(DatabaseYr[Station]=$C420)*(DatabaseYr[year]=AS$38),"not yet")</f>
        <v>73</v>
      </c>
      <c r="AT420" s="133" cm="1">
        <f t="array" ref="AT420:AT431">_xlfn._xlws.FILTER(DatabaseYr[RH],(DatabaseYr[Station]=$C420)*(DatabaseYr[year]=AT$38),"not yet")</f>
        <v>71</v>
      </c>
      <c r="AU420" s="133" cm="1">
        <f t="array" ref="AU420:AU431">_xlfn._xlws.FILTER(DatabaseYr[RH],(DatabaseYr[Station]=$C420)*(DatabaseYr[year]=AU$38),"not yet")</f>
        <v>71</v>
      </c>
      <c r="AV420" s="133" cm="1">
        <f t="array" ref="AV420:AV431">_xlfn._xlws.FILTER(DatabaseYr[RH],(DatabaseYr[Station]=$C420)*(DatabaseYr[year]=AV$38),"not yet")</f>
        <v>67</v>
      </c>
      <c r="AW420" s="183" t="str" cm="1">
        <f t="array" ref="AW420">_xlfn._xlws.FILTER(DatabaseYr[RH],(DatabaseYr[Station]=$C420)*(DatabaseYr[year]=AW$38),"not yet")</f>
        <v>not yet</v>
      </c>
      <c r="BB420" s="133" cm="1">
        <f t="array" ref="BB420:BB431">_xlfn._xlws.FILTER(DatabaseYr[Precp],(DatabaseYr[Station]=$C420)*(DatabaseYr[year]=BB$38),"not yet")</f>
        <v>18.2</v>
      </c>
      <c r="BC420" s="133" cm="1">
        <f t="array" ref="BC420:BC431">_xlfn._xlws.FILTER(DatabaseYr[Precp],(DatabaseYr[Station]=$C420)*(DatabaseYr[year]=BC$38),"not yet")</f>
        <v>171.2</v>
      </c>
      <c r="BD420" s="133" cm="1">
        <f t="array" ref="BD420:BD431">_xlfn._xlws.FILTER(DatabaseYr[Precp],(DatabaseYr[Station]=$C420)*(DatabaseYr[year]=BD$38),"not yet")</f>
        <v>18</v>
      </c>
      <c r="BE420" s="133" cm="1">
        <f t="array" ref="BE420:BE431">_xlfn._xlws.FILTER(DatabaseYr[Precp],(DatabaseYr[Station]=$C420)*(DatabaseYr[year]=BE$38),"not yet")</f>
        <v>50.6</v>
      </c>
      <c r="BF420" s="133" cm="1">
        <f t="array" ref="BF420:BF431">_xlfn._xlws.FILTER(DatabaseYr[Precp],(DatabaseYr[Station]=$C420)*(DatabaseYr[year]=BF$38),"not yet")</f>
        <v>62.1</v>
      </c>
      <c r="BG420" s="133" cm="1">
        <f t="array" ref="BG420:BG431">_xlfn._xlws.FILTER(DatabaseYr[Precp],(DatabaseYr[Station]=$C420)*(DatabaseYr[year]=BG$38),"not yet")</f>
        <v>74.400000000000006</v>
      </c>
      <c r="BH420" s="133" cm="1">
        <f t="array" ref="BH420:BH431">_xlfn._xlws.FILTER(DatabaseYr[Precp],(DatabaseYr[Station]=$C420)*(DatabaseYr[year]=BH$38),"not yet")</f>
        <v>14.5</v>
      </c>
      <c r="BI420" s="183" t="str" cm="1">
        <f t="array" ref="BI420">_xlfn._xlws.FILTER(DatabaseYr[Precp],(DatabaseYr[Station]=$C420)*(DatabaseYr[year]=BI$38),"not yet")</f>
        <v>not yet</v>
      </c>
      <c r="BN420" s="185" cm="1">
        <f t="array" ref="BN420:BN431">_xlfn._xlws.FILTER(DatabaseYr[Cloud Amount],(DatabaseYr[Station]=$C420)*(DatabaseYr[year]=BB$38),"not yet")</f>
        <v>7.8</v>
      </c>
      <c r="BO420" s="185" cm="1">
        <f t="array" ref="BO420:BO431">_xlfn._xlws.FILTER(DatabaseYr[Cloud Amount],(DatabaseYr[Station]=$C420)*(DatabaseYr[year]=BC$38),"not yet")</f>
        <v>8.4</v>
      </c>
      <c r="BP420" s="185" cm="1">
        <f t="array" ref="BP420:BP431">_xlfn._xlws.FILTER(DatabaseYr[Cloud Amount],(DatabaseYr[Station]=$C420)*(DatabaseYr[year]=BD$38),"not yet")</f>
        <v>7.1</v>
      </c>
      <c r="BQ420" s="185" cm="1">
        <f t="array" ref="BQ420:BQ431">_xlfn._xlws.FILTER(DatabaseYr[Cloud Amount],(DatabaseYr[Station]=$C420)*(DatabaseYr[year]=BE$38),"not yet")</f>
        <v>8.1</v>
      </c>
      <c r="BR420" s="185" cm="1">
        <f t="array" ref="BR420:BR431">_xlfn._xlws.FILTER(DatabaseYr[Cloud Amount],(DatabaseYr[Station]=$C420)*(DatabaseYr[year]=BF$38),"not yet")</f>
        <v>7.8</v>
      </c>
      <c r="BS420" s="185" cm="1">
        <f t="array" ref="BS420:BS431">_xlfn._xlws.FILTER(DatabaseYr[Cloud Amount],(DatabaseYr[Station]=$C420)*(DatabaseYr[year]=BG$38),"not yet")</f>
        <v>6.6</v>
      </c>
      <c r="BT420" s="185" cm="1">
        <f t="array" ref="BT420:BT431">_xlfn._xlws.FILTER(DatabaseYr[Cloud Amount],(DatabaseYr[Station]=$C420)*(DatabaseYr[year]=BH$38),"not yet")</f>
        <v>6.8</v>
      </c>
      <c r="BU420" s="199" t="str" cm="1">
        <f t="array" ref="BU420">_xlfn._xlws.FILTER(DatabaseYr[Cloud Amount],(DatabaseYr[Station]=$C420)*(DatabaseYr[year]=BI$38),"not yet")</f>
        <v>not yet</v>
      </c>
    </row>
    <row r="421" spans="2:73" x14ac:dyDescent="0.25">
      <c r="D421" s="149" t="str">
        <f>$D$145</f>
        <v>February</v>
      </c>
      <c r="E421" s="147">
        <f>$E$145</f>
        <v>2</v>
      </c>
      <c r="F421" s="184">
        <v>359.79</v>
      </c>
      <c r="G421" s="184">
        <v>319.26</v>
      </c>
      <c r="H421" s="184">
        <v>309.93</v>
      </c>
      <c r="I421" s="184">
        <v>326.27999999999997</v>
      </c>
      <c r="J421" s="184">
        <v>429.67</v>
      </c>
      <c r="K421" s="184">
        <v>362.01</v>
      </c>
      <c r="L421" s="184">
        <v>422.35</v>
      </c>
      <c r="M421" s="184"/>
      <c r="R421" s="133">
        <v>104.2</v>
      </c>
      <c r="S421" s="133">
        <v>82.8</v>
      </c>
      <c r="T421" s="133">
        <v>83.6</v>
      </c>
      <c r="U421" s="133">
        <v>73.400000000000006</v>
      </c>
      <c r="V421" s="133">
        <v>135.6</v>
      </c>
      <c r="W421" s="133">
        <v>98.8</v>
      </c>
      <c r="X421" s="133">
        <v>145.5</v>
      </c>
      <c r="Y421" s="183"/>
      <c r="AD421" s="134">
        <v>20.5</v>
      </c>
      <c r="AE421" s="134">
        <v>20.2</v>
      </c>
      <c r="AF421" s="134">
        <v>20.7</v>
      </c>
      <c r="AG421" s="134">
        <v>19.8</v>
      </c>
      <c r="AH421" s="134">
        <v>22.9</v>
      </c>
      <c r="AI421" s="134">
        <v>20.9</v>
      </c>
      <c r="AJ421" s="134">
        <v>21</v>
      </c>
      <c r="AK421" s="184"/>
      <c r="AP421" s="133">
        <v>71</v>
      </c>
      <c r="AQ421" s="133">
        <v>70</v>
      </c>
      <c r="AR421" s="133">
        <v>67</v>
      </c>
      <c r="AS421" s="133">
        <v>71</v>
      </c>
      <c r="AT421" s="133">
        <v>73</v>
      </c>
      <c r="AU421" s="133">
        <v>74</v>
      </c>
      <c r="AV421" s="133">
        <v>73</v>
      </c>
      <c r="AW421" s="183"/>
      <c r="BB421" s="133">
        <v>14.1</v>
      </c>
      <c r="BC421" s="133">
        <v>6.9</v>
      </c>
      <c r="BD421" s="133">
        <v>20.6</v>
      </c>
      <c r="BE421" s="133">
        <v>12.9</v>
      </c>
      <c r="BF421" s="133">
        <v>66.400000000000006</v>
      </c>
      <c r="BG421" s="133">
        <v>109.1</v>
      </c>
      <c r="BH421" s="133">
        <v>44</v>
      </c>
      <c r="BI421" s="183"/>
      <c r="BN421" s="185">
        <v>7.2</v>
      </c>
      <c r="BO421" s="185">
        <v>7.8</v>
      </c>
      <c r="BP421" s="185">
        <v>8.3000000000000007</v>
      </c>
      <c r="BQ421" s="185">
        <v>8.5</v>
      </c>
      <c r="BR421" s="185">
        <v>6.3</v>
      </c>
      <c r="BS421" s="185">
        <v>7.5</v>
      </c>
      <c r="BT421" s="185">
        <v>5.6</v>
      </c>
      <c r="BU421" s="199"/>
    </row>
    <row r="422" spans="2:73" x14ac:dyDescent="0.25">
      <c r="D422" s="149" t="str">
        <f>$D$146</f>
        <v>March</v>
      </c>
      <c r="E422" s="147">
        <f>$E$146</f>
        <v>3</v>
      </c>
      <c r="F422" s="184">
        <v>413.47</v>
      </c>
      <c r="G422" s="184">
        <v>356.78</v>
      </c>
      <c r="H422" s="184">
        <v>341.34</v>
      </c>
      <c r="I422" s="184">
        <v>512.91999999999996</v>
      </c>
      <c r="J422" s="184">
        <v>471.57</v>
      </c>
      <c r="K422" s="184">
        <v>471.82</v>
      </c>
      <c r="L422" s="184">
        <v>484.44</v>
      </c>
      <c r="M422" s="184"/>
      <c r="R422" s="133">
        <v>107.9</v>
      </c>
      <c r="S422" s="133">
        <v>89.7</v>
      </c>
      <c r="T422" s="133">
        <v>79.8</v>
      </c>
      <c r="U422" s="133">
        <v>149.19999999999999</v>
      </c>
      <c r="V422" s="133">
        <v>145.5</v>
      </c>
      <c r="W422" s="133">
        <v>144.19999999999999</v>
      </c>
      <c r="X422" s="133">
        <v>146.80000000000001</v>
      </c>
      <c r="Y422" s="183"/>
      <c r="AD422" s="134">
        <v>22.5</v>
      </c>
      <c r="AE422" s="134">
        <v>21.1</v>
      </c>
      <c r="AF422" s="134">
        <v>22</v>
      </c>
      <c r="AG422" s="134">
        <v>22.7</v>
      </c>
      <c r="AH422" s="134">
        <v>23.2</v>
      </c>
      <c r="AI422" s="134">
        <v>23.2</v>
      </c>
      <c r="AJ422" s="134">
        <v>23.4</v>
      </c>
      <c r="AK422" s="184"/>
      <c r="AP422" s="133">
        <v>74</v>
      </c>
      <c r="AQ422" s="133">
        <v>75</v>
      </c>
      <c r="AR422" s="133">
        <v>73</v>
      </c>
      <c r="AS422" s="133">
        <v>69</v>
      </c>
      <c r="AT422" s="133">
        <v>70</v>
      </c>
      <c r="AU422" s="133">
        <v>75</v>
      </c>
      <c r="AV422" s="133">
        <v>76</v>
      </c>
      <c r="AW422" s="183"/>
      <c r="BB422" s="133">
        <v>13.5</v>
      </c>
      <c r="BC422" s="133">
        <v>66.900000000000006</v>
      </c>
      <c r="BD422" s="133">
        <v>19.399999999999999</v>
      </c>
      <c r="BE422" s="133">
        <v>70.099999999999994</v>
      </c>
      <c r="BF422" s="133">
        <v>40.700000000000003</v>
      </c>
      <c r="BG422" s="133">
        <v>88.4</v>
      </c>
      <c r="BH422" s="133">
        <v>25.5</v>
      </c>
      <c r="BI422" s="183"/>
      <c r="BN422" s="185">
        <v>7.2</v>
      </c>
      <c r="BO422" s="185">
        <v>7.8</v>
      </c>
      <c r="BP422" s="185">
        <v>8.1999999999999993</v>
      </c>
      <c r="BQ422" s="185">
        <v>6.6</v>
      </c>
      <c r="BR422" s="185">
        <v>6.4</v>
      </c>
      <c r="BS422" s="185">
        <v>6.9</v>
      </c>
      <c r="BT422" s="185">
        <v>6.4</v>
      </c>
      <c r="BU422" s="199"/>
    </row>
    <row r="423" spans="2:73" x14ac:dyDescent="0.25">
      <c r="D423" s="149" t="str">
        <f>$D$147</f>
        <v>April</v>
      </c>
      <c r="E423" s="147">
        <f>$E$147</f>
        <v>4</v>
      </c>
      <c r="F423" s="184">
        <v>539.1</v>
      </c>
      <c r="G423" s="184">
        <v>545.98</v>
      </c>
      <c r="H423" s="184">
        <v>483.45</v>
      </c>
      <c r="I423" s="184">
        <v>502.28</v>
      </c>
      <c r="J423" s="184">
        <v>583.35</v>
      </c>
      <c r="K423" s="184">
        <v>479.68</v>
      </c>
      <c r="L423" s="184">
        <v>432.57</v>
      </c>
      <c r="M423" s="184"/>
      <c r="R423" s="133">
        <v>144.9</v>
      </c>
      <c r="S423" s="133">
        <v>190.7</v>
      </c>
      <c r="T423" s="133">
        <v>147.30000000000001</v>
      </c>
      <c r="U423" s="133">
        <v>129.30000000000001</v>
      </c>
      <c r="V423" s="133">
        <v>184.5</v>
      </c>
      <c r="W423" s="133">
        <v>117.7</v>
      </c>
      <c r="X423" s="133">
        <v>104</v>
      </c>
      <c r="Y423" s="183"/>
      <c r="AD423" s="134">
        <v>25.1</v>
      </c>
      <c r="AE423" s="134">
        <v>25.9</v>
      </c>
      <c r="AF423" s="134">
        <v>24.3</v>
      </c>
      <c r="AG423" s="134">
        <v>24.4</v>
      </c>
      <c r="AH423" s="134">
        <v>26</v>
      </c>
      <c r="AI423" s="134">
        <v>23.6</v>
      </c>
      <c r="AJ423" s="134">
        <v>24.1</v>
      </c>
      <c r="AK423" s="184"/>
      <c r="AP423" s="133">
        <v>74</v>
      </c>
      <c r="AQ423" s="133">
        <v>76</v>
      </c>
      <c r="AR423" s="133">
        <v>73</v>
      </c>
      <c r="AS423" s="133">
        <v>71</v>
      </c>
      <c r="AT423" s="133">
        <v>71</v>
      </c>
      <c r="AU423" s="133">
        <v>71</v>
      </c>
      <c r="AV423" s="133">
        <v>77</v>
      </c>
      <c r="AW423" s="183"/>
      <c r="BB423" s="133">
        <v>200.1</v>
      </c>
      <c r="BC423" s="133">
        <v>119.1</v>
      </c>
      <c r="BD423" s="133">
        <v>91.1</v>
      </c>
      <c r="BE423" s="133">
        <v>39.5</v>
      </c>
      <c r="BF423" s="133">
        <v>34</v>
      </c>
      <c r="BG423" s="133">
        <v>46.5</v>
      </c>
      <c r="BH423" s="133">
        <v>77</v>
      </c>
      <c r="BI423" s="183"/>
      <c r="BN423" s="185">
        <v>6.5</v>
      </c>
      <c r="BO423" s="185">
        <v>5.5</v>
      </c>
      <c r="BP423" s="185">
        <v>6.7</v>
      </c>
      <c r="BQ423" s="185">
        <v>7.2</v>
      </c>
      <c r="BR423" s="185">
        <v>5.7</v>
      </c>
      <c r="BS423" s="185">
        <v>7</v>
      </c>
      <c r="BT423" s="185">
        <v>7.6</v>
      </c>
      <c r="BU423" s="199"/>
    </row>
    <row r="424" spans="2:73" x14ac:dyDescent="0.25">
      <c r="D424" s="149" t="str">
        <f>$D$148</f>
        <v>May</v>
      </c>
      <c r="E424" s="147">
        <f>$E$148</f>
        <v>5</v>
      </c>
      <c r="F424" s="184">
        <v>582.72</v>
      </c>
      <c r="G424" s="184">
        <v>614.46</v>
      </c>
      <c r="H424" s="184">
        <v>528.32000000000005</v>
      </c>
      <c r="I424" s="184">
        <v>720.88</v>
      </c>
      <c r="J424" s="184">
        <v>446.56</v>
      </c>
      <c r="K424" s="184">
        <v>587.36</v>
      </c>
      <c r="L424" s="184">
        <v>741.28</v>
      </c>
      <c r="M424" s="184"/>
      <c r="R424" s="133">
        <v>193.8</v>
      </c>
      <c r="S424" s="133">
        <v>213</v>
      </c>
      <c r="T424" s="133">
        <v>137.5</v>
      </c>
      <c r="U424" s="133">
        <v>245.7</v>
      </c>
      <c r="V424" s="133">
        <v>103.2</v>
      </c>
      <c r="W424" s="133">
        <v>184.7</v>
      </c>
      <c r="X424" s="133">
        <v>270.39999999999998</v>
      </c>
      <c r="Y424" s="183"/>
      <c r="AD424" s="134">
        <v>27.2</v>
      </c>
      <c r="AE424" s="134">
        <v>27.8</v>
      </c>
      <c r="AF424" s="134">
        <v>26.6</v>
      </c>
      <c r="AG424" s="134">
        <v>27.8</v>
      </c>
      <c r="AH424" s="134">
        <v>25.6</v>
      </c>
      <c r="AI424" s="134">
        <v>27.6</v>
      </c>
      <c r="AJ424" s="134">
        <v>28.3</v>
      </c>
      <c r="AK424" s="184"/>
      <c r="AP424" s="133">
        <v>77</v>
      </c>
      <c r="AQ424" s="133">
        <v>75</v>
      </c>
      <c r="AR424" s="133">
        <v>77</v>
      </c>
      <c r="AS424" s="133">
        <v>71</v>
      </c>
      <c r="AT424" s="133">
        <v>79</v>
      </c>
      <c r="AU424" s="133">
        <v>77</v>
      </c>
      <c r="AV424" s="133">
        <v>78</v>
      </c>
      <c r="AW424" s="183"/>
      <c r="BB424" s="133">
        <v>259.8</v>
      </c>
      <c r="BC424" s="133">
        <v>48.5</v>
      </c>
      <c r="BD424" s="133">
        <v>88.1</v>
      </c>
      <c r="BE424" s="133">
        <v>38.1</v>
      </c>
      <c r="BF424" s="133">
        <v>279.10000000000002</v>
      </c>
      <c r="BG424" s="133">
        <v>336.5</v>
      </c>
      <c r="BH424" s="133">
        <v>13.5</v>
      </c>
      <c r="BI424" s="183"/>
      <c r="BN424" s="185">
        <v>5.7</v>
      </c>
      <c r="BO424" s="185">
        <v>5.5</v>
      </c>
      <c r="BP424" s="185">
        <v>7</v>
      </c>
      <c r="BQ424" s="185">
        <v>4.3</v>
      </c>
      <c r="BR424" s="185">
        <v>7.6</v>
      </c>
      <c r="BS424" s="185">
        <v>5.8</v>
      </c>
      <c r="BT424" s="185">
        <v>3.5</v>
      </c>
      <c r="BU424" s="199"/>
    </row>
    <row r="425" spans="2:73" x14ac:dyDescent="0.25">
      <c r="D425" s="149" t="str">
        <f>$D$149</f>
        <v>June</v>
      </c>
      <c r="E425" s="147">
        <f>$E$149</f>
        <v>6</v>
      </c>
      <c r="F425" s="184">
        <v>787.45</v>
      </c>
      <c r="G425" s="184">
        <v>652.78</v>
      </c>
      <c r="H425" s="184">
        <v>644.54999999999995</v>
      </c>
      <c r="I425" s="184">
        <v>608.12</v>
      </c>
      <c r="J425" s="184">
        <v>604.67999999999995</v>
      </c>
      <c r="K425" s="184">
        <v>758.39</v>
      </c>
      <c r="L425" s="184">
        <v>602.55999999999995</v>
      </c>
      <c r="M425" s="184"/>
      <c r="R425" s="133">
        <v>314.39999999999998</v>
      </c>
      <c r="S425" s="133">
        <v>241.9</v>
      </c>
      <c r="T425" s="133">
        <v>231.2</v>
      </c>
      <c r="U425" s="133">
        <v>194.6</v>
      </c>
      <c r="V425" s="133">
        <v>184</v>
      </c>
      <c r="W425" s="133">
        <v>281.7</v>
      </c>
      <c r="X425" s="133">
        <v>185.6</v>
      </c>
      <c r="Y425" s="183"/>
      <c r="AD425" s="134">
        <v>29.7</v>
      </c>
      <c r="AE425" s="134">
        <v>29.1</v>
      </c>
      <c r="AF425" s="134">
        <v>29.1</v>
      </c>
      <c r="AG425" s="134">
        <v>28.2</v>
      </c>
      <c r="AH425" s="134">
        <v>29</v>
      </c>
      <c r="AI425" s="134">
        <v>29.4</v>
      </c>
      <c r="AJ425" s="134">
        <v>29</v>
      </c>
      <c r="AK425" s="184"/>
      <c r="AP425" s="133">
        <v>73</v>
      </c>
      <c r="AQ425" s="133">
        <v>76</v>
      </c>
      <c r="AR425" s="133">
        <v>74</v>
      </c>
      <c r="AS425" s="133">
        <v>77</v>
      </c>
      <c r="AT425" s="133">
        <v>74</v>
      </c>
      <c r="AU425" s="133">
        <v>72</v>
      </c>
      <c r="AV425" s="133">
        <v>75</v>
      </c>
      <c r="AW425" s="183"/>
      <c r="BB425" s="133">
        <v>14.5</v>
      </c>
      <c r="BC425" s="133">
        <v>215.7</v>
      </c>
      <c r="BD425" s="133">
        <v>291.60000000000002</v>
      </c>
      <c r="BE425" s="133">
        <v>490.5</v>
      </c>
      <c r="BF425" s="133">
        <v>112.3</v>
      </c>
      <c r="BG425" s="133">
        <v>74.8</v>
      </c>
      <c r="BH425" s="133">
        <v>240</v>
      </c>
      <c r="BI425" s="183"/>
      <c r="BN425" s="185">
        <v>2.4</v>
      </c>
      <c r="BO425" s="185">
        <v>4.5</v>
      </c>
      <c r="BP425" s="185">
        <v>4.9000000000000004</v>
      </c>
      <c r="BQ425" s="185">
        <v>5.5</v>
      </c>
      <c r="BR425" s="185">
        <v>5.7</v>
      </c>
      <c r="BS425" s="185">
        <v>3.2</v>
      </c>
      <c r="BT425" s="185">
        <v>5.8</v>
      </c>
      <c r="BU425" s="199"/>
    </row>
    <row r="426" spans="2:73" x14ac:dyDescent="0.25">
      <c r="D426" s="149" t="str">
        <f>$D$150</f>
        <v>July</v>
      </c>
      <c r="E426" s="147">
        <f>$E$150</f>
        <v>7</v>
      </c>
      <c r="F426" s="184">
        <v>679.44</v>
      </c>
      <c r="G426" s="184">
        <v>697.2</v>
      </c>
      <c r="H426" s="184">
        <v>647.25</v>
      </c>
      <c r="I426" s="184">
        <v>672.26</v>
      </c>
      <c r="J426" s="184">
        <v>631.51</v>
      </c>
      <c r="K426" s="184">
        <v>759.05</v>
      </c>
      <c r="L426" s="184">
        <v>692.18</v>
      </c>
      <c r="M426" s="184"/>
      <c r="R426" s="133">
        <v>250.1</v>
      </c>
      <c r="S426" s="133">
        <v>270</v>
      </c>
      <c r="T426" s="133">
        <v>237.7</v>
      </c>
      <c r="U426" s="133">
        <v>213.4</v>
      </c>
      <c r="V426" s="133">
        <v>195.7</v>
      </c>
      <c r="W426" s="133">
        <v>285.3</v>
      </c>
      <c r="X426" s="133">
        <v>252.1</v>
      </c>
      <c r="Y426" s="183"/>
      <c r="AD426" s="134">
        <v>28.9</v>
      </c>
      <c r="AE426" s="134">
        <v>29.3</v>
      </c>
      <c r="AF426" s="134">
        <v>28.5</v>
      </c>
      <c r="AG426" s="134">
        <v>28.7</v>
      </c>
      <c r="AH426" s="134">
        <v>29.2</v>
      </c>
      <c r="AI426" s="134">
        <v>30.5</v>
      </c>
      <c r="AJ426" s="134">
        <v>29</v>
      </c>
      <c r="AK426" s="184"/>
      <c r="AP426" s="133">
        <v>74</v>
      </c>
      <c r="AQ426" s="133">
        <v>75</v>
      </c>
      <c r="AR426" s="133">
        <v>77</v>
      </c>
      <c r="AS426" s="133">
        <v>73</v>
      </c>
      <c r="AT426" s="133">
        <v>78</v>
      </c>
      <c r="AU426" s="133">
        <v>68</v>
      </c>
      <c r="AV426" s="133">
        <v>78</v>
      </c>
      <c r="AW426" s="183"/>
      <c r="BB426" s="133">
        <v>534.70000000000005</v>
      </c>
      <c r="BC426" s="133">
        <v>365.5</v>
      </c>
      <c r="BD426" s="133">
        <v>507.5</v>
      </c>
      <c r="BE426" s="133">
        <v>272.39999999999998</v>
      </c>
      <c r="BF426" s="133">
        <v>216.7</v>
      </c>
      <c r="BG426" s="133">
        <v>73</v>
      </c>
      <c r="BH426" s="133">
        <v>135.5</v>
      </c>
      <c r="BI426" s="183"/>
      <c r="BN426" s="185">
        <v>4.5</v>
      </c>
      <c r="BO426" s="185">
        <v>3.6</v>
      </c>
      <c r="BP426" s="185">
        <v>4.7</v>
      </c>
      <c r="BQ426" s="185">
        <v>5.0999999999999996</v>
      </c>
      <c r="BR426" s="185">
        <v>5.9</v>
      </c>
      <c r="BS426" s="185">
        <v>4.4000000000000004</v>
      </c>
      <c r="BT426" s="185">
        <v>4.2</v>
      </c>
      <c r="BU426" s="199"/>
    </row>
    <row r="427" spans="2:73" x14ac:dyDescent="0.25">
      <c r="D427" s="149" t="str">
        <f>$D$151</f>
        <v>August</v>
      </c>
      <c r="E427" s="147">
        <f>$E$151</f>
        <v>8</v>
      </c>
      <c r="F427" s="184">
        <v>569.33000000000004</v>
      </c>
      <c r="G427" s="184">
        <v>545.92999999999995</v>
      </c>
      <c r="H427" s="184">
        <v>659.39</v>
      </c>
      <c r="I427" s="184">
        <v>516.73</v>
      </c>
      <c r="J427" s="184">
        <v>538.5</v>
      </c>
      <c r="K427" s="184">
        <v>584.71</v>
      </c>
      <c r="L427" s="184">
        <v>560.44000000000005</v>
      </c>
      <c r="M427" s="184"/>
      <c r="R427" s="133">
        <v>186</v>
      </c>
      <c r="S427" s="133">
        <v>180.8</v>
      </c>
      <c r="T427" s="133">
        <v>252.1</v>
      </c>
      <c r="U427" s="133">
        <v>156.80000000000001</v>
      </c>
      <c r="V427" s="133">
        <v>154.80000000000001</v>
      </c>
      <c r="W427" s="133">
        <v>186.1</v>
      </c>
      <c r="X427" s="133">
        <v>197.8</v>
      </c>
      <c r="Y427" s="183"/>
      <c r="AD427" s="134">
        <v>28.4</v>
      </c>
      <c r="AE427" s="134">
        <v>28.1</v>
      </c>
      <c r="AF427" s="134">
        <v>29.1</v>
      </c>
      <c r="AG427" s="134">
        <v>27.5</v>
      </c>
      <c r="AH427" s="134">
        <v>28.2</v>
      </c>
      <c r="AI427" s="134">
        <v>28.4</v>
      </c>
      <c r="AJ427" s="134">
        <v>27.9</v>
      </c>
      <c r="AK427" s="184"/>
      <c r="AP427" s="133">
        <v>76</v>
      </c>
      <c r="AQ427" s="133">
        <v>78</v>
      </c>
      <c r="AR427" s="133">
        <v>74</v>
      </c>
      <c r="AS427" s="133">
        <v>79</v>
      </c>
      <c r="AT427" s="133">
        <v>88</v>
      </c>
      <c r="AU427" s="133">
        <v>76</v>
      </c>
      <c r="AV427" s="133">
        <v>83</v>
      </c>
      <c r="AW427" s="183"/>
      <c r="BB427" s="133">
        <v>593.9</v>
      </c>
      <c r="BC427" s="133">
        <v>345</v>
      </c>
      <c r="BD427" s="133">
        <v>347.9</v>
      </c>
      <c r="BE427" s="133">
        <v>679.9</v>
      </c>
      <c r="BF427" s="133">
        <v>616.20000000000005</v>
      </c>
      <c r="BG427" s="133">
        <v>379</v>
      </c>
      <c r="BH427" s="133">
        <v>703.5</v>
      </c>
      <c r="BI427" s="183"/>
      <c r="BN427" s="185">
        <v>5.8</v>
      </c>
      <c r="BO427" s="185">
        <v>5.7</v>
      </c>
      <c r="BP427" s="185">
        <v>3.7</v>
      </c>
      <c r="BQ427" s="185">
        <v>6.6</v>
      </c>
      <c r="BR427" s="185">
        <v>6.8</v>
      </c>
      <c r="BS427" s="185">
        <v>5.9</v>
      </c>
      <c r="BT427" s="185">
        <v>5.6</v>
      </c>
      <c r="BU427" s="199"/>
    </row>
    <row r="428" spans="2:73" x14ac:dyDescent="0.25">
      <c r="D428" s="149" t="str">
        <f>$D$152</f>
        <v>September</v>
      </c>
      <c r="E428" s="147">
        <f>$E$152</f>
        <v>9</v>
      </c>
      <c r="F428" s="184">
        <v>500.51</v>
      </c>
      <c r="G428" s="184">
        <v>439.79</v>
      </c>
      <c r="H428" s="184">
        <v>586.9</v>
      </c>
      <c r="I428" s="184">
        <v>604.41999999999996</v>
      </c>
      <c r="J428" s="184">
        <v>498.12</v>
      </c>
      <c r="K428" s="184">
        <v>578.62</v>
      </c>
      <c r="L428" s="184">
        <v>612.79999999999995</v>
      </c>
      <c r="M428" s="184"/>
      <c r="R428" s="133">
        <v>154.4</v>
      </c>
      <c r="S428" s="133">
        <v>131.5</v>
      </c>
      <c r="T428" s="133">
        <v>222.7</v>
      </c>
      <c r="U428" s="133">
        <v>207.2</v>
      </c>
      <c r="V428" s="133">
        <v>140.69999999999999</v>
      </c>
      <c r="W428" s="133">
        <v>187.3</v>
      </c>
      <c r="X428" s="133">
        <v>232</v>
      </c>
      <c r="Y428" s="183"/>
      <c r="AD428" s="134">
        <v>27.3</v>
      </c>
      <c r="AE428" s="134">
        <v>27.5</v>
      </c>
      <c r="AF428" s="134">
        <v>28.5</v>
      </c>
      <c r="AG428" s="134">
        <v>27.5</v>
      </c>
      <c r="AH428" s="134">
        <v>27.4</v>
      </c>
      <c r="AI428" s="134">
        <v>28</v>
      </c>
      <c r="AJ428" s="134">
        <v>28.1</v>
      </c>
      <c r="AK428" s="184"/>
      <c r="AP428" s="133">
        <v>74</v>
      </c>
      <c r="AQ428" s="133">
        <v>79</v>
      </c>
      <c r="AR428" s="133">
        <v>78</v>
      </c>
      <c r="AS428" s="133">
        <v>77</v>
      </c>
      <c r="AT428" s="133">
        <v>81</v>
      </c>
      <c r="AU428" s="133">
        <v>74</v>
      </c>
      <c r="AV428" s="133">
        <v>80</v>
      </c>
      <c r="AW428" s="183"/>
      <c r="BB428" s="133">
        <v>46</v>
      </c>
      <c r="BC428" s="133">
        <v>876.7</v>
      </c>
      <c r="BD428" s="133">
        <v>336.7</v>
      </c>
      <c r="BE428" s="133">
        <v>357</v>
      </c>
      <c r="BF428" s="133">
        <v>243.7</v>
      </c>
      <c r="BG428" s="133">
        <v>41.5</v>
      </c>
      <c r="BH428" s="133">
        <v>190</v>
      </c>
      <c r="BI428" s="183"/>
      <c r="BN428" s="185">
        <v>6.6</v>
      </c>
      <c r="BO428" s="185">
        <v>7.4</v>
      </c>
      <c r="BP428" s="185">
        <v>4.8</v>
      </c>
      <c r="BQ428" s="185">
        <v>5.2</v>
      </c>
      <c r="BR428" s="185">
        <v>7.1</v>
      </c>
      <c r="BS428" s="185">
        <v>5.9</v>
      </c>
      <c r="BT428" s="185">
        <v>4.4000000000000004</v>
      </c>
      <c r="BU428" s="199"/>
    </row>
    <row r="429" spans="2:73" x14ac:dyDescent="0.25">
      <c r="D429" s="149" t="str">
        <f>$D$153</f>
        <v>October</v>
      </c>
      <c r="E429" s="147">
        <f>$E$153</f>
        <v>10</v>
      </c>
      <c r="F429" s="184">
        <v>446.3</v>
      </c>
      <c r="G429" s="184">
        <v>444.71</v>
      </c>
      <c r="H429" s="184">
        <v>442.2</v>
      </c>
      <c r="I429" s="184">
        <v>470.82</v>
      </c>
      <c r="J429" s="184">
        <v>493.12</v>
      </c>
      <c r="K429" s="184">
        <v>532.05999999999995</v>
      </c>
      <c r="L429" s="184">
        <v>463.35</v>
      </c>
      <c r="M429" s="184"/>
      <c r="R429" s="133">
        <v>141.1</v>
      </c>
      <c r="S429" s="133">
        <v>160.6</v>
      </c>
      <c r="T429" s="133">
        <v>160</v>
      </c>
      <c r="U429" s="133">
        <v>136.4</v>
      </c>
      <c r="V429" s="133">
        <v>162.4</v>
      </c>
      <c r="W429" s="133">
        <v>124.1</v>
      </c>
      <c r="X429" s="133">
        <v>146.30000000000001</v>
      </c>
      <c r="Y429" s="183"/>
      <c r="AD429" s="134">
        <v>26.2</v>
      </c>
      <c r="AE429" s="134">
        <v>27.3</v>
      </c>
      <c r="AF429" s="134">
        <v>27.2</v>
      </c>
      <c r="AG429" s="134">
        <v>25.3</v>
      </c>
      <c r="AH429" s="134">
        <v>25.9</v>
      </c>
      <c r="AI429" s="134">
        <v>26.7</v>
      </c>
      <c r="AJ429" s="134">
        <v>26.5</v>
      </c>
      <c r="AK429" s="184"/>
      <c r="AP429" s="133">
        <v>71</v>
      </c>
      <c r="AQ429" s="133">
        <v>79</v>
      </c>
      <c r="AR429" s="133">
        <v>72</v>
      </c>
      <c r="AS429" s="133">
        <v>70</v>
      </c>
      <c r="AT429" s="133">
        <v>76</v>
      </c>
      <c r="AU429" s="133">
        <v>66</v>
      </c>
      <c r="AV429" s="133">
        <v>76</v>
      </c>
      <c r="AW429" s="183"/>
      <c r="BB429" s="133">
        <v>69.900000000000006</v>
      </c>
      <c r="BC429" s="133">
        <v>1011</v>
      </c>
      <c r="BD429" s="133">
        <v>399</v>
      </c>
      <c r="BE429" s="133">
        <v>111</v>
      </c>
      <c r="BF429" s="133">
        <v>71.099999999999994</v>
      </c>
      <c r="BG429" s="133">
        <v>102</v>
      </c>
      <c r="BH429" s="133">
        <v>668.5</v>
      </c>
      <c r="BI429" s="183"/>
      <c r="BN429" s="185">
        <v>6.8</v>
      </c>
      <c r="BO429" s="185">
        <v>6.5</v>
      </c>
      <c r="BP429" s="185">
        <v>6.6</v>
      </c>
      <c r="BQ429" s="185">
        <v>6.9</v>
      </c>
      <c r="BR429" s="185">
        <v>6.2</v>
      </c>
      <c r="BS429" s="185">
        <v>6.7</v>
      </c>
      <c r="BT429" s="185">
        <v>6.9</v>
      </c>
      <c r="BU429" s="199"/>
    </row>
    <row r="430" spans="2:73" x14ac:dyDescent="0.25">
      <c r="D430" s="149" t="str">
        <f>$D$154</f>
        <v>November</v>
      </c>
      <c r="E430" s="147">
        <f>$E$154</f>
        <v>11</v>
      </c>
      <c r="F430" s="184">
        <v>425.45</v>
      </c>
      <c r="G430" s="184">
        <v>373.31</v>
      </c>
      <c r="H430" s="184">
        <v>360.02</v>
      </c>
      <c r="I430" s="184">
        <v>398.66</v>
      </c>
      <c r="J430" s="184">
        <v>411.45</v>
      </c>
      <c r="K430" s="184">
        <v>422.77</v>
      </c>
      <c r="L430" s="184">
        <v>347.84</v>
      </c>
      <c r="M430" s="184"/>
      <c r="R430" s="133">
        <v>166.7</v>
      </c>
      <c r="S430" s="133">
        <v>134.30000000000001</v>
      </c>
      <c r="T430" s="133">
        <v>100.1</v>
      </c>
      <c r="U430" s="133">
        <v>133.9</v>
      </c>
      <c r="V430" s="133">
        <v>144</v>
      </c>
      <c r="W430" s="133">
        <v>108.5</v>
      </c>
      <c r="X430" s="133">
        <v>98.7</v>
      </c>
      <c r="Y430" s="183"/>
      <c r="AD430" s="134">
        <v>25.1</v>
      </c>
      <c r="AE430" s="134">
        <v>24.5</v>
      </c>
      <c r="AF430" s="134">
        <v>25.1</v>
      </c>
      <c r="AG430" s="134">
        <v>24.3</v>
      </c>
      <c r="AH430" s="134">
        <v>24.5</v>
      </c>
      <c r="AI430" s="134">
        <v>25</v>
      </c>
      <c r="AJ430" s="134">
        <v>23.7</v>
      </c>
      <c r="AK430" s="184"/>
      <c r="AP430" s="133">
        <v>72</v>
      </c>
      <c r="AQ430" s="133">
        <v>72</v>
      </c>
      <c r="AR430" s="133">
        <v>73</v>
      </c>
      <c r="AS430" s="133">
        <v>73</v>
      </c>
      <c r="AT430" s="133">
        <v>70</v>
      </c>
      <c r="AU430" s="133">
        <v>67</v>
      </c>
      <c r="AV430" s="133">
        <v>76</v>
      </c>
      <c r="AW430" s="183"/>
      <c r="BB430" s="133">
        <v>142.1</v>
      </c>
      <c r="BC430" s="133">
        <v>103.4</v>
      </c>
      <c r="BD430" s="133">
        <v>43.7</v>
      </c>
      <c r="BE430" s="133">
        <v>32.299999999999997</v>
      </c>
      <c r="BF430" s="133">
        <v>11.3</v>
      </c>
      <c r="BG430" s="133">
        <v>205.5</v>
      </c>
      <c r="BH430" s="133">
        <v>66</v>
      </c>
      <c r="BI430" s="183"/>
      <c r="BN430" s="185">
        <v>5.6</v>
      </c>
      <c r="BO430" s="185">
        <v>6.7</v>
      </c>
      <c r="BP430" s="185">
        <v>7.3</v>
      </c>
      <c r="BQ430" s="185">
        <v>6.6</v>
      </c>
      <c r="BR430" s="185">
        <v>6.3</v>
      </c>
      <c r="BS430" s="185">
        <v>7</v>
      </c>
      <c r="BT430" s="185">
        <v>7.7</v>
      </c>
      <c r="BU430" s="199"/>
    </row>
    <row r="431" spans="2:73" x14ac:dyDescent="0.25">
      <c r="D431" s="149" t="str">
        <f>$D$155</f>
        <v>December</v>
      </c>
      <c r="E431" s="147">
        <f>$E$155</f>
        <v>12</v>
      </c>
      <c r="F431" s="184">
        <v>325.81</v>
      </c>
      <c r="G431" s="184">
        <v>344.32</v>
      </c>
      <c r="H431" s="184">
        <v>327.81</v>
      </c>
      <c r="I431" s="184">
        <v>356.56</v>
      </c>
      <c r="J431" s="184">
        <v>336.08</v>
      </c>
      <c r="K431" s="184">
        <v>328.82</v>
      </c>
      <c r="L431" s="184">
        <v>329.59</v>
      </c>
      <c r="M431" s="184"/>
      <c r="R431" s="133">
        <v>109</v>
      </c>
      <c r="S431" s="133">
        <v>128.5</v>
      </c>
      <c r="T431" s="133">
        <v>86.1</v>
      </c>
      <c r="U431" s="133">
        <v>115.8</v>
      </c>
      <c r="V431" s="133">
        <v>113</v>
      </c>
      <c r="W431" s="133">
        <v>62</v>
      </c>
      <c r="X431" s="133">
        <v>102.8</v>
      </c>
      <c r="Y431" s="183"/>
      <c r="AD431" s="134">
        <v>22.5</v>
      </c>
      <c r="AE431" s="134">
        <v>22.9</v>
      </c>
      <c r="AF431" s="134">
        <v>21.6</v>
      </c>
      <c r="AG431" s="134">
        <v>22.7</v>
      </c>
      <c r="AH431" s="134">
        <v>21.8</v>
      </c>
      <c r="AI431" s="134">
        <v>22</v>
      </c>
      <c r="AJ431" s="134">
        <v>21.5</v>
      </c>
      <c r="AK431" s="184"/>
      <c r="AP431" s="133">
        <v>68</v>
      </c>
      <c r="AQ431" s="133">
        <v>66</v>
      </c>
      <c r="AR431" s="133">
        <v>65</v>
      </c>
      <c r="AS431" s="133">
        <v>70</v>
      </c>
      <c r="AT431" s="133">
        <v>72</v>
      </c>
      <c r="AU431" s="133">
        <v>65</v>
      </c>
      <c r="AV431" s="133">
        <v>69</v>
      </c>
      <c r="AW431" s="183"/>
      <c r="BB431" s="133">
        <v>8.6</v>
      </c>
      <c r="BC431" s="133">
        <v>6.1</v>
      </c>
      <c r="BD431" s="133">
        <v>27</v>
      </c>
      <c r="BE431" s="133">
        <v>18.100000000000001</v>
      </c>
      <c r="BF431" s="133">
        <v>69.400000000000006</v>
      </c>
      <c r="BG431" s="133">
        <v>19.5</v>
      </c>
      <c r="BH431" s="133">
        <v>37.5</v>
      </c>
      <c r="BI431" s="183"/>
      <c r="BN431" s="185">
        <v>7</v>
      </c>
      <c r="BO431" s="185">
        <v>6.8</v>
      </c>
      <c r="BP431" s="185">
        <v>8.1</v>
      </c>
      <c r="BQ431" s="185">
        <v>6.6</v>
      </c>
      <c r="BR431" s="185">
        <v>6.8</v>
      </c>
      <c r="BS431" s="185">
        <v>8.3000000000000007</v>
      </c>
      <c r="BT431" s="185">
        <v>7.2</v>
      </c>
      <c r="BU431" s="199"/>
    </row>
    <row r="432" spans="2:73" x14ac:dyDescent="0.25">
      <c r="B432" s="195" t="str">
        <f>_xlfn.XLOOKUP(C432,TableStation[Station],TableStation[Name])</f>
        <v>蘭嶼</v>
      </c>
      <c r="C432" s="196" t="s">
        <v>1806</v>
      </c>
      <c r="D432" s="197" t="str">
        <f>$D$144</f>
        <v>January</v>
      </c>
      <c r="E432" s="198">
        <f>$E$144</f>
        <v>1</v>
      </c>
      <c r="F432" s="184" cm="1">
        <f t="array" ref="F432:F443">_xlfn._xlws.FILTER(DatabaseYr[GloblRad],(DatabaseYr[Station]=$C432)*(DatabaseYr[year]=F$38),"not yet")</f>
        <v>217.04</v>
      </c>
      <c r="G432" s="184" cm="1">
        <f t="array" ref="G432:G443">_xlfn._xlws.FILTER(DatabaseYr[GloblRad],(DatabaseYr[Station]=$C432)*(DatabaseYr[year]=G$38),"not yet")</f>
        <v>186.81</v>
      </c>
      <c r="H432" s="184" cm="1">
        <f t="array" ref="H432:H443">_xlfn._xlws.FILTER(DatabaseYr[GloblRad],(DatabaseYr[Station]=$C432)*(DatabaseYr[year]=H$38),"not yet")</f>
        <v>299.58999999999997</v>
      </c>
      <c r="I432" s="184" cm="1">
        <f t="array" ref="I432:I443">_xlfn._xlws.FILTER(DatabaseYr[GloblRad],(DatabaseYr[Station]=$C432)*(DatabaseYr[year]=I$38),"not yet")</f>
        <v>210.45</v>
      </c>
      <c r="J432" s="184" cm="1">
        <f t="array" ref="J432:J443">_xlfn._xlws.FILTER(DatabaseYr[GloblRad],(DatabaseYr[Station]=$C432)*(DatabaseYr[year]=J$38),"not yet")</f>
        <v>277</v>
      </c>
      <c r="K432" s="184" cm="1">
        <f t="array" ref="K432:K443">_xlfn._xlws.FILTER(DatabaseYr[GloblRad],(DatabaseYr[Station]=$C432)*(DatabaseYr[year]=K$38),"not yet")</f>
        <v>330.81</v>
      </c>
      <c r="L432" s="184" cm="1">
        <f t="array" ref="L432:L443">_xlfn._xlws.FILTER(DatabaseYr[GloblRad],(DatabaseYr[Station]=$C432)*(DatabaseYr[year]=L$38),"not yet")</f>
        <v>284.49</v>
      </c>
      <c r="M432" s="184" t="str" cm="1">
        <f t="array" ref="M432">_xlfn._xlws.FILTER(DatabaseYr[GloblRad],(DatabaseYr[Station]=$C432)*(DatabaseYr[year]=M$38),"not yet")</f>
        <v>not yet</v>
      </c>
      <c r="R432" s="133" cm="1">
        <f t="array" ref="R432:R443">_xlfn._xlws.FILTER(DatabaseYr[SunShine],(DatabaseYr[Station]=$C432)*(DatabaseYr[year]=F$38),"not yet")</f>
        <v>50.4</v>
      </c>
      <c r="S432" s="133" cm="1">
        <f t="array" ref="S432:S443">_xlfn._xlws.FILTER(DatabaseYr[SunShine],(DatabaseYr[Station]=$C432)*(DatabaseYr[year]=S$38),"not yet")</f>
        <v>35.5</v>
      </c>
      <c r="T432" s="133" cm="1">
        <f t="array" ref="T432:T443">_xlfn._xlws.FILTER(DatabaseYr[SunShine],(DatabaseYr[Station]=$C432)*(DatabaseYr[year]=T$38),"not yet")</f>
        <v>91.5</v>
      </c>
      <c r="U432" s="133" cm="1">
        <f t="array" ref="U432:U443">_xlfn._xlws.FILTER(DatabaseYr[SunShine],(DatabaseYr[Station]=$C432)*(DatabaseYr[year]=U$38),"not yet")</f>
        <v>43.3</v>
      </c>
      <c r="V432" s="133" cm="1">
        <f t="array" ref="V432:V443">_xlfn._xlws.FILTER(DatabaseYr[SunShine],(DatabaseYr[Station]=$C432)*(DatabaseYr[year]=V$38),"not yet")</f>
        <v>68</v>
      </c>
      <c r="W432" s="133" cm="1">
        <f t="array" ref="W432:W443">_xlfn._xlws.FILTER(DatabaseYr[SunShine],(DatabaseYr[Station]=$C432)*(DatabaseYr[year]=W$38),"not yet")</f>
        <v>118</v>
      </c>
      <c r="X432" s="133" cm="1">
        <f t="array" ref="X432:X443">_xlfn._xlws.FILTER(DatabaseYr[SunShine],(DatabaseYr[Station]=$C432)*(DatabaseYr[year]=X$38),"not yet")</f>
        <v>67.900000000000006</v>
      </c>
      <c r="Y432" s="183" t="str" cm="1">
        <f t="array" ref="Y432">_xlfn._xlws.FILTER(DatabaseYr[SunShine],(DatabaseYr[Station]=$C432)*(DatabaseYr[year]=Y$38),"not yet")</f>
        <v>not yet</v>
      </c>
      <c r="AD432" s="134" cm="1">
        <f t="array" ref="AD432:AD443">_xlfn._xlws.FILTER(DatabaseYr[Temperature],(DatabaseYr[Station]=$C432)*(DatabaseYr[year]=AD$38),"not yet")</f>
        <v>17.5</v>
      </c>
      <c r="AE432" s="134" cm="1">
        <f t="array" ref="AE432:AE443">_xlfn._xlws.FILTER(DatabaseYr[Temperature],(DatabaseYr[Station]=$C432)*(DatabaseYr[year]=AE$38),"not yet")</f>
        <v>19.100000000000001</v>
      </c>
      <c r="AF432" s="134" cm="1">
        <f t="array" ref="AF432:AF443">_xlfn._xlws.FILTER(DatabaseYr[Temperature],(DatabaseYr[Station]=$C432)*(DatabaseYr[year]=AF$38),"not yet")</f>
        <v>19.399999999999999</v>
      </c>
      <c r="AG432" s="134" cm="1">
        <f t="array" ref="AG432:AG443">_xlfn._xlws.FILTER(DatabaseYr[Temperature],(DatabaseYr[Station]=$C432)*(DatabaseYr[year]=AG$38),"not yet")</f>
        <v>18.2</v>
      </c>
      <c r="AH432" s="134" cm="1">
        <f t="array" ref="AH432:AH443">_xlfn._xlws.FILTER(DatabaseYr[Temperature],(DatabaseYr[Station]=$C432)*(DatabaseYr[year]=AH$38),"not yet")</f>
        <v>19.7</v>
      </c>
      <c r="AI432" s="134" cm="1">
        <f t="array" ref="AI432:AI443">_xlfn._xlws.FILTER(DatabaseYr[Temperature],(DatabaseYr[Station]=$C432)*(DatabaseYr[year]=AI$38),"not yet")</f>
        <v>19.600000000000001</v>
      </c>
      <c r="AJ432" s="134" cm="1">
        <f t="array" ref="AJ432:AJ443">_xlfn._xlws.FILTER(DatabaseYr[Temperature],(DatabaseYr[Station]=$C432)*(DatabaseYr[year]=AJ$38),"not yet")</f>
        <v>17.100000000000001</v>
      </c>
      <c r="AK432" s="184" t="str" cm="1">
        <f t="array" ref="AK432">_xlfn._xlws.FILTER(DatabaseYr[Temperature],(DatabaseYr[Station]=$C432)*(DatabaseYr[year]=AK$38),"not yet")</f>
        <v>not yet</v>
      </c>
      <c r="AP432" s="133" cm="1">
        <f t="array" ref="AP432:AP443">_xlfn._xlws.FILTER(DatabaseYr[RH],(DatabaseYr[Station]=$C432)*(DatabaseYr[year]=AP$38),"not yet")</f>
        <v>76</v>
      </c>
      <c r="AQ432" s="133" cm="1">
        <f t="array" ref="AQ432:AQ443">_xlfn._xlws.FILTER(DatabaseYr[RH],(DatabaseYr[Station]=$C432)*(DatabaseYr[year]=AQ$38),"not yet")</f>
        <v>85</v>
      </c>
      <c r="AR432" s="133" cm="1">
        <f t="array" ref="AR432:AR443">_xlfn._xlws.FILTER(DatabaseYr[RH],(DatabaseYr[Station]=$C432)*(DatabaseYr[year]=AR$38),"not yet")</f>
        <v>80</v>
      </c>
      <c r="AS432" s="133" cm="1">
        <f t="array" ref="AS432:AS443">_xlfn._xlws.FILTER(DatabaseYr[RH],(DatabaseYr[Station]=$C432)*(DatabaseYr[year]=AS$38),"not yet")</f>
        <v>89</v>
      </c>
      <c r="AT432" s="133" cm="1">
        <f t="array" ref="AT432:AT443">_xlfn._xlws.FILTER(DatabaseYr[RH],(DatabaseYr[Station]=$C432)*(DatabaseYr[year]=AT$38),"not yet")</f>
        <v>91</v>
      </c>
      <c r="AU432" s="133" cm="1">
        <f t="array" ref="AU432:AU443">_xlfn._xlws.FILTER(DatabaseYr[RH],(DatabaseYr[Station]=$C432)*(DatabaseYr[year]=AU$38),"not yet")</f>
        <v>86</v>
      </c>
      <c r="AV432" s="133" cm="1">
        <f t="array" ref="AV432:AV443">_xlfn._xlws.FILTER(DatabaseYr[RH],(DatabaseYr[Station]=$C432)*(DatabaseYr[year]=AV$38),"not yet")</f>
        <v>87</v>
      </c>
      <c r="AW432" s="183" t="str" cm="1">
        <f t="array" ref="AW432">_xlfn._xlws.FILTER(DatabaseYr[RH],(DatabaseYr[Station]=$C432)*(DatabaseYr[year]=AW$38),"not yet")</f>
        <v>not yet</v>
      </c>
      <c r="BB432" s="133" cm="1">
        <f t="array" ref="BB432:BB443">_xlfn._xlws.FILTER(DatabaseYr[Precp],(DatabaseYr[Station]=$C432)*(DatabaseYr[year]=BB$38),"not yet")</f>
        <v>86</v>
      </c>
      <c r="BC432" s="133" cm="1">
        <f t="array" ref="BC432:BC443">_xlfn._xlws.FILTER(DatabaseYr[Precp],(DatabaseYr[Station]=$C432)*(DatabaseYr[year]=BC$38),"not yet")</f>
        <v>507.2</v>
      </c>
      <c r="BD432" s="133" cm="1">
        <f t="array" ref="BD432:BD443">_xlfn._xlws.FILTER(DatabaseYr[Precp],(DatabaseYr[Station]=$C432)*(DatabaseYr[year]=BD$38),"not yet")</f>
        <v>161.4</v>
      </c>
      <c r="BE432" s="133" cm="1">
        <f t="array" ref="BE432:BE443">_xlfn._xlws.FILTER(DatabaseYr[Precp],(DatabaseYr[Station]=$C432)*(DatabaseYr[year]=BE$38),"not yet")</f>
        <v>331.5</v>
      </c>
      <c r="BF432" s="133" cm="1">
        <f t="array" ref="BF432:BF443">_xlfn._xlws.FILTER(DatabaseYr[Precp],(DatabaseYr[Station]=$C432)*(DatabaseYr[year]=BF$38),"not yet")</f>
        <v>245.7</v>
      </c>
      <c r="BG432" s="133" cm="1">
        <f t="array" ref="BG432:BG443">_xlfn._xlws.FILTER(DatabaseYr[Precp],(DatabaseYr[Station]=$C432)*(DatabaseYr[year]=BG$38),"not yet")</f>
        <v>198.4</v>
      </c>
      <c r="BH432" s="133" cm="1">
        <f t="array" ref="BH432:BH443">_xlfn._xlws.FILTER(DatabaseYr[Precp],(DatabaseYr[Station]=$C432)*(DatabaseYr[year]=BH$38),"not yet")</f>
        <v>86.5</v>
      </c>
      <c r="BI432" s="183" t="str" cm="1">
        <f t="array" ref="BI432">_xlfn._xlws.FILTER(DatabaseYr[Precp],(DatabaseYr[Station]=$C432)*(DatabaseYr[year]=BI$38),"not yet")</f>
        <v>not yet</v>
      </c>
      <c r="BN432" s="185" cm="1">
        <f t="array" ref="BN432:BN443">_xlfn._xlws.FILTER(DatabaseYr[Cloud Amount],(DatabaseYr[Station]=$C432)*(DatabaseYr[year]=BB$38),"not yet")</f>
        <v>8.1999999999999993</v>
      </c>
      <c r="BO432" s="185" cm="1">
        <f t="array" ref="BO432:BO443">_xlfn._xlws.FILTER(DatabaseYr[Cloud Amount],(DatabaseYr[Station]=$C432)*(DatabaseYr[year]=BC$38),"not yet")</f>
        <v>9</v>
      </c>
      <c r="BP432" s="185" cm="1">
        <f t="array" ref="BP432:BP443">_xlfn._xlws.FILTER(DatabaseYr[Cloud Amount],(DatabaseYr[Station]=$C432)*(DatabaseYr[year]=BD$38),"not yet")</f>
        <v>7.5</v>
      </c>
      <c r="BQ432" s="185" cm="1">
        <f t="array" ref="BQ432:BQ443">_xlfn._xlws.FILTER(DatabaseYr[Cloud Amount],(DatabaseYr[Station]=$C432)*(DatabaseYr[year]=BE$38),"not yet")</f>
        <v>8.9</v>
      </c>
      <c r="BR432" s="185" cm="1">
        <f t="array" ref="BR432:BR443">_xlfn._xlws.FILTER(DatabaseYr[Cloud Amount],(DatabaseYr[Station]=$C432)*(DatabaseYr[year]=BF$38),"not yet")</f>
        <v>8.5</v>
      </c>
      <c r="BS432" s="185" cm="1">
        <f t="array" ref="BS432:BS443">_xlfn._xlws.FILTER(DatabaseYr[Cloud Amount],(DatabaseYr[Station]=$C432)*(DatabaseYr[year]=BG$38),"not yet")</f>
        <v>7</v>
      </c>
      <c r="BT432" s="185" cm="1">
        <f t="array" ref="BT432:BT443">_xlfn._xlws.FILTER(DatabaseYr[Cloud Amount],(DatabaseYr[Station]=$C432)*(DatabaseYr[year]=BH$38),"not yet")</f>
        <v>8.1999999999999993</v>
      </c>
      <c r="BU432" s="199" t="str" cm="1">
        <f t="array" ref="BU432">_xlfn._xlws.FILTER(DatabaseYr[Cloud Amount],(DatabaseYr[Station]=$C432)*(DatabaseYr[year]=BI$38),"not yet")</f>
        <v>not yet</v>
      </c>
    </row>
    <row r="433" spans="2:73" x14ac:dyDescent="0.25">
      <c r="D433" s="149" t="str">
        <f>$D$145</f>
        <v>February</v>
      </c>
      <c r="E433" s="147">
        <f>$E$145</f>
        <v>2</v>
      </c>
      <c r="F433" s="184">
        <v>291.3</v>
      </c>
      <c r="G433" s="184">
        <v>206.1</v>
      </c>
      <c r="H433" s="184">
        <v>259.5</v>
      </c>
      <c r="I433" s="184">
        <v>167.77</v>
      </c>
      <c r="J433" s="184">
        <v>345.03</v>
      </c>
      <c r="K433" s="184">
        <v>327.54000000000002</v>
      </c>
      <c r="L433" s="184">
        <v>365.65</v>
      </c>
      <c r="M433" s="184"/>
      <c r="R433" s="133">
        <v>72.599999999999994</v>
      </c>
      <c r="S433" s="133">
        <v>40.200000000000003</v>
      </c>
      <c r="T433" s="133">
        <v>50.8</v>
      </c>
      <c r="U433" s="133">
        <v>18.7</v>
      </c>
      <c r="V433" s="133">
        <v>96.2</v>
      </c>
      <c r="W433" s="133">
        <v>91.1</v>
      </c>
      <c r="X433" s="133">
        <v>115.2</v>
      </c>
      <c r="Y433" s="183"/>
      <c r="AD433" s="134">
        <v>18.600000000000001</v>
      </c>
      <c r="AE433" s="134">
        <v>17.899999999999999</v>
      </c>
      <c r="AF433" s="134">
        <v>18.399999999999999</v>
      </c>
      <c r="AG433" s="134">
        <v>18</v>
      </c>
      <c r="AH433" s="134">
        <v>21.2</v>
      </c>
      <c r="AI433" s="134">
        <v>19.600000000000001</v>
      </c>
      <c r="AJ433" s="134">
        <v>19.2</v>
      </c>
      <c r="AK433" s="184"/>
      <c r="AP433" s="133">
        <v>80</v>
      </c>
      <c r="AQ433" s="133">
        <v>81</v>
      </c>
      <c r="AR433" s="133">
        <v>78</v>
      </c>
      <c r="AS433" s="133">
        <v>90</v>
      </c>
      <c r="AT433" s="133">
        <v>93</v>
      </c>
      <c r="AU433" s="133">
        <v>84</v>
      </c>
      <c r="AV433" s="133">
        <v>87</v>
      </c>
      <c r="AW433" s="183"/>
      <c r="BB433" s="133">
        <v>85.7</v>
      </c>
      <c r="BC433" s="133">
        <v>210</v>
      </c>
      <c r="BD433" s="133">
        <v>129.30000000000001</v>
      </c>
      <c r="BE433" s="133">
        <v>157.80000000000001</v>
      </c>
      <c r="BF433" s="133">
        <v>320.39999999999998</v>
      </c>
      <c r="BG433" s="133">
        <v>103.2</v>
      </c>
      <c r="BH433" s="133">
        <v>92.5</v>
      </c>
      <c r="BI433" s="183"/>
      <c r="BN433" s="185">
        <v>7.8</v>
      </c>
      <c r="BO433" s="185">
        <v>8.6</v>
      </c>
      <c r="BP433" s="185">
        <v>8.6</v>
      </c>
      <c r="BQ433" s="185">
        <v>9.3000000000000007</v>
      </c>
      <c r="BR433" s="185">
        <v>7.2</v>
      </c>
      <c r="BS433" s="185">
        <v>7.6</v>
      </c>
      <c r="BT433" s="185">
        <v>7.1</v>
      </c>
      <c r="BU433" s="199"/>
    </row>
    <row r="434" spans="2:73" x14ac:dyDescent="0.25">
      <c r="D434" s="149" t="str">
        <f>$D$146</f>
        <v>March</v>
      </c>
      <c r="E434" s="147">
        <f>$E$146</f>
        <v>3</v>
      </c>
      <c r="F434" s="184">
        <v>329.85</v>
      </c>
      <c r="G434" s="184">
        <v>286.44</v>
      </c>
      <c r="H434" s="184">
        <v>332.4</v>
      </c>
      <c r="I434" s="184">
        <v>506.34</v>
      </c>
      <c r="J434" s="184">
        <v>376.46</v>
      </c>
      <c r="K434" s="184">
        <v>367.5</v>
      </c>
      <c r="L434" s="184">
        <v>359.86</v>
      </c>
      <c r="M434" s="184"/>
      <c r="R434" s="133">
        <v>85.6</v>
      </c>
      <c r="S434" s="133">
        <v>65.3</v>
      </c>
      <c r="T434" s="133">
        <v>76.8</v>
      </c>
      <c r="U434" s="133">
        <v>149.9</v>
      </c>
      <c r="V434" s="133">
        <v>92</v>
      </c>
      <c r="W434" s="133">
        <v>77.7</v>
      </c>
      <c r="X434" s="133">
        <v>73.599999999999994</v>
      </c>
      <c r="Y434" s="183"/>
      <c r="AD434" s="134">
        <v>20.2</v>
      </c>
      <c r="AE434" s="134">
        <v>19.100000000000001</v>
      </c>
      <c r="AF434" s="134">
        <v>19.600000000000001</v>
      </c>
      <c r="AG434" s="134">
        <v>20.5</v>
      </c>
      <c r="AH434" s="134">
        <v>21.2</v>
      </c>
      <c r="AI434" s="134">
        <v>21.3</v>
      </c>
      <c r="AJ434" s="134">
        <v>21.1</v>
      </c>
      <c r="AK434" s="184"/>
      <c r="AP434" s="133">
        <v>85</v>
      </c>
      <c r="AQ434" s="133">
        <v>81</v>
      </c>
      <c r="AR434" s="133">
        <v>81</v>
      </c>
      <c r="AS434" s="133">
        <v>79</v>
      </c>
      <c r="AT434" s="133">
        <v>91</v>
      </c>
      <c r="AU434" s="133">
        <v>91</v>
      </c>
      <c r="AV434" s="133">
        <v>94</v>
      </c>
      <c r="AW434" s="183"/>
      <c r="BB434" s="133">
        <v>176.5</v>
      </c>
      <c r="BC434" s="133">
        <v>296.3</v>
      </c>
      <c r="BD434" s="133">
        <v>150</v>
      </c>
      <c r="BE434" s="133">
        <v>80.3</v>
      </c>
      <c r="BF434" s="133">
        <v>121.1</v>
      </c>
      <c r="BG434" s="133">
        <v>268.2</v>
      </c>
      <c r="BH434" s="133">
        <v>79.5</v>
      </c>
      <c r="BI434" s="183"/>
      <c r="BN434" s="185">
        <v>7.8</v>
      </c>
      <c r="BO434" s="185">
        <v>8.6999999999999993</v>
      </c>
      <c r="BP434" s="185">
        <v>8</v>
      </c>
      <c r="BQ434" s="185">
        <v>6.9</v>
      </c>
      <c r="BR434" s="185">
        <v>7.7</v>
      </c>
      <c r="BS434" s="185">
        <v>7.7</v>
      </c>
      <c r="BT434" s="185">
        <v>8.1</v>
      </c>
      <c r="BU434" s="199"/>
    </row>
    <row r="435" spans="2:73" x14ac:dyDescent="0.25">
      <c r="D435" s="149" t="str">
        <f>$D$147</f>
        <v>April</v>
      </c>
      <c r="E435" s="147">
        <f>$E$147</f>
        <v>4</v>
      </c>
      <c r="F435" s="184">
        <v>426.68</v>
      </c>
      <c r="G435" s="184">
        <v>433.69</v>
      </c>
      <c r="H435" s="184">
        <v>467.94</v>
      </c>
      <c r="I435" s="184">
        <v>498.13</v>
      </c>
      <c r="J435" s="184">
        <v>481.07</v>
      </c>
      <c r="K435" s="184">
        <v>430.69</v>
      </c>
      <c r="L435" s="184">
        <v>453.26</v>
      </c>
      <c r="M435" s="184"/>
      <c r="R435" s="133">
        <v>112.7</v>
      </c>
      <c r="S435" s="133">
        <v>94.2</v>
      </c>
      <c r="T435" s="133">
        <v>109.3</v>
      </c>
      <c r="U435" s="133">
        <v>128.6</v>
      </c>
      <c r="V435" s="133">
        <v>129</v>
      </c>
      <c r="W435" s="133">
        <v>116.2</v>
      </c>
      <c r="X435" s="133">
        <v>103.4</v>
      </c>
      <c r="Y435" s="183"/>
      <c r="AD435" s="134">
        <v>22.4</v>
      </c>
      <c r="AE435" s="134">
        <v>23.7</v>
      </c>
      <c r="AF435" s="134">
        <v>21.6</v>
      </c>
      <c r="AG435" s="134">
        <v>22.1</v>
      </c>
      <c r="AH435" s="134">
        <v>23.6</v>
      </c>
      <c r="AI435" s="134">
        <v>21.6</v>
      </c>
      <c r="AJ435" s="134">
        <v>21.7</v>
      </c>
      <c r="AK435" s="184"/>
      <c r="AP435" s="133">
        <v>84</v>
      </c>
      <c r="AQ435" s="133">
        <v>82</v>
      </c>
      <c r="AR435" s="133">
        <v>82</v>
      </c>
      <c r="AS435" s="133">
        <v>83</v>
      </c>
      <c r="AT435" s="133">
        <v>93</v>
      </c>
      <c r="AU435" s="133">
        <v>87</v>
      </c>
      <c r="AV435" s="133">
        <v>91</v>
      </c>
      <c r="AW435" s="183"/>
      <c r="BB435" s="133">
        <v>354.6</v>
      </c>
      <c r="BC435" s="133">
        <v>38.9</v>
      </c>
      <c r="BD435" s="133">
        <v>150</v>
      </c>
      <c r="BE435" s="133">
        <v>176.2</v>
      </c>
      <c r="BF435" s="133">
        <v>167.5</v>
      </c>
      <c r="BG435" s="133">
        <v>99.2</v>
      </c>
      <c r="BH435" s="133">
        <v>125.5</v>
      </c>
      <c r="BI435" s="183"/>
      <c r="BN435" s="185">
        <v>7.6</v>
      </c>
      <c r="BO435" s="185">
        <v>7.4</v>
      </c>
      <c r="BP435" s="185">
        <v>7.4</v>
      </c>
      <c r="BQ435" s="185">
        <v>7.2</v>
      </c>
      <c r="BR435" s="185">
        <v>6.8</v>
      </c>
      <c r="BS435" s="185">
        <v>7.5</v>
      </c>
      <c r="BT435" s="185">
        <v>7.7</v>
      </c>
      <c r="BU435" s="199"/>
    </row>
    <row r="436" spans="2:73" x14ac:dyDescent="0.25">
      <c r="D436" s="149" t="str">
        <f>$D$148</f>
        <v>May</v>
      </c>
      <c r="E436" s="147">
        <f>$E$148</f>
        <v>5</v>
      </c>
      <c r="F436" s="184">
        <v>428.03</v>
      </c>
      <c r="G436" s="184">
        <v>544.44000000000005</v>
      </c>
      <c r="H436" s="184">
        <v>506.82</v>
      </c>
      <c r="I436" s="184">
        <v>680.46</v>
      </c>
      <c r="J436" s="184">
        <v>437.87</v>
      </c>
      <c r="K436" s="184">
        <v>482.4</v>
      </c>
      <c r="L436" s="184">
        <v>551.6</v>
      </c>
      <c r="M436" s="184"/>
      <c r="R436" s="133">
        <v>106.9</v>
      </c>
      <c r="S436" s="133">
        <v>138.69999999999999</v>
      </c>
      <c r="T436" s="133">
        <v>108</v>
      </c>
      <c r="U436" s="133">
        <v>210.6</v>
      </c>
      <c r="V436" s="133">
        <v>91.9</v>
      </c>
      <c r="W436" s="133">
        <v>112</v>
      </c>
      <c r="X436" s="133">
        <v>114.3</v>
      </c>
      <c r="Y436" s="183"/>
      <c r="AD436" s="134">
        <v>24.4</v>
      </c>
      <c r="AE436" s="134">
        <v>25.1</v>
      </c>
      <c r="AF436" s="134">
        <v>24</v>
      </c>
      <c r="AG436" s="134">
        <v>25.4</v>
      </c>
      <c r="AH436" s="134">
        <v>23.9</v>
      </c>
      <c r="AI436" s="134">
        <v>25.3</v>
      </c>
      <c r="AJ436" s="134">
        <v>25.6</v>
      </c>
      <c r="AK436" s="184"/>
      <c r="AP436" s="133">
        <v>87</v>
      </c>
      <c r="AQ436" s="133">
        <v>84</v>
      </c>
      <c r="AR436" s="133">
        <v>89</v>
      </c>
      <c r="AS436" s="133">
        <v>83</v>
      </c>
      <c r="AT436" s="133">
        <v>92</v>
      </c>
      <c r="AU436" s="133">
        <v>93</v>
      </c>
      <c r="AV436" s="133">
        <v>95</v>
      </c>
      <c r="AW436" s="183"/>
      <c r="BB436" s="133">
        <v>131</v>
      </c>
      <c r="BC436" s="133">
        <v>284.89999999999998</v>
      </c>
      <c r="BD436" s="133">
        <v>317.89999999999998</v>
      </c>
      <c r="BE436" s="133">
        <v>40.200000000000003</v>
      </c>
      <c r="BF436" s="133">
        <v>273.60000000000002</v>
      </c>
      <c r="BG436" s="133">
        <v>211.4</v>
      </c>
      <c r="BH436" s="133">
        <v>1</v>
      </c>
      <c r="BI436" s="183"/>
      <c r="BN436" s="185">
        <v>7.5</v>
      </c>
      <c r="BO436" s="185">
        <v>7.1</v>
      </c>
      <c r="BP436" s="185">
        <v>7.7</v>
      </c>
      <c r="BQ436" s="185">
        <v>5.6</v>
      </c>
      <c r="BR436" s="185">
        <v>8.1</v>
      </c>
      <c r="BS436" s="185">
        <v>7.4</v>
      </c>
      <c r="BT436" s="185">
        <v>7.4</v>
      </c>
      <c r="BU436" s="199"/>
    </row>
    <row r="437" spans="2:73" x14ac:dyDescent="0.25">
      <c r="D437" s="149" t="str">
        <f>$D$149</f>
        <v>June</v>
      </c>
      <c r="E437" s="147">
        <f>$E$149</f>
        <v>6</v>
      </c>
      <c r="F437" s="184">
        <v>602.09</v>
      </c>
      <c r="G437" s="184">
        <v>552.86</v>
      </c>
      <c r="H437" s="184">
        <v>586.92999999999995</v>
      </c>
      <c r="I437" s="184">
        <v>474.93</v>
      </c>
      <c r="J437" s="184">
        <v>520.66</v>
      </c>
      <c r="K437" s="184">
        <v>679.07</v>
      </c>
      <c r="L437" s="184">
        <v>521.88</v>
      </c>
      <c r="M437" s="184"/>
      <c r="R437" s="133">
        <v>199.8</v>
      </c>
      <c r="S437" s="133">
        <v>166.7</v>
      </c>
      <c r="T437" s="133">
        <v>153.6</v>
      </c>
      <c r="U437" s="133">
        <v>120.3</v>
      </c>
      <c r="V437" s="133">
        <v>127.3</v>
      </c>
      <c r="W437" s="133">
        <v>208.7</v>
      </c>
      <c r="X437" s="133">
        <v>135</v>
      </c>
      <c r="Y437" s="183"/>
      <c r="AD437" s="134">
        <v>26.7</v>
      </c>
      <c r="AE437" s="134">
        <v>26.5</v>
      </c>
      <c r="AF437" s="134">
        <v>26.5</v>
      </c>
      <c r="AG437" s="134">
        <v>26</v>
      </c>
      <c r="AH437" s="134">
        <v>26.5</v>
      </c>
      <c r="AI437" s="134">
        <v>27.1</v>
      </c>
      <c r="AJ437" s="134">
        <v>25.9</v>
      </c>
      <c r="AK437" s="184"/>
      <c r="AP437" s="133">
        <v>83</v>
      </c>
      <c r="AQ437" s="133">
        <v>84</v>
      </c>
      <c r="AR437" s="133">
        <v>85</v>
      </c>
      <c r="AS437" s="133">
        <v>86</v>
      </c>
      <c r="AT437" s="133">
        <v>93</v>
      </c>
      <c r="AU437" s="133">
        <v>89</v>
      </c>
      <c r="AV437" s="133">
        <v>94</v>
      </c>
      <c r="AW437" s="183"/>
      <c r="BB437" s="133">
        <v>31.9</v>
      </c>
      <c r="BC437" s="133">
        <v>146.4</v>
      </c>
      <c r="BD437" s="133">
        <v>13.9</v>
      </c>
      <c r="BE437" s="133">
        <v>416</v>
      </c>
      <c r="BF437" s="133">
        <v>179.1</v>
      </c>
      <c r="BG437" s="133">
        <v>27.7</v>
      </c>
      <c r="BH437" s="133">
        <v>246.5</v>
      </c>
      <c r="BI437" s="183"/>
      <c r="BN437" s="185">
        <v>5.6</v>
      </c>
      <c r="BO437" s="185">
        <v>6</v>
      </c>
      <c r="BP437" s="185">
        <v>6.6</v>
      </c>
      <c r="BQ437" s="185">
        <v>7.4</v>
      </c>
      <c r="BR437" s="185">
        <v>7.3</v>
      </c>
      <c r="BS437" s="185">
        <v>5.9</v>
      </c>
      <c r="BT437" s="185">
        <v>7.6</v>
      </c>
      <c r="BU437" s="199"/>
    </row>
    <row r="438" spans="2:73" x14ac:dyDescent="0.25">
      <c r="D438" s="149" t="str">
        <f>$D$150</f>
        <v>July</v>
      </c>
      <c r="E438" s="147">
        <f>$E$150</f>
        <v>7</v>
      </c>
      <c r="F438" s="184">
        <v>518.65</v>
      </c>
      <c r="G438" s="184">
        <v>601.71</v>
      </c>
      <c r="H438" s="184">
        <v>616.30999999999995</v>
      </c>
      <c r="I438" s="184">
        <v>594.55999999999995</v>
      </c>
      <c r="J438" s="184">
        <v>525.89</v>
      </c>
      <c r="K438" s="184">
        <v>677.85</v>
      </c>
      <c r="L438" s="184">
        <v>582.85</v>
      </c>
      <c r="M438" s="184"/>
      <c r="R438" s="133">
        <v>147.30000000000001</v>
      </c>
      <c r="S438" s="133">
        <v>194.1</v>
      </c>
      <c r="T438" s="133">
        <v>187.4</v>
      </c>
      <c r="U438" s="133">
        <v>161.9</v>
      </c>
      <c r="V438" s="133">
        <v>128.19999999999999</v>
      </c>
      <c r="W438" s="133">
        <v>208.3</v>
      </c>
      <c r="X438" s="133">
        <v>166.9</v>
      </c>
      <c r="Y438" s="183"/>
      <c r="AD438" s="134">
        <v>26</v>
      </c>
      <c r="AE438" s="134">
        <v>26.8</v>
      </c>
      <c r="AF438" s="134">
        <v>26.3</v>
      </c>
      <c r="AG438" s="134">
        <v>26.3</v>
      </c>
      <c r="AH438" s="134">
        <v>26.6</v>
      </c>
      <c r="AI438" s="134">
        <v>27.3</v>
      </c>
      <c r="AJ438" s="134">
        <v>26.2</v>
      </c>
      <c r="AK438" s="184"/>
      <c r="AP438" s="133">
        <v>85</v>
      </c>
      <c r="AQ438" s="133">
        <v>84</v>
      </c>
      <c r="AR438" s="133">
        <v>85</v>
      </c>
      <c r="AS438" s="133">
        <v>82</v>
      </c>
      <c r="AT438" s="133">
        <v>93</v>
      </c>
      <c r="AU438" s="133">
        <v>89</v>
      </c>
      <c r="AV438" s="133">
        <v>94</v>
      </c>
      <c r="AW438" s="183"/>
      <c r="BB438" s="133">
        <v>198.6</v>
      </c>
      <c r="BC438" s="133">
        <v>236.9</v>
      </c>
      <c r="BD438" s="133">
        <v>308.60000000000002</v>
      </c>
      <c r="BE438" s="133">
        <v>135.5</v>
      </c>
      <c r="BF438" s="133">
        <v>346.8</v>
      </c>
      <c r="BG438" s="133">
        <v>172.5</v>
      </c>
      <c r="BH438" s="133">
        <v>257.5</v>
      </c>
      <c r="BI438" s="183"/>
      <c r="BN438" s="185">
        <v>7</v>
      </c>
      <c r="BO438" s="185">
        <v>6.4</v>
      </c>
      <c r="BP438" s="185">
        <v>6.2</v>
      </c>
      <c r="BQ438" s="185">
        <v>6.4</v>
      </c>
      <c r="BR438" s="185">
        <v>7.6</v>
      </c>
      <c r="BS438" s="185">
        <v>6.1</v>
      </c>
      <c r="BT438" s="185">
        <v>7</v>
      </c>
      <c r="BU438" s="199"/>
    </row>
    <row r="439" spans="2:73" x14ac:dyDescent="0.25">
      <c r="D439" s="149" t="str">
        <f>$D$151</f>
        <v>August</v>
      </c>
      <c r="E439" s="147">
        <f>$E$151</f>
        <v>8</v>
      </c>
      <c r="F439" s="184">
        <v>461.12</v>
      </c>
      <c r="G439" s="184">
        <v>519.22</v>
      </c>
      <c r="H439" s="184">
        <v>584.07000000000005</v>
      </c>
      <c r="I439" s="184">
        <v>438.57</v>
      </c>
      <c r="J439" s="184">
        <v>464.45</v>
      </c>
      <c r="K439" s="184">
        <v>487.33</v>
      </c>
      <c r="L439" s="184">
        <v>432.13</v>
      </c>
      <c r="M439" s="184"/>
      <c r="R439" s="133">
        <v>129.9</v>
      </c>
      <c r="S439" s="133">
        <v>162.1</v>
      </c>
      <c r="T439" s="133">
        <v>167.1</v>
      </c>
      <c r="U439" s="133">
        <v>117.9</v>
      </c>
      <c r="V439" s="133">
        <v>102.3</v>
      </c>
      <c r="W439" s="133">
        <v>126.7</v>
      </c>
      <c r="X439" s="133">
        <v>110.8</v>
      </c>
      <c r="Y439" s="183"/>
      <c r="AD439" s="134">
        <v>25.9</v>
      </c>
      <c r="AE439" s="134">
        <v>26.2</v>
      </c>
      <c r="AF439" s="134">
        <v>26.3</v>
      </c>
      <c r="AG439" s="134">
        <v>25.8</v>
      </c>
      <c r="AH439" s="134">
        <v>26.3</v>
      </c>
      <c r="AI439" s="134">
        <v>26.4</v>
      </c>
      <c r="AJ439" s="134">
        <v>25.9</v>
      </c>
      <c r="AK439" s="184"/>
      <c r="AP439" s="133">
        <v>85</v>
      </c>
      <c r="AQ439" s="133">
        <v>83</v>
      </c>
      <c r="AR439" s="133">
        <v>87</v>
      </c>
      <c r="AS439" s="133">
        <v>87</v>
      </c>
      <c r="AT439" s="133">
        <v>94</v>
      </c>
      <c r="AU439" s="133">
        <v>92</v>
      </c>
      <c r="AV439" s="133">
        <v>95</v>
      </c>
      <c r="AW439" s="183"/>
      <c r="BB439" s="133">
        <v>506.2</v>
      </c>
      <c r="BC439" s="133">
        <v>296.8</v>
      </c>
      <c r="BD439" s="133">
        <v>452.5</v>
      </c>
      <c r="BE439" s="133">
        <v>490</v>
      </c>
      <c r="BF439" s="133">
        <v>278.3</v>
      </c>
      <c r="BG439" s="133">
        <v>221.5</v>
      </c>
      <c r="BH439" s="133">
        <v>292.5</v>
      </c>
      <c r="BI439" s="183"/>
      <c r="BN439" s="185">
        <v>7.6</v>
      </c>
      <c r="BO439" s="185">
        <v>6.6</v>
      </c>
      <c r="BP439" s="185">
        <v>6.5</v>
      </c>
      <c r="BQ439" s="185">
        <v>7.6</v>
      </c>
      <c r="BR439" s="185">
        <v>8.1</v>
      </c>
      <c r="BS439" s="185">
        <v>7.5</v>
      </c>
      <c r="BT439" s="185">
        <v>7.6</v>
      </c>
      <c r="BU439" s="199"/>
    </row>
    <row r="440" spans="2:73" x14ac:dyDescent="0.25">
      <c r="D440" s="149" t="str">
        <f>$D$152</f>
        <v>September</v>
      </c>
      <c r="E440" s="147">
        <f>$E$152</f>
        <v>9</v>
      </c>
      <c r="F440" s="184">
        <v>492.1</v>
      </c>
      <c r="G440" s="184">
        <v>371.95</v>
      </c>
      <c r="H440" s="184">
        <v>535.14</v>
      </c>
      <c r="I440" s="184">
        <v>520.07000000000005</v>
      </c>
      <c r="J440" s="184">
        <v>426.18</v>
      </c>
      <c r="K440" s="184">
        <v>517.76</v>
      </c>
      <c r="L440" s="184">
        <v>529.63</v>
      </c>
      <c r="M440" s="184"/>
      <c r="R440" s="133">
        <v>172.2</v>
      </c>
      <c r="S440" s="133">
        <v>91.7</v>
      </c>
      <c r="T440" s="133">
        <v>162.80000000000001</v>
      </c>
      <c r="U440" s="133">
        <v>145</v>
      </c>
      <c r="V440" s="133">
        <v>99</v>
      </c>
      <c r="W440" s="133">
        <v>168.2</v>
      </c>
      <c r="X440" s="133">
        <v>166.2</v>
      </c>
      <c r="Y440" s="183"/>
      <c r="AD440" s="134">
        <v>25.3</v>
      </c>
      <c r="AE440" s="134">
        <v>25.2</v>
      </c>
      <c r="AF440" s="134">
        <v>26.2</v>
      </c>
      <c r="AG440" s="134">
        <v>25.6</v>
      </c>
      <c r="AH440" s="134">
        <v>25.1</v>
      </c>
      <c r="AI440" s="134">
        <v>26.2</v>
      </c>
      <c r="AJ440" s="134">
        <v>26.1</v>
      </c>
      <c r="AK440" s="184"/>
      <c r="AP440" s="133">
        <v>80</v>
      </c>
      <c r="AQ440" s="133">
        <v>88</v>
      </c>
      <c r="AR440" s="133">
        <v>86</v>
      </c>
      <c r="AS440" s="133">
        <v>85</v>
      </c>
      <c r="AT440" s="133">
        <v>92</v>
      </c>
      <c r="AU440" s="133">
        <v>89</v>
      </c>
      <c r="AV440" s="133">
        <v>93</v>
      </c>
      <c r="AW440" s="183"/>
      <c r="BB440" s="133">
        <v>83.3</v>
      </c>
      <c r="BC440" s="133">
        <v>731.4</v>
      </c>
      <c r="BD440" s="133">
        <v>464.7</v>
      </c>
      <c r="BE440" s="133">
        <v>200.5</v>
      </c>
      <c r="BF440" s="133">
        <v>390.7</v>
      </c>
      <c r="BG440" s="133">
        <v>191.5</v>
      </c>
      <c r="BH440" s="133">
        <v>338.5</v>
      </c>
      <c r="BI440" s="183"/>
      <c r="BN440" s="185">
        <v>6.1</v>
      </c>
      <c r="BO440" s="185">
        <v>8.1</v>
      </c>
      <c r="BP440" s="185">
        <v>6.3</v>
      </c>
      <c r="BQ440" s="185">
        <v>6.9</v>
      </c>
      <c r="BR440" s="185">
        <v>8</v>
      </c>
      <c r="BS440" s="185">
        <v>6.7</v>
      </c>
      <c r="BT440" s="185">
        <v>6.5</v>
      </c>
      <c r="BU440" s="199"/>
    </row>
    <row r="441" spans="2:73" x14ac:dyDescent="0.25">
      <c r="D441" s="149" t="str">
        <f>$D$153</f>
        <v>October</v>
      </c>
      <c r="E441" s="147">
        <f>$E$153</f>
        <v>10</v>
      </c>
      <c r="F441" s="184">
        <v>385.78</v>
      </c>
      <c r="G441" s="184">
        <v>368.67</v>
      </c>
      <c r="H441" s="184">
        <v>399.71</v>
      </c>
      <c r="I441" s="184">
        <v>419.88</v>
      </c>
      <c r="J441" s="184">
        <v>457.17</v>
      </c>
      <c r="K441" s="184">
        <v>371.93</v>
      </c>
      <c r="L441" s="184">
        <v>355.74</v>
      </c>
      <c r="M441" s="184"/>
      <c r="R441" s="133">
        <v>115.9</v>
      </c>
      <c r="S441" s="133">
        <v>89.5</v>
      </c>
      <c r="T441" s="133">
        <v>106.8</v>
      </c>
      <c r="U441" s="133">
        <v>115</v>
      </c>
      <c r="V441" s="133">
        <v>141.1</v>
      </c>
      <c r="W441" s="133">
        <v>93.5</v>
      </c>
      <c r="X441" s="133">
        <v>85.2</v>
      </c>
      <c r="Y441" s="183"/>
      <c r="AD441" s="134">
        <v>23.6</v>
      </c>
      <c r="AE441" s="134">
        <v>24.9</v>
      </c>
      <c r="AF441" s="134">
        <v>24.4</v>
      </c>
      <c r="AG441" s="134">
        <v>23.3</v>
      </c>
      <c r="AH441" s="134">
        <v>23.8</v>
      </c>
      <c r="AI441" s="134">
        <v>24.1</v>
      </c>
      <c r="AJ441" s="134">
        <v>23.9</v>
      </c>
      <c r="AK441" s="184"/>
      <c r="AP441" s="133">
        <v>81</v>
      </c>
      <c r="AQ441" s="133">
        <v>86</v>
      </c>
      <c r="AR441" s="133">
        <v>85</v>
      </c>
      <c r="AS441" s="133">
        <v>87</v>
      </c>
      <c r="AT441" s="133">
        <v>87</v>
      </c>
      <c r="AU441" s="133">
        <v>88</v>
      </c>
      <c r="AV441" s="133">
        <v>92</v>
      </c>
      <c r="AW441" s="183"/>
      <c r="BB441" s="133">
        <v>306</v>
      </c>
      <c r="BC441" s="133">
        <v>418.9</v>
      </c>
      <c r="BD441" s="133">
        <v>399.1</v>
      </c>
      <c r="BE441" s="133">
        <v>170.1</v>
      </c>
      <c r="BF441" s="133">
        <v>122.2</v>
      </c>
      <c r="BG441" s="133">
        <v>190</v>
      </c>
      <c r="BH441" s="133">
        <v>584</v>
      </c>
      <c r="BI441" s="183"/>
      <c r="BN441" s="185">
        <v>7.4</v>
      </c>
      <c r="BO441" s="185">
        <v>7.7</v>
      </c>
      <c r="BP441" s="185">
        <v>7.4</v>
      </c>
      <c r="BQ441" s="185">
        <v>7.1</v>
      </c>
      <c r="BR441" s="185">
        <v>6.8</v>
      </c>
      <c r="BS441" s="185">
        <v>8</v>
      </c>
      <c r="BT441" s="185">
        <v>8.1</v>
      </c>
      <c r="BU441" s="199"/>
    </row>
    <row r="442" spans="2:73" x14ac:dyDescent="0.25">
      <c r="D442" s="149" t="str">
        <f>$D$154</f>
        <v>November</v>
      </c>
      <c r="E442" s="147">
        <f>$E$154</f>
        <v>11</v>
      </c>
      <c r="F442" s="184">
        <v>294.08999999999997</v>
      </c>
      <c r="G442" s="184">
        <v>327.45999999999998</v>
      </c>
      <c r="H442" s="184">
        <v>230.25</v>
      </c>
      <c r="I442" s="184">
        <v>301.07</v>
      </c>
      <c r="J442" s="184">
        <v>313.43</v>
      </c>
      <c r="K442" s="184">
        <v>305.87</v>
      </c>
      <c r="L442" s="184">
        <v>200.95</v>
      </c>
      <c r="M442" s="184"/>
      <c r="R442" s="133">
        <v>75.2</v>
      </c>
      <c r="S442" s="133">
        <v>92.5</v>
      </c>
      <c r="T442" s="133">
        <v>43.8</v>
      </c>
      <c r="U442" s="133">
        <v>83.9</v>
      </c>
      <c r="V442" s="133">
        <v>93.2</v>
      </c>
      <c r="W442" s="133">
        <v>76.400000000000006</v>
      </c>
      <c r="X442" s="133">
        <v>32.9</v>
      </c>
      <c r="Y442" s="183"/>
      <c r="AD442" s="134">
        <v>22.7</v>
      </c>
      <c r="AE442" s="134">
        <v>22.2</v>
      </c>
      <c r="AF442" s="134">
        <v>22.3</v>
      </c>
      <c r="AG442" s="134">
        <v>22.3</v>
      </c>
      <c r="AH442" s="134">
        <v>22</v>
      </c>
      <c r="AI442" s="134">
        <v>22.7</v>
      </c>
      <c r="AJ442" s="134">
        <v>21.6</v>
      </c>
      <c r="AK442" s="184"/>
      <c r="AP442" s="133">
        <v>87</v>
      </c>
      <c r="AQ442" s="133">
        <v>84</v>
      </c>
      <c r="AR442" s="133">
        <v>88</v>
      </c>
      <c r="AS442" s="133">
        <v>92</v>
      </c>
      <c r="AT442" s="133">
        <v>86</v>
      </c>
      <c r="AU442" s="133">
        <v>90</v>
      </c>
      <c r="AV442" s="133">
        <v>93</v>
      </c>
      <c r="AW442" s="183"/>
      <c r="BB442" s="133">
        <v>482.1</v>
      </c>
      <c r="BC442" s="133">
        <v>385.3</v>
      </c>
      <c r="BD442" s="133">
        <v>206.8</v>
      </c>
      <c r="BE442" s="133">
        <v>236.2</v>
      </c>
      <c r="BF442" s="133">
        <v>65.7</v>
      </c>
      <c r="BG442" s="133">
        <v>235.5</v>
      </c>
      <c r="BH442" s="133">
        <v>310</v>
      </c>
      <c r="BI442" s="183"/>
      <c r="BN442" s="185">
        <v>7.7</v>
      </c>
      <c r="BO442" s="185">
        <v>7.7</v>
      </c>
      <c r="BP442" s="185">
        <v>8.8000000000000007</v>
      </c>
      <c r="BQ442" s="185">
        <v>7.6</v>
      </c>
      <c r="BR442" s="185">
        <v>7.8</v>
      </c>
      <c r="BS442" s="185">
        <v>8.1</v>
      </c>
      <c r="BT442" s="185">
        <v>9.1</v>
      </c>
      <c r="BU442" s="199"/>
    </row>
    <row r="443" spans="2:73" x14ac:dyDescent="0.25">
      <c r="D443" s="149" t="str">
        <f>$D$155</f>
        <v>December</v>
      </c>
      <c r="E443" s="147">
        <f>$E$155</f>
        <v>12</v>
      </c>
      <c r="F443" s="184">
        <v>229.6</v>
      </c>
      <c r="G443" s="184">
        <v>267.67</v>
      </c>
      <c r="H443" s="184">
        <v>225.87</v>
      </c>
      <c r="I443" s="184">
        <v>243.69</v>
      </c>
      <c r="J443" s="184">
        <v>260.67</v>
      </c>
      <c r="K443" s="184">
        <v>195.21</v>
      </c>
      <c r="L443" s="184">
        <v>250.41</v>
      </c>
      <c r="M443" s="184"/>
      <c r="R443" s="133">
        <v>57.9</v>
      </c>
      <c r="S443" s="133">
        <v>66.3</v>
      </c>
      <c r="T443" s="133">
        <v>48.2</v>
      </c>
      <c r="U443" s="133">
        <v>57.8</v>
      </c>
      <c r="V443" s="133">
        <v>75.8</v>
      </c>
      <c r="W443" s="133">
        <v>18.100000000000001</v>
      </c>
      <c r="X443" s="133">
        <v>60.2</v>
      </c>
      <c r="Y443" s="183"/>
      <c r="AD443" s="134">
        <v>20.5</v>
      </c>
      <c r="AE443" s="134">
        <v>20.399999999999999</v>
      </c>
      <c r="AF443" s="134">
        <v>18.8</v>
      </c>
      <c r="AG443" s="134">
        <v>20.6</v>
      </c>
      <c r="AH443" s="134">
        <v>19.899999999999999</v>
      </c>
      <c r="AI443" s="134">
        <v>19.7</v>
      </c>
      <c r="AJ443" s="134">
        <v>19.399999999999999</v>
      </c>
      <c r="AK443" s="184"/>
      <c r="AP443" s="133">
        <v>83</v>
      </c>
      <c r="AQ443" s="133">
        <v>81</v>
      </c>
      <c r="AR443" s="133">
        <v>82</v>
      </c>
      <c r="AS443" s="133">
        <v>92</v>
      </c>
      <c r="AT443" s="133">
        <v>89</v>
      </c>
      <c r="AU443" s="133">
        <v>95</v>
      </c>
      <c r="AV443" s="133">
        <v>86</v>
      </c>
      <c r="AW443" s="183"/>
      <c r="BB443" s="133">
        <v>251.8</v>
      </c>
      <c r="BC443" s="133">
        <v>131.1</v>
      </c>
      <c r="BD443" s="133">
        <v>239.5</v>
      </c>
      <c r="BE443" s="133">
        <v>331.1</v>
      </c>
      <c r="BF443" s="133">
        <v>278.60000000000002</v>
      </c>
      <c r="BG443" s="133">
        <v>353</v>
      </c>
      <c r="BH443" s="133">
        <v>218</v>
      </c>
      <c r="BI443" s="183"/>
      <c r="BN443" s="185">
        <v>8.5</v>
      </c>
      <c r="BO443" s="185">
        <v>8.1999999999999993</v>
      </c>
      <c r="BP443" s="185">
        <v>8.6</v>
      </c>
      <c r="BQ443" s="185">
        <v>8.4</v>
      </c>
      <c r="BR443" s="185">
        <v>8</v>
      </c>
      <c r="BS443" s="185">
        <v>9.5</v>
      </c>
      <c r="BT443" s="185">
        <v>8.5</v>
      </c>
      <c r="BU443" s="199"/>
    </row>
    <row r="444" spans="2:73" x14ac:dyDescent="0.25">
      <c r="B444" s="195" t="str">
        <f>_xlfn.XLOOKUP(C444,TableStation[Station],TableStation[Name])</f>
        <v>臺南</v>
      </c>
      <c r="C444" s="196" t="s">
        <v>11920</v>
      </c>
      <c r="D444" s="197" t="str">
        <f>$D$144</f>
        <v>January</v>
      </c>
      <c r="E444" s="198">
        <f>$E$144</f>
        <v>1</v>
      </c>
      <c r="F444" s="184" cm="1">
        <f t="array" ref="F444:F455">_xlfn._xlws.FILTER(DatabaseYr[GloblRad],(DatabaseYr[Station]=$C444)*(DatabaseYr[year]=F$38),"not yet")</f>
        <v>400.41</v>
      </c>
      <c r="G444" s="184" cm="1">
        <f t="array" ref="G444:G455">_xlfn._xlws.FILTER(DatabaseYr[GloblRad],(DatabaseYr[Station]=$C444)*(DatabaseYr[year]=G$38),"not yet")</f>
        <v>290.68</v>
      </c>
      <c r="H444" s="184" cm="1">
        <f t="array" ref="H444:H455">_xlfn._xlws.FILTER(DatabaseYr[GloblRad],(DatabaseYr[Station]=$C444)*(DatabaseYr[year]=H$38),"not yet")</f>
        <v>397.87</v>
      </c>
      <c r="I444" s="184" cm="1">
        <f t="array" ref="I444:I455">_xlfn._xlws.FILTER(DatabaseYr[GloblRad],(DatabaseYr[Station]=$C444)*(DatabaseYr[year]=I$38),"not yet")</f>
        <v>385.3</v>
      </c>
      <c r="J444" s="184" cm="1">
        <f t="array" ref="J444:J455">_xlfn._xlws.FILTER(DatabaseYr[GloblRad],(DatabaseYr[Station]=$C444)*(DatabaseYr[year]=J$38),"not yet")</f>
        <v>423.44</v>
      </c>
      <c r="K444" s="184" cm="1">
        <f t="array" ref="K444:K455">_xlfn._xlws.FILTER(DatabaseYr[GloblRad],(DatabaseYr[Station]=$C444)*(DatabaseYr[year]=K$38),"not yet")</f>
        <v>451.65</v>
      </c>
      <c r="L444" s="184" cm="1">
        <f t="array" ref="L444:L455">_xlfn._xlws.FILTER(DatabaseYr[GloblRad],(DatabaseYr[Station]=$C444)*(DatabaseYr[year]=L$38),"not yet")</f>
        <v>431.58</v>
      </c>
      <c r="M444" s="184" t="str" cm="1">
        <f t="array" ref="M444">_xlfn._xlws.FILTER(DatabaseYr[GloblRad],(DatabaseYr[Station]=$C444)*(DatabaseYr[year]=M$38),"not yet")</f>
        <v>not yet</v>
      </c>
      <c r="R444" s="133" cm="1">
        <f t="array" ref="R444:R455">_xlfn._xlws.FILTER(DatabaseYr[SunShine],(DatabaseYr[Station]=$C444)*(DatabaseYr[year]=F$38),"not yet")</f>
        <v>195.2</v>
      </c>
      <c r="S444" s="133" cm="1">
        <f t="array" ref="S444:S455">_xlfn._xlws.FILTER(DatabaseYr[SunShine],(DatabaseYr[Station]=$C444)*(DatabaseYr[year]=S$38),"not yet")</f>
        <v>113.8</v>
      </c>
      <c r="T444" s="133" cm="1">
        <f t="array" ref="T444:T455">_xlfn._xlws.FILTER(DatabaseYr[SunShine],(DatabaseYr[Station]=$C444)*(DatabaseYr[year]=T$38),"not yet")</f>
        <v>208.3</v>
      </c>
      <c r="U444" s="133" cm="1">
        <f t="array" ref="U444:U455">_xlfn._xlws.FILTER(DatabaseYr[SunShine],(DatabaseYr[Station]=$C444)*(DatabaseYr[year]=U$38),"not yet")</f>
        <v>136.80000000000001</v>
      </c>
      <c r="V444" s="133" cm="1">
        <f t="array" ref="V444:V455">_xlfn._xlws.FILTER(DatabaseYr[SunShine],(DatabaseYr[Station]=$C444)*(DatabaseYr[year]=V$38),"not yet")</f>
        <v>176.4</v>
      </c>
      <c r="W444" s="133" cm="1">
        <f t="array" ref="W444:W455">_xlfn._xlws.FILTER(DatabaseYr[SunShine],(DatabaseYr[Station]=$C444)*(DatabaseYr[year]=W$38),"not yet")</f>
        <v>244.5</v>
      </c>
      <c r="X444" s="133" cm="1">
        <f t="array" ref="X444:X455">_xlfn._xlws.FILTER(DatabaseYr[SunShine],(DatabaseYr[Station]=$C444)*(DatabaseYr[year]=X$38),"not yet")</f>
        <v>202</v>
      </c>
      <c r="Y444" s="183" t="str" cm="1">
        <f t="array" ref="Y444">_xlfn._xlws.FILTER(DatabaseYr[SunShine],(DatabaseYr[Station]=$C444)*(DatabaseYr[year]=Y$38),"not yet")</f>
        <v>not yet</v>
      </c>
      <c r="AD444" s="134" cm="1">
        <f t="array" ref="AD444:AD455">_xlfn._xlws.FILTER(DatabaseYr[Temperature],(DatabaseYr[Station]=$C444)*(DatabaseYr[year]=AD$38),"not yet")</f>
        <v>17.8</v>
      </c>
      <c r="AE444" s="134" cm="1">
        <f t="array" ref="AE444:AE455">_xlfn._xlws.FILTER(DatabaseYr[Temperature],(DatabaseYr[Station]=$C444)*(DatabaseYr[year]=AE$38),"not yet")</f>
        <v>17.3</v>
      </c>
      <c r="AF444" s="134" cm="1">
        <f t="array" ref="AF444:AF455">_xlfn._xlws.FILTER(DatabaseYr[Temperature],(DatabaseYr[Station]=$C444)*(DatabaseYr[year]=AF$38),"not yet")</f>
        <v>19.399999999999999</v>
      </c>
      <c r="AG444" s="134" cm="1">
        <f t="array" ref="AG444:AG455">_xlfn._xlws.FILTER(DatabaseYr[Temperature],(DatabaseYr[Station]=$C444)*(DatabaseYr[year]=AG$38),"not yet")</f>
        <v>18.100000000000001</v>
      </c>
      <c r="AH444" s="134" cm="1">
        <f t="array" ref="AH444:AH455">_xlfn._xlws.FILTER(DatabaseYr[Temperature],(DatabaseYr[Station]=$C444)*(DatabaseYr[year]=AH$38),"not yet")</f>
        <v>19.7</v>
      </c>
      <c r="AI444" s="134" cm="1">
        <f t="array" ref="AI444:AI455">_xlfn._xlws.FILTER(DatabaseYr[Temperature],(DatabaseYr[Station]=$C444)*(DatabaseYr[year]=AI$38),"not yet")</f>
        <v>19</v>
      </c>
      <c r="AJ444" s="134" cm="1">
        <f t="array" ref="AJ444:AJ455">_xlfn._xlws.FILTER(DatabaseYr[Temperature],(DatabaseYr[Station]=$C444)*(DatabaseYr[year]=AJ$38),"not yet")</f>
        <v>16.5</v>
      </c>
      <c r="AK444" s="184" t="str" cm="1">
        <f t="array" ref="AK444">_xlfn._xlws.FILTER(DatabaseYr[Temperature],(DatabaseYr[Station]=$C444)*(DatabaseYr[year]=AK$38),"not yet")</f>
        <v>not yet</v>
      </c>
      <c r="AP444" s="133" cm="1">
        <f t="array" ref="AP444:AP455">_xlfn._xlws.FILTER(DatabaseYr[RH],(DatabaseYr[Station]=$C444)*(DatabaseYr[year]=AP$38),"not yet")</f>
        <v>70</v>
      </c>
      <c r="AQ444" s="133" cm="1">
        <f t="array" ref="AQ444:AQ455">_xlfn._xlws.FILTER(DatabaseYr[RH],(DatabaseYr[Station]=$C444)*(DatabaseYr[year]=AQ$38),"not yet")</f>
        <v>83</v>
      </c>
      <c r="AR444" s="133" cm="1">
        <f t="array" ref="AR444:AR455">_xlfn._xlws.FILTER(DatabaseYr[RH],(DatabaseYr[Station]=$C444)*(DatabaseYr[year]=AR$38),"not yet")</f>
        <v>74</v>
      </c>
      <c r="AS444" s="133" cm="1">
        <f t="array" ref="AS444:AS455">_xlfn._xlws.FILTER(DatabaseYr[RH],(DatabaseYr[Station]=$C444)*(DatabaseYr[year]=AS$38),"not yet")</f>
        <v>75</v>
      </c>
      <c r="AT444" s="133" cm="1">
        <f t="array" ref="AT444:AT455">_xlfn._xlws.FILTER(DatabaseYr[RH],(DatabaseYr[Station]=$C444)*(DatabaseYr[year]=AT$38),"not yet")</f>
        <v>77</v>
      </c>
      <c r="AU444" s="133" cm="1">
        <f t="array" ref="AU444:AU455">_xlfn._xlws.FILTER(DatabaseYr[RH],(DatabaseYr[Station]=$C444)*(DatabaseYr[year]=AU$38),"not yet")</f>
        <v>75</v>
      </c>
      <c r="AV444" s="133" cm="1">
        <f t="array" ref="AV444:AV455">_xlfn._xlws.FILTER(DatabaseYr[RH],(DatabaseYr[Station]=$C444)*(DatabaseYr[year]=AV$38),"not yet")</f>
        <v>73</v>
      </c>
      <c r="AW444" s="183" t="str" cm="1">
        <f t="array" ref="AW444">_xlfn._xlws.FILTER(DatabaseYr[RH],(DatabaseYr[Station]=$C444)*(DatabaseYr[year]=AW$38),"not yet")</f>
        <v>not yet</v>
      </c>
      <c r="BB444" s="133" cm="1">
        <f t="array" ref="BB444:BB455">_xlfn._xlws.FILTER(DatabaseYr[Precp],(DatabaseYr[Station]=$C444)*(DatabaseYr[year]=BB$38),"not yet")</f>
        <v>13.5</v>
      </c>
      <c r="BC444" s="133" cm="1">
        <f t="array" ref="BC444:BC455">_xlfn._xlws.FILTER(DatabaseYr[Precp],(DatabaseYr[Station]=$C444)*(DatabaseYr[year]=BC$38),"not yet")</f>
        <v>170.9</v>
      </c>
      <c r="BD444" s="133" cm="1">
        <f t="array" ref="BD444:BD455">_xlfn._xlws.FILTER(DatabaseYr[Precp],(DatabaseYr[Station]=$C444)*(DatabaseYr[year]=BD$38),"not yet")</f>
        <v>0</v>
      </c>
      <c r="BE444" s="133" cm="1">
        <f t="array" ref="BE444:BE455">_xlfn._xlws.FILTER(DatabaseYr[Precp],(DatabaseYr[Station]=$C444)*(DatabaseYr[year]=BE$38),"not yet")</f>
        <v>40</v>
      </c>
      <c r="BF444" s="133" t="str" cm="1">
        <f t="array" ref="BF444:BF455">_xlfn._xlws.FILTER(DatabaseYr[Precp],(DatabaseYr[Station]=$C444)*(DatabaseYr[year]=BF$38),"not yet")</f>
        <v>T</v>
      </c>
      <c r="BG444" s="133" cm="1">
        <f t="array" ref="BG444:BG455">_xlfn._xlws.FILTER(DatabaseYr[Precp],(DatabaseYr[Station]=$C444)*(DatabaseYr[year]=BG$38),"not yet")</f>
        <v>27.5</v>
      </c>
      <c r="BH444" s="133" cm="1">
        <f t="array" ref="BH444:BH455">_xlfn._xlws.FILTER(DatabaseYr[Precp],(DatabaseYr[Station]=$C444)*(DatabaseYr[year]=BH$38),"not yet")</f>
        <v>2.5</v>
      </c>
      <c r="BI444" s="183" t="str" cm="1">
        <f t="array" ref="BI444">_xlfn._xlws.FILTER(DatabaseYr[Precp],(DatabaseYr[Station]=$C444)*(DatabaseYr[year]=BI$38),"not yet")</f>
        <v>not yet</v>
      </c>
      <c r="BN444" s="185" cm="1">
        <f t="array" ref="BN444:BN455">_xlfn._xlws.FILTER(DatabaseYr[Cloud Amount],(DatabaseYr[Station]=$C444)*(DatabaseYr[year]=BB$38),"not yet")</f>
        <v>4.4000000000000004</v>
      </c>
      <c r="BO444" s="185" cm="1">
        <f t="array" ref="BO444:BO455">_xlfn._xlws.FILTER(DatabaseYr[Cloud Amount],(DatabaseYr[Station]=$C444)*(DatabaseYr[year]=BC$38),"not yet")</f>
        <v>7.2</v>
      </c>
      <c r="BP444" s="185" cm="1">
        <f t="array" ref="BP444:BP455">_xlfn._xlws.FILTER(DatabaseYr[Cloud Amount],(DatabaseYr[Station]=$C444)*(DatabaseYr[year]=BD$38),"not yet")</f>
        <v>4.2</v>
      </c>
      <c r="BQ444" s="185" cm="1">
        <f t="array" ref="BQ444:BQ455">_xlfn._xlws.FILTER(DatabaseYr[Cloud Amount],(DatabaseYr[Station]=$C444)*(DatabaseYr[year]=BE$38),"not yet")</f>
        <v>6.4</v>
      </c>
      <c r="BR444" s="185" cm="1">
        <f t="array" ref="BR444:BR455">_xlfn._xlws.FILTER(DatabaseYr[Cloud Amount],(DatabaseYr[Station]=$C444)*(DatabaseYr[year]=BF$38),"not yet")</f>
        <v>5.2</v>
      </c>
      <c r="BS444" s="185" cm="1">
        <f t="array" ref="BS444:BS455">_xlfn._xlws.FILTER(DatabaseYr[Cloud Amount],(DatabaseYr[Station]=$C444)*(DatabaseYr[year]=BG$38),"not yet")</f>
        <v>3.4</v>
      </c>
      <c r="BT444" s="185" cm="1">
        <f t="array" ref="BT444:BT455">_xlfn._xlws.FILTER(DatabaseYr[Cloud Amount],(DatabaseYr[Station]=$C444)*(DatabaseYr[year]=BH$38),"not yet")</f>
        <v>3.9</v>
      </c>
      <c r="BU444" s="199" t="str" cm="1">
        <f t="array" ref="BU444">_xlfn._xlws.FILTER(DatabaseYr[Cloud Amount],(DatabaseYr[Station]=$C444)*(DatabaseYr[year]=BI$38),"not yet")</f>
        <v>not yet</v>
      </c>
    </row>
    <row r="445" spans="2:73" x14ac:dyDescent="0.25">
      <c r="D445" s="149" t="str">
        <f>$D$145</f>
        <v>February</v>
      </c>
      <c r="E445" s="147">
        <f>$E$145</f>
        <v>2</v>
      </c>
      <c r="F445" s="184">
        <v>416.68</v>
      </c>
      <c r="G445" s="184">
        <v>368.15</v>
      </c>
      <c r="H445" s="184">
        <v>387.96</v>
      </c>
      <c r="I445" s="184">
        <v>398.37</v>
      </c>
      <c r="J445" s="184">
        <v>485.28</v>
      </c>
      <c r="K445" s="184">
        <v>477.22</v>
      </c>
      <c r="L445" s="184">
        <v>502.52</v>
      </c>
      <c r="M445" s="184"/>
      <c r="R445" s="133">
        <v>186.6</v>
      </c>
      <c r="S445" s="133">
        <v>145.30000000000001</v>
      </c>
      <c r="T445" s="133">
        <v>174.3</v>
      </c>
      <c r="U445" s="133">
        <v>125.4</v>
      </c>
      <c r="V445" s="133">
        <v>211.3</v>
      </c>
      <c r="W445" s="133">
        <v>226.4</v>
      </c>
      <c r="X445" s="133">
        <v>224.3</v>
      </c>
      <c r="Y445" s="183"/>
      <c r="AD445" s="134">
        <v>18.899999999999999</v>
      </c>
      <c r="AE445" s="134">
        <v>17.399999999999999</v>
      </c>
      <c r="AF445" s="134">
        <v>18.600000000000001</v>
      </c>
      <c r="AG445" s="134">
        <v>17.5</v>
      </c>
      <c r="AH445" s="134">
        <v>22</v>
      </c>
      <c r="AI445" s="134">
        <v>20</v>
      </c>
      <c r="AJ445" s="134">
        <v>19.7</v>
      </c>
      <c r="AK445" s="184"/>
      <c r="AP445" s="133">
        <v>73</v>
      </c>
      <c r="AQ445" s="133">
        <v>74</v>
      </c>
      <c r="AR445" s="133">
        <v>71</v>
      </c>
      <c r="AS445" s="133">
        <v>76</v>
      </c>
      <c r="AT445" s="133">
        <v>76</v>
      </c>
      <c r="AU445" s="133">
        <v>70</v>
      </c>
      <c r="AV445" s="133">
        <v>74</v>
      </c>
      <c r="AW445" s="183"/>
      <c r="BB445" s="133">
        <v>22</v>
      </c>
      <c r="BC445" s="133">
        <v>38</v>
      </c>
      <c r="BD445" s="133">
        <v>1</v>
      </c>
      <c r="BE445" s="133">
        <v>11.5</v>
      </c>
      <c r="BF445" s="133">
        <v>1.5</v>
      </c>
      <c r="BG445" s="133">
        <v>1.5</v>
      </c>
      <c r="BH445" s="133">
        <v>13.5</v>
      </c>
      <c r="BI445" s="183"/>
      <c r="BN445" s="185">
        <v>4.5</v>
      </c>
      <c r="BO445" s="185">
        <v>6</v>
      </c>
      <c r="BP445" s="185">
        <v>5.0999999999999996</v>
      </c>
      <c r="BQ445" s="185">
        <v>6.6</v>
      </c>
      <c r="BR445" s="185">
        <v>4.0999999999999996</v>
      </c>
      <c r="BS445" s="185">
        <v>3.4</v>
      </c>
      <c r="BT445" s="185">
        <v>3.1</v>
      </c>
      <c r="BU445" s="199"/>
    </row>
    <row r="446" spans="2:73" x14ac:dyDescent="0.25">
      <c r="D446" s="149" t="str">
        <f>$D$146</f>
        <v>March</v>
      </c>
      <c r="E446" s="147">
        <f>$E$146</f>
        <v>3</v>
      </c>
      <c r="F446" s="184">
        <v>483.89</v>
      </c>
      <c r="G446" s="184">
        <v>370.15</v>
      </c>
      <c r="H446" s="184">
        <v>482.78</v>
      </c>
      <c r="I446" s="184">
        <v>642.07000000000005</v>
      </c>
      <c r="J446" s="184">
        <v>504.88</v>
      </c>
      <c r="K446" s="184">
        <v>556.46</v>
      </c>
      <c r="L446" s="184">
        <v>592.49</v>
      </c>
      <c r="M446" s="184"/>
      <c r="R446" s="133">
        <v>189.6</v>
      </c>
      <c r="S446" s="133">
        <v>134.1</v>
      </c>
      <c r="T446" s="133">
        <v>194.7</v>
      </c>
      <c r="U446" s="133">
        <v>249.7</v>
      </c>
      <c r="V446" s="133">
        <v>188.8</v>
      </c>
      <c r="W446" s="133">
        <v>230.2</v>
      </c>
      <c r="X446" s="133">
        <v>248</v>
      </c>
      <c r="Y446" s="183"/>
      <c r="AD446" s="134">
        <v>21.8</v>
      </c>
      <c r="AE446" s="134">
        <v>19.7</v>
      </c>
      <c r="AF446" s="134">
        <v>21.5</v>
      </c>
      <c r="AG446" s="134">
        <v>22.3</v>
      </c>
      <c r="AH446" s="134">
        <v>22.5</v>
      </c>
      <c r="AI446" s="134">
        <v>23.3</v>
      </c>
      <c r="AJ446" s="134">
        <v>22.4</v>
      </c>
      <c r="AK446" s="184"/>
      <c r="AP446" s="133">
        <v>75</v>
      </c>
      <c r="AQ446" s="133">
        <v>78</v>
      </c>
      <c r="AR446" s="133">
        <v>70</v>
      </c>
      <c r="AS446" s="133">
        <v>70</v>
      </c>
      <c r="AT446" s="133">
        <v>77</v>
      </c>
      <c r="AU446" s="133">
        <v>72</v>
      </c>
      <c r="AV446" s="133">
        <v>74</v>
      </c>
      <c r="AW446" s="183"/>
      <c r="BB446" s="133">
        <v>5.0999999999999996</v>
      </c>
      <c r="BC446" s="133">
        <v>96.5</v>
      </c>
      <c r="BD446" s="133">
        <v>12.8</v>
      </c>
      <c r="BE446" s="133">
        <v>19</v>
      </c>
      <c r="BF446" s="133">
        <v>74.5</v>
      </c>
      <c r="BG446" s="133">
        <v>29.5</v>
      </c>
      <c r="BH446" s="133">
        <v>5</v>
      </c>
      <c r="BI446" s="183"/>
      <c r="BN446" s="185">
        <v>5</v>
      </c>
      <c r="BO446" s="185">
        <v>6.3</v>
      </c>
      <c r="BP446" s="185">
        <v>5.5</v>
      </c>
      <c r="BQ446" s="185">
        <v>3.3</v>
      </c>
      <c r="BR446" s="185">
        <v>5.4</v>
      </c>
      <c r="BS446" s="185">
        <v>4.2</v>
      </c>
      <c r="BT446" s="185">
        <v>3.6</v>
      </c>
      <c r="BU446" s="199"/>
    </row>
    <row r="447" spans="2:73" x14ac:dyDescent="0.25">
      <c r="D447" s="149" t="str">
        <f>$D$147</f>
        <v>April</v>
      </c>
      <c r="E447" s="147">
        <f>$E$147</f>
        <v>4</v>
      </c>
      <c r="F447" s="184">
        <v>622.47</v>
      </c>
      <c r="G447" s="184">
        <v>519.62</v>
      </c>
      <c r="H447" s="184">
        <v>515.63</v>
      </c>
      <c r="I447" s="184">
        <v>653.87</v>
      </c>
      <c r="J447" s="184">
        <v>608.23</v>
      </c>
      <c r="K447" s="184">
        <v>567.36</v>
      </c>
      <c r="L447" s="184">
        <v>618.6</v>
      </c>
      <c r="M447" s="184"/>
      <c r="R447" s="133">
        <v>253.4</v>
      </c>
      <c r="S447" s="133">
        <v>196.1</v>
      </c>
      <c r="T447" s="133">
        <v>194.7</v>
      </c>
      <c r="U447" s="133">
        <v>217.5</v>
      </c>
      <c r="V447" s="133">
        <v>206.6</v>
      </c>
      <c r="W447" s="133">
        <v>203.8</v>
      </c>
      <c r="X447" s="133">
        <v>222.3</v>
      </c>
      <c r="Y447" s="183"/>
      <c r="AD447" s="134">
        <v>24.9</v>
      </c>
      <c r="AE447" s="134">
        <v>26.3</v>
      </c>
      <c r="AF447" s="134">
        <v>24.6</v>
      </c>
      <c r="AG447" s="134">
        <v>25.6</v>
      </c>
      <c r="AH447" s="134">
        <v>26</v>
      </c>
      <c r="AI447" s="134">
        <v>23.4</v>
      </c>
      <c r="AJ447" s="134">
        <v>24.6</v>
      </c>
      <c r="AK447" s="184"/>
      <c r="AP447" s="133">
        <v>73</v>
      </c>
      <c r="AQ447" s="133">
        <v>77</v>
      </c>
      <c r="AR447" s="133">
        <v>71</v>
      </c>
      <c r="AS447" s="133">
        <v>68</v>
      </c>
      <c r="AT447" s="133">
        <v>73</v>
      </c>
      <c r="AU447" s="133">
        <v>69</v>
      </c>
      <c r="AV447" s="133">
        <v>73</v>
      </c>
      <c r="AW447" s="183"/>
      <c r="BB447" s="133">
        <v>25.8</v>
      </c>
      <c r="BC447" s="133">
        <v>146</v>
      </c>
      <c r="BD447" s="133">
        <v>64.5</v>
      </c>
      <c r="BE447" s="133">
        <v>0.5</v>
      </c>
      <c r="BF447" s="133">
        <v>88</v>
      </c>
      <c r="BG447" s="133">
        <v>23</v>
      </c>
      <c r="BH447" s="133">
        <v>20</v>
      </c>
      <c r="BI447" s="183"/>
      <c r="BN447" s="185">
        <v>4.2</v>
      </c>
      <c r="BO447" s="185">
        <v>4.7</v>
      </c>
      <c r="BP447" s="185">
        <v>5.3</v>
      </c>
      <c r="BQ447" s="185">
        <v>5.5</v>
      </c>
      <c r="BR447" s="185">
        <v>5</v>
      </c>
      <c r="BS447" s="185">
        <v>4.9000000000000004</v>
      </c>
      <c r="BT447" s="185">
        <v>4.5</v>
      </c>
      <c r="BU447" s="199"/>
    </row>
    <row r="448" spans="2:73" x14ac:dyDescent="0.25">
      <c r="D448" s="149" t="str">
        <f>$D$148</f>
        <v>May</v>
      </c>
      <c r="E448" s="147">
        <f>$E$148</f>
        <v>5</v>
      </c>
      <c r="F448" s="184">
        <v>541.45000000000005</v>
      </c>
      <c r="G448" s="184">
        <v>602.78</v>
      </c>
      <c r="H448" s="184">
        <v>616.76</v>
      </c>
      <c r="I448" s="184">
        <v>770.26</v>
      </c>
      <c r="J448" s="184">
        <v>529.20000000000005</v>
      </c>
      <c r="K448" s="184">
        <v>592.71</v>
      </c>
      <c r="L448" s="184">
        <v>752.23</v>
      </c>
      <c r="M448" s="184"/>
      <c r="R448" s="133">
        <v>189.3</v>
      </c>
      <c r="S448" s="133">
        <v>234.6</v>
      </c>
      <c r="T448" s="133">
        <v>199.5</v>
      </c>
      <c r="U448" s="133">
        <v>277.7</v>
      </c>
      <c r="V448" s="133">
        <v>134.4</v>
      </c>
      <c r="W448" s="133">
        <v>222</v>
      </c>
      <c r="X448" s="133">
        <v>288.89999999999998</v>
      </c>
      <c r="Y448" s="183"/>
      <c r="AD448" s="134">
        <v>27.7</v>
      </c>
      <c r="AE448" s="134">
        <v>28.4</v>
      </c>
      <c r="AF448" s="134">
        <v>27.7</v>
      </c>
      <c r="AG448" s="134">
        <v>28.9</v>
      </c>
      <c r="AH448" s="134">
        <v>26.9</v>
      </c>
      <c r="AI448" s="134">
        <v>28.1</v>
      </c>
      <c r="AJ448" s="134">
        <v>29</v>
      </c>
      <c r="AK448" s="184"/>
      <c r="AP448" s="133">
        <v>80</v>
      </c>
      <c r="AQ448" s="133">
        <v>76</v>
      </c>
      <c r="AR448" s="133">
        <v>73</v>
      </c>
      <c r="AS448" s="133">
        <v>71</v>
      </c>
      <c r="AT448" s="133">
        <v>75</v>
      </c>
      <c r="AU448" s="133">
        <v>76</v>
      </c>
      <c r="AV448" s="133">
        <v>74</v>
      </c>
      <c r="AW448" s="183"/>
      <c r="BB448" s="133">
        <v>300</v>
      </c>
      <c r="BC448" s="133">
        <v>87.3</v>
      </c>
      <c r="BD448" s="133">
        <v>79.5</v>
      </c>
      <c r="BE448" s="133">
        <v>83.9</v>
      </c>
      <c r="BF448" s="133">
        <v>168</v>
      </c>
      <c r="BG448" s="133">
        <v>470.5</v>
      </c>
      <c r="BH448" s="133">
        <v>79.5</v>
      </c>
      <c r="BI448" s="183"/>
      <c r="BN448" s="185">
        <v>5.9</v>
      </c>
      <c r="BO448" s="185">
        <v>5.3</v>
      </c>
      <c r="BP448" s="185">
        <v>5.4</v>
      </c>
      <c r="BQ448" s="185">
        <v>4.5999999999999996</v>
      </c>
      <c r="BR448" s="185">
        <v>7.4</v>
      </c>
      <c r="BS448" s="185">
        <v>5.8</v>
      </c>
      <c r="BT448" s="185">
        <v>4.9000000000000004</v>
      </c>
      <c r="BU448" s="199"/>
    </row>
    <row r="449" spans="2:73" x14ac:dyDescent="0.25">
      <c r="D449" s="149" t="str">
        <f>$D$149</f>
        <v>June</v>
      </c>
      <c r="E449" s="147">
        <f>$E$149</f>
        <v>6</v>
      </c>
      <c r="F449" s="184">
        <v>745.69</v>
      </c>
      <c r="G449" s="184">
        <v>581.59</v>
      </c>
      <c r="H449" s="184">
        <v>594.55999999999995</v>
      </c>
      <c r="I449" s="184">
        <v>584.08000000000004</v>
      </c>
      <c r="J449" s="184">
        <v>566.62</v>
      </c>
      <c r="K449" s="184">
        <v>666.25</v>
      </c>
      <c r="L449" s="184">
        <v>511.93</v>
      </c>
      <c r="M449" s="184"/>
      <c r="R449" s="133">
        <v>322.10000000000002</v>
      </c>
      <c r="S449" s="133">
        <v>231.6</v>
      </c>
      <c r="T449" s="133">
        <v>199.2</v>
      </c>
      <c r="U449" s="133">
        <v>195.8</v>
      </c>
      <c r="V449" s="133">
        <v>183.5</v>
      </c>
      <c r="W449" s="133">
        <v>271.8</v>
      </c>
      <c r="X449" s="133">
        <v>151.69999999999999</v>
      </c>
      <c r="Y449" s="183"/>
      <c r="AD449" s="134">
        <v>30.4</v>
      </c>
      <c r="AE449" s="134">
        <v>29.4</v>
      </c>
      <c r="AF449" s="134">
        <v>29.3</v>
      </c>
      <c r="AG449" s="134">
        <v>29</v>
      </c>
      <c r="AH449" s="134">
        <v>29.3</v>
      </c>
      <c r="AI449" s="134">
        <v>30.1</v>
      </c>
      <c r="AJ449" s="134">
        <v>28.3</v>
      </c>
      <c r="AK449" s="184"/>
      <c r="AP449" s="133">
        <v>74</v>
      </c>
      <c r="AQ449" s="133">
        <v>79</v>
      </c>
      <c r="AR449" s="133">
        <v>79</v>
      </c>
      <c r="AS449" s="133">
        <v>75</v>
      </c>
      <c r="AT449" s="133">
        <v>74</v>
      </c>
      <c r="AU449" s="133">
        <v>71</v>
      </c>
      <c r="AV449" s="133">
        <v>82</v>
      </c>
      <c r="AW449" s="183"/>
      <c r="BB449" s="133">
        <v>19</v>
      </c>
      <c r="BC449" s="133">
        <v>376.5</v>
      </c>
      <c r="BD449" s="133">
        <v>251.5</v>
      </c>
      <c r="BE449" s="133">
        <v>555.5</v>
      </c>
      <c r="BF449" s="133">
        <v>273.5</v>
      </c>
      <c r="BG449" s="133">
        <v>58.5</v>
      </c>
      <c r="BH449" s="133">
        <v>793</v>
      </c>
      <c r="BI449" s="183"/>
      <c r="BN449" s="185">
        <v>4.5</v>
      </c>
      <c r="BO449" s="185">
        <v>5.3</v>
      </c>
      <c r="BP449" s="185">
        <v>6.2</v>
      </c>
      <c r="BQ449" s="185">
        <v>6.5</v>
      </c>
      <c r="BR449" s="185">
        <v>6.8</v>
      </c>
      <c r="BS449" s="185">
        <v>5</v>
      </c>
      <c r="BT449" s="185">
        <v>7.3</v>
      </c>
      <c r="BU449" s="199"/>
    </row>
    <row r="450" spans="2:73" x14ac:dyDescent="0.25">
      <c r="D450" s="149" t="str">
        <f>$D$150</f>
        <v>July</v>
      </c>
      <c r="E450" s="147">
        <f>$E$150</f>
        <v>7</v>
      </c>
      <c r="F450" s="184">
        <v>572.01</v>
      </c>
      <c r="G450" s="184">
        <v>605.91</v>
      </c>
      <c r="H450" s="184">
        <v>620.28</v>
      </c>
      <c r="I450" s="184">
        <v>647.77</v>
      </c>
      <c r="J450" s="184">
        <v>552.36</v>
      </c>
      <c r="K450" s="184">
        <v>614.38</v>
      </c>
      <c r="L450" s="184">
        <v>588.14</v>
      </c>
      <c r="M450" s="184"/>
      <c r="R450" s="133">
        <v>200.2</v>
      </c>
      <c r="S450" s="133">
        <v>246.1</v>
      </c>
      <c r="T450" s="133">
        <v>203.9</v>
      </c>
      <c r="U450" s="133">
        <v>200.1</v>
      </c>
      <c r="V450" s="133">
        <v>174.2</v>
      </c>
      <c r="W450" s="133">
        <v>232.9</v>
      </c>
      <c r="X450" s="133">
        <v>199.9</v>
      </c>
      <c r="Y450" s="183"/>
      <c r="AD450" s="134">
        <v>29.1</v>
      </c>
      <c r="AE450" s="134">
        <v>29.9</v>
      </c>
      <c r="AF450" s="134">
        <v>29.6</v>
      </c>
      <c r="AG450" s="134">
        <v>29.2</v>
      </c>
      <c r="AH450" s="134">
        <v>29.2</v>
      </c>
      <c r="AI450" s="134">
        <v>30.2</v>
      </c>
      <c r="AJ450" s="134">
        <v>29.1</v>
      </c>
      <c r="AK450" s="184"/>
      <c r="AP450" s="133">
        <v>79</v>
      </c>
      <c r="AQ450" s="133">
        <v>75</v>
      </c>
      <c r="AR450" s="133">
        <v>76</v>
      </c>
      <c r="AS450" s="133">
        <v>75</v>
      </c>
      <c r="AT450" s="133">
        <v>76</v>
      </c>
      <c r="AU450" s="133">
        <v>72</v>
      </c>
      <c r="AV450" s="133">
        <v>79</v>
      </c>
      <c r="AW450" s="183"/>
      <c r="BB450" s="133">
        <v>225</v>
      </c>
      <c r="BC450" s="133">
        <v>374</v>
      </c>
      <c r="BD450" s="133">
        <v>506.9</v>
      </c>
      <c r="BE450" s="133">
        <v>406</v>
      </c>
      <c r="BF450" s="133">
        <v>573</v>
      </c>
      <c r="BG450" s="133">
        <v>141</v>
      </c>
      <c r="BH450" s="133">
        <v>458</v>
      </c>
      <c r="BI450" s="183"/>
      <c r="BN450" s="185">
        <v>6.3</v>
      </c>
      <c r="BO450" s="185">
        <v>4.8</v>
      </c>
      <c r="BP450" s="185">
        <v>5.7</v>
      </c>
      <c r="BQ450" s="185">
        <v>6.4</v>
      </c>
      <c r="BR450" s="185">
        <v>7.1</v>
      </c>
      <c r="BS450" s="185">
        <v>6</v>
      </c>
      <c r="BT450" s="185">
        <v>6.2</v>
      </c>
      <c r="BU450" s="199"/>
    </row>
    <row r="451" spans="2:73" x14ac:dyDescent="0.25">
      <c r="D451" s="149" t="str">
        <f>$D$151</f>
        <v>August</v>
      </c>
      <c r="E451" s="147">
        <f>$E$151</f>
        <v>8</v>
      </c>
      <c r="F451" s="184">
        <v>458.24</v>
      </c>
      <c r="G451" s="184">
        <v>530.69000000000005</v>
      </c>
      <c r="H451" s="184">
        <v>639.11</v>
      </c>
      <c r="I451" s="184">
        <v>450.34</v>
      </c>
      <c r="J451" s="184">
        <v>450.49</v>
      </c>
      <c r="K451" s="184">
        <v>509.26</v>
      </c>
      <c r="L451" s="184">
        <v>515.29</v>
      </c>
      <c r="M451" s="184"/>
      <c r="R451" s="133">
        <v>155.69999999999999</v>
      </c>
      <c r="S451" s="133">
        <v>187.5</v>
      </c>
      <c r="T451" s="133">
        <v>212.5</v>
      </c>
      <c r="U451" s="133">
        <v>119.1</v>
      </c>
      <c r="V451" s="133">
        <v>122</v>
      </c>
      <c r="W451" s="133">
        <v>177.7</v>
      </c>
      <c r="X451" s="133">
        <v>172.5</v>
      </c>
      <c r="Y451" s="183"/>
      <c r="AD451" s="134">
        <v>28.4</v>
      </c>
      <c r="AE451" s="134">
        <v>29.3</v>
      </c>
      <c r="AF451" s="134">
        <v>29.9</v>
      </c>
      <c r="AG451" s="134">
        <v>27.8</v>
      </c>
      <c r="AH451" s="134">
        <v>28.7</v>
      </c>
      <c r="AI451" s="134">
        <v>28.8</v>
      </c>
      <c r="AJ451" s="134">
        <v>28.4</v>
      </c>
      <c r="AK451" s="184"/>
      <c r="AP451" s="133">
        <v>81</v>
      </c>
      <c r="AQ451" s="133">
        <v>77</v>
      </c>
      <c r="AR451" s="133">
        <v>74</v>
      </c>
      <c r="AS451" s="133">
        <v>81</v>
      </c>
      <c r="AT451" s="133">
        <v>79</v>
      </c>
      <c r="AU451" s="133">
        <v>79</v>
      </c>
      <c r="AV451" s="133">
        <v>82</v>
      </c>
      <c r="AW451" s="183"/>
      <c r="BB451" s="133">
        <v>629.6</v>
      </c>
      <c r="BC451" s="133">
        <v>91.5</v>
      </c>
      <c r="BD451" s="133">
        <v>196.5</v>
      </c>
      <c r="BE451" s="133">
        <v>1301</v>
      </c>
      <c r="BF451" s="133">
        <v>758</v>
      </c>
      <c r="BG451" s="133">
        <v>663.5</v>
      </c>
      <c r="BH451" s="133">
        <v>713</v>
      </c>
      <c r="BI451" s="183"/>
      <c r="BN451" s="185">
        <v>6.3</v>
      </c>
      <c r="BO451" s="185">
        <v>6</v>
      </c>
      <c r="BP451" s="185">
        <v>5.5</v>
      </c>
      <c r="BQ451" s="185">
        <v>7.6</v>
      </c>
      <c r="BR451" s="185">
        <v>7.6</v>
      </c>
      <c r="BS451" s="185">
        <v>6.8</v>
      </c>
      <c r="BT451" s="185">
        <v>6.3</v>
      </c>
      <c r="BU451" s="199"/>
    </row>
    <row r="452" spans="2:73" x14ac:dyDescent="0.25">
      <c r="D452" s="149" t="str">
        <f>$D$152</f>
        <v>September</v>
      </c>
      <c r="E452" s="147">
        <f>$E$152</f>
        <v>9</v>
      </c>
      <c r="F452" s="184">
        <v>507.3</v>
      </c>
      <c r="G452" s="184">
        <v>412.57</v>
      </c>
      <c r="H452" s="184">
        <v>629.45000000000005</v>
      </c>
      <c r="I452" s="184">
        <v>586.20000000000005</v>
      </c>
      <c r="J452" s="184">
        <v>558.71</v>
      </c>
      <c r="K452" s="184">
        <v>573.97</v>
      </c>
      <c r="L452" s="184">
        <v>584.99</v>
      </c>
      <c r="M452" s="184"/>
      <c r="R452" s="133">
        <v>206.4</v>
      </c>
      <c r="S452" s="133">
        <v>152.80000000000001</v>
      </c>
      <c r="T452" s="133">
        <v>234.5</v>
      </c>
      <c r="U452" s="133">
        <v>208.8</v>
      </c>
      <c r="V452" s="133">
        <v>202.6</v>
      </c>
      <c r="W452" s="133">
        <v>239.1</v>
      </c>
      <c r="X452" s="133">
        <v>226.1</v>
      </c>
      <c r="Y452" s="183"/>
      <c r="AD452" s="134">
        <v>28.4</v>
      </c>
      <c r="AE452" s="134">
        <v>28</v>
      </c>
      <c r="AF452" s="134">
        <v>30</v>
      </c>
      <c r="AG452" s="134">
        <v>28.9</v>
      </c>
      <c r="AH452" s="134">
        <v>28.4</v>
      </c>
      <c r="AI452" s="134">
        <v>29.3</v>
      </c>
      <c r="AJ452" s="134">
        <v>29.5</v>
      </c>
      <c r="AK452" s="184"/>
      <c r="AP452" s="133">
        <v>76</v>
      </c>
      <c r="AQ452" s="133">
        <v>81</v>
      </c>
      <c r="AR452" s="133">
        <v>69</v>
      </c>
      <c r="AS452" s="133">
        <v>73</v>
      </c>
      <c r="AT452" s="133">
        <v>71</v>
      </c>
      <c r="AU452" s="133">
        <v>70</v>
      </c>
      <c r="AV452" s="133">
        <v>75</v>
      </c>
      <c r="AW452" s="183"/>
      <c r="BB452" s="133">
        <v>192</v>
      </c>
      <c r="BC452" s="133">
        <v>1220.3</v>
      </c>
      <c r="BD452" s="133">
        <v>39.5</v>
      </c>
      <c r="BE452" s="133">
        <v>31</v>
      </c>
      <c r="BF452" s="133">
        <v>180</v>
      </c>
      <c r="BG452" s="133">
        <v>56.3</v>
      </c>
      <c r="BH452" s="133">
        <v>115</v>
      </c>
      <c r="BI452" s="183"/>
      <c r="BN452" s="185">
        <v>4.7</v>
      </c>
      <c r="BO452" s="185">
        <v>6.3</v>
      </c>
      <c r="BP452" s="185">
        <v>4.3</v>
      </c>
      <c r="BQ452" s="185">
        <v>5.6</v>
      </c>
      <c r="BR452" s="185">
        <v>5.6</v>
      </c>
      <c r="BS452" s="185">
        <v>5</v>
      </c>
      <c r="BT452" s="185">
        <v>4.5</v>
      </c>
      <c r="BU452" s="199"/>
    </row>
    <row r="453" spans="2:73" x14ac:dyDescent="0.25">
      <c r="D453" s="149" t="str">
        <f>$D$153</f>
        <v>October</v>
      </c>
      <c r="E453" s="147">
        <f>$E$153</f>
        <v>10</v>
      </c>
      <c r="F453" s="184">
        <v>463.01</v>
      </c>
      <c r="G453" s="184">
        <v>429.22</v>
      </c>
      <c r="H453" s="184">
        <v>540.95000000000005</v>
      </c>
      <c r="I453" s="184">
        <v>558.46</v>
      </c>
      <c r="J453" s="184">
        <v>552.28</v>
      </c>
      <c r="K453" s="184">
        <v>508.27</v>
      </c>
      <c r="L453" s="184">
        <v>521.45000000000005</v>
      </c>
      <c r="M453" s="184"/>
      <c r="R453" s="133">
        <v>198.2</v>
      </c>
      <c r="S453" s="133">
        <v>178</v>
      </c>
      <c r="T453" s="133">
        <v>229.2</v>
      </c>
      <c r="U453" s="133">
        <v>234.9</v>
      </c>
      <c r="V453" s="133">
        <v>173.5</v>
      </c>
      <c r="W453" s="133">
        <v>225.6</v>
      </c>
      <c r="X453" s="133">
        <v>217.4</v>
      </c>
      <c r="Y453" s="183"/>
      <c r="AD453" s="134">
        <v>26.8</v>
      </c>
      <c r="AE453" s="134">
        <v>27.8</v>
      </c>
      <c r="AF453" s="134">
        <v>27.1</v>
      </c>
      <c r="AG453" s="134">
        <v>25.8</v>
      </c>
      <c r="AH453" s="134">
        <v>27.1</v>
      </c>
      <c r="AI453" s="134">
        <v>26.8</v>
      </c>
      <c r="AJ453" s="134">
        <v>27.3</v>
      </c>
      <c r="AK453" s="184"/>
      <c r="AP453" s="133">
        <v>77</v>
      </c>
      <c r="AQ453" s="133">
        <v>79</v>
      </c>
      <c r="AR453" s="133">
        <v>70</v>
      </c>
      <c r="AS453" s="133">
        <v>70</v>
      </c>
      <c r="AT453" s="133">
        <v>69</v>
      </c>
      <c r="AU453" s="133">
        <v>70</v>
      </c>
      <c r="AV453" s="133">
        <v>73</v>
      </c>
      <c r="AW453" s="183"/>
      <c r="BB453" s="133">
        <v>31</v>
      </c>
      <c r="BC453" s="133">
        <v>69</v>
      </c>
      <c r="BD453" s="133">
        <v>39.5</v>
      </c>
      <c r="BE453" s="133">
        <v>0.5</v>
      </c>
      <c r="BF453" s="133">
        <v>0</v>
      </c>
      <c r="BG453" s="133">
        <v>1</v>
      </c>
      <c r="BH453" s="133">
        <v>24</v>
      </c>
      <c r="BI453" s="183"/>
      <c r="BN453" s="185">
        <v>4.7</v>
      </c>
      <c r="BO453" s="185">
        <v>5</v>
      </c>
      <c r="BP453" s="185">
        <v>4</v>
      </c>
      <c r="BQ453" s="185">
        <v>4</v>
      </c>
      <c r="BR453" s="185">
        <v>4.3</v>
      </c>
      <c r="BS453" s="185">
        <v>4.9000000000000004</v>
      </c>
      <c r="BT453" s="185">
        <v>4.8</v>
      </c>
      <c r="BU453" s="199"/>
    </row>
    <row r="454" spans="2:73" x14ac:dyDescent="0.25">
      <c r="D454" s="149" t="str">
        <f>$D$154</f>
        <v>November</v>
      </c>
      <c r="E454" s="147">
        <f>$E$154</f>
        <v>11</v>
      </c>
      <c r="F454" s="184">
        <v>403.07</v>
      </c>
      <c r="G454" s="184">
        <v>350.09</v>
      </c>
      <c r="H454" s="184">
        <v>408.1</v>
      </c>
      <c r="I454" s="184">
        <v>409.58</v>
      </c>
      <c r="J454" s="184">
        <v>444.96</v>
      </c>
      <c r="K454" s="184">
        <v>364.59</v>
      </c>
      <c r="L454" s="184">
        <v>441.69</v>
      </c>
      <c r="M454" s="184"/>
      <c r="R454" s="133">
        <v>206.2</v>
      </c>
      <c r="S454" s="133">
        <v>167.5</v>
      </c>
      <c r="T454" s="133">
        <v>165.3</v>
      </c>
      <c r="U454" s="133">
        <v>172.2</v>
      </c>
      <c r="V454" s="133">
        <v>229.2</v>
      </c>
      <c r="W454" s="133">
        <v>168.6</v>
      </c>
      <c r="X454" s="133">
        <v>199.3</v>
      </c>
      <c r="Y454" s="183"/>
      <c r="AD454" s="134">
        <v>25.1</v>
      </c>
      <c r="AE454" s="134">
        <v>24.3</v>
      </c>
      <c r="AF454" s="134">
        <v>23.8</v>
      </c>
      <c r="AG454" s="134">
        <v>24.2</v>
      </c>
      <c r="AH454" s="134">
        <v>23.5</v>
      </c>
      <c r="AI454" s="134">
        <v>24.2</v>
      </c>
      <c r="AJ454" s="134">
        <v>23.2</v>
      </c>
      <c r="AK454" s="184"/>
      <c r="AP454" s="133">
        <v>75</v>
      </c>
      <c r="AQ454" s="133">
        <v>74</v>
      </c>
      <c r="AR454" s="133">
        <v>73</v>
      </c>
      <c r="AS454" s="133">
        <v>76</v>
      </c>
      <c r="AT454" s="133">
        <v>71</v>
      </c>
      <c r="AU454" s="133">
        <v>76</v>
      </c>
      <c r="AV454" s="133">
        <v>73</v>
      </c>
      <c r="AW454" s="183"/>
      <c r="BB454" s="133">
        <v>4.5</v>
      </c>
      <c r="BC454" s="133">
        <v>48.9</v>
      </c>
      <c r="BD454" s="133">
        <v>1.5</v>
      </c>
      <c r="BE454" s="133">
        <v>1</v>
      </c>
      <c r="BF454" s="133">
        <v>0</v>
      </c>
      <c r="BG454" s="133">
        <v>52</v>
      </c>
      <c r="BH454" s="133">
        <v>6.5</v>
      </c>
      <c r="BI454" s="183"/>
      <c r="BN454" s="185">
        <v>3.9</v>
      </c>
      <c r="BO454" s="185">
        <v>4.5999999999999996</v>
      </c>
      <c r="BP454" s="185">
        <v>5.5</v>
      </c>
      <c r="BQ454" s="185">
        <v>5.3</v>
      </c>
      <c r="BR454" s="185">
        <v>3.5</v>
      </c>
      <c r="BS454" s="185">
        <v>5.6</v>
      </c>
      <c r="BT454" s="185">
        <v>4.8</v>
      </c>
      <c r="BU454" s="199"/>
    </row>
    <row r="455" spans="2:73" x14ac:dyDescent="0.25">
      <c r="D455" s="149" t="str">
        <f>$D$155</f>
        <v>December</v>
      </c>
      <c r="E455" s="147">
        <f>$E$155</f>
        <v>12</v>
      </c>
      <c r="F455" s="184">
        <v>375.72</v>
      </c>
      <c r="G455" s="184">
        <v>350.34</v>
      </c>
      <c r="H455" s="184">
        <v>381.03</v>
      </c>
      <c r="I455" s="184">
        <v>433.8</v>
      </c>
      <c r="J455" s="184">
        <v>362.28</v>
      </c>
      <c r="K455" s="184">
        <v>355.19</v>
      </c>
      <c r="L455" s="184">
        <v>410.39</v>
      </c>
      <c r="M455" s="184"/>
      <c r="R455" s="133">
        <v>207.6</v>
      </c>
      <c r="S455" s="133">
        <v>184.5</v>
      </c>
      <c r="T455" s="133">
        <v>164.8</v>
      </c>
      <c r="U455" s="133">
        <v>214.6</v>
      </c>
      <c r="V455" s="133">
        <v>182.5</v>
      </c>
      <c r="W455" s="133">
        <v>153.30000000000001</v>
      </c>
      <c r="X455" s="133">
        <v>203.5</v>
      </c>
      <c r="Y455" s="183"/>
      <c r="AD455" s="134">
        <v>20.5</v>
      </c>
      <c r="AE455" s="134">
        <v>20.9</v>
      </c>
      <c r="AF455" s="134">
        <v>19.100000000000001</v>
      </c>
      <c r="AG455" s="134">
        <v>21.6</v>
      </c>
      <c r="AH455" s="134">
        <v>19.8</v>
      </c>
      <c r="AI455" s="134">
        <v>20.100000000000001</v>
      </c>
      <c r="AJ455" s="134">
        <v>19.3</v>
      </c>
      <c r="AK455" s="184"/>
      <c r="AP455" s="133">
        <v>75</v>
      </c>
      <c r="AQ455" s="133">
        <v>74</v>
      </c>
      <c r="AR455" s="133">
        <v>72</v>
      </c>
      <c r="AS455" s="133">
        <v>74</v>
      </c>
      <c r="AT455" s="133">
        <v>76</v>
      </c>
      <c r="AU455" s="133">
        <v>76</v>
      </c>
      <c r="AV455" s="133">
        <v>75</v>
      </c>
      <c r="AW455" s="183"/>
      <c r="BB455" s="133">
        <v>13.5</v>
      </c>
      <c r="BC455" s="133">
        <v>2</v>
      </c>
      <c r="BD455" s="133">
        <v>2</v>
      </c>
      <c r="BE455" s="133">
        <v>0</v>
      </c>
      <c r="BF455" s="133">
        <v>60.7</v>
      </c>
      <c r="BG455" s="133">
        <v>6</v>
      </c>
      <c r="BH455" s="133">
        <v>11.5</v>
      </c>
      <c r="BI455" s="183"/>
      <c r="BN455" s="185">
        <v>4.8</v>
      </c>
      <c r="BO455" s="185">
        <v>4.7</v>
      </c>
      <c r="BP455" s="185">
        <v>5.5</v>
      </c>
      <c r="BQ455" s="185">
        <v>4.5999999999999996</v>
      </c>
      <c r="BR455" s="185">
        <v>5</v>
      </c>
      <c r="BS455" s="185">
        <v>6.7</v>
      </c>
      <c r="BT455" s="185">
        <v>3.9</v>
      </c>
      <c r="BU455" s="199"/>
    </row>
    <row r="456" spans="2:73" x14ac:dyDescent="0.25">
      <c r="B456" s="195" t="str">
        <f>_xlfn.XLOOKUP(C456,TableStation[Station],TableStation[Name])</f>
        <v>永康</v>
      </c>
      <c r="C456" s="196" t="s">
        <v>11926</v>
      </c>
      <c r="D456" s="197" t="str">
        <f>$D$144</f>
        <v>January</v>
      </c>
      <c r="E456" s="198">
        <f>$E$144</f>
        <v>1</v>
      </c>
      <c r="F456" s="184" cm="1">
        <f t="array" ref="F456:F467">_xlfn._xlws.FILTER(DatabaseYr[GloblRad],(DatabaseYr[Station]=$C456)*(DatabaseYr[year]=F$38),"not yet")</f>
        <v>409.16</v>
      </c>
      <c r="G456" s="184" cm="1">
        <f t="array" ref="G456:G467">_xlfn._xlws.FILTER(DatabaseYr[GloblRad],(DatabaseYr[Station]=$C456)*(DatabaseYr[year]=G$38),"not yet")</f>
        <v>297.08999999999997</v>
      </c>
      <c r="H456" s="184" cm="1">
        <f t="array" ref="H456:H467">_xlfn._xlws.FILTER(DatabaseYr[GloblRad],(DatabaseYr[Station]=$C456)*(DatabaseYr[year]=H$38),"not yet")</f>
        <v>453.99</v>
      </c>
      <c r="I456" s="184" cm="1">
        <f t="array" ref="I456:I467">_xlfn._xlws.FILTER(DatabaseYr[GloblRad],(DatabaseYr[Station]=$C456)*(DatabaseYr[year]=I$38),"not yet")</f>
        <v>336.12</v>
      </c>
      <c r="J456" s="184" cm="1">
        <f t="array" ref="J456:J467">_xlfn._xlws.FILTER(DatabaseYr[GloblRad],(DatabaseYr[Station]=$C456)*(DatabaseYr[year]=J$38),"not yet")</f>
        <v>380.51</v>
      </c>
      <c r="K456" s="184" cm="1">
        <f t="array" ref="K456:K467">_xlfn._xlws.FILTER(DatabaseYr[GloblRad],(DatabaseYr[Station]=$C456)*(DatabaseYr[year]=K$38),"not yet")</f>
        <v>443.01</v>
      </c>
      <c r="L456" s="184" cm="1">
        <f t="array" ref="L456:L467">_xlfn._xlws.FILTER(DatabaseYr[GloblRad],(DatabaseYr[Station]=$C456)*(DatabaseYr[year]=L$38),"not yet")</f>
        <v>406.38</v>
      </c>
      <c r="M456" s="184" t="str" cm="1">
        <f t="array" ref="M456">_xlfn._xlws.FILTER(DatabaseYr[GloblRad],(DatabaseYr[Station]=$C456)*(DatabaseYr[year]=M$38),"not yet")</f>
        <v>not yet</v>
      </c>
      <c r="R456" s="133" cm="1">
        <f t="array" ref="R456:R467">_xlfn._xlws.FILTER(DatabaseYr[SunShine],(DatabaseYr[Station]=$C456)*(DatabaseYr[year]=F$38),"not yet")</f>
        <v>176.9</v>
      </c>
      <c r="S456" s="133" cm="1">
        <f t="array" ref="S456:S467">_xlfn._xlws.FILTER(DatabaseYr[SunShine],(DatabaseYr[Station]=$C456)*(DatabaseYr[year]=S$38),"not yet")</f>
        <v>99.1</v>
      </c>
      <c r="T456" s="133" cm="1">
        <f t="array" ref="T456:T467">_xlfn._xlws.FILTER(DatabaseYr[SunShine],(DatabaseYr[Station]=$C456)*(DatabaseYr[year]=T$38),"not yet")</f>
        <v>180.7</v>
      </c>
      <c r="U456" s="133" cm="1">
        <f t="array" ref="U456:U467">_xlfn._xlws.FILTER(DatabaseYr[SunShine],(DatabaseYr[Station]=$C456)*(DatabaseYr[year]=U$38),"not yet")</f>
        <v>133.19999999999999</v>
      </c>
      <c r="V456" s="133" cm="1">
        <f t="array" ref="V456:V467">_xlfn._xlws.FILTER(DatabaseYr[SunShine],(DatabaseYr[Station]=$C456)*(DatabaseYr[year]=V$38),"not yet")</f>
        <v>174.3</v>
      </c>
      <c r="W456" s="133" cm="1">
        <f t="array" ref="W456:W467">_xlfn._xlws.FILTER(DatabaseYr[SunShine],(DatabaseYr[Station]=$C456)*(DatabaseYr[year]=W$38),"not yet")</f>
        <v>229.1</v>
      </c>
      <c r="X456" s="133" cm="1">
        <f t="array" ref="X456:X467">_xlfn._xlws.FILTER(DatabaseYr[SunShine],(DatabaseYr[Station]=$C456)*(DatabaseYr[year]=X$38),"not yet")</f>
        <v>200.2</v>
      </c>
      <c r="Y456" s="183" t="str" cm="1">
        <f t="array" ref="Y456">_xlfn._xlws.FILTER(DatabaseYr[SunShine],(DatabaseYr[Station]=$C456)*(DatabaseYr[year]=Y$38),"not yet")</f>
        <v>not yet</v>
      </c>
      <c r="AD456" s="134" cm="1">
        <f t="array" ref="AD456:AD467">_xlfn._xlws.FILTER(DatabaseYr[Temperature],(DatabaseYr[Station]=$C456)*(DatabaseYr[year]=AD$38),"not yet")</f>
        <v>17.5</v>
      </c>
      <c r="AE456" s="134" cm="1">
        <f t="array" ref="AE456:AE467">_xlfn._xlws.FILTER(DatabaseYr[Temperature],(DatabaseYr[Station]=$C456)*(DatabaseYr[year]=AE$38),"not yet")</f>
        <v>17.100000000000001</v>
      </c>
      <c r="AF456" s="134" cm="1">
        <f t="array" ref="AF456:AF467">_xlfn._xlws.FILTER(DatabaseYr[Temperature],(DatabaseYr[Station]=$C456)*(DatabaseYr[year]=AF$38),"not yet")</f>
        <v>19</v>
      </c>
      <c r="AG456" s="134" cm="1">
        <f t="array" ref="AG456:AG467">_xlfn._xlws.FILTER(DatabaseYr[Temperature],(DatabaseYr[Station]=$C456)*(DatabaseYr[year]=AG$38),"not yet")</f>
        <v>17.8</v>
      </c>
      <c r="AH456" s="134" cm="1">
        <f t="array" ref="AH456:AH467">_xlfn._xlws.FILTER(DatabaseYr[Temperature],(DatabaseYr[Station]=$C456)*(DatabaseYr[year]=AH$38),"not yet")</f>
        <v>19.399999999999999</v>
      </c>
      <c r="AI456" s="134" cm="1">
        <f t="array" ref="AI456:AI467">_xlfn._xlws.FILTER(DatabaseYr[Temperature],(DatabaseYr[Station]=$C456)*(DatabaseYr[year]=AI$38),"not yet")</f>
        <v>18.5</v>
      </c>
      <c r="AJ456" s="134" cm="1">
        <f t="array" ref="AJ456:AJ467">_xlfn._xlws.FILTER(DatabaseYr[Temperature],(DatabaseYr[Station]=$C456)*(DatabaseYr[year]=AJ$38),"not yet")</f>
        <v>16.399999999999999</v>
      </c>
      <c r="AK456" s="184" t="str" cm="1">
        <f t="array" ref="AK456">_xlfn._xlws.FILTER(DatabaseYr[Temperature],(DatabaseYr[Station]=$C456)*(DatabaseYr[year]=AK$38),"not yet")</f>
        <v>not yet</v>
      </c>
      <c r="AP456" s="133" cm="1">
        <f t="array" ref="AP456:AP467">_xlfn._xlws.FILTER(DatabaseYr[RH],(DatabaseYr[Station]=$C456)*(DatabaseYr[year]=AP$38),"not yet")</f>
        <v>70</v>
      </c>
      <c r="AQ456" s="133" cm="1">
        <f t="array" ref="AQ456:AQ467">_xlfn._xlws.FILTER(DatabaseYr[RH],(DatabaseYr[Station]=$C456)*(DatabaseYr[year]=AQ$38),"not yet")</f>
        <v>83</v>
      </c>
      <c r="AR456" s="133" cm="1">
        <f t="array" ref="AR456:AR467">_xlfn._xlws.FILTER(DatabaseYr[RH],(DatabaseYr[Station]=$C456)*(DatabaseYr[year]=AR$38),"not yet")</f>
        <v>77</v>
      </c>
      <c r="AS456" s="133" cm="1">
        <f t="array" ref="AS456:AS467">_xlfn._xlws.FILTER(DatabaseYr[RH],(DatabaseYr[Station]=$C456)*(DatabaseYr[year]=AS$38),"not yet")</f>
        <v>77</v>
      </c>
      <c r="AT456" s="133" cm="1">
        <f t="array" ref="AT456:AT467">_xlfn._xlws.FILTER(DatabaseYr[RH],(DatabaseYr[Station]=$C456)*(DatabaseYr[year]=AT$38),"not yet")</f>
        <v>75</v>
      </c>
      <c r="AU456" s="133" cm="1">
        <f t="array" ref="AU456:AU467">_xlfn._xlws.FILTER(DatabaseYr[RH],(DatabaseYr[Station]=$C456)*(DatabaseYr[year]=AU$38),"not yet")</f>
        <v>74</v>
      </c>
      <c r="AV456" s="133" cm="1">
        <f t="array" ref="AV456:AV467">_xlfn._xlws.FILTER(DatabaseYr[RH],(DatabaseYr[Station]=$C456)*(DatabaseYr[year]=AV$38),"not yet")</f>
        <v>75</v>
      </c>
      <c r="AW456" s="183" t="str" cm="1">
        <f t="array" ref="AW456">_xlfn._xlws.FILTER(DatabaseYr[RH],(DatabaseYr[Station]=$C456)*(DatabaseYr[year]=AW$38),"not yet")</f>
        <v>not yet</v>
      </c>
      <c r="BB456" s="133" cm="1">
        <f t="array" ref="BB456:BB467">_xlfn._xlws.FILTER(DatabaseYr[Precp],(DatabaseYr[Station]=$C456)*(DatabaseYr[year]=BB$38),"not yet")</f>
        <v>8.5</v>
      </c>
      <c r="BC456" s="133" cm="1">
        <f t="array" ref="BC456:BC467">_xlfn._xlws.FILTER(DatabaseYr[Precp],(DatabaseYr[Station]=$C456)*(DatabaseYr[year]=BC$38),"not yet")</f>
        <v>182</v>
      </c>
      <c r="BD456" s="133" cm="1">
        <f t="array" ref="BD456:BD467">_xlfn._xlws.FILTER(DatabaseYr[Precp],(DatabaseYr[Station]=$C456)*(DatabaseYr[year]=BD$38),"not yet")</f>
        <v>0</v>
      </c>
      <c r="BE456" s="133" cm="1">
        <f t="array" ref="BE456:BE467">_xlfn._xlws.FILTER(DatabaseYr[Precp],(DatabaseYr[Station]=$C456)*(DatabaseYr[year]=BE$38),"not yet")</f>
        <v>31</v>
      </c>
      <c r="BF456" s="133" cm="1">
        <f t="array" ref="BF456:BF467">_xlfn._xlws.FILTER(DatabaseYr[Precp],(DatabaseYr[Station]=$C456)*(DatabaseYr[year]=BF$38),"not yet")</f>
        <v>0.5</v>
      </c>
      <c r="BG456" s="133" cm="1">
        <f t="array" ref="BG456:BG467">_xlfn._xlws.FILTER(DatabaseYr[Precp],(DatabaseYr[Station]=$C456)*(DatabaseYr[year]=BG$38),"not yet")</f>
        <v>23</v>
      </c>
      <c r="BH456" s="133" cm="1">
        <f t="array" ref="BH456:BH467">_xlfn._xlws.FILTER(DatabaseYr[Precp],(DatabaseYr[Station]=$C456)*(DatabaseYr[year]=BH$38),"not yet")</f>
        <v>2.5</v>
      </c>
      <c r="BI456" s="183" t="str" cm="1">
        <f t="array" ref="BI456">_xlfn._xlws.FILTER(DatabaseYr[Precp],(DatabaseYr[Station]=$C456)*(DatabaseYr[year]=BI$38),"not yet")</f>
        <v>not yet</v>
      </c>
      <c r="BN456" s="185" t="str" cm="1">
        <f t="array" ref="BN456:BN467">_xlfn._xlws.FILTER(DatabaseYr[Cloud Amount],(DatabaseYr[Station]=$C456)*(DatabaseYr[year]=BB$38),"not yet")</f>
        <v>...</v>
      </c>
      <c r="BO456" s="185" t="str" cm="1">
        <f t="array" ref="BO456:BO467">_xlfn._xlws.FILTER(DatabaseYr[Cloud Amount],(DatabaseYr[Station]=$C456)*(DatabaseYr[year]=BC$38),"not yet")</f>
        <v>...</v>
      </c>
      <c r="BP456" s="185" t="str" cm="1">
        <f t="array" ref="BP456:BP467">_xlfn._xlws.FILTER(DatabaseYr[Cloud Amount],(DatabaseYr[Station]=$C456)*(DatabaseYr[year]=BD$38),"not yet")</f>
        <v>...</v>
      </c>
      <c r="BQ456" s="185" t="str" cm="1">
        <f t="array" ref="BQ456:BQ467">_xlfn._xlws.FILTER(DatabaseYr[Cloud Amount],(DatabaseYr[Station]=$C456)*(DatabaseYr[year]=BE$38),"not yet")</f>
        <v>...</v>
      </c>
      <c r="BR456" s="185" t="str" cm="1">
        <f t="array" ref="BR456:BR467">_xlfn._xlws.FILTER(DatabaseYr[Cloud Amount],(DatabaseYr[Station]=$C456)*(DatabaseYr[year]=BF$38),"not yet")</f>
        <v>...</v>
      </c>
      <c r="BS456" s="185" t="str" cm="1">
        <f t="array" ref="BS456:BS467">_xlfn._xlws.FILTER(DatabaseYr[Cloud Amount],(DatabaseYr[Station]=$C456)*(DatabaseYr[year]=BG$38),"not yet")</f>
        <v>...</v>
      </c>
      <c r="BT456" s="185" t="str" cm="1">
        <f t="array" ref="BT456:BT467">_xlfn._xlws.FILTER(DatabaseYr[Cloud Amount],(DatabaseYr[Station]=$C456)*(DatabaseYr[year]=BH$38),"not yet")</f>
        <v>...</v>
      </c>
      <c r="BU456" s="199" t="str" cm="1">
        <f t="array" ref="BU456">_xlfn._xlws.FILTER(DatabaseYr[Cloud Amount],(DatabaseYr[Station]=$C456)*(DatabaseYr[year]=BI$38),"not yet")</f>
        <v>not yet</v>
      </c>
    </row>
    <row r="457" spans="2:73" x14ac:dyDescent="0.25">
      <c r="D457" s="149" t="str">
        <f>$D$145</f>
        <v>February</v>
      </c>
      <c r="E457" s="147">
        <f>$E$145</f>
        <v>2</v>
      </c>
      <c r="F457" s="184">
        <v>423.94</v>
      </c>
      <c r="G457" s="184">
        <v>385.65</v>
      </c>
      <c r="H457" s="184">
        <v>440.85</v>
      </c>
      <c r="I457" s="184">
        <v>351.04</v>
      </c>
      <c r="J457" s="184">
        <v>443.19</v>
      </c>
      <c r="K457" s="184">
        <v>460.39</v>
      </c>
      <c r="L457" s="184">
        <v>493.91</v>
      </c>
      <c r="M457" s="184"/>
      <c r="R457" s="133">
        <v>161</v>
      </c>
      <c r="S457" s="133">
        <v>128.9</v>
      </c>
      <c r="T457" s="133">
        <v>162.1</v>
      </c>
      <c r="U457" s="133">
        <v>122.8</v>
      </c>
      <c r="V457" s="133">
        <v>202.7</v>
      </c>
      <c r="W457" s="133">
        <v>213.2</v>
      </c>
      <c r="X457" s="133">
        <v>225.9</v>
      </c>
      <c r="Y457" s="183"/>
      <c r="AD457" s="134">
        <v>18.7</v>
      </c>
      <c r="AE457" s="134">
        <v>17</v>
      </c>
      <c r="AF457" s="134">
        <v>18.3</v>
      </c>
      <c r="AG457" s="134">
        <v>17.2</v>
      </c>
      <c r="AH457" s="134">
        <v>21.7</v>
      </c>
      <c r="AI457" s="134">
        <v>19.899999999999999</v>
      </c>
      <c r="AJ457" s="134">
        <v>19.5</v>
      </c>
      <c r="AK457" s="184"/>
      <c r="AP457" s="133">
        <v>72</v>
      </c>
      <c r="AQ457" s="133">
        <v>75</v>
      </c>
      <c r="AR457" s="133">
        <v>73</v>
      </c>
      <c r="AS457" s="133">
        <v>76</v>
      </c>
      <c r="AT457" s="133">
        <v>74</v>
      </c>
      <c r="AU457" s="133">
        <v>74</v>
      </c>
      <c r="AV457" s="133">
        <v>76</v>
      </c>
      <c r="AW457" s="183"/>
      <c r="BB457" s="133">
        <v>22</v>
      </c>
      <c r="BC457" s="133">
        <v>24</v>
      </c>
      <c r="BD457" s="133">
        <v>1.5</v>
      </c>
      <c r="BE457" s="133">
        <v>15</v>
      </c>
      <c r="BF457" s="133">
        <v>1</v>
      </c>
      <c r="BG457" s="133">
        <v>1</v>
      </c>
      <c r="BH457" s="133">
        <v>15.5</v>
      </c>
      <c r="BI457" s="183"/>
      <c r="BN457" s="185" t="str">
        <v>...</v>
      </c>
      <c r="BO457" s="185" t="str">
        <v>...</v>
      </c>
      <c r="BP457" s="185" t="str">
        <v>...</v>
      </c>
      <c r="BQ457" s="185" t="str">
        <v>...</v>
      </c>
      <c r="BR457" s="185" t="str">
        <v>...</v>
      </c>
      <c r="BS457" s="185" t="str">
        <v>...</v>
      </c>
      <c r="BT457" s="185" t="str">
        <v>...</v>
      </c>
      <c r="BU457" s="199"/>
    </row>
    <row r="458" spans="2:73" x14ac:dyDescent="0.25">
      <c r="D458" s="149" t="str">
        <f>$D$146</f>
        <v>March</v>
      </c>
      <c r="E458" s="147">
        <f>$E$146</f>
        <v>3</v>
      </c>
      <c r="F458" s="184">
        <v>493.43</v>
      </c>
      <c r="G458" s="184">
        <v>380.25</v>
      </c>
      <c r="H458" s="184">
        <v>496.81</v>
      </c>
      <c r="I458" s="184">
        <v>572.77</v>
      </c>
      <c r="J458" s="184">
        <v>458.4</v>
      </c>
      <c r="K458" s="184">
        <v>526.27</v>
      </c>
      <c r="L458" s="184">
        <v>572.26</v>
      </c>
      <c r="M458" s="184"/>
      <c r="R458" s="133">
        <v>173.6</v>
      </c>
      <c r="S458" s="133">
        <v>118.7</v>
      </c>
      <c r="T458" s="133">
        <v>181.5</v>
      </c>
      <c r="U458" s="133">
        <v>244.7</v>
      </c>
      <c r="V458" s="133">
        <v>185</v>
      </c>
      <c r="W458" s="133">
        <v>216.1</v>
      </c>
      <c r="X458" s="133">
        <v>245.1</v>
      </c>
      <c r="Y458" s="183"/>
      <c r="AD458" s="134">
        <v>21.7</v>
      </c>
      <c r="AE458" s="134">
        <v>19.3</v>
      </c>
      <c r="AF458" s="134">
        <v>21.4</v>
      </c>
      <c r="AG458" s="134">
        <v>21.9</v>
      </c>
      <c r="AH458" s="134">
        <v>22.1</v>
      </c>
      <c r="AI458" s="134">
        <v>23</v>
      </c>
      <c r="AJ458" s="134">
        <v>22.3</v>
      </c>
      <c r="AK458" s="184"/>
      <c r="AP458" s="133">
        <v>73</v>
      </c>
      <c r="AQ458" s="133">
        <v>79</v>
      </c>
      <c r="AR458" s="133">
        <v>72</v>
      </c>
      <c r="AS458" s="133">
        <v>70</v>
      </c>
      <c r="AT458" s="133">
        <v>76</v>
      </c>
      <c r="AU458" s="133">
        <v>72</v>
      </c>
      <c r="AV458" s="133">
        <v>76</v>
      </c>
      <c r="AW458" s="183"/>
      <c r="BB458" s="133">
        <v>6</v>
      </c>
      <c r="BC458" s="133">
        <v>89.5</v>
      </c>
      <c r="BD458" s="133">
        <v>6</v>
      </c>
      <c r="BE458" s="133">
        <v>21.5</v>
      </c>
      <c r="BF458" s="133">
        <v>48.5</v>
      </c>
      <c r="BG458" s="133">
        <v>40.5</v>
      </c>
      <c r="BH458" s="133">
        <v>3.5</v>
      </c>
      <c r="BI458" s="183"/>
      <c r="BN458" s="185" t="str">
        <v>...</v>
      </c>
      <c r="BO458" s="185" t="str">
        <v>...</v>
      </c>
      <c r="BP458" s="185" t="str">
        <v>...</v>
      </c>
      <c r="BQ458" s="185" t="str">
        <v>...</v>
      </c>
      <c r="BR458" s="185" t="str">
        <v>...</v>
      </c>
      <c r="BS458" s="185" t="str">
        <v>...</v>
      </c>
      <c r="BT458" s="185" t="str">
        <v>...</v>
      </c>
      <c r="BU458" s="199"/>
    </row>
    <row r="459" spans="2:73" x14ac:dyDescent="0.25">
      <c r="D459" s="149" t="str">
        <f>$D$147</f>
        <v>April</v>
      </c>
      <c r="E459" s="147">
        <f>$E$147</f>
        <v>4</v>
      </c>
      <c r="F459" s="184">
        <v>644.66</v>
      </c>
      <c r="G459" s="184">
        <v>523.41</v>
      </c>
      <c r="H459" s="184">
        <v>497.64</v>
      </c>
      <c r="I459" s="184">
        <v>568.86</v>
      </c>
      <c r="J459" s="184">
        <v>548.11</v>
      </c>
      <c r="K459" s="184">
        <v>539.79999999999995</v>
      </c>
      <c r="L459" s="184">
        <v>575.46</v>
      </c>
      <c r="M459" s="184"/>
      <c r="R459" s="133">
        <v>240.2</v>
      </c>
      <c r="S459" s="133">
        <v>172.8</v>
      </c>
      <c r="T459" s="133">
        <v>129.69999999999999</v>
      </c>
      <c r="U459" s="133">
        <v>206.4</v>
      </c>
      <c r="V459" s="133">
        <v>208.9</v>
      </c>
      <c r="W459" s="133">
        <v>198.4</v>
      </c>
      <c r="X459" s="133">
        <v>215.6</v>
      </c>
      <c r="Y459" s="183"/>
      <c r="AD459" s="134">
        <v>24.9</v>
      </c>
      <c r="AE459" s="134">
        <v>26.1</v>
      </c>
      <c r="AF459" s="134">
        <v>24.3</v>
      </c>
      <c r="AG459" s="134">
        <v>25.4</v>
      </c>
      <c r="AH459" s="134">
        <v>25.6</v>
      </c>
      <c r="AI459" s="134">
        <v>23.2</v>
      </c>
      <c r="AJ459" s="134">
        <v>24.7</v>
      </c>
      <c r="AK459" s="184"/>
      <c r="AP459" s="133">
        <v>71</v>
      </c>
      <c r="AQ459" s="133">
        <v>77</v>
      </c>
      <c r="AR459" s="133">
        <v>72</v>
      </c>
      <c r="AS459" s="133">
        <v>68</v>
      </c>
      <c r="AT459" s="133">
        <v>74</v>
      </c>
      <c r="AU459" s="133">
        <v>70</v>
      </c>
      <c r="AV459" s="133">
        <v>73</v>
      </c>
      <c r="AW459" s="183"/>
      <c r="BB459" s="133">
        <v>42.2</v>
      </c>
      <c r="BC459" s="133">
        <v>195.5</v>
      </c>
      <c r="BD459" s="133">
        <v>58</v>
      </c>
      <c r="BE459" s="133">
        <v>1</v>
      </c>
      <c r="BF459" s="133">
        <v>78</v>
      </c>
      <c r="BG459" s="133">
        <v>23</v>
      </c>
      <c r="BH459" s="133">
        <v>23</v>
      </c>
      <c r="BI459" s="183"/>
      <c r="BN459" s="185" t="str">
        <v>...</v>
      </c>
      <c r="BO459" s="185" t="str">
        <v>...</v>
      </c>
      <c r="BP459" s="185" t="str">
        <v>...</v>
      </c>
      <c r="BQ459" s="185" t="str">
        <v>...</v>
      </c>
      <c r="BR459" s="185" t="str">
        <v>...</v>
      </c>
      <c r="BS459" s="185" t="str">
        <v>...</v>
      </c>
      <c r="BT459" s="185" t="str">
        <v>...</v>
      </c>
      <c r="BU459" s="199"/>
    </row>
    <row r="460" spans="2:73" x14ac:dyDescent="0.25">
      <c r="D460" s="149" t="str">
        <f>$D$148</f>
        <v>May</v>
      </c>
      <c r="E460" s="147">
        <f>$E$148</f>
        <v>5</v>
      </c>
      <c r="F460" s="184">
        <v>539.57000000000005</v>
      </c>
      <c r="G460" s="184">
        <v>596.66999999999996</v>
      </c>
      <c r="H460" s="184">
        <v>572.92999999999995</v>
      </c>
      <c r="I460" s="184">
        <v>694.03</v>
      </c>
      <c r="J460" s="184">
        <v>449.86</v>
      </c>
      <c r="K460" s="184">
        <v>556.12</v>
      </c>
      <c r="L460" s="184">
        <v>716.02</v>
      </c>
      <c r="M460" s="184"/>
      <c r="R460" s="133">
        <v>172</v>
      </c>
      <c r="S460" s="133">
        <v>199.5</v>
      </c>
      <c r="T460" s="133">
        <v>96.3</v>
      </c>
      <c r="U460" s="133">
        <v>258.39999999999998</v>
      </c>
      <c r="V460" s="133">
        <v>120.4</v>
      </c>
      <c r="W460" s="133">
        <v>207</v>
      </c>
      <c r="X460" s="133">
        <v>281.7</v>
      </c>
      <c r="Y460" s="183"/>
      <c r="AD460" s="134">
        <v>27.7</v>
      </c>
      <c r="AE460" s="134">
        <v>28.2</v>
      </c>
      <c r="AF460" s="134">
        <v>27.5</v>
      </c>
      <c r="AG460" s="134">
        <v>28.7</v>
      </c>
      <c r="AH460" s="134">
        <v>26.3</v>
      </c>
      <c r="AI460" s="134">
        <v>28.1</v>
      </c>
      <c r="AJ460" s="134">
        <v>29.4</v>
      </c>
      <c r="AK460" s="184"/>
      <c r="AP460" s="133">
        <v>76</v>
      </c>
      <c r="AQ460" s="133">
        <v>76</v>
      </c>
      <c r="AR460" s="133">
        <v>74</v>
      </c>
      <c r="AS460" s="133">
        <v>71</v>
      </c>
      <c r="AT460" s="133">
        <v>79</v>
      </c>
      <c r="AU460" s="133">
        <v>76</v>
      </c>
      <c r="AV460" s="133">
        <v>71</v>
      </c>
      <c r="AW460" s="183"/>
      <c r="BB460" s="133">
        <v>332</v>
      </c>
      <c r="BC460" s="133">
        <v>69</v>
      </c>
      <c r="BD460" s="133">
        <v>81.5</v>
      </c>
      <c r="BE460" s="133">
        <v>119</v>
      </c>
      <c r="BF460" s="133">
        <v>156</v>
      </c>
      <c r="BG460" s="133">
        <v>445</v>
      </c>
      <c r="BH460" s="133">
        <v>77.5</v>
      </c>
      <c r="BI460" s="183"/>
      <c r="BN460" s="185" t="str">
        <v>...</v>
      </c>
      <c r="BO460" s="185" t="str">
        <v>...</v>
      </c>
      <c r="BP460" s="185" t="str">
        <v>...</v>
      </c>
      <c r="BQ460" s="185" t="str">
        <v>...</v>
      </c>
      <c r="BR460" s="185" t="str">
        <v>...</v>
      </c>
      <c r="BS460" s="185" t="str">
        <v>...</v>
      </c>
      <c r="BT460" s="185" t="str">
        <v>...</v>
      </c>
      <c r="BU460" s="199"/>
    </row>
    <row r="461" spans="2:73" x14ac:dyDescent="0.25">
      <c r="D461" s="149" t="str">
        <f>$D$149</f>
        <v>June</v>
      </c>
      <c r="E461" s="147">
        <f>$E$149</f>
        <v>6</v>
      </c>
      <c r="F461" s="184">
        <v>728.99</v>
      </c>
      <c r="G461" s="184">
        <v>573.32000000000005</v>
      </c>
      <c r="H461" s="184">
        <v>536.44000000000005</v>
      </c>
      <c r="I461" s="184">
        <v>506.58</v>
      </c>
      <c r="J461" s="184">
        <v>500.11</v>
      </c>
      <c r="K461" s="184">
        <v>626.63</v>
      </c>
      <c r="L461" s="184">
        <v>457.59</v>
      </c>
      <c r="M461" s="184"/>
      <c r="R461" s="133">
        <v>255.1</v>
      </c>
      <c r="S461" s="133">
        <v>186.5</v>
      </c>
      <c r="T461" s="133">
        <v>169.2</v>
      </c>
      <c r="U461" s="133">
        <v>166.8</v>
      </c>
      <c r="V461" s="133">
        <v>151.80000000000001</v>
      </c>
      <c r="W461" s="133">
        <v>230</v>
      </c>
      <c r="X461" s="133">
        <v>139.69999999999999</v>
      </c>
      <c r="Y461" s="183"/>
      <c r="AD461" s="134">
        <v>30.5</v>
      </c>
      <c r="AE461" s="134">
        <v>29.3</v>
      </c>
      <c r="AF461" s="134">
        <v>29</v>
      </c>
      <c r="AG461" s="134">
        <v>28.5</v>
      </c>
      <c r="AH461" s="134">
        <v>28.9</v>
      </c>
      <c r="AI461" s="134">
        <v>29.8</v>
      </c>
      <c r="AJ461" s="134">
        <v>28.2</v>
      </c>
      <c r="AK461" s="184"/>
      <c r="AP461" s="133">
        <v>71</v>
      </c>
      <c r="AQ461" s="133">
        <v>78</v>
      </c>
      <c r="AR461" s="133">
        <v>78</v>
      </c>
      <c r="AS461" s="133">
        <v>76</v>
      </c>
      <c r="AT461" s="133">
        <v>78</v>
      </c>
      <c r="AU461" s="133">
        <v>73</v>
      </c>
      <c r="AV461" s="133">
        <v>82</v>
      </c>
      <c r="AW461" s="183"/>
      <c r="BB461" s="133">
        <v>7</v>
      </c>
      <c r="BC461" s="133">
        <v>491.5</v>
      </c>
      <c r="BD461" s="133">
        <v>279</v>
      </c>
      <c r="BE461" s="133">
        <v>503.5</v>
      </c>
      <c r="BF461" s="133">
        <v>312</v>
      </c>
      <c r="BG461" s="133">
        <v>73</v>
      </c>
      <c r="BH461" s="133">
        <v>775</v>
      </c>
      <c r="BI461" s="183"/>
      <c r="BN461" s="185" t="str">
        <v>...</v>
      </c>
      <c r="BO461" s="185" t="str">
        <v>...</v>
      </c>
      <c r="BP461" s="185" t="str">
        <v>...</v>
      </c>
      <c r="BQ461" s="185" t="str">
        <v>...</v>
      </c>
      <c r="BR461" s="185" t="str">
        <v>...</v>
      </c>
      <c r="BS461" s="185" t="str">
        <v>...</v>
      </c>
      <c r="BT461" s="185" t="str">
        <v>...</v>
      </c>
      <c r="BU461" s="199"/>
    </row>
    <row r="462" spans="2:73" x14ac:dyDescent="0.25">
      <c r="D462" s="149" t="str">
        <f>$D$150</f>
        <v>July</v>
      </c>
      <c r="E462" s="147">
        <f>$E$150</f>
        <v>7</v>
      </c>
      <c r="F462" s="184">
        <v>587.41</v>
      </c>
      <c r="G462" s="184">
        <v>623.79999999999995</v>
      </c>
      <c r="H462" s="184">
        <v>540.65</v>
      </c>
      <c r="I462" s="184">
        <v>572.85</v>
      </c>
      <c r="J462" s="184">
        <v>493.38</v>
      </c>
      <c r="K462" s="184">
        <v>583.09</v>
      </c>
      <c r="L462" s="184">
        <v>571.87</v>
      </c>
      <c r="M462" s="184"/>
      <c r="R462" s="133">
        <v>177.7</v>
      </c>
      <c r="S462" s="133">
        <v>210.5</v>
      </c>
      <c r="T462" s="133">
        <v>128.5</v>
      </c>
      <c r="U462" s="133">
        <v>178.3</v>
      </c>
      <c r="V462" s="133">
        <v>61.3</v>
      </c>
      <c r="W462" s="133">
        <v>205.2</v>
      </c>
      <c r="X462" s="133">
        <v>206.2</v>
      </c>
      <c r="Y462" s="183"/>
      <c r="AD462" s="134">
        <v>28.9</v>
      </c>
      <c r="AE462" s="134">
        <v>29.7</v>
      </c>
      <c r="AF462" s="134">
        <v>29.1</v>
      </c>
      <c r="AG462" s="134">
        <v>28.7</v>
      </c>
      <c r="AH462" s="134">
        <v>28.7</v>
      </c>
      <c r="AI462" s="134">
        <v>29.8</v>
      </c>
      <c r="AJ462" s="134">
        <v>29.1</v>
      </c>
      <c r="AK462" s="184"/>
      <c r="AP462" s="133">
        <v>78</v>
      </c>
      <c r="AQ462" s="133">
        <v>76</v>
      </c>
      <c r="AR462" s="133">
        <v>78</v>
      </c>
      <c r="AS462" s="133">
        <v>78</v>
      </c>
      <c r="AT462" s="133">
        <v>81</v>
      </c>
      <c r="AU462" s="133">
        <v>75</v>
      </c>
      <c r="AV462" s="133">
        <v>81</v>
      </c>
      <c r="AW462" s="183"/>
      <c r="BB462" s="133">
        <v>343.5</v>
      </c>
      <c r="BC462" s="133">
        <v>445.5</v>
      </c>
      <c r="BD462" s="133">
        <v>549</v>
      </c>
      <c r="BE462" s="133">
        <v>324</v>
      </c>
      <c r="BF462" s="133">
        <v>498</v>
      </c>
      <c r="BG462" s="133">
        <v>161.5</v>
      </c>
      <c r="BH462" s="133">
        <v>371</v>
      </c>
      <c r="BI462" s="183"/>
      <c r="BN462" s="185" t="str">
        <v>...</v>
      </c>
      <c r="BO462" s="185" t="str">
        <v>...</v>
      </c>
      <c r="BP462" s="185" t="str">
        <v>...</v>
      </c>
      <c r="BQ462" s="185" t="str">
        <v>...</v>
      </c>
      <c r="BR462" s="185" t="str">
        <v>...</v>
      </c>
      <c r="BS462" s="185" t="str">
        <v>...</v>
      </c>
      <c r="BT462" s="185" t="str">
        <v>...</v>
      </c>
      <c r="BU462" s="199"/>
    </row>
    <row r="463" spans="2:73" x14ac:dyDescent="0.25">
      <c r="D463" s="149" t="str">
        <f>$D$151</f>
        <v>August</v>
      </c>
      <c r="E463" s="147">
        <f>$E$151</f>
        <v>8</v>
      </c>
      <c r="F463" s="184">
        <v>464.71</v>
      </c>
      <c r="G463" s="184">
        <v>541.80999999999995</v>
      </c>
      <c r="H463" s="184">
        <v>567.72</v>
      </c>
      <c r="I463" s="184">
        <v>241.75</v>
      </c>
      <c r="J463" s="184">
        <v>349.9</v>
      </c>
      <c r="K463" s="184">
        <v>488.7</v>
      </c>
      <c r="L463" s="184">
        <v>476.45</v>
      </c>
      <c r="M463" s="184"/>
      <c r="R463" s="133">
        <v>143.5</v>
      </c>
      <c r="S463" s="133">
        <v>168.5</v>
      </c>
      <c r="T463" s="133">
        <v>115.2</v>
      </c>
      <c r="U463" s="133">
        <v>113.9</v>
      </c>
      <c r="V463" s="133">
        <v>61</v>
      </c>
      <c r="W463" s="133">
        <v>176.7</v>
      </c>
      <c r="X463" s="133">
        <v>4.9000000000000004</v>
      </c>
      <c r="Y463" s="183"/>
      <c r="AD463" s="134">
        <v>28.1</v>
      </c>
      <c r="AE463" s="134">
        <v>29</v>
      </c>
      <c r="AF463" s="134">
        <v>29.5</v>
      </c>
      <c r="AG463" s="134">
        <v>27.4</v>
      </c>
      <c r="AH463" s="134">
        <v>28.3</v>
      </c>
      <c r="AI463" s="134">
        <v>28.4</v>
      </c>
      <c r="AJ463" s="134">
        <v>28.4</v>
      </c>
      <c r="AK463" s="184"/>
      <c r="AP463" s="133">
        <v>80</v>
      </c>
      <c r="AQ463" s="133">
        <v>79</v>
      </c>
      <c r="AR463" s="133">
        <v>78</v>
      </c>
      <c r="AS463" s="133">
        <v>82</v>
      </c>
      <c r="AT463" s="133">
        <v>80</v>
      </c>
      <c r="AU463" s="133">
        <v>80</v>
      </c>
      <c r="AV463" s="133">
        <v>82</v>
      </c>
      <c r="AW463" s="183"/>
      <c r="BB463" s="133">
        <v>720.5</v>
      </c>
      <c r="BC463" s="133">
        <v>115</v>
      </c>
      <c r="BD463" s="133">
        <v>115.5</v>
      </c>
      <c r="BE463" s="133">
        <v>1095.5</v>
      </c>
      <c r="BF463" s="133">
        <v>728</v>
      </c>
      <c r="BG463" s="133">
        <v>702.5</v>
      </c>
      <c r="BH463" s="133">
        <v>658.5</v>
      </c>
      <c r="BI463" s="183"/>
      <c r="BN463" s="185" t="str">
        <v>...</v>
      </c>
      <c r="BO463" s="185" t="str">
        <v>...</v>
      </c>
      <c r="BP463" s="185" t="str">
        <v>...</v>
      </c>
      <c r="BQ463" s="185" t="str">
        <v>...</v>
      </c>
      <c r="BR463" s="185" t="str">
        <v>...</v>
      </c>
      <c r="BS463" s="185" t="str">
        <v>...</v>
      </c>
      <c r="BT463" s="185" t="str">
        <v>...</v>
      </c>
      <c r="BU463" s="199"/>
    </row>
    <row r="464" spans="2:73" x14ac:dyDescent="0.25">
      <c r="D464" s="149" t="str">
        <f>$D$152</f>
        <v>September</v>
      </c>
      <c r="E464" s="147">
        <f>$E$152</f>
        <v>9</v>
      </c>
      <c r="F464" s="184">
        <v>522.66999999999996</v>
      </c>
      <c r="G464" s="184">
        <v>442.58</v>
      </c>
      <c r="H464" s="184">
        <v>528.84</v>
      </c>
      <c r="I464" s="184">
        <v>529.78</v>
      </c>
      <c r="J464" s="184">
        <v>449.32</v>
      </c>
      <c r="K464" s="184">
        <v>545.35</v>
      </c>
      <c r="L464" s="184">
        <v>554.48</v>
      </c>
      <c r="M464" s="184"/>
      <c r="R464" s="133">
        <v>189.2</v>
      </c>
      <c r="S464" s="133">
        <v>140.19999999999999</v>
      </c>
      <c r="T464" s="133">
        <v>190.2</v>
      </c>
      <c r="U464" s="133">
        <v>202</v>
      </c>
      <c r="V464" s="133">
        <v>177.1</v>
      </c>
      <c r="W464" s="133">
        <v>228.8</v>
      </c>
      <c r="X464" s="133">
        <v>184.2</v>
      </c>
      <c r="Y464" s="183"/>
      <c r="AD464" s="134">
        <v>28.1</v>
      </c>
      <c r="AE464" s="134">
        <v>27.8</v>
      </c>
      <c r="AF464" s="134">
        <v>29.6</v>
      </c>
      <c r="AG464" s="134">
        <v>28.3</v>
      </c>
      <c r="AH464" s="134">
        <v>27.7</v>
      </c>
      <c r="AI464" s="134">
        <v>28.8</v>
      </c>
      <c r="AJ464" s="134">
        <v>29.3</v>
      </c>
      <c r="AK464" s="184"/>
      <c r="AP464" s="133">
        <v>76</v>
      </c>
      <c r="AQ464" s="133">
        <v>81</v>
      </c>
      <c r="AR464" s="133">
        <v>75</v>
      </c>
      <c r="AS464" s="133">
        <v>77</v>
      </c>
      <c r="AT464" s="133">
        <v>75</v>
      </c>
      <c r="AU464" s="133">
        <v>73</v>
      </c>
      <c r="AV464" s="133">
        <v>76</v>
      </c>
      <c r="AW464" s="183"/>
      <c r="BB464" s="133">
        <v>272</v>
      </c>
      <c r="BC464" s="133">
        <v>1177.5</v>
      </c>
      <c r="BD464" s="133">
        <v>21</v>
      </c>
      <c r="BE464" s="133">
        <v>46.5</v>
      </c>
      <c r="BF464" s="133">
        <v>294.5</v>
      </c>
      <c r="BG464" s="133">
        <v>61.5</v>
      </c>
      <c r="BH464" s="133">
        <v>84</v>
      </c>
      <c r="BI464" s="183"/>
      <c r="BN464" s="185" t="str">
        <v>...</v>
      </c>
      <c r="BO464" s="185" t="str">
        <v>...</v>
      </c>
      <c r="BP464" s="185" t="str">
        <v>...</v>
      </c>
      <c r="BQ464" s="185" t="str">
        <v>...</v>
      </c>
      <c r="BR464" s="185" t="str">
        <v>...</v>
      </c>
      <c r="BS464" s="185" t="str">
        <v>...</v>
      </c>
      <c r="BT464" s="185" t="str">
        <v>...</v>
      </c>
      <c r="BU464" s="199"/>
    </row>
    <row r="465" spans="2:73" x14ac:dyDescent="0.25">
      <c r="D465" s="149" t="str">
        <f>$D$153</f>
        <v>October</v>
      </c>
      <c r="E465" s="147">
        <f>$E$153</f>
        <v>10</v>
      </c>
      <c r="F465" s="184">
        <v>478.62</v>
      </c>
      <c r="G465" s="184">
        <v>472.5</v>
      </c>
      <c r="H465" s="184">
        <v>484.6</v>
      </c>
      <c r="I465" s="184">
        <v>511.44</v>
      </c>
      <c r="J465" s="184">
        <v>590.58000000000004</v>
      </c>
      <c r="K465" s="184">
        <v>470.26</v>
      </c>
      <c r="L465" s="184">
        <v>487.63</v>
      </c>
      <c r="M465" s="184"/>
      <c r="R465" s="133">
        <v>174.1</v>
      </c>
      <c r="S465" s="133">
        <v>155.9</v>
      </c>
      <c r="T465" s="133">
        <v>216.3</v>
      </c>
      <c r="U465" s="133">
        <v>231.6</v>
      </c>
      <c r="V465" s="133">
        <v>230.2</v>
      </c>
      <c r="W465" s="133">
        <v>204.3</v>
      </c>
      <c r="X465" s="133">
        <v>204.9</v>
      </c>
      <c r="Y465" s="183"/>
      <c r="AD465" s="134">
        <v>26.4</v>
      </c>
      <c r="AE465" s="134">
        <v>27.4</v>
      </c>
      <c r="AF465" s="134">
        <v>26.7</v>
      </c>
      <c r="AG465" s="134">
        <v>25.3</v>
      </c>
      <c r="AH465" s="134">
        <v>26.5</v>
      </c>
      <c r="AI465" s="134">
        <v>26.4</v>
      </c>
      <c r="AJ465" s="134">
        <v>27.1</v>
      </c>
      <c r="AK465" s="184"/>
      <c r="AP465" s="133">
        <v>78</v>
      </c>
      <c r="AQ465" s="133">
        <v>81</v>
      </c>
      <c r="AR465" s="133">
        <v>74</v>
      </c>
      <c r="AS465" s="133">
        <v>71</v>
      </c>
      <c r="AT465" s="133">
        <v>69</v>
      </c>
      <c r="AU465" s="133">
        <v>73</v>
      </c>
      <c r="AV465" s="133">
        <v>75</v>
      </c>
      <c r="AW465" s="183"/>
      <c r="BB465" s="133">
        <v>65</v>
      </c>
      <c r="BC465" s="133">
        <v>72</v>
      </c>
      <c r="BD465" s="133">
        <v>44</v>
      </c>
      <c r="BE465" s="133">
        <v>1.5</v>
      </c>
      <c r="BF465" s="133">
        <v>4</v>
      </c>
      <c r="BG465" s="133">
        <v>2</v>
      </c>
      <c r="BH465" s="133">
        <v>32.5</v>
      </c>
      <c r="BI465" s="183"/>
      <c r="BN465" s="185" t="str">
        <v>...</v>
      </c>
      <c r="BO465" s="185" t="str">
        <v>...</v>
      </c>
      <c r="BP465" s="185" t="str">
        <v>...</v>
      </c>
      <c r="BQ465" s="185" t="str">
        <v>...</v>
      </c>
      <c r="BR465" s="185" t="str">
        <v>...</v>
      </c>
      <c r="BS465" s="185" t="str">
        <v>...</v>
      </c>
      <c r="BT465" s="185" t="str">
        <v>...</v>
      </c>
      <c r="BU465" s="199"/>
    </row>
    <row r="466" spans="2:73" x14ac:dyDescent="0.25">
      <c r="D466" s="149" t="str">
        <f>$D$154</f>
        <v>November</v>
      </c>
      <c r="E466" s="147">
        <f>$E$154</f>
        <v>11</v>
      </c>
      <c r="F466" s="184">
        <v>351.22</v>
      </c>
      <c r="G466" s="184">
        <v>390.38</v>
      </c>
      <c r="H466" s="184">
        <v>367.47</v>
      </c>
      <c r="I466" s="184">
        <v>377.25</v>
      </c>
      <c r="J466" s="184">
        <v>509.67</v>
      </c>
      <c r="K466" s="184">
        <v>361.18</v>
      </c>
      <c r="L466" s="184">
        <v>426.68</v>
      </c>
      <c r="M466" s="184"/>
      <c r="R466" s="133">
        <v>150.6</v>
      </c>
      <c r="S466" s="133">
        <v>147.19999999999999</v>
      </c>
      <c r="T466" s="133">
        <v>157.80000000000001</v>
      </c>
      <c r="U466" s="133">
        <v>171.2</v>
      </c>
      <c r="V466" s="133">
        <v>212</v>
      </c>
      <c r="W466" s="133">
        <v>161.19999999999999</v>
      </c>
      <c r="X466" s="133">
        <v>197</v>
      </c>
      <c r="Y466" s="183"/>
      <c r="AD466" s="134">
        <v>24.6</v>
      </c>
      <c r="AE466" s="134">
        <v>23.8</v>
      </c>
      <c r="AF466" s="134">
        <v>23.6</v>
      </c>
      <c r="AG466" s="134">
        <v>23.6</v>
      </c>
      <c r="AH466" s="134">
        <v>23.1</v>
      </c>
      <c r="AI466" s="134">
        <v>23.8</v>
      </c>
      <c r="AJ466" s="134">
        <v>23.1</v>
      </c>
      <c r="AK466" s="184"/>
      <c r="AP466" s="133">
        <v>76</v>
      </c>
      <c r="AQ466" s="133">
        <v>77</v>
      </c>
      <c r="AR466" s="133">
        <v>78</v>
      </c>
      <c r="AS466" s="133">
        <v>77</v>
      </c>
      <c r="AT466" s="133">
        <v>70</v>
      </c>
      <c r="AU466" s="133">
        <v>78</v>
      </c>
      <c r="AV466" s="133">
        <v>74</v>
      </c>
      <c r="AW466" s="183"/>
      <c r="BB466" s="133">
        <v>1</v>
      </c>
      <c r="BC466" s="133">
        <v>3</v>
      </c>
      <c r="BD466" s="133">
        <v>1.5</v>
      </c>
      <c r="BE466" s="133">
        <v>2.5</v>
      </c>
      <c r="BF466" s="133" t="str">
        <v>T</v>
      </c>
      <c r="BG466" s="133">
        <v>65</v>
      </c>
      <c r="BH466" s="133">
        <v>4</v>
      </c>
      <c r="BI466" s="183"/>
      <c r="BN466" s="185" t="str">
        <v>...</v>
      </c>
      <c r="BO466" s="185" t="str">
        <v>...</v>
      </c>
      <c r="BP466" s="185" t="str">
        <v>...</v>
      </c>
      <c r="BQ466" s="185" t="str">
        <v>...</v>
      </c>
      <c r="BR466" s="185" t="str">
        <v>...</v>
      </c>
      <c r="BS466" s="185" t="str">
        <v>...</v>
      </c>
      <c r="BT466" s="185" t="str">
        <v>...</v>
      </c>
      <c r="BU466" s="199"/>
    </row>
    <row r="467" spans="2:73" x14ac:dyDescent="0.25">
      <c r="D467" s="149" t="str">
        <f>$D$155</f>
        <v>December</v>
      </c>
      <c r="E467" s="147">
        <f>$E$155</f>
        <v>12</v>
      </c>
      <c r="F467" s="184">
        <v>398.16</v>
      </c>
      <c r="G467" s="184">
        <v>396.97</v>
      </c>
      <c r="H467" s="184">
        <v>352.7</v>
      </c>
      <c r="I467" s="184">
        <v>408.49</v>
      </c>
      <c r="J467" s="184">
        <v>351.03</v>
      </c>
      <c r="K467" s="184">
        <v>344.15</v>
      </c>
      <c r="L467" s="184">
        <v>397.97</v>
      </c>
      <c r="M467" s="184"/>
      <c r="R467" s="133">
        <v>188.6</v>
      </c>
      <c r="S467" s="133">
        <v>159.5</v>
      </c>
      <c r="T467" s="133">
        <v>165.2</v>
      </c>
      <c r="U467" s="133">
        <v>212.7</v>
      </c>
      <c r="V467" s="133">
        <v>168.6</v>
      </c>
      <c r="W467" s="133">
        <v>139.9</v>
      </c>
      <c r="X467" s="133">
        <v>200.3</v>
      </c>
      <c r="Y467" s="183"/>
      <c r="AD467" s="134">
        <v>20.3</v>
      </c>
      <c r="AE467" s="134">
        <v>20.399999999999999</v>
      </c>
      <c r="AF467" s="134">
        <v>18.899999999999999</v>
      </c>
      <c r="AG467" s="134">
        <v>21.2</v>
      </c>
      <c r="AH467" s="134">
        <v>19.399999999999999</v>
      </c>
      <c r="AI467" s="134">
        <v>19.899999999999999</v>
      </c>
      <c r="AJ467" s="134">
        <v>19.3</v>
      </c>
      <c r="AK467" s="184"/>
      <c r="AP467" s="133">
        <v>75</v>
      </c>
      <c r="AQ467" s="133">
        <v>77</v>
      </c>
      <c r="AR467" s="133">
        <v>74</v>
      </c>
      <c r="AS467" s="133">
        <v>73</v>
      </c>
      <c r="AT467" s="133">
        <v>75</v>
      </c>
      <c r="AU467" s="133">
        <v>76</v>
      </c>
      <c r="AV467" s="133">
        <v>76</v>
      </c>
      <c r="AW467" s="183"/>
      <c r="BB467" s="133">
        <v>17</v>
      </c>
      <c r="BC467" s="133">
        <v>3.5</v>
      </c>
      <c r="BD467" s="133">
        <v>2.5</v>
      </c>
      <c r="BE467" s="133">
        <v>0</v>
      </c>
      <c r="BF467" s="133">
        <v>73.5</v>
      </c>
      <c r="BG467" s="133">
        <v>9</v>
      </c>
      <c r="BH467" s="133">
        <v>13.5</v>
      </c>
      <c r="BI467" s="183"/>
      <c r="BN467" s="185" t="str">
        <v>...</v>
      </c>
      <c r="BO467" s="185" t="str">
        <v>...</v>
      </c>
      <c r="BP467" s="185" t="str">
        <v>...</v>
      </c>
      <c r="BQ467" s="185" t="str">
        <v>...</v>
      </c>
      <c r="BR467" s="185" t="str">
        <v>...</v>
      </c>
      <c r="BS467" s="185" t="str">
        <v>...</v>
      </c>
      <c r="BT467" s="185" t="str">
        <v>...</v>
      </c>
      <c r="BU467" s="199"/>
    </row>
    <row r="468" spans="2:73" x14ac:dyDescent="0.25">
      <c r="B468" s="195" t="str">
        <f>_xlfn.XLOOKUP(C468,TableStation[Station],TableStation[Name])</f>
        <v>高雄</v>
      </c>
      <c r="C468" s="196" t="s">
        <v>11931</v>
      </c>
      <c r="D468" s="197" t="str">
        <f>$D$144</f>
        <v>January</v>
      </c>
      <c r="E468" s="198">
        <f>$E$144</f>
        <v>1</v>
      </c>
      <c r="F468" s="184" cm="1">
        <f t="array" ref="F468:F479">_xlfn._xlws.FILTER(DatabaseYr[GloblRad],(DatabaseYr[Station]=$C468)*(DatabaseYr[year]=F$38),"not yet")</f>
        <v>408.6</v>
      </c>
      <c r="G468" s="184" cm="1">
        <f t="array" ref="G468:G479">_xlfn._xlws.FILTER(DatabaseYr[GloblRad],(DatabaseYr[Station]=$C468)*(DatabaseYr[year]=G$38),"not yet")</f>
        <v>281.51</v>
      </c>
      <c r="H468" s="184" cm="1">
        <f t="array" ref="H468:H479">_xlfn._xlws.FILTER(DatabaseYr[GloblRad],(DatabaseYr[Station]=$C468)*(DatabaseYr[year]=H$38),"not yet")</f>
        <v>434.37</v>
      </c>
      <c r="I468" s="184" cm="1">
        <f t="array" ref="I468:I479">_xlfn._xlws.FILTER(DatabaseYr[GloblRad],(DatabaseYr[Station]=$C468)*(DatabaseYr[year]=I$38),"not yet")</f>
        <v>368.06</v>
      </c>
      <c r="J468" s="184" cm="1">
        <f t="array" ref="J468:J479">_xlfn._xlws.FILTER(DatabaseYr[GloblRad],(DatabaseYr[Station]=$C468)*(DatabaseYr[year]=J$38),"not yet")</f>
        <v>353.3</v>
      </c>
      <c r="K468" s="184" cm="1">
        <f t="array" ref="K468:K479">_xlfn._xlws.FILTER(DatabaseYr[GloblRad],(DatabaseYr[Station]=$C468)*(DatabaseYr[year]=K$38),"not yet")</f>
        <v>488.08</v>
      </c>
      <c r="L468" s="184" cm="1">
        <f t="array" ref="L468:L479">_xlfn._xlws.FILTER(DatabaseYr[GloblRad],(DatabaseYr[Station]=$C468)*(DatabaseYr[year]=L$38),"not yet")</f>
        <v>408.76</v>
      </c>
      <c r="M468" s="184" t="str" cm="1">
        <f t="array" ref="M468">_xlfn._xlws.FILTER(DatabaseYr[GloblRad],(DatabaseYr[Station]=$C468)*(DatabaseYr[year]=M$38),"not yet")</f>
        <v>not yet</v>
      </c>
      <c r="R468" s="133" cm="1">
        <f t="array" ref="R468:R479">_xlfn._xlws.FILTER(DatabaseYr[SunShine],(DatabaseYr[Station]=$C468)*(DatabaseYr[year]=F$38),"not yet")</f>
        <v>199.8</v>
      </c>
      <c r="S468" s="133" cm="1">
        <f t="array" ref="S468:S479">_xlfn._xlws.FILTER(DatabaseYr[SunShine],(DatabaseYr[Station]=$C468)*(DatabaseYr[year]=S$38),"not yet")</f>
        <v>120.9</v>
      </c>
      <c r="T468" s="133" cm="1">
        <f t="array" ref="T468:T479">_xlfn._xlws.FILTER(DatabaseYr[SunShine],(DatabaseYr[Station]=$C468)*(DatabaseYr[year]=T$38),"not yet")</f>
        <v>205.1</v>
      </c>
      <c r="U468" s="133" cm="1">
        <f t="array" ref="U468:U479">_xlfn._xlws.FILTER(DatabaseYr[SunShine],(DatabaseYr[Station]=$C468)*(DatabaseYr[year]=U$38),"not yet")</f>
        <v>149</v>
      </c>
      <c r="V468" s="133" cm="1">
        <f t="array" ref="V468:V479">_xlfn._xlws.FILTER(DatabaseYr[SunShine],(DatabaseYr[Station]=$C468)*(DatabaseYr[year]=V$38),"not yet")</f>
        <v>154.5</v>
      </c>
      <c r="W468" s="133" cm="1">
        <f t="array" ref="W468:W479">_xlfn._xlws.FILTER(DatabaseYr[SunShine],(DatabaseYr[Station]=$C468)*(DatabaseYr[year]=W$38),"not yet")</f>
        <v>228</v>
      </c>
      <c r="X468" s="133" cm="1">
        <f t="array" ref="X468:X479">_xlfn._xlws.FILTER(DatabaseYr[SunShine],(DatabaseYr[Station]=$C468)*(DatabaseYr[year]=X$38),"not yet")</f>
        <v>204.1</v>
      </c>
      <c r="Y468" s="183" t="str" cm="1">
        <f t="array" ref="Y468">_xlfn._xlws.FILTER(DatabaseYr[SunShine],(DatabaseYr[Station]=$C468)*(DatabaseYr[year]=Y$38),"not yet")</f>
        <v>not yet</v>
      </c>
      <c r="AD468" s="134" cm="1">
        <f t="array" ref="AD468:AD479">_xlfn._xlws.FILTER(DatabaseYr[Temperature],(DatabaseYr[Station]=$C468)*(DatabaseYr[year]=AD$38),"not yet")</f>
        <v>19.899999999999999</v>
      </c>
      <c r="AE468" s="134" cm="1">
        <f t="array" ref="AE468:AE479">_xlfn._xlws.FILTER(DatabaseYr[Temperature],(DatabaseYr[Station]=$C468)*(DatabaseYr[year]=AE$38),"not yet")</f>
        <v>19.3</v>
      </c>
      <c r="AF468" s="134" cm="1">
        <f t="array" ref="AF468:AF479">_xlfn._xlws.FILTER(DatabaseYr[Temperature],(DatabaseYr[Station]=$C468)*(DatabaseYr[year]=AF$38),"not yet")</f>
        <v>21.7</v>
      </c>
      <c r="AG468" s="134" cm="1">
        <f t="array" ref="AG468:AG479">_xlfn._xlws.FILTER(DatabaseYr[Temperature],(DatabaseYr[Station]=$C468)*(DatabaseYr[year]=AG$38),"not yet")</f>
        <v>20.399999999999999</v>
      </c>
      <c r="AH468" s="134" cm="1">
        <f t="array" ref="AH468:AH479">_xlfn._xlws.FILTER(DatabaseYr[Temperature],(DatabaseYr[Station]=$C468)*(DatabaseYr[year]=AH$38),"not yet")</f>
        <v>21.9</v>
      </c>
      <c r="AI468" s="134" cm="1">
        <f t="array" ref="AI468:AI479">_xlfn._xlws.FILTER(DatabaseYr[Temperature],(DatabaseYr[Station]=$C468)*(DatabaseYr[year]=AI$38),"not yet")</f>
        <v>20.9</v>
      </c>
      <c r="AJ468" s="134" cm="1">
        <f t="array" ref="AJ468:AJ479">_xlfn._xlws.FILTER(DatabaseYr[Temperature],(DatabaseYr[Station]=$C468)*(DatabaseYr[year]=AJ$38),"not yet")</f>
        <v>18.3</v>
      </c>
      <c r="AK468" s="184" t="str" cm="1">
        <f t="array" ref="AK468">_xlfn._xlws.FILTER(DatabaseYr[Temperature],(DatabaseYr[Station]=$C468)*(DatabaseYr[year]=AK$38),"not yet")</f>
        <v>not yet</v>
      </c>
      <c r="AP468" s="133" cm="1">
        <f t="array" ref="AP468:AP479">_xlfn._xlws.FILTER(DatabaseYr[RH],(DatabaseYr[Station]=$C468)*(DatabaseYr[year]=AP$38),"not yet")</f>
        <v>66</v>
      </c>
      <c r="AQ468" s="133" cm="1">
        <f t="array" ref="AQ468:AQ479">_xlfn._xlws.FILTER(DatabaseYr[RH],(DatabaseYr[Station]=$C468)*(DatabaseYr[year]=AQ$38),"not yet")</f>
        <v>76</v>
      </c>
      <c r="AR468" s="133" cm="1">
        <f t="array" ref="AR468:AR479">_xlfn._xlws.FILTER(DatabaseYr[RH],(DatabaseYr[Station]=$C468)*(DatabaseYr[year]=AR$38),"not yet")</f>
        <v>70</v>
      </c>
      <c r="AS468" s="133" cm="1">
        <f t="array" ref="AS468:AS479">_xlfn._xlws.FILTER(DatabaseYr[RH],(DatabaseYr[Station]=$C468)*(DatabaseYr[year]=AS$38),"not yet")</f>
        <v>72</v>
      </c>
      <c r="AT468" s="133" cm="1">
        <f t="array" ref="AT468:AT479">_xlfn._xlws.FILTER(DatabaseYr[RH],(DatabaseYr[Station]=$C468)*(DatabaseYr[year]=AT$38),"not yet")</f>
        <v>71</v>
      </c>
      <c r="AU468" s="133" cm="1">
        <f t="array" ref="AU468:AU479">_xlfn._xlws.FILTER(DatabaseYr[RH],(DatabaseYr[Station]=$C468)*(DatabaseYr[year]=AU$38),"not yet")</f>
        <v>70</v>
      </c>
      <c r="AV468" s="133" cm="1">
        <f t="array" ref="AV468:AV479">_xlfn._xlws.FILTER(DatabaseYr[RH],(DatabaseYr[Station]=$C468)*(DatabaseYr[year]=AV$38),"not yet")</f>
        <v>69</v>
      </c>
      <c r="AW468" s="183" t="str" cm="1">
        <f t="array" ref="AW468">_xlfn._xlws.FILTER(DatabaseYr[RH],(DatabaseYr[Station]=$C468)*(DatabaseYr[year]=AW$38),"not yet")</f>
        <v>not yet</v>
      </c>
      <c r="BB468" s="133" cm="1">
        <f t="array" ref="BB468:BB479">_xlfn._xlws.FILTER(DatabaseYr[Precp],(DatabaseYr[Station]=$C468)*(DatabaseYr[year]=BB$38),"not yet")</f>
        <v>6</v>
      </c>
      <c r="BC468" s="133" cm="1">
        <f t="array" ref="BC468:BC479">_xlfn._xlws.FILTER(DatabaseYr[Precp],(DatabaseYr[Station]=$C468)*(DatabaseYr[year]=BC$38),"not yet")</f>
        <v>179.5</v>
      </c>
      <c r="BD468" s="133" cm="1">
        <f t="array" ref="BD468:BD479">_xlfn._xlws.FILTER(DatabaseYr[Precp],(DatabaseYr[Station]=$C468)*(DatabaseYr[year]=BD$38),"not yet")</f>
        <v>0</v>
      </c>
      <c r="BE468" s="133" cm="1">
        <f t="array" ref="BE468:BE479">_xlfn._xlws.FILTER(DatabaseYr[Precp],(DatabaseYr[Station]=$C468)*(DatabaseYr[year]=BE$38),"not yet")</f>
        <v>23.5</v>
      </c>
      <c r="BF468" s="133" cm="1">
        <f t="array" ref="BF468:BF479">_xlfn._xlws.FILTER(DatabaseYr[Precp],(DatabaseYr[Station]=$C468)*(DatabaseYr[year]=BF$38),"not yet")</f>
        <v>2.5</v>
      </c>
      <c r="BG468" s="133" cm="1">
        <f t="array" ref="BG468:BG479">_xlfn._xlws.FILTER(DatabaseYr[Precp],(DatabaseYr[Station]=$C468)*(DatabaseYr[year]=BG$38),"not yet")</f>
        <v>26.5</v>
      </c>
      <c r="BH468" s="133" cm="1">
        <f t="array" ref="BH468:BH479">_xlfn._xlws.FILTER(DatabaseYr[Precp],(DatabaseYr[Station]=$C468)*(DatabaseYr[year]=BH$38),"not yet")</f>
        <v>1</v>
      </c>
      <c r="BI468" s="183" t="str" cm="1">
        <f t="array" ref="BI468">_xlfn._xlws.FILTER(DatabaseYr[Precp],(DatabaseYr[Station]=$C468)*(DatabaseYr[year]=BI$38),"not yet")</f>
        <v>not yet</v>
      </c>
      <c r="BN468" s="185" cm="1">
        <f t="array" ref="BN468:BN479">_xlfn._xlws.FILTER(DatabaseYr[Cloud Amount],(DatabaseYr[Station]=$C468)*(DatabaseYr[year]=BB$38),"not yet")</f>
        <v>5</v>
      </c>
      <c r="BO468" s="185" cm="1">
        <f t="array" ref="BO468:BO479">_xlfn._xlws.FILTER(DatabaseYr[Cloud Amount],(DatabaseYr[Station]=$C468)*(DatabaseYr[year]=BC$38),"not yet")</f>
        <v>6.8</v>
      </c>
      <c r="BP468" s="185" cm="1">
        <f t="array" ref="BP468:BP479">_xlfn._xlws.FILTER(DatabaseYr[Cloud Amount],(DatabaseYr[Station]=$C468)*(DatabaseYr[year]=BD$38),"not yet")</f>
        <v>4.5</v>
      </c>
      <c r="BQ468" s="185" cm="1">
        <f t="array" ref="BQ468:BQ479">_xlfn._xlws.FILTER(DatabaseYr[Cloud Amount],(DatabaseYr[Station]=$C468)*(DatabaseYr[year]=BE$38),"not yet")</f>
        <v>6</v>
      </c>
      <c r="BR468" s="185" cm="1">
        <f t="array" ref="BR468:BR479">_xlfn._xlws.FILTER(DatabaseYr[Cloud Amount],(DatabaseYr[Station]=$C468)*(DatabaseYr[year]=BF$38),"not yet")</f>
        <v>5.2</v>
      </c>
      <c r="BS468" s="185" cm="1">
        <f t="array" ref="BS468:BS479">_xlfn._xlws.FILTER(DatabaseYr[Cloud Amount],(DatabaseYr[Station]=$C468)*(DatabaseYr[year]=BG$38),"not yet")</f>
        <v>3</v>
      </c>
      <c r="BT468" s="185" cm="1">
        <f t="array" ref="BT468:BT479">_xlfn._xlws.FILTER(DatabaseYr[Cloud Amount],(DatabaseYr[Station]=$C468)*(DatabaseYr[year]=BH$38),"not yet")</f>
        <v>3.8</v>
      </c>
      <c r="BU468" s="199" t="str" cm="1">
        <f t="array" ref="BU468">_xlfn._xlws.FILTER(DatabaseYr[Cloud Amount],(DatabaseYr[Station]=$C468)*(DatabaseYr[year]=BI$38),"not yet")</f>
        <v>not yet</v>
      </c>
    </row>
    <row r="469" spans="2:73" x14ac:dyDescent="0.25">
      <c r="D469" s="149" t="str">
        <f>$D$145</f>
        <v>February</v>
      </c>
      <c r="E469" s="147">
        <f>$E$145</f>
        <v>2</v>
      </c>
      <c r="F469" s="184">
        <v>419.95</v>
      </c>
      <c r="G469" s="184">
        <v>387.9</v>
      </c>
      <c r="H469" s="184">
        <v>423.23</v>
      </c>
      <c r="I469" s="184">
        <v>370.3</v>
      </c>
      <c r="J469" s="184">
        <v>446.4</v>
      </c>
      <c r="K469" s="184">
        <v>525.74</v>
      </c>
      <c r="L469" s="184">
        <v>470.92</v>
      </c>
      <c r="M469" s="184"/>
      <c r="R469" s="133">
        <v>194.8</v>
      </c>
      <c r="S469" s="133">
        <v>164.6</v>
      </c>
      <c r="T469" s="133">
        <v>166.1</v>
      </c>
      <c r="U469" s="133">
        <v>136.80000000000001</v>
      </c>
      <c r="V469" s="133">
        <v>221.1</v>
      </c>
      <c r="W469" s="133">
        <v>218.7</v>
      </c>
      <c r="X469" s="133">
        <v>228.6</v>
      </c>
      <c r="Y469" s="183"/>
      <c r="AD469" s="134">
        <v>20.8</v>
      </c>
      <c r="AE469" s="134">
        <v>19.600000000000001</v>
      </c>
      <c r="AF469" s="134">
        <v>21.1</v>
      </c>
      <c r="AG469" s="134">
        <v>19.8</v>
      </c>
      <c r="AH469" s="134">
        <v>23.8</v>
      </c>
      <c r="AI469" s="134">
        <v>21.8</v>
      </c>
      <c r="AJ469" s="134">
        <v>20.8</v>
      </c>
      <c r="AK469" s="184"/>
      <c r="AP469" s="133">
        <v>69</v>
      </c>
      <c r="AQ469" s="133">
        <v>70</v>
      </c>
      <c r="AR469" s="133">
        <v>67</v>
      </c>
      <c r="AS469" s="133">
        <v>67</v>
      </c>
      <c r="AT469" s="133">
        <v>71</v>
      </c>
      <c r="AU469" s="133">
        <v>69</v>
      </c>
      <c r="AV469" s="133">
        <v>72</v>
      </c>
      <c r="AW469" s="183"/>
      <c r="BB469" s="133">
        <v>38</v>
      </c>
      <c r="BC469" s="133">
        <v>24.5</v>
      </c>
      <c r="BD469" s="133">
        <v>0</v>
      </c>
      <c r="BE469" s="133">
        <v>4.5</v>
      </c>
      <c r="BF469" s="133">
        <v>12.5</v>
      </c>
      <c r="BG469" s="133">
        <v>0.5</v>
      </c>
      <c r="BH469" s="133">
        <v>27.9</v>
      </c>
      <c r="BI469" s="183"/>
      <c r="BN469" s="185">
        <v>4.0999999999999996</v>
      </c>
      <c r="BO469" s="185">
        <v>5.4</v>
      </c>
      <c r="BP469" s="185">
        <v>5.4</v>
      </c>
      <c r="BQ469" s="185">
        <v>6.4</v>
      </c>
      <c r="BR469" s="185">
        <v>3.5</v>
      </c>
      <c r="BS469" s="185">
        <v>3.5</v>
      </c>
      <c r="BT469" s="185">
        <v>2.6</v>
      </c>
      <c r="BU469" s="199"/>
    </row>
    <row r="470" spans="2:73" x14ac:dyDescent="0.25">
      <c r="D470" s="149" t="str">
        <f>$D$146</f>
        <v>March</v>
      </c>
      <c r="E470" s="147">
        <f>$E$146</f>
        <v>3</v>
      </c>
      <c r="F470" s="184">
        <v>498.59</v>
      </c>
      <c r="G470" s="184">
        <v>405.15</v>
      </c>
      <c r="H470" s="184">
        <v>520.29999999999995</v>
      </c>
      <c r="I470" s="184">
        <v>585.89</v>
      </c>
      <c r="J470" s="184">
        <v>482.93</v>
      </c>
      <c r="K470" s="184">
        <v>605.87</v>
      </c>
      <c r="L470" s="184">
        <v>543.95000000000005</v>
      </c>
      <c r="M470" s="184"/>
      <c r="R470" s="133">
        <v>204.6</v>
      </c>
      <c r="S470" s="133">
        <v>159.1</v>
      </c>
      <c r="T470" s="133">
        <v>200.5</v>
      </c>
      <c r="U470" s="133">
        <v>255.7</v>
      </c>
      <c r="V470" s="133">
        <v>206.1</v>
      </c>
      <c r="W470" s="133">
        <v>227.8</v>
      </c>
      <c r="X470" s="133">
        <v>239.4</v>
      </c>
      <c r="Y470" s="183"/>
      <c r="AD470" s="134">
        <v>23.6</v>
      </c>
      <c r="AE470" s="134">
        <v>21.6</v>
      </c>
      <c r="AF470" s="134">
        <v>23.5</v>
      </c>
      <c r="AG470" s="134">
        <v>23.5</v>
      </c>
      <c r="AH470" s="134">
        <v>24.1</v>
      </c>
      <c r="AI470" s="134">
        <v>24.7</v>
      </c>
      <c r="AJ470" s="134">
        <v>23.6</v>
      </c>
      <c r="AK470" s="184"/>
      <c r="AP470" s="133">
        <v>72</v>
      </c>
      <c r="AQ470" s="133">
        <v>74</v>
      </c>
      <c r="AR470" s="133">
        <v>69</v>
      </c>
      <c r="AS470" s="133">
        <v>65</v>
      </c>
      <c r="AT470" s="133">
        <v>73</v>
      </c>
      <c r="AU470" s="133">
        <v>71</v>
      </c>
      <c r="AV470" s="133">
        <v>73</v>
      </c>
      <c r="AW470" s="183"/>
      <c r="BB470" s="133">
        <v>0</v>
      </c>
      <c r="BC470" s="133">
        <v>79</v>
      </c>
      <c r="BD470" s="133">
        <v>3.5</v>
      </c>
      <c r="BE470" s="133">
        <v>57</v>
      </c>
      <c r="BF470" s="133">
        <v>44</v>
      </c>
      <c r="BG470" s="133">
        <v>29</v>
      </c>
      <c r="BH470" s="133">
        <v>0</v>
      </c>
      <c r="BI470" s="183"/>
      <c r="BN470" s="185">
        <v>5.2</v>
      </c>
      <c r="BO470" s="185">
        <v>5.9</v>
      </c>
      <c r="BP470" s="185">
        <v>5.5</v>
      </c>
      <c r="BQ470" s="185">
        <v>3.7</v>
      </c>
      <c r="BR470" s="185">
        <v>4.3</v>
      </c>
      <c r="BS470" s="185">
        <v>3.9</v>
      </c>
      <c r="BT470" s="185">
        <v>2.9</v>
      </c>
      <c r="BU470" s="199"/>
    </row>
    <row r="471" spans="2:73" x14ac:dyDescent="0.25">
      <c r="D471" s="149" t="str">
        <f>$D$147</f>
        <v>April</v>
      </c>
      <c r="E471" s="147">
        <f>$E$147</f>
        <v>4</v>
      </c>
      <c r="F471" s="184">
        <v>622.02</v>
      </c>
      <c r="G471" s="184">
        <v>544.62</v>
      </c>
      <c r="H471" s="184">
        <v>576.38</v>
      </c>
      <c r="I471" s="184">
        <v>590.07000000000005</v>
      </c>
      <c r="J471" s="184">
        <v>568.26</v>
      </c>
      <c r="K471" s="184">
        <v>644.54999999999995</v>
      </c>
      <c r="L471" s="184">
        <v>539.88</v>
      </c>
      <c r="M471" s="184"/>
      <c r="R471" s="133">
        <v>259.7</v>
      </c>
      <c r="S471" s="133">
        <v>222.1</v>
      </c>
      <c r="T471" s="133">
        <v>209.1</v>
      </c>
      <c r="U471" s="133">
        <v>219.9</v>
      </c>
      <c r="V471" s="133">
        <v>237.5</v>
      </c>
      <c r="W471" s="133">
        <v>218.3</v>
      </c>
      <c r="X471" s="133">
        <v>191.1</v>
      </c>
      <c r="Y471" s="183"/>
      <c r="AD471" s="134">
        <v>26.2</v>
      </c>
      <c r="AE471" s="134">
        <v>26.9</v>
      </c>
      <c r="AF471" s="134">
        <v>25.6</v>
      </c>
      <c r="AG471" s="134">
        <v>26.3</v>
      </c>
      <c r="AH471" s="134">
        <v>26.9</v>
      </c>
      <c r="AI471" s="134">
        <v>25</v>
      </c>
      <c r="AJ471" s="134">
        <v>25.4</v>
      </c>
      <c r="AK471" s="184"/>
      <c r="AP471" s="133">
        <v>70</v>
      </c>
      <c r="AQ471" s="133">
        <v>77</v>
      </c>
      <c r="AR471" s="133">
        <v>71</v>
      </c>
      <c r="AS471" s="133">
        <v>67</v>
      </c>
      <c r="AT471" s="133">
        <v>74</v>
      </c>
      <c r="AU471" s="133">
        <v>69</v>
      </c>
      <c r="AV471" s="133">
        <v>75</v>
      </c>
      <c r="AW471" s="183"/>
      <c r="BB471" s="133">
        <v>7</v>
      </c>
      <c r="BC471" s="133">
        <v>182.5</v>
      </c>
      <c r="BD471" s="133">
        <v>113.5</v>
      </c>
      <c r="BE471" s="133">
        <v>9.5</v>
      </c>
      <c r="BF471" s="133">
        <v>63.2</v>
      </c>
      <c r="BG471" s="133">
        <v>34.5</v>
      </c>
      <c r="BH471" s="133">
        <v>36</v>
      </c>
      <c r="BI471" s="183"/>
      <c r="BN471" s="185">
        <v>3.9</v>
      </c>
      <c r="BO471" s="185">
        <v>4.7</v>
      </c>
      <c r="BP471" s="185">
        <v>5.7</v>
      </c>
      <c r="BQ471" s="185">
        <v>5.3</v>
      </c>
      <c r="BR471" s="185">
        <v>3.9</v>
      </c>
      <c r="BS471" s="185">
        <v>4.5999999999999996</v>
      </c>
      <c r="BT471" s="185">
        <v>4.2</v>
      </c>
      <c r="BU471" s="199"/>
    </row>
    <row r="472" spans="2:73" x14ac:dyDescent="0.25">
      <c r="D472" s="149" t="str">
        <f>$D$148</f>
        <v>May</v>
      </c>
      <c r="E472" s="147">
        <f>$E$148</f>
        <v>5</v>
      </c>
      <c r="F472" s="184">
        <v>561.79999999999995</v>
      </c>
      <c r="G472" s="184">
        <v>605.08000000000004</v>
      </c>
      <c r="H472" s="184">
        <v>616.58000000000004</v>
      </c>
      <c r="I472" s="184">
        <v>718.07</v>
      </c>
      <c r="J472" s="184">
        <v>467.48</v>
      </c>
      <c r="K472" s="184">
        <v>650.29</v>
      </c>
      <c r="L472" s="184">
        <v>741.3</v>
      </c>
      <c r="M472" s="184"/>
      <c r="R472" s="133">
        <v>213.6</v>
      </c>
      <c r="S472" s="133">
        <v>246.5</v>
      </c>
      <c r="T472" s="133">
        <v>209.6</v>
      </c>
      <c r="U472" s="133">
        <v>289.3</v>
      </c>
      <c r="V472" s="133">
        <v>143.4</v>
      </c>
      <c r="W472" s="133">
        <v>221</v>
      </c>
      <c r="X472" s="133">
        <v>282.10000000000002</v>
      </c>
      <c r="Y472" s="183"/>
      <c r="AD472" s="134">
        <v>28.3</v>
      </c>
      <c r="AE472" s="134">
        <v>28.9</v>
      </c>
      <c r="AF472" s="134">
        <v>28.2</v>
      </c>
      <c r="AG472" s="134">
        <v>29.1</v>
      </c>
      <c r="AH472" s="134">
        <v>27.5</v>
      </c>
      <c r="AI472" s="134">
        <v>28.6</v>
      </c>
      <c r="AJ472" s="134">
        <v>29.1</v>
      </c>
      <c r="AK472" s="184"/>
      <c r="AP472" s="133">
        <v>77</v>
      </c>
      <c r="AQ472" s="133">
        <v>76</v>
      </c>
      <c r="AR472" s="133">
        <v>74</v>
      </c>
      <c r="AS472" s="133">
        <v>72</v>
      </c>
      <c r="AT472" s="133">
        <v>79</v>
      </c>
      <c r="AU472" s="133">
        <v>79</v>
      </c>
      <c r="AV472" s="133">
        <v>76</v>
      </c>
      <c r="AW472" s="183"/>
      <c r="BB472" s="133">
        <v>300.5</v>
      </c>
      <c r="BC472" s="133">
        <v>97.5</v>
      </c>
      <c r="BD472" s="133">
        <v>129</v>
      </c>
      <c r="BE472" s="133">
        <v>58.7</v>
      </c>
      <c r="BF472" s="133">
        <v>196.3</v>
      </c>
      <c r="BG472" s="133">
        <v>748</v>
      </c>
      <c r="BH472" s="133">
        <v>31</v>
      </c>
      <c r="BI472" s="183"/>
      <c r="BN472" s="185">
        <v>5.4</v>
      </c>
      <c r="BO472" s="185">
        <v>5.4</v>
      </c>
      <c r="BP472" s="185">
        <v>6.1</v>
      </c>
      <c r="BQ472" s="185">
        <v>4.2</v>
      </c>
      <c r="BR472" s="185">
        <v>7</v>
      </c>
      <c r="BS472" s="185">
        <v>5.4</v>
      </c>
      <c r="BT472" s="185">
        <v>4</v>
      </c>
      <c r="BU472" s="199"/>
    </row>
    <row r="473" spans="2:73" x14ac:dyDescent="0.25">
      <c r="D473" s="149" t="str">
        <f>$D$149</f>
        <v>June</v>
      </c>
      <c r="E473" s="147">
        <f>$E$149</f>
        <v>6</v>
      </c>
      <c r="F473" s="184">
        <v>728.22</v>
      </c>
      <c r="G473" s="184">
        <v>625.85</v>
      </c>
      <c r="H473" s="184">
        <v>606.37</v>
      </c>
      <c r="I473" s="184">
        <v>535.82000000000005</v>
      </c>
      <c r="J473" s="184">
        <v>523.67999999999995</v>
      </c>
      <c r="K473" s="184">
        <v>774.75</v>
      </c>
      <c r="L473" s="184">
        <v>495.67</v>
      </c>
      <c r="M473" s="184"/>
      <c r="R473" s="133">
        <v>328.7</v>
      </c>
      <c r="S473" s="133">
        <v>255.8</v>
      </c>
      <c r="T473" s="133">
        <v>226.8</v>
      </c>
      <c r="U473" s="133">
        <v>200.8</v>
      </c>
      <c r="V473" s="133">
        <v>201.1</v>
      </c>
      <c r="W473" s="133">
        <v>287.60000000000002</v>
      </c>
      <c r="X473" s="133">
        <v>148.69999999999999</v>
      </c>
      <c r="Y473" s="183"/>
      <c r="AD473" s="134">
        <v>30.6</v>
      </c>
      <c r="AE473" s="134">
        <v>29.7</v>
      </c>
      <c r="AF473" s="134">
        <v>29.7</v>
      </c>
      <c r="AG473" s="134">
        <v>29.1</v>
      </c>
      <c r="AH473" s="134">
        <v>29.5</v>
      </c>
      <c r="AI473" s="134">
        <v>30.3</v>
      </c>
      <c r="AJ473" s="134">
        <v>28.2</v>
      </c>
      <c r="AK473" s="184"/>
      <c r="AP473" s="133">
        <v>75</v>
      </c>
      <c r="AQ473" s="133">
        <v>79</v>
      </c>
      <c r="AR473" s="133">
        <v>77</v>
      </c>
      <c r="AS473" s="133">
        <v>75</v>
      </c>
      <c r="AT473" s="133">
        <v>79</v>
      </c>
      <c r="AU473" s="133">
        <v>75</v>
      </c>
      <c r="AV473" s="133">
        <v>84</v>
      </c>
      <c r="AW473" s="183"/>
      <c r="BB473" s="133">
        <v>10</v>
      </c>
      <c r="BC473" s="133">
        <v>383</v>
      </c>
      <c r="BD473" s="133">
        <v>256</v>
      </c>
      <c r="BE473" s="133">
        <v>835</v>
      </c>
      <c r="BF473" s="133">
        <v>357.5</v>
      </c>
      <c r="BG473" s="133">
        <v>163</v>
      </c>
      <c r="BH473" s="133">
        <v>911</v>
      </c>
      <c r="BI473" s="183"/>
      <c r="BN473" s="185">
        <v>4.4000000000000004</v>
      </c>
      <c r="BO473" s="185">
        <v>5.5</v>
      </c>
      <c r="BP473" s="185">
        <v>6.5</v>
      </c>
      <c r="BQ473" s="185">
        <v>6.1</v>
      </c>
      <c r="BR473" s="185">
        <v>6.6</v>
      </c>
      <c r="BS473" s="185">
        <v>4.9000000000000004</v>
      </c>
      <c r="BT473" s="185">
        <v>7.1</v>
      </c>
      <c r="BU473" s="199"/>
    </row>
    <row r="474" spans="2:73" x14ac:dyDescent="0.25">
      <c r="D474" s="149" t="str">
        <f>$D$150</f>
        <v>July</v>
      </c>
      <c r="E474" s="147">
        <f>$E$150</f>
        <v>7</v>
      </c>
      <c r="F474" s="184">
        <v>587.79</v>
      </c>
      <c r="G474" s="184">
        <v>652.91</v>
      </c>
      <c r="H474" s="184">
        <v>650.54999999999995</v>
      </c>
      <c r="I474" s="184">
        <v>560.38</v>
      </c>
      <c r="J474" s="184">
        <v>468.11</v>
      </c>
      <c r="K474" s="184">
        <v>705.23</v>
      </c>
      <c r="L474" s="184">
        <v>680.15</v>
      </c>
      <c r="M474" s="184"/>
      <c r="R474" s="133">
        <v>218.7</v>
      </c>
      <c r="S474" s="133">
        <v>252.2</v>
      </c>
      <c r="T474" s="133">
        <v>241.9</v>
      </c>
      <c r="U474" s="133">
        <v>208.6</v>
      </c>
      <c r="V474" s="133">
        <v>170.2</v>
      </c>
      <c r="W474" s="133">
        <v>244.2</v>
      </c>
      <c r="X474" s="133">
        <v>215.5</v>
      </c>
      <c r="Y474" s="183"/>
      <c r="AD474" s="134">
        <v>29.5</v>
      </c>
      <c r="AE474" s="134">
        <v>30.2</v>
      </c>
      <c r="AF474" s="134">
        <v>30.4</v>
      </c>
      <c r="AG474" s="134">
        <v>29.2</v>
      </c>
      <c r="AH474" s="134">
        <v>29.3</v>
      </c>
      <c r="AI474" s="134">
        <v>30.5</v>
      </c>
      <c r="AJ474" s="134">
        <v>29.1</v>
      </c>
      <c r="AK474" s="184"/>
      <c r="AP474" s="133">
        <v>78</v>
      </c>
      <c r="AQ474" s="133">
        <v>77</v>
      </c>
      <c r="AR474" s="133">
        <v>71</v>
      </c>
      <c r="AS474" s="133">
        <v>76</v>
      </c>
      <c r="AT474" s="133">
        <v>81</v>
      </c>
      <c r="AU474" s="133">
        <v>76</v>
      </c>
      <c r="AV474" s="133">
        <v>81</v>
      </c>
      <c r="AW474" s="183"/>
      <c r="BB474" s="133">
        <v>200</v>
      </c>
      <c r="BC474" s="133">
        <v>315</v>
      </c>
      <c r="BD474" s="133">
        <v>285</v>
      </c>
      <c r="BE474" s="133">
        <v>410</v>
      </c>
      <c r="BF474" s="133">
        <v>500</v>
      </c>
      <c r="BG474" s="133">
        <v>146.5</v>
      </c>
      <c r="BH474" s="133">
        <v>476.5</v>
      </c>
      <c r="BI474" s="183"/>
      <c r="BN474" s="185">
        <v>6</v>
      </c>
      <c r="BO474" s="185">
        <v>5.0999999999999996</v>
      </c>
      <c r="BP474" s="185">
        <v>6.2</v>
      </c>
      <c r="BQ474" s="185">
        <v>6.2</v>
      </c>
      <c r="BR474" s="185">
        <v>6.7</v>
      </c>
      <c r="BS474" s="185">
        <v>5.7</v>
      </c>
      <c r="BT474" s="185">
        <v>6</v>
      </c>
      <c r="BU474" s="199"/>
    </row>
    <row r="475" spans="2:73" x14ac:dyDescent="0.25">
      <c r="D475" s="149" t="str">
        <f>$D$151</f>
        <v>August</v>
      </c>
      <c r="E475" s="147">
        <f>$E$151</f>
        <v>8</v>
      </c>
      <c r="F475" s="184">
        <v>488.83</v>
      </c>
      <c r="G475" s="184">
        <v>578.82000000000005</v>
      </c>
      <c r="H475" s="184">
        <v>590.49</v>
      </c>
      <c r="I475" s="184">
        <v>388.12</v>
      </c>
      <c r="J475" s="184">
        <v>374.89</v>
      </c>
      <c r="K475" s="184">
        <v>567.13</v>
      </c>
      <c r="L475" s="184">
        <v>559.87</v>
      </c>
      <c r="M475" s="184"/>
      <c r="R475" s="133">
        <v>175</v>
      </c>
      <c r="S475" s="133">
        <v>206.6</v>
      </c>
      <c r="T475" s="133">
        <v>222</v>
      </c>
      <c r="U475" s="133">
        <v>127.7</v>
      </c>
      <c r="V475" s="133">
        <v>129.6</v>
      </c>
      <c r="W475" s="133">
        <v>182.5</v>
      </c>
      <c r="X475" s="133">
        <v>174.3</v>
      </c>
      <c r="Y475" s="183"/>
      <c r="AD475" s="134">
        <v>28.8</v>
      </c>
      <c r="AE475" s="134">
        <v>29.4</v>
      </c>
      <c r="AF475" s="134">
        <v>30.1</v>
      </c>
      <c r="AG475" s="134">
        <v>28</v>
      </c>
      <c r="AH475" s="134">
        <v>28.8</v>
      </c>
      <c r="AI475" s="134">
        <v>29.1</v>
      </c>
      <c r="AJ475" s="134">
        <v>28.4</v>
      </c>
      <c r="AK475" s="184"/>
      <c r="AP475" s="133">
        <v>80</v>
      </c>
      <c r="AQ475" s="133">
        <v>79</v>
      </c>
      <c r="AR475" s="133">
        <v>75</v>
      </c>
      <c r="AS475" s="133">
        <v>79</v>
      </c>
      <c r="AT475" s="133">
        <v>84</v>
      </c>
      <c r="AU475" s="133">
        <v>82</v>
      </c>
      <c r="AV475" s="133">
        <v>84</v>
      </c>
      <c r="AW475" s="183"/>
      <c r="BB475" s="133">
        <v>548</v>
      </c>
      <c r="BC475" s="133">
        <v>427</v>
      </c>
      <c r="BD475" s="133">
        <v>211</v>
      </c>
      <c r="BE475" s="133">
        <v>1600.5</v>
      </c>
      <c r="BF475" s="133">
        <v>726.2</v>
      </c>
      <c r="BG475" s="133">
        <v>915</v>
      </c>
      <c r="BH475" s="133">
        <v>869</v>
      </c>
      <c r="BI475" s="183"/>
      <c r="BN475" s="185">
        <v>6.2</v>
      </c>
      <c r="BO475" s="185">
        <v>6.4</v>
      </c>
      <c r="BP475" s="185">
        <v>5.3</v>
      </c>
      <c r="BQ475" s="185">
        <v>7.4</v>
      </c>
      <c r="BR475" s="185">
        <v>7.3</v>
      </c>
      <c r="BS475" s="185">
        <v>6.5</v>
      </c>
      <c r="BT475" s="185">
        <v>6.4</v>
      </c>
      <c r="BU475" s="199"/>
    </row>
    <row r="476" spans="2:73" x14ac:dyDescent="0.25">
      <c r="D476" s="149" t="str">
        <f>$D$152</f>
        <v>September</v>
      </c>
      <c r="E476" s="147">
        <f>$E$152</f>
        <v>9</v>
      </c>
      <c r="F476" s="184">
        <v>512.11</v>
      </c>
      <c r="G476" s="184">
        <v>458.27</v>
      </c>
      <c r="H476" s="184">
        <v>571.16999999999996</v>
      </c>
      <c r="I476" s="184">
        <v>531.80999999999995</v>
      </c>
      <c r="J476" s="184">
        <v>492.14</v>
      </c>
      <c r="K476" s="184">
        <v>680.53</v>
      </c>
      <c r="L476" s="184">
        <v>632.25</v>
      </c>
      <c r="M476" s="184"/>
      <c r="R476" s="133">
        <v>208.7</v>
      </c>
      <c r="S476" s="133">
        <v>172.2</v>
      </c>
      <c r="T476" s="133">
        <v>235.9</v>
      </c>
      <c r="U476" s="133">
        <v>214</v>
      </c>
      <c r="V476" s="133">
        <v>198.9</v>
      </c>
      <c r="W476" s="133">
        <v>263.3</v>
      </c>
      <c r="X476" s="133">
        <v>220.1</v>
      </c>
      <c r="Y476" s="183"/>
      <c r="AD476" s="134">
        <v>28.8</v>
      </c>
      <c r="AE476" s="134">
        <v>28.4</v>
      </c>
      <c r="AF476" s="134">
        <v>30.2</v>
      </c>
      <c r="AG476" s="134">
        <v>29.1</v>
      </c>
      <c r="AH476" s="134">
        <v>28.7</v>
      </c>
      <c r="AI476" s="134">
        <v>29.7</v>
      </c>
      <c r="AJ476" s="134">
        <v>29.1</v>
      </c>
      <c r="AK476" s="184"/>
      <c r="AP476" s="133">
        <v>76</v>
      </c>
      <c r="AQ476" s="133">
        <v>81</v>
      </c>
      <c r="AR476" s="133">
        <v>74</v>
      </c>
      <c r="AS476" s="133">
        <v>74</v>
      </c>
      <c r="AT476" s="133">
        <v>76</v>
      </c>
      <c r="AU476" s="133">
        <v>75</v>
      </c>
      <c r="AV476" s="133">
        <v>80</v>
      </c>
      <c r="AW476" s="183"/>
      <c r="BB476" s="133">
        <v>140.5</v>
      </c>
      <c r="BC476" s="133">
        <v>1098</v>
      </c>
      <c r="BD476" s="133">
        <v>32.5</v>
      </c>
      <c r="BE476" s="133">
        <v>66</v>
      </c>
      <c r="BF476" s="133">
        <v>247</v>
      </c>
      <c r="BG476" s="133">
        <v>27.5</v>
      </c>
      <c r="BH476" s="133">
        <v>142</v>
      </c>
      <c r="BI476" s="183"/>
      <c r="BN476" s="185">
        <v>5.0999999999999996</v>
      </c>
      <c r="BO476" s="185">
        <v>6.9</v>
      </c>
      <c r="BP476" s="185">
        <v>4.7</v>
      </c>
      <c r="BQ476" s="185">
        <v>5</v>
      </c>
      <c r="BR476" s="185">
        <v>5.4</v>
      </c>
      <c r="BS476" s="185">
        <v>4.2</v>
      </c>
      <c r="BT476" s="185">
        <v>4</v>
      </c>
      <c r="BU476" s="199"/>
    </row>
    <row r="477" spans="2:73" x14ac:dyDescent="0.25">
      <c r="D477" s="149" t="str">
        <f>$D$153</f>
        <v>October</v>
      </c>
      <c r="E477" s="147">
        <f>$E$153</f>
        <v>10</v>
      </c>
      <c r="F477" s="184">
        <v>453.89</v>
      </c>
      <c r="G477" s="184">
        <v>453</v>
      </c>
      <c r="H477" s="184">
        <v>488.75</v>
      </c>
      <c r="I477" s="184">
        <v>499.33</v>
      </c>
      <c r="J477" s="184">
        <v>475.91</v>
      </c>
      <c r="K477" s="184">
        <v>506.19</v>
      </c>
      <c r="L477" s="184">
        <v>550.64</v>
      </c>
      <c r="M477" s="184"/>
      <c r="R477" s="133">
        <v>193.2</v>
      </c>
      <c r="S477" s="133">
        <v>185.4</v>
      </c>
      <c r="T477" s="133">
        <v>213.2</v>
      </c>
      <c r="U477" s="133">
        <v>222.8</v>
      </c>
      <c r="V477" s="133">
        <v>232.7</v>
      </c>
      <c r="W477" s="133">
        <v>178.9</v>
      </c>
      <c r="X477" s="133">
        <v>195.5</v>
      </c>
      <c r="Y477" s="183"/>
      <c r="AD477" s="134">
        <v>27.7</v>
      </c>
      <c r="AE477" s="134">
        <v>28.4</v>
      </c>
      <c r="AF477" s="134">
        <v>28</v>
      </c>
      <c r="AG477" s="134">
        <v>26.8</v>
      </c>
      <c r="AH477" s="134">
        <v>27.7</v>
      </c>
      <c r="AI477" s="134">
        <v>27.9</v>
      </c>
      <c r="AJ477" s="134">
        <v>27.6</v>
      </c>
      <c r="AK477" s="184"/>
      <c r="AP477" s="133">
        <v>76</v>
      </c>
      <c r="AQ477" s="133">
        <v>79</v>
      </c>
      <c r="AR477" s="133">
        <v>73</v>
      </c>
      <c r="AS477" s="133">
        <v>70</v>
      </c>
      <c r="AT477" s="133">
        <v>72</v>
      </c>
      <c r="AU477" s="133">
        <v>74</v>
      </c>
      <c r="AV477" s="133">
        <v>77</v>
      </c>
      <c r="AW477" s="183"/>
      <c r="BB477" s="133">
        <v>25.5</v>
      </c>
      <c r="BC477" s="133">
        <v>259.5</v>
      </c>
      <c r="BD477" s="133">
        <v>82.5</v>
      </c>
      <c r="BE477" s="133">
        <v>1.5</v>
      </c>
      <c r="BF477" s="133">
        <v>52.5</v>
      </c>
      <c r="BG477" s="133">
        <v>9.5</v>
      </c>
      <c r="BH477" s="133">
        <v>90.5</v>
      </c>
      <c r="BI477" s="183"/>
      <c r="BN477" s="185">
        <v>5.5</v>
      </c>
      <c r="BO477" s="185">
        <v>5.5</v>
      </c>
      <c r="BP477" s="185">
        <v>4.8</v>
      </c>
      <c r="BQ477" s="185">
        <v>3.9</v>
      </c>
      <c r="BR477" s="185">
        <v>3.9</v>
      </c>
      <c r="BS477" s="185">
        <v>5.2</v>
      </c>
      <c r="BT477" s="185">
        <v>5</v>
      </c>
      <c r="BU477" s="199"/>
    </row>
    <row r="478" spans="2:73" x14ac:dyDescent="0.25">
      <c r="D478" s="149" t="str">
        <f>$D$154</f>
        <v>November</v>
      </c>
      <c r="E478" s="147">
        <f>$E$154</f>
        <v>11</v>
      </c>
      <c r="F478" s="184">
        <v>384.72</v>
      </c>
      <c r="G478" s="184">
        <v>363.54</v>
      </c>
      <c r="H478" s="184">
        <v>379.91</v>
      </c>
      <c r="I478" s="184">
        <v>369.22</v>
      </c>
      <c r="J478" s="184">
        <v>378.6</v>
      </c>
      <c r="K478" s="184">
        <v>403.46</v>
      </c>
      <c r="L478" s="184">
        <v>488.73</v>
      </c>
      <c r="M478" s="184"/>
      <c r="R478" s="133">
        <v>198.6</v>
      </c>
      <c r="S478" s="133">
        <v>163.30000000000001</v>
      </c>
      <c r="T478" s="133">
        <v>164.6</v>
      </c>
      <c r="U478" s="133">
        <v>177.5</v>
      </c>
      <c r="V478" s="133">
        <v>215.2</v>
      </c>
      <c r="W478" s="133">
        <v>161.1</v>
      </c>
      <c r="X478" s="133">
        <v>198.3</v>
      </c>
      <c r="Y478" s="183"/>
      <c r="AD478" s="134">
        <v>26.2</v>
      </c>
      <c r="AE478" s="134">
        <v>25.7</v>
      </c>
      <c r="AF478" s="134">
        <v>25.5</v>
      </c>
      <c r="AG478" s="134">
        <v>25.6</v>
      </c>
      <c r="AH478" s="134">
        <v>25.1</v>
      </c>
      <c r="AI478" s="134">
        <v>25.8</v>
      </c>
      <c r="AJ478" s="134">
        <v>24.6</v>
      </c>
      <c r="AK478" s="184"/>
      <c r="AP478" s="133">
        <v>74</v>
      </c>
      <c r="AQ478" s="133">
        <v>72</v>
      </c>
      <c r="AR478" s="133">
        <v>74</v>
      </c>
      <c r="AS478" s="133">
        <v>73</v>
      </c>
      <c r="AT478" s="133">
        <v>70</v>
      </c>
      <c r="AU478" s="133">
        <v>74</v>
      </c>
      <c r="AV478" s="133">
        <v>71</v>
      </c>
      <c r="AW478" s="183"/>
      <c r="BB478" s="133">
        <v>41</v>
      </c>
      <c r="BC478" s="133">
        <v>57</v>
      </c>
      <c r="BD478" s="133">
        <v>11</v>
      </c>
      <c r="BE478" s="133">
        <v>2</v>
      </c>
      <c r="BF478" s="133">
        <v>2</v>
      </c>
      <c r="BG478" s="133">
        <v>55</v>
      </c>
      <c r="BH478" s="133">
        <v>14.5</v>
      </c>
      <c r="BI478" s="183"/>
      <c r="BN478" s="185">
        <v>4.0999999999999996</v>
      </c>
      <c r="BO478" s="185">
        <v>5.2</v>
      </c>
      <c r="BP478" s="185">
        <v>4.9000000000000004</v>
      </c>
      <c r="BQ478" s="185">
        <v>4.9000000000000004</v>
      </c>
      <c r="BR478" s="185">
        <v>3.8</v>
      </c>
      <c r="BS478" s="185">
        <v>5.2</v>
      </c>
      <c r="BT478" s="185">
        <v>4.5999999999999996</v>
      </c>
      <c r="BU478" s="199"/>
    </row>
    <row r="479" spans="2:73" x14ac:dyDescent="0.25">
      <c r="D479" s="149" t="str">
        <f>$D$155</f>
        <v>December</v>
      </c>
      <c r="E479" s="147">
        <f>$E$155</f>
        <v>12</v>
      </c>
      <c r="F479" s="184">
        <v>372.07</v>
      </c>
      <c r="G479" s="184">
        <v>380.14</v>
      </c>
      <c r="H479" s="184">
        <v>338.46</v>
      </c>
      <c r="I479" s="184">
        <v>369.64</v>
      </c>
      <c r="J479" s="184">
        <v>400.24</v>
      </c>
      <c r="K479" s="184">
        <v>365.42</v>
      </c>
      <c r="L479" s="184">
        <v>435.39</v>
      </c>
      <c r="M479" s="184"/>
      <c r="R479" s="133">
        <v>195.7</v>
      </c>
      <c r="S479" s="133">
        <v>180.4</v>
      </c>
      <c r="T479" s="133">
        <v>142.5</v>
      </c>
      <c r="U479" s="133">
        <v>200.4</v>
      </c>
      <c r="V479" s="133">
        <v>171</v>
      </c>
      <c r="W479" s="133">
        <v>134.80000000000001</v>
      </c>
      <c r="X479" s="133">
        <v>184.8</v>
      </c>
      <c r="Y479" s="183"/>
      <c r="AD479" s="134">
        <v>22.4</v>
      </c>
      <c r="AE479" s="134">
        <v>22.9</v>
      </c>
      <c r="AF479" s="134">
        <v>21.4</v>
      </c>
      <c r="AG479" s="134">
        <v>23.4</v>
      </c>
      <c r="AH479" s="134">
        <v>21.8</v>
      </c>
      <c r="AI479" s="134">
        <v>22.3</v>
      </c>
      <c r="AJ479" s="134">
        <v>21.2</v>
      </c>
      <c r="AK479" s="184"/>
      <c r="AP479" s="133">
        <v>71</v>
      </c>
      <c r="AQ479" s="133">
        <v>71</v>
      </c>
      <c r="AR479" s="133">
        <v>69</v>
      </c>
      <c r="AS479" s="133">
        <v>70</v>
      </c>
      <c r="AT479" s="133">
        <v>71</v>
      </c>
      <c r="AU479" s="133">
        <v>71</v>
      </c>
      <c r="AV479" s="133">
        <v>71</v>
      </c>
      <c r="AW479" s="183"/>
      <c r="BB479" s="133">
        <v>27.5</v>
      </c>
      <c r="BC479" s="133">
        <v>1</v>
      </c>
      <c r="BD479" s="133">
        <v>0.5</v>
      </c>
      <c r="BE479" s="133">
        <v>0</v>
      </c>
      <c r="BF479" s="133">
        <v>22.3</v>
      </c>
      <c r="BG479" s="133">
        <v>7.5</v>
      </c>
      <c r="BH479" s="133">
        <v>1</v>
      </c>
      <c r="BI479" s="183"/>
      <c r="BN479" s="185">
        <v>4.3</v>
      </c>
      <c r="BO479" s="185">
        <v>4.9000000000000004</v>
      </c>
      <c r="BP479" s="185">
        <v>6.3</v>
      </c>
      <c r="BQ479" s="185">
        <v>4</v>
      </c>
      <c r="BR479" s="185">
        <v>4.9000000000000004</v>
      </c>
      <c r="BS479" s="185">
        <v>5.7</v>
      </c>
      <c r="BT479" s="185">
        <v>4.4000000000000004</v>
      </c>
      <c r="BU479" s="199"/>
    </row>
    <row r="480" spans="2:73" x14ac:dyDescent="0.25">
      <c r="B480" s="195" t="str">
        <f>_xlfn.XLOOKUP(C480,TableStation[Station],TableStation[Name])</f>
        <v>恆春</v>
      </c>
      <c r="C480" s="196" t="s">
        <v>11936</v>
      </c>
      <c r="D480" s="197" t="str">
        <f>$D$144</f>
        <v>January</v>
      </c>
      <c r="E480" s="198">
        <f>$E$144</f>
        <v>1</v>
      </c>
      <c r="F480" s="184" cm="1">
        <f t="array" ref="F480:F491">_xlfn._xlws.FILTER(DatabaseYr[GloblRad],(DatabaseYr[Station]=$C480)*(DatabaseYr[year]=F$38),"not yet")</f>
        <v>388.33</v>
      </c>
      <c r="G480" s="184" cm="1">
        <f t="array" ref="G480:G491">_xlfn._xlws.FILTER(DatabaseYr[GloblRad],(DatabaseYr[Station]=$C480)*(DatabaseYr[year]=G$38),"not yet")</f>
        <v>282.32</v>
      </c>
      <c r="H480" s="184" cm="1">
        <f t="array" ref="H480:H491">_xlfn._xlws.FILTER(DatabaseYr[GloblRad],(DatabaseYr[Station]=$C480)*(DatabaseYr[year]=H$38),"not yet")</f>
        <v>378.61</v>
      </c>
      <c r="I480" s="184" cm="1">
        <f t="array" ref="I480:I491">_xlfn._xlws.FILTER(DatabaseYr[GloblRad],(DatabaseYr[Station]=$C480)*(DatabaseYr[year]=I$38),"not yet")</f>
        <v>355.05</v>
      </c>
      <c r="J480" s="184" cm="1">
        <f t="array" ref="J480:J491">_xlfn._xlws.FILTER(DatabaseYr[GloblRad],(DatabaseYr[Station]=$C480)*(DatabaseYr[year]=J$38),"not yet")</f>
        <v>341.68</v>
      </c>
      <c r="K480" s="184" cm="1">
        <f t="array" ref="K480:K491">_xlfn._xlws.FILTER(DatabaseYr[GloblRad],(DatabaseYr[Station]=$C480)*(DatabaseYr[year]=K$38),"not yet")</f>
        <v>451.81</v>
      </c>
      <c r="L480" s="184" cm="1">
        <f t="array" ref="L480:L491">_xlfn._xlws.FILTER(DatabaseYr[GloblRad],(DatabaseYr[Station]=$C480)*(DatabaseYr[year]=L$38),"not yet")</f>
        <v>449.02</v>
      </c>
      <c r="M480" s="184" t="str" cm="1">
        <f t="array" ref="M480">_xlfn._xlws.FILTER(DatabaseYr[GloblRad],(DatabaseYr[Station]=$C480)*(DatabaseYr[year]=M$38),"not yet")</f>
        <v>not yet</v>
      </c>
      <c r="R480" s="133" cm="1">
        <f t="array" ref="R480:R491">_xlfn._xlws.FILTER(DatabaseYr[SunShine],(DatabaseYr[Station]=$C480)*(DatabaseYr[year]=F$38),"not yet")</f>
        <v>189.8</v>
      </c>
      <c r="S480" s="133" cm="1">
        <f t="array" ref="S480:S491">_xlfn._xlws.FILTER(DatabaseYr[SunShine],(DatabaseYr[Station]=$C480)*(DatabaseYr[year]=S$38),"not yet")</f>
        <v>116.1</v>
      </c>
      <c r="T480" s="133" cm="1">
        <f t="array" ref="T480:T491">_xlfn._xlws.FILTER(DatabaseYr[SunShine],(DatabaseYr[Station]=$C480)*(DatabaseYr[year]=T$38),"not yet")</f>
        <v>192.8</v>
      </c>
      <c r="U480" s="133" cm="1">
        <f t="array" ref="U480:U491">_xlfn._xlws.FILTER(DatabaseYr[SunShine],(DatabaseYr[Station]=$C480)*(DatabaseYr[year]=U$38),"not yet")</f>
        <v>152.4</v>
      </c>
      <c r="V480" s="133" cm="1">
        <f t="array" ref="V480:V491">_xlfn._xlws.FILTER(DatabaseYr[SunShine],(DatabaseYr[Station]=$C480)*(DatabaseYr[year]=V$38),"not yet")</f>
        <v>131.4</v>
      </c>
      <c r="W480" s="133" cm="1">
        <f t="array" ref="W480:W491">_xlfn._xlws.FILTER(DatabaseYr[SunShine],(DatabaseYr[Station]=$C480)*(DatabaseYr[year]=W$38),"not yet")</f>
        <v>196.7</v>
      </c>
      <c r="X480" s="133" cm="1">
        <f t="array" ref="X480:X491">_xlfn._xlws.FILTER(DatabaseYr[SunShine],(DatabaseYr[Station]=$C480)*(DatabaseYr[year]=X$38),"not yet")</f>
        <v>198.1</v>
      </c>
      <c r="Y480" s="183" t="str" cm="1">
        <f t="array" ref="Y480">_xlfn._xlws.FILTER(DatabaseYr[SunShine],(DatabaseYr[Station]=$C480)*(DatabaseYr[year]=Y$38),"not yet")</f>
        <v>not yet</v>
      </c>
      <c r="AD480" s="134" cm="1">
        <f t="array" ref="AD480:AD491">_xlfn._xlws.FILTER(DatabaseYr[Temperature],(DatabaseYr[Station]=$C480)*(DatabaseYr[year]=AD$38),"not yet")</f>
        <v>20.8</v>
      </c>
      <c r="AE480" s="134" cm="1">
        <f t="array" ref="AE480:AE491">_xlfn._xlws.FILTER(DatabaseYr[Temperature],(DatabaseYr[Station]=$C480)*(DatabaseYr[year]=AE$38),"not yet")</f>
        <v>22</v>
      </c>
      <c r="AF480" s="134" cm="1">
        <f t="array" ref="AF480:AF491">_xlfn._xlws.FILTER(DatabaseYr[Temperature],(DatabaseYr[Station]=$C480)*(DatabaseYr[year]=AF$38),"not yet")</f>
        <v>22.7</v>
      </c>
      <c r="AG480" s="134" cm="1">
        <f t="array" ref="AG480:AG491">_xlfn._xlws.FILTER(DatabaseYr[Temperature],(DatabaseYr[Station]=$C480)*(DatabaseYr[year]=AG$38),"not yet")</f>
        <v>21.4</v>
      </c>
      <c r="AH480" s="134" cm="1">
        <f t="array" ref="AH480:AH491">_xlfn._xlws.FILTER(DatabaseYr[Temperature],(DatabaseYr[Station]=$C480)*(DatabaseYr[year]=AH$38),"not yet")</f>
        <v>22.6</v>
      </c>
      <c r="AI480" s="134" cm="1">
        <f t="array" ref="AI480:AI491">_xlfn._xlws.FILTER(DatabaseYr[Temperature],(DatabaseYr[Station]=$C480)*(DatabaseYr[year]=AI$38),"not yet")</f>
        <v>21.9</v>
      </c>
      <c r="AJ480" s="134" cm="1">
        <f t="array" ref="AJ480:AJ491">_xlfn._xlws.FILTER(DatabaseYr[Temperature],(DatabaseYr[Station]=$C480)*(DatabaseYr[year]=AJ$38),"not yet")</f>
        <v>19.8</v>
      </c>
      <c r="AK480" s="184" t="str" cm="1">
        <f t="array" ref="AK480">_xlfn._xlws.FILTER(DatabaseYr[Temperature],(DatabaseYr[Station]=$C480)*(DatabaseYr[year]=AK$38),"not yet")</f>
        <v>not yet</v>
      </c>
      <c r="AP480" s="133" cm="1">
        <f t="array" ref="AP480:AP491">_xlfn._xlws.FILTER(DatabaseYr[RH],(DatabaseYr[Station]=$C480)*(DatabaseYr[year]=AP$38),"not yet")</f>
        <v>62</v>
      </c>
      <c r="AQ480" s="133" cm="1">
        <f t="array" ref="AQ480:AQ491">_xlfn._xlws.FILTER(DatabaseYr[RH],(DatabaseYr[Station]=$C480)*(DatabaseYr[year]=AQ$38),"not yet")</f>
        <v>76</v>
      </c>
      <c r="AR480" s="133" cm="1">
        <f t="array" ref="AR480:AR491">_xlfn._xlws.FILTER(DatabaseYr[RH],(DatabaseYr[Station]=$C480)*(DatabaseYr[year]=AR$38),"not yet")</f>
        <v>69</v>
      </c>
      <c r="AS480" s="133" cm="1">
        <f t="array" ref="AS480:AS491">_xlfn._xlws.FILTER(DatabaseYr[RH],(DatabaseYr[Station]=$C480)*(DatabaseYr[year]=AS$38),"not yet")</f>
        <v>67</v>
      </c>
      <c r="AT480" s="133" cm="1">
        <f t="array" ref="AT480:AT491">_xlfn._xlws.FILTER(DatabaseYr[RH],(DatabaseYr[Station]=$C480)*(DatabaseYr[year]=AT$38),"not yet")</f>
        <v>75</v>
      </c>
      <c r="AU480" s="133" cm="1">
        <f t="array" ref="AU480:AU491">_xlfn._xlws.FILTER(DatabaseYr[RH],(DatabaseYr[Station]=$C480)*(DatabaseYr[year]=AU$38),"not yet")</f>
        <v>76</v>
      </c>
      <c r="AV480" s="133" cm="1">
        <f t="array" ref="AV480:AV491">_xlfn._xlws.FILTER(DatabaseYr[RH],(DatabaseYr[Station]=$C480)*(DatabaseYr[year]=AV$38),"not yet")</f>
        <v>67</v>
      </c>
      <c r="AW480" s="183" t="str" cm="1">
        <f t="array" ref="AW480">_xlfn._xlws.FILTER(DatabaseYr[RH],(DatabaseYr[Station]=$C480)*(DatabaseYr[year]=AW$38),"not yet")</f>
        <v>not yet</v>
      </c>
      <c r="BB480" s="133" cm="1">
        <f t="array" ref="BB480:BB491">_xlfn._xlws.FILTER(DatabaseYr[Precp],(DatabaseYr[Station]=$C480)*(DatabaseYr[year]=BB$38),"not yet")</f>
        <v>34.5</v>
      </c>
      <c r="BC480" s="133" cm="1">
        <f t="array" ref="BC480:BC491">_xlfn._xlws.FILTER(DatabaseYr[Precp],(DatabaseYr[Station]=$C480)*(DatabaseYr[year]=BC$38),"not yet")</f>
        <v>98.5</v>
      </c>
      <c r="BD480" s="133" cm="1">
        <f t="array" ref="BD480:BD491">_xlfn._xlws.FILTER(DatabaseYr[Precp],(DatabaseYr[Station]=$C480)*(DatabaseYr[year]=BD$38),"not yet")</f>
        <v>12.5</v>
      </c>
      <c r="BE480" s="133" cm="1">
        <f t="array" ref="BE480:BE491">_xlfn._xlws.FILTER(DatabaseYr[Precp],(DatabaseYr[Station]=$C480)*(DatabaseYr[year]=BE$38),"not yet")</f>
        <v>34.5</v>
      </c>
      <c r="BF480" s="133" cm="1">
        <f t="array" ref="BF480:BF491">_xlfn._xlws.FILTER(DatabaseYr[Precp],(DatabaseYr[Station]=$C480)*(DatabaseYr[year]=BF$38),"not yet")</f>
        <v>28.7</v>
      </c>
      <c r="BG480" s="133" cm="1">
        <f t="array" ref="BG480:BG491">_xlfn._xlws.FILTER(DatabaseYr[Precp],(DatabaseYr[Station]=$C480)*(DatabaseYr[year]=BG$38),"not yet")</f>
        <v>57.2</v>
      </c>
      <c r="BH480" s="133" cm="1">
        <f t="array" ref="BH480:BH491">_xlfn._xlws.FILTER(DatabaseYr[Precp],(DatabaseYr[Station]=$C480)*(DatabaseYr[year]=BH$38),"not yet")</f>
        <v>2.5</v>
      </c>
      <c r="BI480" s="183" t="str" cm="1">
        <f t="array" ref="BI480">_xlfn._xlws.FILTER(DatabaseYr[Precp],(DatabaseYr[Station]=$C480)*(DatabaseYr[year]=BI$38),"not yet")</f>
        <v>not yet</v>
      </c>
      <c r="BN480" s="185" cm="1">
        <f t="array" ref="BN480:BN491">_xlfn._xlws.FILTER(DatabaseYr[Cloud Amount],(DatabaseYr[Station]=$C480)*(DatabaseYr[year]=BB$38),"not yet")</f>
        <v>4.4000000000000004</v>
      </c>
      <c r="BO480" s="185" cm="1">
        <f t="array" ref="BO480:BO491">_xlfn._xlws.FILTER(DatabaseYr[Cloud Amount],(DatabaseYr[Station]=$C480)*(DatabaseYr[year]=BC$38),"not yet")</f>
        <v>6.4</v>
      </c>
      <c r="BP480" s="185" cm="1">
        <f t="array" ref="BP480:BP491">_xlfn._xlws.FILTER(DatabaseYr[Cloud Amount],(DatabaseYr[Station]=$C480)*(DatabaseYr[year]=BD$38),"not yet")</f>
        <v>5</v>
      </c>
      <c r="BQ480" s="185" cm="1">
        <f t="array" ref="BQ480:BQ491">_xlfn._xlws.FILTER(DatabaseYr[Cloud Amount],(DatabaseYr[Station]=$C480)*(DatabaseYr[year]=BE$38),"not yet")</f>
        <v>5.7</v>
      </c>
      <c r="BR480" s="185" cm="1">
        <f t="array" ref="BR480:BR491">_xlfn._xlws.FILTER(DatabaseYr[Cloud Amount],(DatabaseYr[Station]=$C480)*(DatabaseYr[year]=BF$38),"not yet")</f>
        <v>6.3</v>
      </c>
      <c r="BS480" s="185" cm="1">
        <f t="array" ref="BS480:BS491">_xlfn._xlws.FILTER(DatabaseYr[Cloud Amount],(DatabaseYr[Station]=$C480)*(DatabaseYr[year]=BG$38),"not yet")</f>
        <v>4.3</v>
      </c>
      <c r="BT480" s="185" cm="1">
        <f t="array" ref="BT480:BT491">_xlfn._xlws.FILTER(DatabaseYr[Cloud Amount],(DatabaseYr[Station]=$C480)*(DatabaseYr[year]=BH$38),"not yet")</f>
        <v>4.5999999999999996</v>
      </c>
      <c r="BU480" s="199" t="str" cm="1">
        <f t="array" ref="BU480">_xlfn._xlws.FILTER(DatabaseYr[Cloud Amount],(DatabaseYr[Station]=$C480)*(DatabaseYr[year]=BI$38),"not yet")</f>
        <v>not yet</v>
      </c>
    </row>
    <row r="481" spans="2:76" x14ac:dyDescent="0.25">
      <c r="D481" s="149" t="str">
        <f>$D$145</f>
        <v>February</v>
      </c>
      <c r="E481" s="147">
        <f>$E$145</f>
        <v>2</v>
      </c>
      <c r="F481" s="184">
        <v>407.13</v>
      </c>
      <c r="G481" s="184">
        <v>413.87</v>
      </c>
      <c r="H481" s="184">
        <v>374.03</v>
      </c>
      <c r="I481" s="184">
        <v>350.17</v>
      </c>
      <c r="J481" s="184">
        <v>398.3</v>
      </c>
      <c r="K481" s="184">
        <v>457.45</v>
      </c>
      <c r="L481" s="184">
        <v>482.72</v>
      </c>
      <c r="M481" s="184"/>
      <c r="R481" s="133">
        <v>178.9</v>
      </c>
      <c r="S481" s="133">
        <v>164.8</v>
      </c>
      <c r="T481" s="133">
        <v>154.6</v>
      </c>
      <c r="U481" s="133">
        <v>129.4</v>
      </c>
      <c r="V481" s="133">
        <v>175.6</v>
      </c>
      <c r="W481" s="133">
        <v>162.9</v>
      </c>
      <c r="X481" s="133">
        <v>195.7</v>
      </c>
      <c r="Y481" s="183"/>
      <c r="AD481" s="134">
        <v>21.6</v>
      </c>
      <c r="AE481" s="134">
        <v>21.3</v>
      </c>
      <c r="AF481" s="134">
        <v>21.8</v>
      </c>
      <c r="AG481" s="134">
        <v>21.2</v>
      </c>
      <c r="AH481" s="134">
        <v>23.8</v>
      </c>
      <c r="AI481" s="134">
        <v>21.9</v>
      </c>
      <c r="AJ481" s="134">
        <v>21.5</v>
      </c>
      <c r="AK481" s="184"/>
      <c r="AP481" s="133">
        <v>68</v>
      </c>
      <c r="AQ481" s="133">
        <v>70</v>
      </c>
      <c r="AR481" s="133">
        <v>67</v>
      </c>
      <c r="AS481" s="133">
        <v>66</v>
      </c>
      <c r="AT481" s="133">
        <v>78</v>
      </c>
      <c r="AU481" s="133">
        <v>79</v>
      </c>
      <c r="AV481" s="133">
        <v>72</v>
      </c>
      <c r="AW481" s="183"/>
      <c r="BB481" s="133">
        <v>29</v>
      </c>
      <c r="BC481" s="133">
        <v>2</v>
      </c>
      <c r="BD481" s="133">
        <v>6.2</v>
      </c>
      <c r="BE481" s="133">
        <v>35.5</v>
      </c>
      <c r="BF481" s="133">
        <v>20.3</v>
      </c>
      <c r="BG481" s="133">
        <v>53</v>
      </c>
      <c r="BH481" s="133">
        <v>20</v>
      </c>
      <c r="BI481" s="183"/>
      <c r="BN481" s="185">
        <v>4.8</v>
      </c>
      <c r="BO481" s="185">
        <v>5.4</v>
      </c>
      <c r="BP481" s="185">
        <v>5.2</v>
      </c>
      <c r="BQ481" s="185">
        <v>6.4</v>
      </c>
      <c r="BR481" s="185">
        <v>4.5999999999999996</v>
      </c>
      <c r="BS481" s="185">
        <v>5</v>
      </c>
      <c r="BT481" s="185">
        <v>4</v>
      </c>
      <c r="BU481" s="199"/>
    </row>
    <row r="482" spans="2:76" x14ac:dyDescent="0.25">
      <c r="D482" s="149" t="str">
        <f>$D$146</f>
        <v>March</v>
      </c>
      <c r="E482" s="147">
        <f>$E$146</f>
        <v>3</v>
      </c>
      <c r="F482" s="184">
        <v>469.19</v>
      </c>
      <c r="G482" s="184">
        <v>394.99</v>
      </c>
      <c r="H482" s="184">
        <v>457.44</v>
      </c>
      <c r="I482" s="184">
        <v>539.87</v>
      </c>
      <c r="J482" s="184">
        <v>490.23</v>
      </c>
      <c r="K482" s="184">
        <v>602.62</v>
      </c>
      <c r="L482" s="184">
        <v>576.55999999999995</v>
      </c>
      <c r="M482" s="184"/>
      <c r="R482" s="133">
        <v>183.2</v>
      </c>
      <c r="S482" s="133">
        <v>143.5</v>
      </c>
      <c r="T482" s="133">
        <v>176.4</v>
      </c>
      <c r="U482" s="133">
        <v>236</v>
      </c>
      <c r="V482" s="133">
        <v>199.9</v>
      </c>
      <c r="W482" s="133">
        <v>211.8</v>
      </c>
      <c r="X482" s="133">
        <v>209.2</v>
      </c>
      <c r="Y482" s="183"/>
      <c r="AD482" s="134">
        <v>23.8</v>
      </c>
      <c r="AE482" s="134">
        <v>22.7</v>
      </c>
      <c r="AF482" s="134">
        <v>23.4</v>
      </c>
      <c r="AG482" s="134">
        <v>23.9</v>
      </c>
      <c r="AH482" s="134">
        <v>24.1</v>
      </c>
      <c r="AI482" s="134">
        <v>24</v>
      </c>
      <c r="AJ482" s="134">
        <v>24.2</v>
      </c>
      <c r="AK482" s="184"/>
      <c r="AP482" s="133">
        <v>68</v>
      </c>
      <c r="AQ482" s="133">
        <v>72</v>
      </c>
      <c r="AR482" s="133">
        <v>70</v>
      </c>
      <c r="AS482" s="133">
        <v>64</v>
      </c>
      <c r="AT482" s="133">
        <v>74</v>
      </c>
      <c r="AU482" s="133">
        <v>80</v>
      </c>
      <c r="AV482" s="133">
        <v>74</v>
      </c>
      <c r="AW482" s="183"/>
      <c r="BB482" s="133">
        <v>0.1</v>
      </c>
      <c r="BC482" s="133">
        <v>18.899999999999999</v>
      </c>
      <c r="BD482" s="133">
        <v>2.4</v>
      </c>
      <c r="BE482" s="133">
        <v>14.6</v>
      </c>
      <c r="BF482" s="133">
        <v>44</v>
      </c>
      <c r="BG482" s="133">
        <v>12</v>
      </c>
      <c r="BH482" s="133">
        <v>2</v>
      </c>
      <c r="BI482" s="183"/>
      <c r="BN482" s="185">
        <v>4.8</v>
      </c>
      <c r="BO482" s="185">
        <v>6</v>
      </c>
      <c r="BP482" s="185">
        <v>5.4</v>
      </c>
      <c r="BQ482" s="185">
        <v>4.3</v>
      </c>
      <c r="BR482" s="185">
        <v>5</v>
      </c>
      <c r="BS482" s="185">
        <v>4.5999999999999996</v>
      </c>
      <c r="BT482" s="185">
        <v>4.0999999999999996</v>
      </c>
      <c r="BU482" s="199"/>
    </row>
    <row r="483" spans="2:76" x14ac:dyDescent="0.25">
      <c r="D483" s="149" t="str">
        <f>$D$147</f>
        <v>April</v>
      </c>
      <c r="E483" s="147">
        <f>$E$147</f>
        <v>4</v>
      </c>
      <c r="F483" s="184">
        <v>556.19000000000005</v>
      </c>
      <c r="G483" s="184">
        <v>536.92999999999995</v>
      </c>
      <c r="H483" s="184">
        <v>486.01</v>
      </c>
      <c r="I483" s="184">
        <v>524.22</v>
      </c>
      <c r="J483" s="184">
        <v>547.79</v>
      </c>
      <c r="K483" s="184">
        <v>623.41</v>
      </c>
      <c r="L483" s="184">
        <v>512.88</v>
      </c>
      <c r="M483" s="184"/>
      <c r="R483" s="133">
        <v>232.5</v>
      </c>
      <c r="S483" s="133">
        <v>226.1</v>
      </c>
      <c r="T483" s="133">
        <v>186.4</v>
      </c>
      <c r="U483" s="133">
        <v>198.1</v>
      </c>
      <c r="V483" s="133">
        <v>203</v>
      </c>
      <c r="W483" s="133">
        <v>205.5</v>
      </c>
      <c r="X483" s="133">
        <v>148</v>
      </c>
      <c r="Y483" s="183"/>
      <c r="AD483" s="134">
        <v>25.9</v>
      </c>
      <c r="AE483" s="134">
        <v>27</v>
      </c>
      <c r="AF483" s="134">
        <v>25.5</v>
      </c>
      <c r="AG483" s="134">
        <v>25.6</v>
      </c>
      <c r="AH483" s="134">
        <v>26.6</v>
      </c>
      <c r="AI483" s="134">
        <v>24.7</v>
      </c>
      <c r="AJ483" s="134">
        <v>25.1</v>
      </c>
      <c r="AK483" s="184"/>
      <c r="AP483" s="133">
        <v>72</v>
      </c>
      <c r="AQ483" s="133">
        <v>78</v>
      </c>
      <c r="AR483" s="133">
        <v>71</v>
      </c>
      <c r="AS483" s="133">
        <v>68</v>
      </c>
      <c r="AT483" s="133">
        <v>76</v>
      </c>
      <c r="AU483" s="133">
        <v>73</v>
      </c>
      <c r="AV483" s="133">
        <v>72</v>
      </c>
      <c r="AW483" s="183"/>
      <c r="BB483" s="133">
        <v>102.8</v>
      </c>
      <c r="BC483" s="133">
        <v>64.099999999999994</v>
      </c>
      <c r="BD483" s="133">
        <v>28</v>
      </c>
      <c r="BE483" s="133">
        <v>8</v>
      </c>
      <c r="BF483" s="133">
        <v>15.5</v>
      </c>
      <c r="BG483" s="133">
        <v>6</v>
      </c>
      <c r="BH483" s="133">
        <v>0.5</v>
      </c>
      <c r="BI483" s="183"/>
      <c r="BN483" s="185">
        <v>4.3</v>
      </c>
      <c r="BO483" s="185">
        <v>4.4000000000000004</v>
      </c>
      <c r="BP483" s="185">
        <v>5.3</v>
      </c>
      <c r="BQ483" s="185">
        <v>5.4</v>
      </c>
      <c r="BR483" s="185">
        <v>4.5999999999999996</v>
      </c>
      <c r="BS483" s="185">
        <v>4.9000000000000004</v>
      </c>
      <c r="BT483" s="185">
        <v>5.9</v>
      </c>
      <c r="BU483" s="199"/>
    </row>
    <row r="484" spans="2:76" x14ac:dyDescent="0.25">
      <c r="D484" s="149" t="str">
        <f>$D$148</f>
        <v>May</v>
      </c>
      <c r="E484" s="147">
        <f>$E$148</f>
        <v>5</v>
      </c>
      <c r="F484" s="184">
        <v>518.02</v>
      </c>
      <c r="G484" s="184">
        <v>582.70000000000005</v>
      </c>
      <c r="H484" s="184">
        <v>525.16</v>
      </c>
      <c r="I484" s="184">
        <v>625.21</v>
      </c>
      <c r="J484" s="184">
        <v>457.88</v>
      </c>
      <c r="K484" s="184">
        <v>622.13</v>
      </c>
      <c r="L484" s="184">
        <v>716.72</v>
      </c>
      <c r="M484" s="184"/>
      <c r="R484" s="133">
        <v>198.8</v>
      </c>
      <c r="S484" s="133">
        <v>242.5</v>
      </c>
      <c r="T484" s="133">
        <v>183.4</v>
      </c>
      <c r="U484" s="133">
        <v>275.7</v>
      </c>
      <c r="V484" s="133">
        <v>86.1</v>
      </c>
      <c r="W484" s="133">
        <v>196.9</v>
      </c>
      <c r="X484" s="133">
        <v>241.1</v>
      </c>
      <c r="Y484" s="183"/>
      <c r="AD484" s="134">
        <v>27.9</v>
      </c>
      <c r="AE484" s="134">
        <v>28.8</v>
      </c>
      <c r="AF484" s="134">
        <v>28.1</v>
      </c>
      <c r="AG484" s="134">
        <v>28.6</v>
      </c>
      <c r="AH484" s="134">
        <v>26.7</v>
      </c>
      <c r="AI484" s="134">
        <v>28</v>
      </c>
      <c r="AJ484" s="134">
        <v>29</v>
      </c>
      <c r="AK484" s="184"/>
      <c r="AP484" s="133">
        <v>76</v>
      </c>
      <c r="AQ484" s="133">
        <v>78</v>
      </c>
      <c r="AR484" s="133">
        <v>72</v>
      </c>
      <c r="AS484" s="133">
        <v>73</v>
      </c>
      <c r="AT484" s="133">
        <v>80</v>
      </c>
      <c r="AU484" s="133">
        <v>86</v>
      </c>
      <c r="AV484" s="133">
        <v>77</v>
      </c>
      <c r="AW484" s="183"/>
      <c r="BB484" s="133">
        <v>391.8</v>
      </c>
      <c r="BC484" s="133">
        <v>75</v>
      </c>
      <c r="BD484" s="133">
        <v>48.7</v>
      </c>
      <c r="BE484" s="133">
        <v>4</v>
      </c>
      <c r="BF484" s="133">
        <v>134.69999999999999</v>
      </c>
      <c r="BG484" s="133">
        <v>220.8</v>
      </c>
      <c r="BH484" s="133">
        <v>4</v>
      </c>
      <c r="BI484" s="183"/>
      <c r="BN484" s="185">
        <v>5.5</v>
      </c>
      <c r="BO484" s="185">
        <v>5.2</v>
      </c>
      <c r="BP484" s="185">
        <v>5.6</v>
      </c>
      <c r="BQ484" s="185">
        <v>4.0999999999999996</v>
      </c>
      <c r="BR484" s="185">
        <v>7.2</v>
      </c>
      <c r="BS484" s="185">
        <v>5.8</v>
      </c>
      <c r="BT484" s="185">
        <v>4.4000000000000004</v>
      </c>
      <c r="BU484" s="199"/>
    </row>
    <row r="485" spans="2:76" x14ac:dyDescent="0.25">
      <c r="D485" s="149" t="str">
        <f>$D$149</f>
        <v>June</v>
      </c>
      <c r="E485" s="147">
        <f>$E$149</f>
        <v>6</v>
      </c>
      <c r="F485" s="184">
        <v>687.51</v>
      </c>
      <c r="G485" s="184">
        <v>546.02</v>
      </c>
      <c r="H485" s="184">
        <v>497.41</v>
      </c>
      <c r="I485" s="184">
        <v>505.44</v>
      </c>
      <c r="J485" s="184">
        <v>528.53</v>
      </c>
      <c r="K485" s="184">
        <v>730.19</v>
      </c>
      <c r="L485" s="184">
        <v>524.36</v>
      </c>
      <c r="M485" s="184"/>
      <c r="R485" s="133">
        <v>296.7</v>
      </c>
      <c r="S485" s="133">
        <v>224.7</v>
      </c>
      <c r="T485" s="133">
        <v>190.9</v>
      </c>
      <c r="U485" s="133">
        <v>203.6</v>
      </c>
      <c r="V485" s="133">
        <v>94.5</v>
      </c>
      <c r="W485" s="133">
        <v>260.2</v>
      </c>
      <c r="X485" s="133">
        <v>140.69999999999999</v>
      </c>
      <c r="Y485" s="183"/>
      <c r="AD485" s="134">
        <v>30.2</v>
      </c>
      <c r="AE485" s="134">
        <v>29.6</v>
      </c>
      <c r="AF485" s="134">
        <v>29.8</v>
      </c>
      <c r="AG485" s="134">
        <v>28.8</v>
      </c>
      <c r="AH485" s="134">
        <v>28.9</v>
      </c>
      <c r="AI485" s="134">
        <v>29.6</v>
      </c>
      <c r="AJ485" s="134">
        <v>28.2</v>
      </c>
      <c r="AK485" s="184"/>
      <c r="AP485" s="133">
        <v>73</v>
      </c>
      <c r="AQ485" s="133">
        <v>84</v>
      </c>
      <c r="AR485" s="133">
        <v>75</v>
      </c>
      <c r="AS485" s="133">
        <v>80</v>
      </c>
      <c r="AT485" s="133">
        <v>84</v>
      </c>
      <c r="AU485" s="133">
        <v>86</v>
      </c>
      <c r="AV485" s="133">
        <v>85</v>
      </c>
      <c r="AW485" s="183"/>
      <c r="BB485" s="133">
        <v>35.5</v>
      </c>
      <c r="BC485" s="133">
        <v>368.5</v>
      </c>
      <c r="BD485" s="133">
        <v>105</v>
      </c>
      <c r="BE485" s="133">
        <v>488</v>
      </c>
      <c r="BF485" s="133">
        <v>215.5</v>
      </c>
      <c r="BG485" s="133">
        <v>80</v>
      </c>
      <c r="BH485" s="133">
        <v>589.5</v>
      </c>
      <c r="BI485" s="183"/>
      <c r="BN485" s="185">
        <v>3.9</v>
      </c>
      <c r="BO485" s="185">
        <v>5.2</v>
      </c>
      <c r="BP485" s="185">
        <v>5.9</v>
      </c>
      <c r="BQ485" s="185">
        <v>6.6</v>
      </c>
      <c r="BR485" s="185">
        <v>6.5</v>
      </c>
      <c r="BS485" s="185">
        <v>4.7</v>
      </c>
      <c r="BT485" s="185">
        <v>7.3</v>
      </c>
      <c r="BU485" s="199"/>
    </row>
    <row r="486" spans="2:76" x14ac:dyDescent="0.25">
      <c r="D486" s="149" t="str">
        <f>$D$150</f>
        <v>July</v>
      </c>
      <c r="E486" s="147">
        <f>$E$150</f>
        <v>7</v>
      </c>
      <c r="F486" s="184">
        <v>542.32000000000005</v>
      </c>
      <c r="G486" s="184">
        <v>581.08000000000004</v>
      </c>
      <c r="H486" s="184">
        <v>518.05999999999995</v>
      </c>
      <c r="I486" s="184">
        <v>523.87</v>
      </c>
      <c r="J486" s="184">
        <v>492.96</v>
      </c>
      <c r="K486" s="184">
        <v>704.19</v>
      </c>
      <c r="L486" s="184">
        <v>626.88</v>
      </c>
      <c r="M486" s="184"/>
      <c r="R486" s="133">
        <v>195.2</v>
      </c>
      <c r="S486" s="133">
        <v>239.6</v>
      </c>
      <c r="T486" s="133">
        <v>227.2</v>
      </c>
      <c r="U486" s="133">
        <v>187.5</v>
      </c>
      <c r="V486" s="133">
        <v>87.1</v>
      </c>
      <c r="W486" s="133">
        <v>248.2</v>
      </c>
      <c r="X486" s="133">
        <v>214.7</v>
      </c>
      <c r="Y486" s="183"/>
      <c r="AD486" s="134">
        <v>29</v>
      </c>
      <c r="AE486" s="134">
        <v>30</v>
      </c>
      <c r="AF486" s="134">
        <v>29.4</v>
      </c>
      <c r="AG486" s="134">
        <v>28.7</v>
      </c>
      <c r="AH486" s="134">
        <v>28.9</v>
      </c>
      <c r="AI486" s="134">
        <v>29.8</v>
      </c>
      <c r="AJ486" s="134">
        <v>28.8</v>
      </c>
      <c r="AK486" s="184"/>
      <c r="AP486" s="133">
        <v>76</v>
      </c>
      <c r="AQ486" s="133">
        <v>80</v>
      </c>
      <c r="AR486" s="133">
        <v>77</v>
      </c>
      <c r="AS486" s="133">
        <v>81</v>
      </c>
      <c r="AT486" s="133">
        <v>86</v>
      </c>
      <c r="AU486" s="133">
        <v>85</v>
      </c>
      <c r="AV486" s="133">
        <v>83</v>
      </c>
      <c r="AW486" s="183"/>
      <c r="BB486" s="133">
        <v>493.2</v>
      </c>
      <c r="BC486" s="133">
        <v>383.8</v>
      </c>
      <c r="BD486" s="133">
        <v>645.1</v>
      </c>
      <c r="BE486" s="133">
        <v>249.5</v>
      </c>
      <c r="BF486" s="133">
        <v>587.5</v>
      </c>
      <c r="BG486" s="133">
        <v>246.5</v>
      </c>
      <c r="BH486" s="133">
        <v>402</v>
      </c>
      <c r="BI486" s="183"/>
      <c r="BN486" s="185">
        <v>5.8</v>
      </c>
      <c r="BO486" s="185">
        <v>4.9000000000000004</v>
      </c>
      <c r="BP486" s="185">
        <v>5.5</v>
      </c>
      <c r="BQ486" s="185">
        <v>6.2</v>
      </c>
      <c r="BR486" s="185">
        <v>7.2</v>
      </c>
      <c r="BS486" s="185">
        <v>4.8</v>
      </c>
      <c r="BT486" s="185">
        <v>5.4</v>
      </c>
      <c r="BU486" s="199"/>
    </row>
    <row r="487" spans="2:76" x14ac:dyDescent="0.25">
      <c r="D487" s="149" t="str">
        <f>$D$151</f>
        <v>August</v>
      </c>
      <c r="E487" s="147">
        <f>$E$151</f>
        <v>8</v>
      </c>
      <c r="F487" s="184">
        <v>471.63</v>
      </c>
      <c r="G487" s="184">
        <v>460.64</v>
      </c>
      <c r="H487" s="184">
        <v>457.8</v>
      </c>
      <c r="I487" s="184">
        <v>356.45</v>
      </c>
      <c r="J487" s="184">
        <v>402.95</v>
      </c>
      <c r="K487" s="184">
        <v>548.49</v>
      </c>
      <c r="L487" s="184">
        <v>493.24</v>
      </c>
      <c r="M487" s="184"/>
      <c r="R487" s="133">
        <v>165.7</v>
      </c>
      <c r="S487" s="133">
        <v>176.3</v>
      </c>
      <c r="T487" s="133">
        <v>208.6</v>
      </c>
      <c r="U487" s="133">
        <v>118.4</v>
      </c>
      <c r="V487" s="133">
        <v>69.400000000000006</v>
      </c>
      <c r="W487" s="133">
        <v>164.4</v>
      </c>
      <c r="X487" s="133">
        <v>163.1</v>
      </c>
      <c r="Y487" s="183"/>
      <c r="AD487" s="134">
        <v>28.9</v>
      </c>
      <c r="AE487" s="134">
        <v>28.8</v>
      </c>
      <c r="AF487" s="134">
        <v>29.6</v>
      </c>
      <c r="AG487" s="134">
        <v>27.8</v>
      </c>
      <c r="AH487" s="134">
        <v>28.3</v>
      </c>
      <c r="AI487" s="134">
        <v>28.5</v>
      </c>
      <c r="AJ487" s="134">
        <v>28.1</v>
      </c>
      <c r="AK487" s="184"/>
      <c r="AP487" s="133">
        <v>77</v>
      </c>
      <c r="AQ487" s="133">
        <v>82</v>
      </c>
      <c r="AR487" s="133">
        <v>78</v>
      </c>
      <c r="AS487" s="133">
        <v>88</v>
      </c>
      <c r="AT487" s="133">
        <v>88</v>
      </c>
      <c r="AU487" s="133">
        <v>89</v>
      </c>
      <c r="AV487" s="133">
        <v>87</v>
      </c>
      <c r="AW487" s="183"/>
      <c r="BB487" s="133">
        <v>237.2</v>
      </c>
      <c r="BC487" s="133">
        <v>548.5</v>
      </c>
      <c r="BD487" s="133">
        <v>298</v>
      </c>
      <c r="BE487" s="133">
        <v>1400.5</v>
      </c>
      <c r="BF487" s="133">
        <v>839.6</v>
      </c>
      <c r="BG487" s="133">
        <v>463.5</v>
      </c>
      <c r="BH487" s="133">
        <v>835</v>
      </c>
      <c r="BI487" s="183"/>
      <c r="BN487" s="185">
        <v>6.4</v>
      </c>
      <c r="BO487" s="185">
        <v>6</v>
      </c>
      <c r="BP487" s="185">
        <v>5.5</v>
      </c>
      <c r="BQ487" s="185">
        <v>7.5</v>
      </c>
      <c r="BR487" s="185">
        <v>7.8</v>
      </c>
      <c r="BS487" s="185">
        <v>6.6</v>
      </c>
      <c r="BT487" s="185">
        <v>6.5</v>
      </c>
      <c r="BU487" s="199"/>
    </row>
    <row r="488" spans="2:76" x14ac:dyDescent="0.25">
      <c r="D488" s="149" t="str">
        <f>$D$152</f>
        <v>September</v>
      </c>
      <c r="E488" s="147">
        <f>$E$152</f>
        <v>9</v>
      </c>
      <c r="F488" s="184">
        <v>490.56</v>
      </c>
      <c r="G488" s="184">
        <v>399.76</v>
      </c>
      <c r="H488" s="184">
        <v>468.12</v>
      </c>
      <c r="I488" s="184">
        <v>481.13</v>
      </c>
      <c r="J488" s="184">
        <v>429.39</v>
      </c>
      <c r="K488" s="184">
        <v>630.17999999999995</v>
      </c>
      <c r="L488" s="184">
        <v>619.54999999999995</v>
      </c>
      <c r="M488" s="184"/>
      <c r="R488" s="133">
        <v>194</v>
      </c>
      <c r="S488" s="133">
        <v>144</v>
      </c>
      <c r="T488" s="133">
        <v>233.7</v>
      </c>
      <c r="U488" s="133">
        <v>195.8</v>
      </c>
      <c r="V488" s="133">
        <v>84.3</v>
      </c>
      <c r="W488" s="133">
        <v>236.3</v>
      </c>
      <c r="X488" s="133">
        <v>236</v>
      </c>
      <c r="Y488" s="183"/>
      <c r="AD488" s="134">
        <v>28.4</v>
      </c>
      <c r="AE488" s="134">
        <v>28.4</v>
      </c>
      <c r="AF488" s="134">
        <v>29.3</v>
      </c>
      <c r="AG488" s="134">
        <v>28.1</v>
      </c>
      <c r="AH488" s="134">
        <v>27.6</v>
      </c>
      <c r="AI488" s="134">
        <v>28.6</v>
      </c>
      <c r="AJ488" s="134">
        <v>28.6</v>
      </c>
      <c r="AK488" s="184"/>
      <c r="AP488" s="133">
        <v>74</v>
      </c>
      <c r="AQ488" s="133">
        <v>81</v>
      </c>
      <c r="AR488" s="133">
        <v>77</v>
      </c>
      <c r="AS488" s="133">
        <v>80</v>
      </c>
      <c r="AT488" s="133">
        <v>81</v>
      </c>
      <c r="AU488" s="133">
        <v>80</v>
      </c>
      <c r="AV488" s="133">
        <v>81</v>
      </c>
      <c r="AW488" s="183"/>
      <c r="BB488" s="133">
        <v>53.2</v>
      </c>
      <c r="BC488" s="133">
        <v>710.5</v>
      </c>
      <c r="BD488" s="133">
        <v>243.6</v>
      </c>
      <c r="BE488" s="133">
        <v>281</v>
      </c>
      <c r="BF488" s="133">
        <v>356.5</v>
      </c>
      <c r="BG488" s="133">
        <v>69.5</v>
      </c>
      <c r="BH488" s="133">
        <v>140.5</v>
      </c>
      <c r="BI488" s="183"/>
      <c r="BN488" s="185">
        <v>5.3</v>
      </c>
      <c r="BO488" s="185">
        <v>6.6</v>
      </c>
      <c r="BP488" s="185">
        <v>4.7</v>
      </c>
      <c r="BQ488" s="185">
        <v>5.5</v>
      </c>
      <c r="BR488" s="185">
        <v>6.5</v>
      </c>
      <c r="BS488" s="185">
        <v>4.5</v>
      </c>
      <c r="BT488" s="185">
        <v>4.5</v>
      </c>
      <c r="BU488" s="199"/>
    </row>
    <row r="489" spans="2:76" x14ac:dyDescent="0.25">
      <c r="D489" s="149" t="str">
        <f>$D$153</f>
        <v>October</v>
      </c>
      <c r="E489" s="147">
        <f>$E$153</f>
        <v>10</v>
      </c>
      <c r="F489" s="184">
        <v>447.55</v>
      </c>
      <c r="G489" s="184">
        <v>418.65</v>
      </c>
      <c r="H489" s="184">
        <v>475.02</v>
      </c>
      <c r="I489" s="184">
        <v>461.75</v>
      </c>
      <c r="J489" s="184">
        <v>486.73</v>
      </c>
      <c r="K489" s="184">
        <v>559.11</v>
      </c>
      <c r="L489" s="184">
        <v>519.73</v>
      </c>
      <c r="M489" s="184"/>
      <c r="R489" s="133">
        <v>187.6</v>
      </c>
      <c r="S489" s="133">
        <v>177.3</v>
      </c>
      <c r="T489" s="133">
        <v>199.3</v>
      </c>
      <c r="U489" s="133">
        <v>192.6</v>
      </c>
      <c r="V489" s="133">
        <v>99</v>
      </c>
      <c r="W489" s="133">
        <v>200.4</v>
      </c>
      <c r="X489" s="133">
        <v>188.7</v>
      </c>
      <c r="Y489" s="183"/>
      <c r="AD489" s="134">
        <v>27</v>
      </c>
      <c r="AE489" s="134">
        <v>28.1</v>
      </c>
      <c r="AF489" s="134">
        <v>27.7</v>
      </c>
      <c r="AG489" s="134">
        <v>26.1</v>
      </c>
      <c r="AH489" s="134">
        <v>26.5</v>
      </c>
      <c r="AI489" s="134">
        <v>26.9</v>
      </c>
      <c r="AJ489" s="134">
        <v>26.9</v>
      </c>
      <c r="AK489" s="184"/>
      <c r="AP489" s="133">
        <v>72</v>
      </c>
      <c r="AQ489" s="133">
        <v>78</v>
      </c>
      <c r="AR489" s="133">
        <v>71</v>
      </c>
      <c r="AS489" s="133">
        <v>71</v>
      </c>
      <c r="AT489" s="133">
        <v>75</v>
      </c>
      <c r="AU489" s="133">
        <v>71</v>
      </c>
      <c r="AV489" s="133">
        <v>75</v>
      </c>
      <c r="AW489" s="183"/>
      <c r="BB489" s="133">
        <v>72.8</v>
      </c>
      <c r="BC489" s="133">
        <v>393.5</v>
      </c>
      <c r="BD489" s="133">
        <v>304</v>
      </c>
      <c r="BE489" s="133">
        <v>8.4</v>
      </c>
      <c r="BF489" s="133">
        <v>28</v>
      </c>
      <c r="BG489" s="133">
        <v>48</v>
      </c>
      <c r="BH489" s="133">
        <v>378</v>
      </c>
      <c r="BI489" s="183"/>
      <c r="BN489" s="185">
        <v>5.0999999999999996</v>
      </c>
      <c r="BO489" s="185">
        <v>5.8</v>
      </c>
      <c r="BP489" s="185">
        <v>5</v>
      </c>
      <c r="BQ489" s="185">
        <v>4.9000000000000004</v>
      </c>
      <c r="BR489" s="185">
        <v>4.5999999999999996</v>
      </c>
      <c r="BS489" s="185">
        <v>4.5999999999999996</v>
      </c>
      <c r="BT489" s="185">
        <v>5.7</v>
      </c>
      <c r="BU489" s="199"/>
    </row>
    <row r="490" spans="2:76" x14ac:dyDescent="0.25">
      <c r="D490" s="149" t="str">
        <f>$D$154</f>
        <v>November</v>
      </c>
      <c r="E490" s="147">
        <f>$E$154</f>
        <v>11</v>
      </c>
      <c r="F490" s="184">
        <v>414.35</v>
      </c>
      <c r="G490" s="184">
        <v>362.19</v>
      </c>
      <c r="H490" s="184">
        <v>343.82</v>
      </c>
      <c r="I490" s="184">
        <v>375.64</v>
      </c>
      <c r="J490" s="184">
        <v>392.68</v>
      </c>
      <c r="K490" s="184">
        <v>439.95</v>
      </c>
      <c r="L490" s="184">
        <v>409.01</v>
      </c>
      <c r="M490" s="184"/>
      <c r="R490" s="133">
        <v>207.5</v>
      </c>
      <c r="S490" s="133">
        <v>176.3</v>
      </c>
      <c r="T490" s="133">
        <v>150.6</v>
      </c>
      <c r="U490" s="133">
        <v>176.5</v>
      </c>
      <c r="V490" s="133">
        <v>175.5</v>
      </c>
      <c r="W490" s="133">
        <v>162</v>
      </c>
      <c r="X490" s="133">
        <v>151.1</v>
      </c>
      <c r="Y490" s="183"/>
      <c r="AD490" s="134">
        <v>26.3</v>
      </c>
      <c r="AE490" s="134">
        <v>25.6</v>
      </c>
      <c r="AF490" s="134">
        <v>26</v>
      </c>
      <c r="AG490" s="134">
        <v>25.3</v>
      </c>
      <c r="AH490" s="134">
        <v>24.7</v>
      </c>
      <c r="AI490" s="134">
        <v>25.3</v>
      </c>
      <c r="AJ490" s="134">
        <v>24.3</v>
      </c>
      <c r="AK490" s="184"/>
      <c r="AP490" s="133">
        <v>73</v>
      </c>
      <c r="AQ490" s="133">
        <v>70</v>
      </c>
      <c r="AR490" s="133">
        <v>69</v>
      </c>
      <c r="AS490" s="133">
        <v>74</v>
      </c>
      <c r="AT490" s="133">
        <v>71</v>
      </c>
      <c r="AU490" s="133">
        <v>72</v>
      </c>
      <c r="AV490" s="133">
        <v>74</v>
      </c>
      <c r="AW490" s="183"/>
      <c r="BB490" s="133">
        <v>27.5</v>
      </c>
      <c r="BC490" s="133">
        <v>60</v>
      </c>
      <c r="BD490" s="133">
        <v>23</v>
      </c>
      <c r="BE490" s="133">
        <v>6</v>
      </c>
      <c r="BF490" s="133">
        <v>2.5</v>
      </c>
      <c r="BG490" s="133">
        <v>180</v>
      </c>
      <c r="BH490" s="133">
        <v>20</v>
      </c>
      <c r="BI490" s="183"/>
      <c r="BN490" s="185">
        <v>4</v>
      </c>
      <c r="BO490" s="185">
        <v>4.9000000000000004</v>
      </c>
      <c r="BP490" s="185">
        <v>5.7</v>
      </c>
      <c r="BQ490" s="185">
        <v>5.0999999999999996</v>
      </c>
      <c r="BR490" s="185">
        <v>5.2</v>
      </c>
      <c r="BS490" s="185">
        <v>5.6</v>
      </c>
      <c r="BT490" s="185">
        <v>5.4</v>
      </c>
      <c r="BU490" s="199"/>
    </row>
    <row r="491" spans="2:76" x14ac:dyDescent="0.25">
      <c r="B491" s="200"/>
      <c r="C491" s="201"/>
      <c r="D491" s="202" t="str">
        <f>$D$155</f>
        <v>December</v>
      </c>
      <c r="E491" s="203">
        <f>$E$155</f>
        <v>12</v>
      </c>
      <c r="F491" s="184">
        <v>370.39</v>
      </c>
      <c r="G491" s="184">
        <v>365.12</v>
      </c>
      <c r="H491" s="184">
        <v>323.97000000000003</v>
      </c>
      <c r="I491" s="184">
        <v>372.09</v>
      </c>
      <c r="J491" s="184">
        <v>415.38</v>
      </c>
      <c r="K491" s="184">
        <v>348.35</v>
      </c>
      <c r="L491" s="184">
        <v>415.42</v>
      </c>
      <c r="M491" s="184"/>
      <c r="R491" s="133">
        <v>201.7</v>
      </c>
      <c r="S491" s="133">
        <v>197.5</v>
      </c>
      <c r="T491" s="133">
        <v>138.9</v>
      </c>
      <c r="U491" s="133">
        <v>184.5</v>
      </c>
      <c r="V491" s="133">
        <v>173.4</v>
      </c>
      <c r="W491" s="133">
        <v>97</v>
      </c>
      <c r="X491" s="133">
        <v>166.3</v>
      </c>
      <c r="Y491" s="183"/>
      <c r="AD491" s="134">
        <v>23.6</v>
      </c>
      <c r="AE491" s="134">
        <v>23.8</v>
      </c>
      <c r="AF491" s="134">
        <v>22.1</v>
      </c>
      <c r="AG491" s="134">
        <v>23.6</v>
      </c>
      <c r="AH491" s="134">
        <v>22.4</v>
      </c>
      <c r="AI491" s="134">
        <v>22.6</v>
      </c>
      <c r="AJ491" s="134">
        <v>22</v>
      </c>
      <c r="AK491" s="184"/>
      <c r="AP491" s="133">
        <v>71</v>
      </c>
      <c r="AQ491" s="133">
        <v>66</v>
      </c>
      <c r="AR491" s="133">
        <v>65</v>
      </c>
      <c r="AS491" s="133">
        <v>71</v>
      </c>
      <c r="AT491" s="133">
        <v>74</v>
      </c>
      <c r="AU491" s="133">
        <v>69</v>
      </c>
      <c r="AV491" s="133">
        <v>70</v>
      </c>
      <c r="AW491" s="183"/>
      <c r="BB491" s="133">
        <v>2.5</v>
      </c>
      <c r="BC491" s="133">
        <v>0.5</v>
      </c>
      <c r="BD491" s="133">
        <v>3.5</v>
      </c>
      <c r="BE491" s="133">
        <v>6</v>
      </c>
      <c r="BF491" s="133">
        <v>14.5</v>
      </c>
      <c r="BG491" s="133">
        <v>2</v>
      </c>
      <c r="BH491" s="133">
        <v>5.5</v>
      </c>
      <c r="BI491" s="183"/>
      <c r="BN491" s="185">
        <v>3.8</v>
      </c>
      <c r="BO491" s="185">
        <v>4.5999999999999996</v>
      </c>
      <c r="BP491" s="185">
        <v>5.8</v>
      </c>
      <c r="BQ491" s="185">
        <v>4.5</v>
      </c>
      <c r="BR491" s="185">
        <v>4.9000000000000004</v>
      </c>
      <c r="BS491" s="185">
        <v>7.1</v>
      </c>
      <c r="BT491" s="185">
        <v>5.7</v>
      </c>
      <c r="BU491" s="199"/>
    </row>
    <row r="492" spans="2:76" x14ac:dyDescent="0.25">
      <c r="B492" s="195" t="str">
        <f>_xlfn.XLOOKUP(C492,TableStation[Station],TableStation[Name])</f>
        <v>田中</v>
      </c>
      <c r="C492" s="196" t="s">
        <v>18815</v>
      </c>
      <c r="D492" s="197" t="str">
        <f>$D$144</f>
        <v>January</v>
      </c>
      <c r="E492" s="198">
        <f>$E$144</f>
        <v>1</v>
      </c>
      <c r="F492" s="204" t="str" cm="1">
        <f t="array" ref="F492">_xlfn._xlws.FILTER(DatabaseYr[GloblRad],(DatabaseYr[Station]=$C492)*(DatabaseYr[year]=F$38),"not yet")</f>
        <v>not yet</v>
      </c>
      <c r="G492" s="204" t="str" cm="1">
        <f t="array" ref="G492">_xlfn._xlws.FILTER(DatabaseYr[GloblRad],(DatabaseYr[Station]=$C492)*(DatabaseYr[year]=G$38),"not yet")</f>
        <v>not yet</v>
      </c>
      <c r="H492" s="204" t="str" cm="1">
        <f t="array" ref="H492">_xlfn._xlws.FILTER(DatabaseYr[GloblRad],(DatabaseYr[Station]=$C492)*(DatabaseYr[year]=H$38),"not yet")</f>
        <v>not yet</v>
      </c>
      <c r="I492" s="204" t="str" cm="1">
        <f t="array" ref="I492">_xlfn._xlws.FILTER(DatabaseYr[GloblRad],(DatabaseYr[Station]=$C492)*(DatabaseYr[year]=I$38),"not yet")</f>
        <v>not yet</v>
      </c>
      <c r="J492" s="204" t="str" cm="1">
        <f t="array" ref="J492">_xlfn._xlws.FILTER(DatabaseYr[GloblRad],(DatabaseYr[Station]=$C492)*(DatabaseYr[year]=J$38),"not yet")</f>
        <v>not yet</v>
      </c>
      <c r="K492" s="204" cm="1">
        <f t="array" ref="K492:K500">_xlfn._xlws.FILTER(DatabaseYr[GloblRad],(DatabaseYr[Station]=$C492)*(DatabaseYr[year]=K$38),"not yet")</f>
        <v>396.29</v>
      </c>
      <c r="L492" s="204" cm="1">
        <f t="array" ref="L492:L503">_xlfn._xlws.FILTER(DatabaseYr[GloblRad],(DatabaseYr[Station]=$C492)*(DatabaseYr[year]=L$38),"not yet")</f>
        <v>409.55</v>
      </c>
      <c r="M492" s="204" t="str" cm="1">
        <f t="array" ref="M492">_xlfn._xlws.FILTER(DatabaseYr[GloblRad],(DatabaseYr[Station]=$C492)*(DatabaseYr[year]=M$38),"not yet")</f>
        <v>not yet</v>
      </c>
      <c r="N492" s="205"/>
      <c r="O492" s="205"/>
      <c r="P492" s="205"/>
      <c r="Q492" s="205"/>
      <c r="R492" s="206" t="str" cm="1">
        <f t="array" ref="R492">_xlfn._xlws.FILTER(DatabaseYr[SunShine],(DatabaseYr[Station]=$C492)*(DatabaseYr[year]=F$38),"not yet")</f>
        <v>not yet</v>
      </c>
      <c r="S492" s="206" t="str" cm="1">
        <f t="array" ref="S492">_xlfn._xlws.FILTER(DatabaseYr[SunShine],(DatabaseYr[Station]=$C492)*(DatabaseYr[year]=S$38),"not yet")</f>
        <v>not yet</v>
      </c>
      <c r="T492" s="206" t="str" cm="1">
        <f t="array" ref="T492">_xlfn._xlws.FILTER(DatabaseYr[SunShine],(DatabaseYr[Station]=$C492)*(DatabaseYr[year]=T$38),"not yet")</f>
        <v>not yet</v>
      </c>
      <c r="U492" s="206" t="str" cm="1">
        <f t="array" ref="U492">_xlfn._xlws.FILTER(DatabaseYr[SunShine],(DatabaseYr[Station]=$C492)*(DatabaseYr[year]=U$38),"not yet")</f>
        <v>not yet</v>
      </c>
      <c r="V492" s="206" t="str" cm="1">
        <f t="array" ref="V492">_xlfn._xlws.FILTER(DatabaseYr[SunShine],(DatabaseYr[Station]=$C492)*(DatabaseYr[year]=V$38),"not yet")</f>
        <v>not yet</v>
      </c>
      <c r="W492" s="206" cm="1">
        <f t="array" ref="W492:W500">_xlfn._xlws.FILTER(DatabaseYr[SunShine],(DatabaseYr[Station]=$C492)*(DatabaseYr[year]=W$38),"not yet")</f>
        <v>126</v>
      </c>
      <c r="X492" s="206" cm="1">
        <f t="array" ref="X492:X503">_xlfn._xlws.FILTER(DatabaseYr[SunShine],(DatabaseYr[Station]=$C492)*(DatabaseYr[year]=X$38),"not yet")</f>
        <v>201.6</v>
      </c>
      <c r="Y492" s="206" t="str" cm="1">
        <f t="array" ref="Y492">_xlfn._xlws.FILTER(DatabaseYr[SunShine],(DatabaseYr[Station]=$C492)*(DatabaseYr[year]=Y$38),"not yet")</f>
        <v>not yet</v>
      </c>
      <c r="Z492" s="207"/>
      <c r="AA492" s="205"/>
      <c r="AB492" s="205"/>
      <c r="AC492" s="207"/>
      <c r="AD492" s="204" t="str" cm="1">
        <f t="array" ref="AD492">_xlfn._xlws.FILTER(DatabaseYr[Temperature],(DatabaseYr[Station]=$C492)*(DatabaseYr[year]=AD$38),"not yet")</f>
        <v>not yet</v>
      </c>
      <c r="AE492" s="204" t="str" cm="1">
        <f t="array" ref="AE492">_xlfn._xlws.FILTER(DatabaseYr[Temperature],(DatabaseYr[Station]=$C492)*(DatabaseYr[year]=AE$38),"not yet")</f>
        <v>not yet</v>
      </c>
      <c r="AF492" s="204" t="str" cm="1">
        <f t="array" ref="AF492">_xlfn._xlws.FILTER(DatabaseYr[Temperature],(DatabaseYr[Station]=$C492)*(DatabaseYr[year]=AF$38),"not yet")</f>
        <v>not yet</v>
      </c>
      <c r="AG492" s="204" t="str" cm="1">
        <f t="array" ref="AG492">_xlfn._xlws.FILTER(DatabaseYr[Temperature],(DatabaseYr[Station]=$C492)*(DatabaseYr[year]=AG$38),"not yet")</f>
        <v>not yet</v>
      </c>
      <c r="AH492" s="204" t="str" cm="1">
        <f t="array" ref="AH492">_xlfn._xlws.FILTER(DatabaseYr[Temperature],(DatabaseYr[Station]=$C492)*(DatabaseYr[year]=AH$38),"not yet")</f>
        <v>not yet</v>
      </c>
      <c r="AI492" s="204" cm="1">
        <f t="array" ref="AI492:AI500">_xlfn._xlws.FILTER(DatabaseYr[Temperature],(DatabaseYr[Station]=$C492)*(DatabaseYr[year]=AI$38),"not yet")</f>
        <v>22.9</v>
      </c>
      <c r="AJ492" s="204" cm="1">
        <f t="array" ref="AJ492:AJ503">_xlfn._xlws.FILTER(DatabaseYr[Temperature],(DatabaseYr[Station]=$C492)*(DatabaseYr[year]=AJ$38),"not yet")</f>
        <v>15.4</v>
      </c>
      <c r="AK492" s="204" t="str" cm="1">
        <f t="array" ref="AK492">_xlfn._xlws.FILTER(DatabaseYr[Temperature],(DatabaseYr[Station]=$C492)*(DatabaseYr[year]=AK$38),"not yet")</f>
        <v>not yet</v>
      </c>
      <c r="AL492" s="207"/>
      <c r="AM492" s="205"/>
      <c r="AN492" s="205"/>
      <c r="AO492" s="207"/>
      <c r="AP492" s="206" t="str" cm="1">
        <f t="array" ref="AP492">_xlfn._xlws.FILTER(DatabaseYr[RH],(DatabaseYr[Station]=$C492)*(DatabaseYr[year]=AP$38),"not yet")</f>
        <v>not yet</v>
      </c>
      <c r="AQ492" s="206" t="str" cm="1">
        <f t="array" ref="AQ492">_xlfn._xlws.FILTER(DatabaseYr[RH],(DatabaseYr[Station]=$C492)*(DatabaseYr[year]=AQ$38),"not yet")</f>
        <v>not yet</v>
      </c>
      <c r="AR492" s="206" t="str" cm="1">
        <f t="array" ref="AR492">_xlfn._xlws.FILTER(DatabaseYr[RH],(DatabaseYr[Station]=$C492)*(DatabaseYr[year]=AR$38),"not yet")</f>
        <v>not yet</v>
      </c>
      <c r="AS492" s="206" t="str" cm="1">
        <f t="array" ref="AS492">_xlfn._xlws.FILTER(DatabaseYr[RH],(DatabaseYr[Station]=$C492)*(DatabaseYr[year]=AS$38),"not yet")</f>
        <v>not yet</v>
      </c>
      <c r="AT492" s="206" t="str" cm="1">
        <f t="array" ref="AT492">_xlfn._xlws.FILTER(DatabaseYr[RH],(DatabaseYr[Station]=$C492)*(DatabaseYr[year]=AT$38),"not yet")</f>
        <v>not yet</v>
      </c>
      <c r="AU492" s="206" cm="1">
        <f t="array" ref="AU492:AU500">_xlfn._xlws.FILTER(DatabaseYr[RH],(DatabaseYr[Station]=$C492)*(DatabaseYr[year]=AU$38),"not yet")</f>
        <v>77</v>
      </c>
      <c r="AV492" s="206" cm="1">
        <f t="array" ref="AV492:AV503">_xlfn._xlws.FILTER(DatabaseYr[RH],(DatabaseYr[Station]=$C492)*(DatabaseYr[year]=AV$38),"not yet")</f>
        <v>79</v>
      </c>
      <c r="AW492" s="206" t="str" cm="1">
        <f t="array" ref="AW492">_xlfn._xlws.FILTER(DatabaseYr[RH],(DatabaseYr[Station]=$C492)*(DatabaseYr[year]=AW$38),"not yet")</f>
        <v>not yet</v>
      </c>
      <c r="AX492" s="207"/>
      <c r="AY492" s="205"/>
      <c r="AZ492" s="205"/>
      <c r="BA492" s="207"/>
      <c r="BB492" s="206" t="str" cm="1">
        <f t="array" ref="BB492">_xlfn._xlws.FILTER(DatabaseYr[Precp],(DatabaseYr[Station]=$C492)*(DatabaseYr[year]=BB$38),"not yet")</f>
        <v>not yet</v>
      </c>
      <c r="BC492" s="206" t="str" cm="1">
        <f t="array" ref="BC492">_xlfn._xlws.FILTER(DatabaseYr[Precp],(DatabaseYr[Station]=$C492)*(DatabaseYr[year]=BC$38),"not yet")</f>
        <v>not yet</v>
      </c>
      <c r="BD492" s="206" t="str" cm="1">
        <f t="array" ref="BD492">_xlfn._xlws.FILTER(DatabaseYr[Precp],(DatabaseYr[Station]=$C492)*(DatabaseYr[year]=BD$38),"not yet")</f>
        <v>not yet</v>
      </c>
      <c r="BE492" s="206" t="str" cm="1">
        <f t="array" ref="BE492">_xlfn._xlws.FILTER(DatabaseYr[Precp],(DatabaseYr[Station]=$C492)*(DatabaseYr[year]=BE$38),"not yet")</f>
        <v>not yet</v>
      </c>
      <c r="BF492" s="206" t="str" cm="1">
        <f t="array" ref="BF492">_xlfn._xlws.FILTER(DatabaseYr[Precp],(DatabaseYr[Station]=$C492)*(DatabaseYr[year]=BF$38),"not yet")</f>
        <v>not yet</v>
      </c>
      <c r="BG492" s="206" cm="1">
        <f t="array" ref="BG492:BG500">_xlfn._xlws.FILTER(DatabaseYr[Precp],(DatabaseYr[Station]=$C492)*(DatabaseYr[year]=BG$38),"not yet")</f>
        <v>14.1</v>
      </c>
      <c r="BH492" s="206" cm="1">
        <f t="array" ref="BH492:BH503">_xlfn._xlws.FILTER(DatabaseYr[Precp],(DatabaseYr[Station]=$C492)*(DatabaseYr[year]=BH$38),"not yet")</f>
        <v>4</v>
      </c>
      <c r="BI492" s="206" t="str" cm="1">
        <f t="array" ref="BI492">_xlfn._xlws.FILTER(DatabaseYr[Precp],(DatabaseYr[Station]=$C492)*(DatabaseYr[year]=BI$38),"not yet")</f>
        <v>not yet</v>
      </c>
      <c r="BJ492" s="207"/>
      <c r="BK492" s="205"/>
      <c r="BL492" s="205"/>
      <c r="BM492" s="207"/>
      <c r="BN492" s="208" t="str" cm="1">
        <f t="array" ref="BN492">_xlfn._xlws.FILTER(DatabaseYr[Cloud Amount],(DatabaseYr[Station]=$C492)*(DatabaseYr[year]=BB$38),"not yet")</f>
        <v>not yet</v>
      </c>
      <c r="BO492" s="208" t="str" cm="1">
        <f t="array" ref="BO492">_xlfn._xlws.FILTER(DatabaseYr[Cloud Amount],(DatabaseYr[Station]=$C492)*(DatabaseYr[year]=BC$38),"not yet")</f>
        <v>not yet</v>
      </c>
      <c r="BP492" s="208" t="str" cm="1">
        <f t="array" ref="BP492">_xlfn._xlws.FILTER(DatabaseYr[Cloud Amount],(DatabaseYr[Station]=$C492)*(DatabaseYr[year]=BD$38),"not yet")</f>
        <v>not yet</v>
      </c>
      <c r="BQ492" s="208" t="str" cm="1">
        <f t="array" ref="BQ492">_xlfn._xlws.FILTER(DatabaseYr[Cloud Amount],(DatabaseYr[Station]=$C492)*(DatabaseYr[year]=BE$38),"not yet")</f>
        <v>not yet</v>
      </c>
      <c r="BR492" s="208" t="str" cm="1">
        <f t="array" ref="BR492">_xlfn._xlws.FILTER(DatabaseYr[Cloud Amount],(DatabaseYr[Station]=$C492)*(DatabaseYr[year]=BF$38),"not yet")</f>
        <v>not yet</v>
      </c>
      <c r="BS492" s="208" cm="1">
        <f t="array" ref="BS492:BS500">_xlfn._xlws.FILTER(DatabaseYr[Cloud Amount],(DatabaseYr[Station]=$C492)*(DatabaseYr[year]=BG$38),"not yet")</f>
        <v>5.5</v>
      </c>
      <c r="BT492" s="208" cm="1">
        <f t="array" ref="BT492:BT503">_xlfn._xlws.FILTER(DatabaseYr[Cloud Amount],(DatabaseYr[Station]=$C492)*(DatabaseYr[year]=BH$38),"not yet")</f>
        <v>3.7</v>
      </c>
      <c r="BU492" s="199" t="str" cm="1">
        <f t="array" ref="BU492">_xlfn._xlws.FILTER(DatabaseYr[Cloud Amount],(DatabaseYr[Station]=$C492)*(DatabaseYr[year]=BI$38),"not yet")</f>
        <v>not yet</v>
      </c>
      <c r="BW492" s="205"/>
      <c r="BX492" s="205"/>
    </row>
    <row r="493" spans="2:76" x14ac:dyDescent="0.25">
      <c r="D493" s="149" t="str">
        <f>$D$145</f>
        <v>February</v>
      </c>
      <c r="E493" s="147">
        <f>$E$145</f>
        <v>2</v>
      </c>
      <c r="F493" s="204"/>
      <c r="G493" s="204"/>
      <c r="H493" s="204"/>
      <c r="I493" s="204"/>
      <c r="J493" s="204"/>
      <c r="K493" s="204">
        <v>539.33000000000004</v>
      </c>
      <c r="L493" s="204">
        <v>475.46</v>
      </c>
      <c r="M493" s="204"/>
      <c r="N493" s="205"/>
      <c r="O493" s="205"/>
      <c r="P493" s="205"/>
      <c r="Q493" s="205"/>
      <c r="R493" s="206"/>
      <c r="S493" s="206"/>
      <c r="T493" s="206"/>
      <c r="U493" s="206"/>
      <c r="V493" s="206"/>
      <c r="W493" s="206">
        <v>166.2</v>
      </c>
      <c r="X493" s="206">
        <v>226.2</v>
      </c>
      <c r="Y493" s="206"/>
      <c r="Z493" s="207"/>
      <c r="AA493" s="205"/>
      <c r="AB493" s="205"/>
      <c r="AC493" s="207"/>
      <c r="AD493" s="204"/>
      <c r="AE493" s="204"/>
      <c r="AF493" s="204"/>
      <c r="AG493" s="204"/>
      <c r="AH493" s="204"/>
      <c r="AI493" s="204">
        <v>27.5</v>
      </c>
      <c r="AJ493" s="204">
        <v>18.5</v>
      </c>
      <c r="AK493" s="204"/>
      <c r="AL493" s="207"/>
      <c r="AM493" s="205"/>
      <c r="AN493" s="205"/>
      <c r="AO493" s="207"/>
      <c r="AP493" s="206"/>
      <c r="AQ493" s="206"/>
      <c r="AR493" s="206"/>
      <c r="AS493" s="206"/>
      <c r="AT493" s="206"/>
      <c r="AU493" s="206">
        <v>84</v>
      </c>
      <c r="AV493" s="206">
        <v>79</v>
      </c>
      <c r="AW493" s="206"/>
      <c r="AX493" s="207"/>
      <c r="AY493" s="205"/>
      <c r="AZ493" s="205"/>
      <c r="BA493" s="207"/>
      <c r="BB493" s="206"/>
      <c r="BC493" s="206"/>
      <c r="BD493" s="206"/>
      <c r="BE493" s="206"/>
      <c r="BF493" s="206"/>
      <c r="BG493" s="206">
        <v>368.9</v>
      </c>
      <c r="BH493" s="206">
        <v>23.5</v>
      </c>
      <c r="BI493" s="206"/>
      <c r="BJ493" s="207"/>
      <c r="BK493" s="205"/>
      <c r="BL493" s="205"/>
      <c r="BM493" s="207"/>
      <c r="BN493" s="208"/>
      <c r="BO493" s="208"/>
      <c r="BP493" s="208"/>
      <c r="BQ493" s="208"/>
      <c r="BR493" s="208"/>
      <c r="BS493" s="208">
        <v>6.4</v>
      </c>
      <c r="BT493" s="208">
        <v>3</v>
      </c>
      <c r="BU493" s="199"/>
      <c r="BW493" s="205"/>
      <c r="BX493" s="205"/>
    </row>
    <row r="494" spans="2:76" x14ac:dyDescent="0.25">
      <c r="D494" s="149" t="str">
        <f>$D$146</f>
        <v>March</v>
      </c>
      <c r="E494" s="147">
        <f>$E$146</f>
        <v>3</v>
      </c>
      <c r="F494" s="204"/>
      <c r="G494" s="204"/>
      <c r="H494" s="204"/>
      <c r="I494" s="204"/>
      <c r="J494" s="204"/>
      <c r="K494" s="204">
        <v>616.57000000000005</v>
      </c>
      <c r="L494" s="204">
        <v>517.48</v>
      </c>
      <c r="M494" s="204"/>
      <c r="N494" s="205"/>
      <c r="O494" s="205"/>
      <c r="P494" s="205"/>
      <c r="Q494" s="205"/>
      <c r="R494" s="206"/>
      <c r="S494" s="206"/>
      <c r="T494" s="206"/>
      <c r="U494" s="206"/>
      <c r="V494" s="206"/>
      <c r="W494" s="206">
        <v>222.8</v>
      </c>
      <c r="X494" s="206">
        <v>200.9</v>
      </c>
      <c r="Y494" s="206"/>
      <c r="Z494" s="207"/>
      <c r="AA494" s="205"/>
      <c r="AB494" s="205"/>
      <c r="AC494" s="207"/>
      <c r="AD494" s="204"/>
      <c r="AE494" s="204"/>
      <c r="AF494" s="204"/>
      <c r="AG494" s="204"/>
      <c r="AH494" s="204"/>
      <c r="AI494" s="204">
        <v>29.5</v>
      </c>
      <c r="AJ494" s="204">
        <v>21.1</v>
      </c>
      <c r="AK494" s="204"/>
      <c r="AL494" s="207"/>
      <c r="AM494" s="205"/>
      <c r="AN494" s="205"/>
      <c r="AO494" s="207"/>
      <c r="AP494" s="206"/>
      <c r="AQ494" s="206"/>
      <c r="AR494" s="206"/>
      <c r="AS494" s="206"/>
      <c r="AT494" s="206"/>
      <c r="AU494" s="206">
        <v>79</v>
      </c>
      <c r="AV494" s="206">
        <v>80</v>
      </c>
      <c r="AW494" s="206"/>
      <c r="AX494" s="207"/>
      <c r="AY494" s="205"/>
      <c r="AZ494" s="205"/>
      <c r="BA494" s="207"/>
      <c r="BB494" s="206"/>
      <c r="BC494" s="206"/>
      <c r="BD494" s="206"/>
      <c r="BE494" s="206"/>
      <c r="BF494" s="206"/>
      <c r="BG494" s="206">
        <v>40.5</v>
      </c>
      <c r="BH494" s="206">
        <v>10.5</v>
      </c>
      <c r="BI494" s="206"/>
      <c r="BJ494" s="207"/>
      <c r="BK494" s="205"/>
      <c r="BL494" s="205"/>
      <c r="BM494" s="207"/>
      <c r="BN494" s="208"/>
      <c r="BO494" s="208"/>
      <c r="BP494" s="208"/>
      <c r="BQ494" s="208"/>
      <c r="BR494" s="208"/>
      <c r="BS494" s="208">
        <v>6</v>
      </c>
      <c r="BT494" s="208">
        <v>4.3</v>
      </c>
      <c r="BU494" s="199"/>
      <c r="BW494" s="205"/>
      <c r="BX494" s="205"/>
    </row>
    <row r="495" spans="2:76" x14ac:dyDescent="0.25">
      <c r="D495" s="149" t="str">
        <f>$D$147</f>
        <v>April</v>
      </c>
      <c r="E495" s="147">
        <f>$E$147</f>
        <v>4</v>
      </c>
      <c r="F495" s="204"/>
      <c r="G495" s="204"/>
      <c r="H495" s="204"/>
      <c r="I495" s="204"/>
      <c r="J495" s="204"/>
      <c r="K495" s="204">
        <v>577.59</v>
      </c>
      <c r="L495" s="204">
        <v>528.89</v>
      </c>
      <c r="M495" s="204"/>
      <c r="N495" s="205"/>
      <c r="O495" s="205"/>
      <c r="P495" s="205"/>
      <c r="Q495" s="205"/>
      <c r="R495" s="206"/>
      <c r="S495" s="206"/>
      <c r="T495" s="206"/>
      <c r="U495" s="206"/>
      <c r="V495" s="206"/>
      <c r="W495" s="206">
        <v>195.3</v>
      </c>
      <c r="X495" s="206">
        <v>173.1</v>
      </c>
      <c r="Y495" s="206"/>
      <c r="Z495" s="207"/>
      <c r="AA495" s="205"/>
      <c r="AB495" s="205"/>
      <c r="AC495" s="207"/>
      <c r="AD495" s="204"/>
      <c r="AE495" s="204"/>
      <c r="AF495" s="204"/>
      <c r="AG495" s="204"/>
      <c r="AH495" s="204"/>
      <c r="AI495" s="204">
        <v>30</v>
      </c>
      <c r="AJ495" s="204">
        <v>23.5</v>
      </c>
      <c r="AK495" s="204"/>
      <c r="AL495" s="207"/>
      <c r="AM495" s="205"/>
      <c r="AN495" s="205"/>
      <c r="AO495" s="207"/>
      <c r="AP495" s="206"/>
      <c r="AQ495" s="206"/>
      <c r="AR495" s="206"/>
      <c r="AS495" s="206"/>
      <c r="AT495" s="206"/>
      <c r="AU495" s="206">
        <v>77</v>
      </c>
      <c r="AV495" s="206">
        <v>77</v>
      </c>
      <c r="AW495" s="206"/>
      <c r="AX495" s="207"/>
      <c r="AY495" s="205"/>
      <c r="AZ495" s="205"/>
      <c r="BA495" s="207"/>
      <c r="BB495" s="206"/>
      <c r="BC495" s="206"/>
      <c r="BD495" s="206"/>
      <c r="BE495" s="206"/>
      <c r="BF495" s="206"/>
      <c r="BG495" s="206">
        <v>70</v>
      </c>
      <c r="BH495" s="206">
        <v>25.5</v>
      </c>
      <c r="BI495" s="206"/>
      <c r="BJ495" s="207"/>
      <c r="BK495" s="205"/>
      <c r="BL495" s="205"/>
      <c r="BM495" s="207"/>
      <c r="BN495" s="208"/>
      <c r="BO495" s="208"/>
      <c r="BP495" s="208"/>
      <c r="BQ495" s="208"/>
      <c r="BR495" s="208"/>
      <c r="BS495" s="208">
        <v>6.4</v>
      </c>
      <c r="BT495" s="208">
        <v>5.3</v>
      </c>
      <c r="BU495" s="199"/>
      <c r="BW495" s="205"/>
      <c r="BX495" s="205"/>
    </row>
    <row r="496" spans="2:76" x14ac:dyDescent="0.25">
      <c r="D496" s="149" t="str">
        <f>$D$148</f>
        <v>May</v>
      </c>
      <c r="E496" s="147">
        <f>$E$148</f>
        <v>5</v>
      </c>
      <c r="F496" s="204"/>
      <c r="G496" s="204"/>
      <c r="H496" s="204"/>
      <c r="I496" s="204"/>
      <c r="J496" s="204"/>
      <c r="K496" s="204">
        <v>560.12</v>
      </c>
      <c r="L496" s="204">
        <v>644.16</v>
      </c>
      <c r="M496" s="204"/>
      <c r="N496" s="205"/>
      <c r="O496" s="205"/>
      <c r="P496" s="205"/>
      <c r="Q496" s="205"/>
      <c r="R496" s="206"/>
      <c r="S496" s="206"/>
      <c r="T496" s="206"/>
      <c r="U496" s="206"/>
      <c r="V496" s="206"/>
      <c r="W496" s="206">
        <v>180</v>
      </c>
      <c r="X496" s="206">
        <v>225.5</v>
      </c>
      <c r="Y496" s="206"/>
      <c r="Z496" s="207"/>
      <c r="AA496" s="205"/>
      <c r="AB496" s="205"/>
      <c r="AC496" s="207"/>
      <c r="AD496" s="204"/>
      <c r="AE496" s="204"/>
      <c r="AF496" s="204"/>
      <c r="AG496" s="204"/>
      <c r="AH496" s="204"/>
      <c r="AI496" s="204">
        <v>28.5</v>
      </c>
      <c r="AJ496" s="204">
        <v>28.6</v>
      </c>
      <c r="AK496" s="204"/>
      <c r="AL496" s="207"/>
      <c r="AM496" s="205"/>
      <c r="AN496" s="205"/>
      <c r="AO496" s="207"/>
      <c r="AP496" s="206"/>
      <c r="AQ496" s="206"/>
      <c r="AR496" s="206"/>
      <c r="AS496" s="206"/>
      <c r="AT496" s="206"/>
      <c r="AU496" s="206">
        <v>88</v>
      </c>
      <c r="AV496" s="206">
        <v>75</v>
      </c>
      <c r="AW496" s="206"/>
      <c r="AX496" s="207"/>
      <c r="AY496" s="205"/>
      <c r="AZ496" s="205"/>
      <c r="BA496" s="207"/>
      <c r="BB496" s="206"/>
      <c r="BC496" s="206"/>
      <c r="BD496" s="206"/>
      <c r="BE496" s="206"/>
      <c r="BF496" s="206"/>
      <c r="BG496" s="206">
        <v>360.6</v>
      </c>
      <c r="BH496" s="206">
        <v>144</v>
      </c>
      <c r="BI496" s="206"/>
      <c r="BJ496" s="207"/>
      <c r="BK496" s="205"/>
      <c r="BL496" s="205"/>
      <c r="BM496" s="207"/>
      <c r="BN496" s="208"/>
      <c r="BO496" s="208"/>
      <c r="BP496" s="208"/>
      <c r="BQ496" s="208"/>
      <c r="BR496" s="208"/>
      <c r="BS496" s="208">
        <v>6.5</v>
      </c>
      <c r="BT496" s="208">
        <v>5.6</v>
      </c>
      <c r="BU496" s="199"/>
      <c r="BW496" s="205"/>
      <c r="BX496" s="205"/>
    </row>
    <row r="497" spans="2:76" x14ac:dyDescent="0.25">
      <c r="D497" s="149" t="str">
        <f>$D$149</f>
        <v>June</v>
      </c>
      <c r="E497" s="147">
        <f>$E$149</f>
        <v>6</v>
      </c>
      <c r="F497" s="204"/>
      <c r="G497" s="204"/>
      <c r="H497" s="204"/>
      <c r="I497" s="204"/>
      <c r="J497" s="204"/>
      <c r="K497" s="204">
        <v>555.41</v>
      </c>
      <c r="L497" s="204">
        <v>482.85</v>
      </c>
      <c r="M497" s="204"/>
      <c r="N497" s="205"/>
      <c r="O497" s="205"/>
      <c r="P497" s="205"/>
      <c r="Q497" s="205"/>
      <c r="R497" s="206"/>
      <c r="S497" s="206"/>
      <c r="T497" s="206"/>
      <c r="U497" s="206"/>
      <c r="V497" s="206"/>
      <c r="W497" s="206">
        <v>206.2</v>
      </c>
      <c r="X497" s="206">
        <v>136.19999999999999</v>
      </c>
      <c r="Y497" s="206"/>
      <c r="Z497" s="207"/>
      <c r="AA497" s="205"/>
      <c r="AB497" s="205"/>
      <c r="AC497" s="207"/>
      <c r="AD497" s="204"/>
      <c r="AE497" s="204"/>
      <c r="AF497" s="204"/>
      <c r="AG497" s="204"/>
      <c r="AH497" s="204"/>
      <c r="AI497" s="204">
        <v>28.2</v>
      </c>
      <c r="AJ497" s="204">
        <v>28</v>
      </c>
      <c r="AK497" s="204"/>
      <c r="AL497" s="207"/>
      <c r="AM497" s="205"/>
      <c r="AN497" s="205"/>
      <c r="AO497" s="207"/>
      <c r="AP497" s="206"/>
      <c r="AQ497" s="206"/>
      <c r="AR497" s="206"/>
      <c r="AS497" s="206"/>
      <c r="AT497" s="206"/>
      <c r="AU497" s="206">
        <v>75</v>
      </c>
      <c r="AV497" s="206">
        <v>83</v>
      </c>
      <c r="AW497" s="206"/>
      <c r="AX497" s="207"/>
      <c r="AY497" s="205"/>
      <c r="AZ497" s="205"/>
      <c r="BA497" s="207"/>
      <c r="BB497" s="206"/>
      <c r="BC497" s="206"/>
      <c r="BD497" s="206"/>
      <c r="BE497" s="206"/>
      <c r="BF497" s="206"/>
      <c r="BG497" s="206">
        <v>4.5</v>
      </c>
      <c r="BH497" s="206">
        <v>695</v>
      </c>
      <c r="BI497" s="206"/>
      <c r="BJ497" s="207"/>
      <c r="BK497" s="205"/>
      <c r="BL497" s="205"/>
      <c r="BM497" s="207"/>
      <c r="BN497" s="208"/>
      <c r="BO497" s="208"/>
      <c r="BP497" s="208"/>
      <c r="BQ497" s="208"/>
      <c r="BR497" s="208"/>
      <c r="BS497" s="208">
        <v>5.3</v>
      </c>
      <c r="BT497" s="208">
        <v>7.7</v>
      </c>
      <c r="BU497" s="199"/>
      <c r="BW497" s="205"/>
      <c r="BX497" s="205"/>
    </row>
    <row r="498" spans="2:76" x14ac:dyDescent="0.25">
      <c r="D498" s="149" t="str">
        <f>$D$150</f>
        <v>July</v>
      </c>
      <c r="E498" s="147">
        <f>$E$150</f>
        <v>7</v>
      </c>
      <c r="F498" s="204"/>
      <c r="G498" s="204"/>
      <c r="H498" s="204"/>
      <c r="I498" s="204"/>
      <c r="J498" s="204"/>
      <c r="K498" s="204">
        <v>515.51</v>
      </c>
      <c r="L498" s="204">
        <v>635.79999999999995</v>
      </c>
      <c r="M498" s="204"/>
      <c r="N498" s="205"/>
      <c r="O498" s="205"/>
      <c r="P498" s="205"/>
      <c r="Q498" s="205"/>
      <c r="R498" s="206"/>
      <c r="S498" s="206"/>
      <c r="T498" s="206"/>
      <c r="U498" s="206"/>
      <c r="V498" s="206"/>
      <c r="W498" s="206">
        <v>209.7</v>
      </c>
      <c r="X498" s="206">
        <v>223.7</v>
      </c>
      <c r="Y498" s="206"/>
      <c r="Z498" s="207"/>
      <c r="AA498" s="205"/>
      <c r="AB498" s="205"/>
      <c r="AC498" s="207"/>
      <c r="AD498" s="204"/>
      <c r="AE498" s="204"/>
      <c r="AF498" s="204"/>
      <c r="AG498" s="204"/>
      <c r="AH498" s="204"/>
      <c r="AI498" s="204">
        <v>25.8</v>
      </c>
      <c r="AJ498" s="204">
        <v>29</v>
      </c>
      <c r="AK498" s="204"/>
      <c r="AL498" s="207"/>
      <c r="AM498" s="205"/>
      <c r="AN498" s="205"/>
      <c r="AO498" s="207"/>
      <c r="AP498" s="206"/>
      <c r="AQ498" s="206"/>
      <c r="AR498" s="206"/>
      <c r="AS498" s="206"/>
      <c r="AT498" s="206"/>
      <c r="AU498" s="206">
        <v>75</v>
      </c>
      <c r="AV498" s="206">
        <v>79</v>
      </c>
      <c r="AW498" s="206"/>
      <c r="AX498" s="207"/>
      <c r="AY498" s="205"/>
      <c r="AZ498" s="205"/>
      <c r="BA498" s="207"/>
      <c r="BB498" s="206"/>
      <c r="BC498" s="206"/>
      <c r="BD498" s="206"/>
      <c r="BE498" s="206"/>
      <c r="BF498" s="206"/>
      <c r="BG498" s="206">
        <v>0.5</v>
      </c>
      <c r="BH498" s="206">
        <v>138</v>
      </c>
      <c r="BI498" s="206"/>
      <c r="BJ498" s="207"/>
      <c r="BK498" s="205"/>
      <c r="BL498" s="205"/>
      <c r="BM498" s="207"/>
      <c r="BN498" s="208"/>
      <c r="BO498" s="208"/>
      <c r="BP498" s="208"/>
      <c r="BQ498" s="208"/>
      <c r="BR498" s="208"/>
      <c r="BS498" s="208">
        <v>4.3</v>
      </c>
      <c r="BT498" s="208">
        <v>6.1</v>
      </c>
      <c r="BU498" s="199"/>
      <c r="BW498" s="205"/>
      <c r="BX498" s="205"/>
    </row>
    <row r="499" spans="2:76" x14ac:dyDescent="0.25">
      <c r="D499" s="149" t="str">
        <f>$D$151</f>
        <v>August</v>
      </c>
      <c r="E499" s="147">
        <f>$E$151</f>
        <v>8</v>
      </c>
      <c r="F499" s="204"/>
      <c r="G499" s="204"/>
      <c r="H499" s="204"/>
      <c r="I499" s="204"/>
      <c r="J499" s="204"/>
      <c r="K499" s="204">
        <v>378.65</v>
      </c>
      <c r="L499" s="204">
        <v>512.97</v>
      </c>
      <c r="M499" s="204"/>
      <c r="N499" s="205"/>
      <c r="O499" s="205"/>
      <c r="P499" s="205"/>
      <c r="Q499" s="205"/>
      <c r="R499" s="206"/>
      <c r="S499" s="206"/>
      <c r="T499" s="206"/>
      <c r="U499" s="206"/>
      <c r="V499" s="206"/>
      <c r="W499" s="206">
        <v>163.1</v>
      </c>
      <c r="X499" s="206">
        <v>173.2</v>
      </c>
      <c r="Y499" s="206"/>
      <c r="Z499" s="207"/>
      <c r="AA499" s="205"/>
      <c r="AB499" s="205"/>
      <c r="AC499" s="207"/>
      <c r="AD499" s="204"/>
      <c r="AE499" s="204"/>
      <c r="AF499" s="204"/>
      <c r="AG499" s="204"/>
      <c r="AH499" s="204"/>
      <c r="AI499" s="204">
        <v>23.4</v>
      </c>
      <c r="AJ499" s="204">
        <v>28</v>
      </c>
      <c r="AK499" s="204"/>
      <c r="AL499" s="207"/>
      <c r="AM499" s="205"/>
      <c r="AN499" s="205"/>
      <c r="AO499" s="207"/>
      <c r="AP499" s="206"/>
      <c r="AQ499" s="206"/>
      <c r="AR499" s="206"/>
      <c r="AS499" s="206"/>
      <c r="AT499" s="206"/>
      <c r="AU499" s="206">
        <v>80</v>
      </c>
      <c r="AV499" s="206">
        <v>83</v>
      </c>
      <c r="AW499" s="206"/>
      <c r="AX499" s="207"/>
      <c r="AY499" s="205"/>
      <c r="AZ499" s="205"/>
      <c r="BA499" s="207"/>
      <c r="BB499" s="206"/>
      <c r="BC499" s="206"/>
      <c r="BD499" s="206"/>
      <c r="BE499" s="206"/>
      <c r="BF499" s="206"/>
      <c r="BG499" s="206">
        <v>1.5</v>
      </c>
      <c r="BH499" s="206">
        <v>611.5</v>
      </c>
      <c r="BI499" s="206"/>
      <c r="BJ499" s="207"/>
      <c r="BK499" s="205"/>
      <c r="BL499" s="205"/>
      <c r="BM499" s="207"/>
      <c r="BN499" s="208"/>
      <c r="BO499" s="208"/>
      <c r="BP499" s="208"/>
      <c r="BQ499" s="208"/>
      <c r="BR499" s="208"/>
      <c r="BS499" s="208">
        <v>5.3</v>
      </c>
      <c r="BT499" s="208">
        <v>6.8</v>
      </c>
      <c r="BU499" s="199"/>
      <c r="BW499" s="205"/>
      <c r="BX499" s="205"/>
    </row>
    <row r="500" spans="2:76" x14ac:dyDescent="0.25">
      <c r="D500" s="149" t="str">
        <f>$D$152</f>
        <v>September</v>
      </c>
      <c r="E500" s="147">
        <f>$E$152</f>
        <v>9</v>
      </c>
      <c r="F500" s="204"/>
      <c r="G500" s="204"/>
      <c r="H500" s="204"/>
      <c r="I500" s="204"/>
      <c r="J500" s="204"/>
      <c r="K500" s="204">
        <v>328.66</v>
      </c>
      <c r="L500" s="204">
        <v>570.14</v>
      </c>
      <c r="M500" s="204"/>
      <c r="N500" s="205"/>
      <c r="O500" s="205"/>
      <c r="P500" s="205"/>
      <c r="Q500" s="205"/>
      <c r="R500" s="206"/>
      <c r="S500" s="206"/>
      <c r="T500" s="206"/>
      <c r="U500" s="206"/>
      <c r="V500" s="206"/>
      <c r="W500" s="206">
        <v>124.9</v>
      </c>
      <c r="X500" s="206">
        <v>221.5</v>
      </c>
      <c r="Y500" s="206"/>
      <c r="Z500" s="207"/>
      <c r="AA500" s="205"/>
      <c r="AB500" s="205"/>
      <c r="AC500" s="207"/>
      <c r="AD500" s="204"/>
      <c r="AE500" s="204"/>
      <c r="AF500" s="204"/>
      <c r="AG500" s="204"/>
      <c r="AH500" s="204"/>
      <c r="AI500" s="204">
        <v>19.2</v>
      </c>
      <c r="AJ500" s="204">
        <v>28.9</v>
      </c>
      <c r="AK500" s="204"/>
      <c r="AL500" s="207"/>
      <c r="AM500" s="205"/>
      <c r="AN500" s="205"/>
      <c r="AO500" s="207"/>
      <c r="AP500" s="206"/>
      <c r="AQ500" s="206"/>
      <c r="AR500" s="206"/>
      <c r="AS500" s="206"/>
      <c r="AT500" s="206"/>
      <c r="AU500" s="206">
        <v>82</v>
      </c>
      <c r="AV500" s="206">
        <v>77</v>
      </c>
      <c r="AW500" s="206"/>
      <c r="AX500" s="207"/>
      <c r="AY500" s="205"/>
      <c r="AZ500" s="205"/>
      <c r="BA500" s="207"/>
      <c r="BB500" s="206"/>
      <c r="BC500" s="206"/>
      <c r="BD500" s="206"/>
      <c r="BE500" s="206"/>
      <c r="BF500" s="206"/>
      <c r="BG500" s="206">
        <v>27.5</v>
      </c>
      <c r="BH500" s="206">
        <v>43</v>
      </c>
      <c r="BI500" s="206"/>
      <c r="BJ500" s="207"/>
      <c r="BK500" s="205"/>
      <c r="BL500" s="205"/>
      <c r="BM500" s="207"/>
      <c r="BN500" s="208"/>
      <c r="BO500" s="208"/>
      <c r="BP500" s="208"/>
      <c r="BQ500" s="208"/>
      <c r="BR500" s="208"/>
      <c r="BS500" s="208">
        <v>6.5</v>
      </c>
      <c r="BT500" s="208">
        <v>5</v>
      </c>
      <c r="BU500" s="199"/>
      <c r="BW500" s="205"/>
      <c r="BX500" s="205"/>
    </row>
    <row r="501" spans="2:76" x14ac:dyDescent="0.25">
      <c r="D501" s="149" t="str">
        <f>$D$153</f>
        <v>October</v>
      </c>
      <c r="E501" s="147">
        <f>$E$153</f>
        <v>10</v>
      </c>
      <c r="F501" s="204"/>
      <c r="G501" s="204"/>
      <c r="H501" s="204"/>
      <c r="I501" s="204"/>
      <c r="J501" s="204"/>
      <c r="K501" s="204"/>
      <c r="L501" s="204">
        <v>475.07</v>
      </c>
      <c r="M501" s="204"/>
      <c r="N501" s="205"/>
      <c r="O501" s="205"/>
      <c r="P501" s="205"/>
      <c r="Q501" s="205"/>
      <c r="R501" s="206"/>
      <c r="S501" s="206"/>
      <c r="T501" s="206"/>
      <c r="U501" s="206"/>
      <c r="V501" s="206"/>
      <c r="W501" s="206"/>
      <c r="X501" s="206">
        <v>195.2</v>
      </c>
      <c r="Y501" s="206"/>
      <c r="Z501" s="207"/>
      <c r="AA501" s="205"/>
      <c r="AB501" s="205"/>
      <c r="AC501" s="207"/>
      <c r="AD501" s="204"/>
      <c r="AE501" s="204"/>
      <c r="AF501" s="204"/>
      <c r="AG501" s="204"/>
      <c r="AH501" s="204"/>
      <c r="AI501" s="204"/>
      <c r="AJ501" s="204">
        <v>26.3</v>
      </c>
      <c r="AK501" s="204"/>
      <c r="AL501" s="207"/>
      <c r="AM501" s="205"/>
      <c r="AN501" s="205"/>
      <c r="AO501" s="207"/>
      <c r="AP501" s="206"/>
      <c r="AQ501" s="206"/>
      <c r="AR501" s="206"/>
      <c r="AS501" s="206"/>
      <c r="AT501" s="206"/>
      <c r="AU501" s="206"/>
      <c r="AV501" s="206">
        <v>76</v>
      </c>
      <c r="AW501" s="206"/>
      <c r="AX501" s="207"/>
      <c r="AY501" s="205"/>
      <c r="AZ501" s="205"/>
      <c r="BA501" s="207"/>
      <c r="BB501" s="206"/>
      <c r="BC501" s="206"/>
      <c r="BD501" s="206"/>
      <c r="BE501" s="206"/>
      <c r="BF501" s="206"/>
      <c r="BG501" s="206"/>
      <c r="BH501" s="206">
        <v>9.5</v>
      </c>
      <c r="BI501" s="206"/>
      <c r="BJ501" s="207"/>
      <c r="BK501" s="205"/>
      <c r="BL501" s="205"/>
      <c r="BM501" s="207"/>
      <c r="BN501" s="208"/>
      <c r="BO501" s="208"/>
      <c r="BP501" s="208"/>
      <c r="BQ501" s="208"/>
      <c r="BR501" s="208"/>
      <c r="BS501" s="208"/>
      <c r="BT501" s="208">
        <v>5.0999999999999996</v>
      </c>
      <c r="BU501" s="199"/>
      <c r="BW501" s="205"/>
      <c r="BX501" s="205"/>
    </row>
    <row r="502" spans="2:76" x14ac:dyDescent="0.25">
      <c r="D502" s="149" t="str">
        <f>$D$154</f>
        <v>November</v>
      </c>
      <c r="E502" s="147">
        <f>$E$154</f>
        <v>11</v>
      </c>
      <c r="F502" s="204"/>
      <c r="G502" s="204"/>
      <c r="H502" s="204"/>
      <c r="I502" s="204"/>
      <c r="J502" s="204"/>
      <c r="K502" s="204"/>
      <c r="L502" s="204">
        <v>387.33</v>
      </c>
      <c r="M502" s="204"/>
      <c r="N502" s="205"/>
      <c r="O502" s="205"/>
      <c r="P502" s="205"/>
      <c r="Q502" s="205"/>
      <c r="R502" s="206"/>
      <c r="S502" s="206"/>
      <c r="T502" s="206"/>
      <c r="U502" s="206"/>
      <c r="V502" s="206"/>
      <c r="W502" s="206"/>
      <c r="X502" s="206">
        <v>151.9</v>
      </c>
      <c r="Y502" s="206"/>
      <c r="Z502" s="207"/>
      <c r="AA502" s="205"/>
      <c r="AB502" s="205"/>
      <c r="AC502" s="207"/>
      <c r="AD502" s="204"/>
      <c r="AE502" s="204"/>
      <c r="AF502" s="204"/>
      <c r="AG502" s="204"/>
      <c r="AH502" s="204"/>
      <c r="AI502" s="204"/>
      <c r="AJ502" s="204">
        <v>22.1</v>
      </c>
      <c r="AK502" s="204"/>
      <c r="AL502" s="207"/>
      <c r="AM502" s="205"/>
      <c r="AN502" s="205"/>
      <c r="AO502" s="207"/>
      <c r="AP502" s="206"/>
      <c r="AQ502" s="206"/>
      <c r="AR502" s="206"/>
      <c r="AS502" s="206"/>
      <c r="AT502" s="206"/>
      <c r="AU502" s="206"/>
      <c r="AV502" s="206">
        <v>77</v>
      </c>
      <c r="AW502" s="206"/>
      <c r="AX502" s="207"/>
      <c r="AY502" s="205"/>
      <c r="AZ502" s="205"/>
      <c r="BA502" s="207"/>
      <c r="BB502" s="206"/>
      <c r="BC502" s="206"/>
      <c r="BD502" s="206"/>
      <c r="BE502" s="206"/>
      <c r="BF502" s="206"/>
      <c r="BG502" s="206"/>
      <c r="BH502" s="206">
        <v>11.5</v>
      </c>
      <c r="BI502" s="206"/>
      <c r="BJ502" s="207"/>
      <c r="BK502" s="205"/>
      <c r="BL502" s="205"/>
      <c r="BM502" s="207"/>
      <c r="BN502" s="208"/>
      <c r="BO502" s="208"/>
      <c r="BP502" s="208"/>
      <c r="BQ502" s="208"/>
      <c r="BR502" s="208"/>
      <c r="BS502" s="208"/>
      <c r="BT502" s="208">
        <v>5.6</v>
      </c>
      <c r="BU502" s="199"/>
      <c r="BW502" s="205"/>
      <c r="BX502" s="205"/>
    </row>
    <row r="503" spans="2:76" x14ac:dyDescent="0.25">
      <c r="B503" s="200"/>
      <c r="C503" s="201"/>
      <c r="D503" s="202" t="str">
        <f>$D$155</f>
        <v>December</v>
      </c>
      <c r="E503" s="203">
        <f>$E$155</f>
        <v>12</v>
      </c>
      <c r="F503" s="204"/>
      <c r="G503" s="204"/>
      <c r="H503" s="204"/>
      <c r="I503" s="204"/>
      <c r="J503" s="204"/>
      <c r="K503" s="204"/>
      <c r="L503" s="204">
        <v>390.2</v>
      </c>
      <c r="M503" s="204"/>
      <c r="N503" s="205"/>
      <c r="O503" s="205"/>
      <c r="P503" s="205"/>
      <c r="Q503" s="205"/>
      <c r="R503" s="206"/>
      <c r="S503" s="206"/>
      <c r="T503" s="206"/>
      <c r="U503" s="206"/>
      <c r="V503" s="206"/>
      <c r="W503" s="206"/>
      <c r="X503" s="206">
        <v>199.8</v>
      </c>
      <c r="Y503" s="206"/>
      <c r="Z503" s="207"/>
      <c r="AA503" s="205"/>
      <c r="AB503" s="205"/>
      <c r="AC503" s="207"/>
      <c r="AD503" s="204"/>
      <c r="AE503" s="204"/>
      <c r="AF503" s="204"/>
      <c r="AG503" s="204"/>
      <c r="AH503" s="204"/>
      <c r="AI503" s="204"/>
      <c r="AJ503" s="204">
        <v>18.3</v>
      </c>
      <c r="AK503" s="204"/>
      <c r="AL503" s="207"/>
      <c r="AM503" s="205"/>
      <c r="AN503" s="205"/>
      <c r="AO503" s="207"/>
      <c r="AP503" s="206"/>
      <c r="AQ503" s="206"/>
      <c r="AR503" s="206"/>
      <c r="AS503" s="206"/>
      <c r="AT503" s="206"/>
      <c r="AU503" s="206"/>
      <c r="AV503" s="206">
        <v>77</v>
      </c>
      <c r="AW503" s="206"/>
      <c r="AX503" s="207"/>
      <c r="AY503" s="205"/>
      <c r="AZ503" s="205"/>
      <c r="BA503" s="207"/>
      <c r="BB503" s="206"/>
      <c r="BC503" s="206"/>
      <c r="BD503" s="206"/>
      <c r="BE503" s="206"/>
      <c r="BF503" s="206"/>
      <c r="BG503" s="206"/>
      <c r="BH503" s="206">
        <v>23</v>
      </c>
      <c r="BI503" s="206"/>
      <c r="BJ503" s="207"/>
      <c r="BK503" s="205"/>
      <c r="BL503" s="205"/>
      <c r="BM503" s="207"/>
      <c r="BN503" s="208"/>
      <c r="BO503" s="208"/>
      <c r="BP503" s="208"/>
      <c r="BQ503" s="208"/>
      <c r="BR503" s="208"/>
      <c r="BS503" s="208"/>
      <c r="BT503" s="208">
        <v>3.8</v>
      </c>
      <c r="BU503" s="199"/>
      <c r="BW503" s="205"/>
      <c r="BX503" s="205"/>
    </row>
    <row r="504" spans="2:76" x14ac:dyDescent="0.25">
      <c r="B504" s="195"/>
      <c r="C504" s="196"/>
      <c r="D504" s="197"/>
      <c r="E504" s="198"/>
    </row>
  </sheetData>
  <sheetProtection algorithmName="SHA-512" hashValue="e1Ip7pKAtHsnAPEGCPed5BGKFyu9iiLheDfzWY3TSoYxQBo4PDQArzxN2cCPaAHz1rlXp0bvncBGxRKENt/4pA==" saltValue="w3jZlXTXuGAN/b4/q0Jpwg==" spinCount="100000" sheet="1" objects="1" scenarios="1" selectLockedCells="1"/>
  <mergeCells count="13">
    <mergeCell ref="BG5:BH5"/>
    <mergeCell ref="BG6:BH6"/>
    <mergeCell ref="BS5:BT5"/>
    <mergeCell ref="BS6:BT6"/>
    <mergeCell ref="AI5:AJ5"/>
    <mergeCell ref="AI6:AJ6"/>
    <mergeCell ref="AU5:AV5"/>
    <mergeCell ref="AU6:AV6"/>
    <mergeCell ref="K4:L4"/>
    <mergeCell ref="K5:L5"/>
    <mergeCell ref="K6:L6"/>
    <mergeCell ref="W5:X5"/>
    <mergeCell ref="W6:X6"/>
  </mergeCells>
  <phoneticPr fontId="3" type="noConversion"/>
  <conditionalFormatting sqref="F144:M503">
    <cfRule type="colorScale" priority="25">
      <colorScale>
        <cfvo type="min"/>
        <cfvo type="max"/>
        <color rgb="FFF2DBDB"/>
        <color rgb="FF953535"/>
      </colorScale>
    </cfRule>
  </conditionalFormatting>
  <conditionalFormatting sqref="F144:M503">
    <cfRule type="top10" dxfId="11" priority="24" percent="1" rank="10"/>
  </conditionalFormatting>
  <conditionalFormatting sqref="R144:Y503">
    <cfRule type="colorScale" priority="23">
      <colorScale>
        <cfvo type="min"/>
        <cfvo type="max"/>
        <color rgb="FFFFEF9C"/>
        <color rgb="FFFF7128"/>
      </colorScale>
    </cfRule>
  </conditionalFormatting>
  <conditionalFormatting sqref="AD144:AK503">
    <cfRule type="colorScale" priority="22">
      <colorScale>
        <cfvo type="min"/>
        <cfvo type="percentile" val="50"/>
        <cfvo type="max"/>
        <color rgb="FF63BE7B"/>
        <color rgb="FFFFEB84"/>
        <color rgb="FFF8696B"/>
      </colorScale>
    </cfRule>
  </conditionalFormatting>
  <conditionalFormatting sqref="AD144:AK503">
    <cfRule type="top10" dxfId="10" priority="21" percent="1" rank="10"/>
  </conditionalFormatting>
  <conditionalFormatting sqref="AP144:AW503">
    <cfRule type="colorScale" priority="20">
      <colorScale>
        <cfvo type="percent" val="0"/>
        <cfvo type="percent" val="100"/>
        <color theme="4" tint="0.79998168889431442"/>
        <color theme="4" tint="-0.249977111117893"/>
      </colorScale>
    </cfRule>
  </conditionalFormatting>
  <conditionalFormatting sqref="AP144:AW503">
    <cfRule type="top10" dxfId="9" priority="19" percent="1" rank="10"/>
  </conditionalFormatting>
  <conditionalFormatting sqref="BB144:BI503">
    <cfRule type="colorScale" priority="18">
      <colorScale>
        <cfvo type="min"/>
        <cfvo type="max"/>
        <color theme="8" tint="0.79998168889431442"/>
        <color theme="8" tint="-0.249977111117893"/>
      </colorScale>
    </cfRule>
  </conditionalFormatting>
  <conditionalFormatting sqref="R39:Y68">
    <cfRule type="colorScale" priority="15">
      <colorScale>
        <cfvo type="min"/>
        <cfvo type="max"/>
        <color rgb="FFFFEF9C"/>
        <color rgb="FFFF7128"/>
      </colorScale>
    </cfRule>
  </conditionalFormatting>
  <conditionalFormatting sqref="AD39:AK68">
    <cfRule type="colorScale" priority="14">
      <colorScale>
        <cfvo type="min"/>
        <cfvo type="percentile" val="50"/>
        <cfvo type="max"/>
        <color rgb="FF63BE7B"/>
        <color rgb="FFFFEB84"/>
        <color rgb="FFF8696B"/>
      </colorScale>
    </cfRule>
  </conditionalFormatting>
  <conditionalFormatting sqref="AD39:AK67">
    <cfRule type="top10" dxfId="8" priority="13" percent="1" rank="10"/>
  </conditionalFormatting>
  <conditionalFormatting sqref="AP39:AW68">
    <cfRule type="top10" dxfId="7" priority="11" percent="1" rank="10"/>
    <cfRule type="colorScale" priority="12">
      <colorScale>
        <cfvo type="percent" val="0"/>
        <cfvo type="percent" val="100"/>
        <color theme="4" tint="0.79998168889431442"/>
        <color theme="4" tint="-0.249977111117893"/>
      </colorScale>
    </cfRule>
  </conditionalFormatting>
  <conditionalFormatting sqref="BB39:BI68">
    <cfRule type="colorScale" priority="10">
      <colorScale>
        <cfvo type="min"/>
        <cfvo type="max"/>
        <color theme="8" tint="0.79998168889431442"/>
        <color theme="8" tint="-0.249977111117893"/>
      </colorScale>
    </cfRule>
  </conditionalFormatting>
  <conditionalFormatting sqref="BN39:BU68 BN144:BU503">
    <cfRule type="colorScale" priority="7">
      <colorScale>
        <cfvo type="min"/>
        <cfvo type="max"/>
        <color theme="0" tint="-0.14999847407452621"/>
        <color theme="0" tint="-0.34998626667073579"/>
      </colorScale>
    </cfRule>
  </conditionalFormatting>
  <conditionalFormatting sqref="F20:M24">
    <cfRule type="cellIs" dxfId="6" priority="82" operator="greaterThan">
      <formula>$K$4</formula>
    </cfRule>
    <cfRule type="colorScale" priority="83">
      <colorScale>
        <cfvo type="min"/>
        <cfvo type="max"/>
        <color rgb="FFF2DBDB"/>
        <color rgb="FFC04E4E"/>
      </colorScale>
    </cfRule>
  </conditionalFormatting>
  <conditionalFormatting sqref="R20:Y24">
    <cfRule type="colorScale" priority="6">
      <colorScale>
        <cfvo type="min"/>
        <cfvo type="max"/>
        <color rgb="FFFFEF9C"/>
        <color rgb="FFFF7128"/>
      </colorScale>
    </cfRule>
  </conditionalFormatting>
  <conditionalFormatting sqref="AD20:AK24">
    <cfRule type="colorScale" priority="5">
      <colorScale>
        <cfvo type="min"/>
        <cfvo type="percentile" val="50"/>
        <cfvo type="max"/>
        <color rgb="FF63BE7B"/>
        <color rgb="FFFFEB84"/>
        <color rgb="FFF8696B"/>
      </colorScale>
    </cfRule>
  </conditionalFormatting>
  <conditionalFormatting sqref="AP20:AV24">
    <cfRule type="colorScale" priority="4">
      <colorScale>
        <cfvo type="min"/>
        <cfvo type="max"/>
        <color theme="4" tint="0.79998168889431442"/>
        <color theme="4" tint="-0.249977111117893"/>
      </colorScale>
    </cfRule>
  </conditionalFormatting>
  <conditionalFormatting sqref="BB20:BI24">
    <cfRule type="colorScale" priority="3">
      <colorScale>
        <cfvo type="min"/>
        <cfvo type="max"/>
        <color theme="8" tint="0.79998168889431442"/>
        <color theme="8" tint="-0.249977111117893"/>
      </colorScale>
    </cfRule>
  </conditionalFormatting>
  <conditionalFormatting sqref="BN20:BT24">
    <cfRule type="colorScale" priority="2">
      <colorScale>
        <cfvo type="min"/>
        <cfvo type="max"/>
        <color theme="0" tint="-0.14999847407452621"/>
        <color theme="0" tint="-0.34998626667073579"/>
      </colorScale>
    </cfRule>
  </conditionalFormatting>
  <conditionalFormatting sqref="F39:M68">
    <cfRule type="cellIs" dxfId="5" priority="1" operator="greaterThan">
      <formula>$K$4</formula>
    </cfRule>
    <cfRule type="colorScale" priority="17">
      <colorScale>
        <cfvo type="min"/>
        <cfvo type="max"/>
        <color rgb="FFF2DBDB"/>
        <color rgb="FF953535"/>
      </colorScale>
    </cfRule>
  </conditionalFormatting>
  <dataValidations count="2">
    <dataValidation type="list" allowBlank="1" showInputMessage="1" showErrorMessage="1" sqref="C4" xr:uid="{9C921485-CF0C-4F5A-8393-A4A20D229659}">
      <formula1>INDIRECT(C3)</formula1>
    </dataValidation>
    <dataValidation type="list" allowBlank="1" showInputMessage="1" showErrorMessage="1" sqref="C3" xr:uid="{FD31BD5C-B333-44C5-825C-34732B26671F}">
      <formula1>Regions</formula1>
    </dataValidation>
  </dataValidations>
  <pageMargins left="0.70866141732283472" right="0.70866141732283472" top="0.74803149606299213" bottom="0.74803149606299213" header="0.31496062992125984" footer="0.31496062992125984"/>
  <pageSetup paperSize="9" scale="15" fitToHeight="2"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C12EA-A218-4605-89E6-274986CA79FD}">
  <sheetPr>
    <pageSetUpPr fitToPage="1"/>
  </sheetPr>
  <dimension ref="B1:N97"/>
  <sheetViews>
    <sheetView showGridLines="0" zoomScale="60" zoomScaleNormal="60" workbookViewId="0">
      <pane xSplit="4" ySplit="6" topLeftCell="E7" activePane="bottomRight" state="frozen"/>
      <selection pane="topRight" activeCell="E1" sqref="E1"/>
      <selection pane="bottomLeft" activeCell="A9" sqref="A9"/>
      <selection pane="bottomRight" activeCell="C3" sqref="C3"/>
    </sheetView>
  </sheetViews>
  <sheetFormatPr defaultRowHeight="15.75" x14ac:dyDescent="0.25"/>
  <cols>
    <col min="1" max="1" width="2.77734375" style="20" customWidth="1"/>
    <col min="2" max="2" width="10.77734375" style="20" customWidth="1"/>
    <col min="3" max="3" width="15.77734375" style="20" customWidth="1"/>
    <col min="4" max="4" width="10.77734375" style="94" customWidth="1"/>
    <col min="5" max="13" width="15.77734375" style="32" customWidth="1"/>
    <col min="14" max="14" width="10.77734375" style="32" customWidth="1"/>
    <col min="15" max="16384" width="8.88671875" style="20"/>
  </cols>
  <sheetData>
    <row r="1" spans="2:14" s="212" customFormat="1" x14ac:dyDescent="0.25">
      <c r="D1" s="211"/>
      <c r="E1" s="214"/>
      <c r="F1" s="214"/>
      <c r="G1" s="214"/>
      <c r="H1" s="214"/>
      <c r="I1" s="214"/>
      <c r="J1" s="214"/>
      <c r="K1" s="214"/>
      <c r="L1" s="214"/>
      <c r="M1" s="214"/>
      <c r="N1" s="214"/>
    </row>
    <row r="2" spans="2:14" s="212" customFormat="1" ht="24.95" customHeight="1" thickBot="1" x14ac:dyDescent="0.3">
      <c r="B2" s="209" t="s">
        <v>18754</v>
      </c>
      <c r="C2" s="210" t="s">
        <v>1315</v>
      </c>
      <c r="D2" s="211"/>
      <c r="E2" s="214"/>
      <c r="F2" s="214"/>
      <c r="G2" s="209" t="s">
        <v>18759</v>
      </c>
      <c r="H2" s="221">
        <f>IFERROR(IF(C3="USA","4184~5858",_xlfn.XLOOKUP(C3,GSI!$C$6:$C$106,GSI!$F$6:$F$106)),"")</f>
        <v>5857.6</v>
      </c>
      <c r="I2" s="214"/>
      <c r="J2" s="214"/>
      <c r="K2" s="214"/>
      <c r="L2" s="214"/>
      <c r="M2" s="214"/>
      <c r="N2" s="214"/>
    </row>
    <row r="3" spans="2:14" s="212" customFormat="1" ht="24.95" customHeight="1" x14ac:dyDescent="0.25">
      <c r="B3" s="209" t="s">
        <v>9044</v>
      </c>
      <c r="C3" s="210" t="s">
        <v>942</v>
      </c>
      <c r="D3" s="211"/>
      <c r="E3" s="214"/>
      <c r="F3" s="214"/>
      <c r="G3" s="214"/>
      <c r="H3" s="215"/>
      <c r="I3" s="216"/>
      <c r="J3" s="214"/>
      <c r="K3" s="214"/>
      <c r="L3" s="214"/>
      <c r="M3" s="214"/>
      <c r="N3" s="214"/>
    </row>
    <row r="4" spans="2:14" s="212" customFormat="1" ht="24.95" customHeight="1" thickBot="1" x14ac:dyDescent="0.3">
      <c r="C4" s="213" t="str">
        <f>IF(C7="","",COUNTA(_xlfn.ANCHORARRAY(C7))&amp;" meteorological stations")</f>
        <v>30 meteorological stations</v>
      </c>
      <c r="D4" s="211"/>
      <c r="E4" s="214"/>
      <c r="F4" s="214"/>
      <c r="G4" s="209" t="s">
        <v>18964</v>
      </c>
      <c r="H4" s="221">
        <f>IFERROR(ROUND(AVERAGE(_xlfn.ANCHORARRAY(H7)),1),"")</f>
        <v>5160.5</v>
      </c>
      <c r="I4" s="222">
        <f>IFERROR(ROUND(AVERAGE(_xlfn.ANCHORARRAY(I7)),1),"")</f>
        <v>1792.2</v>
      </c>
      <c r="J4" s="222">
        <f>IFERROR(ROUND(AVERAGE(_xlfn.ANCHORARRAY(J7)),1),"")</f>
        <v>22.3</v>
      </c>
      <c r="K4" s="222">
        <f>IFERROR(ROUND(AVERAGE(_xlfn.ANCHORARRAY(K7)),1),"")</f>
        <v>78.599999999999994</v>
      </c>
      <c r="L4" s="222">
        <f>IFERROR(ROUND(AVERAGE(_xlfn.ANCHORARRAY(L7)),1),"")</f>
        <v>2217.1</v>
      </c>
      <c r="M4" s="222">
        <f>IFERROR(ROUND(AVERAGE(_xlfn.ANCHORARRAY(M7)),1),"")</f>
        <v>77.099999999999994</v>
      </c>
      <c r="N4" s="214"/>
    </row>
    <row r="5" spans="2:14" s="212" customFormat="1" ht="20.100000000000001" customHeight="1" x14ac:dyDescent="0.25">
      <c r="D5" s="211"/>
      <c r="E5" s="214"/>
      <c r="F5" s="214"/>
      <c r="G5" s="214"/>
      <c r="H5" s="209" t="s">
        <v>418</v>
      </c>
      <c r="I5" s="209" t="s">
        <v>312</v>
      </c>
      <c r="J5" s="209" t="s">
        <v>309</v>
      </c>
      <c r="K5" s="209" t="s">
        <v>310</v>
      </c>
      <c r="L5" s="209" t="s">
        <v>311</v>
      </c>
      <c r="M5" s="209"/>
      <c r="N5" s="214"/>
    </row>
    <row r="6" spans="2:14" s="212" customFormat="1" ht="39.950000000000003" customHeight="1" thickBot="1" x14ac:dyDescent="0.35">
      <c r="C6" s="217" t="s">
        <v>18958</v>
      </c>
      <c r="D6" s="218"/>
      <c r="E6" s="219" t="s">
        <v>9633</v>
      </c>
      <c r="F6" s="219" t="s">
        <v>9634</v>
      </c>
      <c r="G6" s="219" t="s">
        <v>18965</v>
      </c>
      <c r="H6" s="219" t="s">
        <v>307</v>
      </c>
      <c r="I6" s="219" t="s">
        <v>314</v>
      </c>
      <c r="J6" s="219" t="s">
        <v>9635</v>
      </c>
      <c r="K6" s="219" t="s">
        <v>6</v>
      </c>
      <c r="L6" s="219" t="s">
        <v>306</v>
      </c>
      <c r="M6" s="219" t="s">
        <v>18766</v>
      </c>
      <c r="N6" s="220"/>
    </row>
    <row r="7" spans="2:14" ht="20.100000000000001" customHeight="1" x14ac:dyDescent="0.25">
      <c r="C7" s="20" t="str" cm="1">
        <f t="array" ref="C7:C36">IFERROR(_xlfn.UNIQUE(_xlfn._xlws.FILTER(DatabaseYr[Station],DatabaseYr[Country]=Global!C3)),"")</f>
        <v>MaTsu</v>
      </c>
      <c r="D7" s="94" t="str" cm="1">
        <f t="array" ref="D7:D36">IFERROR(_xlfn.XLOOKUP(_xlfn.ANCHORARRAY(C7),TableStation[Station],TableStation[Name]),"")</f>
        <v>馬祖</v>
      </c>
      <c r="E7" s="32" cm="1">
        <f t="array" ref="E7:E36">IFERROR(_xlfn.XLOOKUP(_xlfn.ANCHORARRAY(C7),TableStation[Station],TableStation[Longitude]),"")</f>
        <v>119.9234</v>
      </c>
      <c r="F7" s="32" cm="1">
        <f t="array" ref="F7:F36">IFERROR(_xlfn.XLOOKUP(_xlfn.ANCHORARRAY(C7),TableStation[Station],TableStation[Latitude]),"")</f>
        <v>26.1692</v>
      </c>
      <c r="G7" s="32" cm="1">
        <f t="array" ref="G7:G36">IFERROR(_xlfn.XLOOKUP(_xlfn.ANCHORARRAY(C7),TableStation[Station],TableStation[Elevation]),"")</f>
        <v>97.841999999999999</v>
      </c>
      <c r="H7" s="32" cm="1">
        <f t="array" ref="H7:H36">IFERROR(ROUND(AVERAGEIFS(DatabaseYr[GloblRad],DatabaseYr[Station],_xlfn.ANCHORARRAY(C7))*12,1),"")</f>
        <v>4638</v>
      </c>
      <c r="I7" s="32" cm="1">
        <f t="array" ref="I7:I36">IFERROR(ROUND(AVERAGEIFS(DatabaseYr[SunShine],DatabaseYr[Station],_xlfn.ANCHORARRAY(C7))*12,1),"")</f>
        <v>1685.3</v>
      </c>
      <c r="J7" s="32" cm="1">
        <f t="array" ref="J7:J36">IFERROR(ROUND(AVERAGEIFS(DatabaseYr[Temperature],DatabaseYr[Station],_xlfn.ANCHORARRAY(C7)),1),"")</f>
        <v>19.8</v>
      </c>
      <c r="K7" s="32" cm="1">
        <f t="array" ref="K7:K36">IFERROR(ROUND(AVERAGEIFS(DatabaseYr[RH],DatabaseYr[Station],_xlfn.ANCHORARRAY(C7)),1),"")</f>
        <v>82.9</v>
      </c>
      <c r="L7" s="32" cm="1">
        <f t="array" ref="L7:L36">IFERROR(ROUND(AVERAGEIFS(DatabaseYr[Precp],DatabaseYr[Station],_xlfn.ANCHORARRAY(C7))*12,1),"")</f>
        <v>1069.3</v>
      </c>
      <c r="M7" s="32" cm="1">
        <f t="array" ref="M7:M36">IFERROR(ROUND(AVERAGEIFS(DatabaseYr[Cloud Amount],DatabaseYr[Station],_xlfn.ANCHORARRAY(C7))*12,1),"")</f>
        <v>83</v>
      </c>
    </row>
    <row r="8" spans="2:14" ht="20.100000000000001" customHeight="1" x14ac:dyDescent="0.25">
      <c r="C8" s="20" t="str">
        <v>PengJiaYu</v>
      </c>
      <c r="D8" s="94" t="str">
        <v>彭佳嶼</v>
      </c>
      <c r="E8" s="32">
        <v>122.0797</v>
      </c>
      <c r="F8" s="32">
        <v>25.6279</v>
      </c>
      <c r="G8" s="32">
        <v>101.7</v>
      </c>
      <c r="H8" s="32">
        <v>4852.8999999999996</v>
      </c>
      <c r="I8" s="32">
        <v>1747.8</v>
      </c>
      <c r="J8" s="32">
        <v>22.6</v>
      </c>
      <c r="K8" s="32">
        <v>81.2</v>
      </c>
      <c r="L8" s="32">
        <v>1481.6</v>
      </c>
      <c r="M8" s="32">
        <v>84.4</v>
      </c>
    </row>
    <row r="9" spans="2:14" ht="20.100000000000001" customHeight="1" x14ac:dyDescent="0.25">
      <c r="C9" s="20" t="str">
        <v>KeeLung</v>
      </c>
      <c r="D9" s="94" t="str">
        <v>基隆</v>
      </c>
      <c r="E9" s="32">
        <v>121.74039999999999</v>
      </c>
      <c r="F9" s="32">
        <v>25.133299999999998</v>
      </c>
      <c r="G9" s="32">
        <v>26.7</v>
      </c>
      <c r="H9" s="32">
        <v>4410.3</v>
      </c>
      <c r="I9" s="32">
        <v>1390.7</v>
      </c>
      <c r="J9" s="32">
        <v>23.3</v>
      </c>
      <c r="K9" s="32">
        <v>77.900000000000006</v>
      </c>
      <c r="L9" s="32">
        <v>3531.5</v>
      </c>
      <c r="M9" s="32">
        <v>92.4</v>
      </c>
    </row>
    <row r="10" spans="2:14" ht="20.100000000000001" customHeight="1" x14ac:dyDescent="0.25">
      <c r="C10" s="20" t="str">
        <v>Taipei</v>
      </c>
      <c r="D10" s="94" t="str">
        <v>臺北</v>
      </c>
      <c r="E10" s="32">
        <v>121.514853</v>
      </c>
      <c r="F10" s="32">
        <v>25.037649999999999</v>
      </c>
      <c r="G10" s="32">
        <v>5.3</v>
      </c>
      <c r="H10" s="32">
        <v>4540.6000000000004</v>
      </c>
      <c r="I10" s="32">
        <v>1367.7</v>
      </c>
      <c r="J10" s="32">
        <v>24</v>
      </c>
      <c r="K10" s="32">
        <v>73.900000000000006</v>
      </c>
      <c r="L10" s="32">
        <v>2127.5</v>
      </c>
      <c r="M10" s="32">
        <v>88.3</v>
      </c>
    </row>
    <row r="11" spans="2:14" ht="20.100000000000001" customHeight="1" x14ac:dyDescent="0.25">
      <c r="C11" s="20" t="str">
        <v>AnBu</v>
      </c>
      <c r="D11" s="94" t="str">
        <v>鞍部</v>
      </c>
      <c r="E11" s="32">
        <v>121.52970000000001</v>
      </c>
      <c r="F11" s="32">
        <v>25.182500000000001</v>
      </c>
      <c r="G11" s="32">
        <v>837.6</v>
      </c>
      <c r="H11" s="32">
        <v>3617.6</v>
      </c>
      <c r="I11" s="32">
        <v>1019.3</v>
      </c>
      <c r="J11" s="32">
        <v>17.600000000000001</v>
      </c>
      <c r="K11" s="32">
        <v>91.2</v>
      </c>
      <c r="L11" s="32">
        <v>4574</v>
      </c>
      <c r="M11" s="32">
        <v>87.7</v>
      </c>
    </row>
    <row r="12" spans="2:14" ht="20.100000000000001" customHeight="1" x14ac:dyDescent="0.25">
      <c r="C12" s="20" t="str">
        <v>ZhuZiHu</v>
      </c>
      <c r="D12" s="94" t="str">
        <v>竹子湖</v>
      </c>
      <c r="E12" s="32">
        <v>121.54454699999999</v>
      </c>
      <c r="F12" s="32">
        <v>25.162078000000001</v>
      </c>
      <c r="G12" s="32">
        <v>607.1</v>
      </c>
      <c r="H12" s="32">
        <v>4862.6000000000004</v>
      </c>
      <c r="I12" s="32">
        <v>1420.3</v>
      </c>
      <c r="J12" s="32">
        <v>19.2</v>
      </c>
      <c r="K12" s="32">
        <v>85.4</v>
      </c>
      <c r="L12" s="32">
        <v>4225.8999999999996</v>
      </c>
      <c r="M12" s="32">
        <v>86.9</v>
      </c>
    </row>
    <row r="13" spans="2:14" ht="20.100000000000001" customHeight="1" x14ac:dyDescent="0.25">
      <c r="C13" s="20" t="str">
        <v>Banqiao</v>
      </c>
      <c r="D13" s="94" t="str">
        <v>板橋</v>
      </c>
      <c r="E13" s="32">
        <v>121.44201700000001</v>
      </c>
      <c r="F13" s="32">
        <v>24.997647000000001</v>
      </c>
      <c r="G13" s="32">
        <v>9.6999999999999993</v>
      </c>
      <c r="H13" s="32">
        <v>4089.5</v>
      </c>
      <c r="I13" s="32">
        <v>1394.7</v>
      </c>
      <c r="J13" s="32">
        <v>23.7</v>
      </c>
      <c r="K13" s="32">
        <v>74.2</v>
      </c>
      <c r="L13" s="32">
        <v>2154.6999999999998</v>
      </c>
      <c r="M13" s="32">
        <v>85.4</v>
      </c>
    </row>
    <row r="14" spans="2:14" ht="20.100000000000001" customHeight="1" x14ac:dyDescent="0.25">
      <c r="C14" s="20" t="str">
        <v>Tamsui</v>
      </c>
      <c r="D14" s="94" t="str">
        <v>淡水</v>
      </c>
      <c r="E14" s="32">
        <v>121.44890599999999</v>
      </c>
      <c r="F14" s="32">
        <v>25.164888999999999</v>
      </c>
      <c r="G14" s="32">
        <v>19</v>
      </c>
      <c r="H14" s="32">
        <v>4757.3999999999996</v>
      </c>
      <c r="I14" s="32">
        <v>1618.6</v>
      </c>
      <c r="J14" s="32">
        <v>23.1</v>
      </c>
      <c r="K14" s="32">
        <v>78.400000000000006</v>
      </c>
      <c r="L14" s="32">
        <v>1932.2</v>
      </c>
      <c r="M14" s="32" t="str">
        <v/>
      </c>
    </row>
    <row r="15" spans="2:14" ht="20.100000000000001" customHeight="1" x14ac:dyDescent="0.25">
      <c r="C15" s="20" t="str">
        <v>XinWu</v>
      </c>
      <c r="D15" s="94" t="str">
        <v>新屋</v>
      </c>
      <c r="E15" s="32">
        <v>121.0474</v>
      </c>
      <c r="F15" s="32">
        <v>25.006699999999999</v>
      </c>
      <c r="G15" s="32">
        <v>20.6</v>
      </c>
      <c r="H15" s="32">
        <v>5423.9</v>
      </c>
      <c r="I15" s="32">
        <v>1877</v>
      </c>
      <c r="J15" s="32">
        <v>23</v>
      </c>
      <c r="K15" s="32">
        <v>80</v>
      </c>
      <c r="L15" s="32">
        <v>1469.1</v>
      </c>
      <c r="M15" s="32">
        <v>77.400000000000006</v>
      </c>
    </row>
    <row r="16" spans="2:14" ht="20.100000000000001" customHeight="1" x14ac:dyDescent="0.25">
      <c r="C16" s="20" t="str">
        <v>HsinChu</v>
      </c>
      <c r="D16" s="94" t="str">
        <v>新竹</v>
      </c>
      <c r="E16" s="32">
        <v>121.0142</v>
      </c>
      <c r="F16" s="32">
        <v>24.8278</v>
      </c>
      <c r="G16" s="32">
        <v>26.9</v>
      </c>
      <c r="H16" s="32">
        <v>5049.2</v>
      </c>
      <c r="I16" s="32">
        <v>1931.8</v>
      </c>
      <c r="J16" s="32">
        <v>23.5</v>
      </c>
      <c r="K16" s="32">
        <v>75.3</v>
      </c>
      <c r="L16" s="32">
        <v>1473</v>
      </c>
      <c r="M16" s="32">
        <v>76.8</v>
      </c>
    </row>
    <row r="17" spans="3:13" ht="20.100000000000001" customHeight="1" x14ac:dyDescent="0.25">
      <c r="C17" s="20" t="str">
        <v>YiLan</v>
      </c>
      <c r="D17" s="94" t="str">
        <v>宜蘭</v>
      </c>
      <c r="E17" s="32">
        <v>121.7565</v>
      </c>
      <c r="F17" s="32">
        <v>24.7639</v>
      </c>
      <c r="G17" s="32">
        <v>7.2</v>
      </c>
      <c r="H17" s="32">
        <v>4555.6000000000004</v>
      </c>
      <c r="I17" s="32">
        <v>1438.4</v>
      </c>
      <c r="J17" s="32">
        <v>23.3</v>
      </c>
      <c r="K17" s="32">
        <v>80.900000000000006</v>
      </c>
      <c r="L17" s="32">
        <v>2657.5</v>
      </c>
      <c r="M17" s="32">
        <v>89.7</v>
      </c>
    </row>
    <row r="18" spans="3:13" ht="20.100000000000001" customHeight="1" x14ac:dyDescent="0.25">
      <c r="C18" s="20" t="str">
        <v>Su-Ao</v>
      </c>
      <c r="D18" s="94" t="str">
        <v>蘇澳</v>
      </c>
      <c r="E18" s="32">
        <v>121.8573</v>
      </c>
      <c r="F18" s="32">
        <v>24.596699999999998</v>
      </c>
      <c r="G18" s="32">
        <v>24.9</v>
      </c>
      <c r="H18" s="32">
        <v>4342.8</v>
      </c>
      <c r="I18" s="32">
        <v>1377.9</v>
      </c>
      <c r="J18" s="32">
        <v>23.3</v>
      </c>
      <c r="K18" s="32">
        <v>81.2</v>
      </c>
      <c r="L18" s="32">
        <v>4517.2</v>
      </c>
      <c r="M18" s="32">
        <v>89</v>
      </c>
    </row>
    <row r="19" spans="3:13" ht="20.100000000000001" customHeight="1" x14ac:dyDescent="0.25">
      <c r="C19" s="20" t="str">
        <v>KinMen</v>
      </c>
      <c r="D19" s="94" t="str">
        <v>金門</v>
      </c>
      <c r="E19" s="32">
        <v>118.28919999999999</v>
      </c>
      <c r="F19" s="32">
        <v>24.407299999999999</v>
      </c>
      <c r="G19" s="32">
        <v>47.9</v>
      </c>
      <c r="H19" s="32">
        <v>5225.8</v>
      </c>
      <c r="I19" s="32">
        <v>1992.9</v>
      </c>
      <c r="J19" s="32">
        <v>22.1</v>
      </c>
      <c r="K19" s="32">
        <v>75.099999999999994</v>
      </c>
      <c r="L19" s="32">
        <v>931.3</v>
      </c>
      <c r="M19" s="32">
        <v>71.3</v>
      </c>
    </row>
    <row r="20" spans="3:13" ht="20.100000000000001" customHeight="1" x14ac:dyDescent="0.25">
      <c r="C20" s="20" t="str">
        <v>TaiChung</v>
      </c>
      <c r="D20" s="94" t="str">
        <v>臺中</v>
      </c>
      <c r="E20" s="32">
        <v>120.684</v>
      </c>
      <c r="F20" s="32">
        <v>24.145700000000001</v>
      </c>
      <c r="G20" s="32">
        <v>84.04</v>
      </c>
      <c r="H20" s="32">
        <v>5641.6</v>
      </c>
      <c r="I20" s="32">
        <v>2059.5</v>
      </c>
      <c r="J20" s="32">
        <v>24.3</v>
      </c>
      <c r="K20" s="32">
        <v>74.599999999999994</v>
      </c>
      <c r="L20" s="32">
        <v>1676.4</v>
      </c>
      <c r="M20" s="32">
        <v>70.5</v>
      </c>
    </row>
    <row r="21" spans="3:13" ht="20.100000000000001" customHeight="1" x14ac:dyDescent="0.25">
      <c r="C21" s="20" t="str">
        <v>WuQi</v>
      </c>
      <c r="D21" s="94" t="str">
        <v>梧棲</v>
      </c>
      <c r="E21" s="32">
        <v>120.52330000000001</v>
      </c>
      <c r="F21" s="32">
        <v>24.256</v>
      </c>
      <c r="G21" s="32">
        <v>31.73</v>
      </c>
      <c r="H21" s="32">
        <v>5670.5</v>
      </c>
      <c r="I21" s="32">
        <v>2250.6999999999998</v>
      </c>
      <c r="J21" s="32">
        <v>23.5</v>
      </c>
      <c r="K21" s="32">
        <v>76.900000000000006</v>
      </c>
      <c r="L21" s="32">
        <v>1160.5</v>
      </c>
      <c r="M21" s="32">
        <v>67.7</v>
      </c>
    </row>
    <row r="22" spans="3:13" ht="20.100000000000001" customHeight="1" x14ac:dyDescent="0.25">
      <c r="C22" s="20" t="str">
        <v>HuaLien</v>
      </c>
      <c r="D22" s="94" t="str">
        <v>花蓮</v>
      </c>
      <c r="E22" s="32">
        <v>121.61320000000001</v>
      </c>
      <c r="F22" s="32">
        <v>23.975100000000001</v>
      </c>
      <c r="G22" s="32">
        <v>16.100000000000001</v>
      </c>
      <c r="H22" s="32">
        <v>4789.3</v>
      </c>
      <c r="I22" s="32">
        <v>1638.9</v>
      </c>
      <c r="J22" s="32">
        <v>24.1</v>
      </c>
      <c r="K22" s="32">
        <v>78.099999999999994</v>
      </c>
      <c r="L22" s="32">
        <v>1815.3</v>
      </c>
      <c r="M22" s="32">
        <v>87.8</v>
      </c>
    </row>
    <row r="23" spans="3:13" ht="20.100000000000001" customHeight="1" x14ac:dyDescent="0.25">
      <c r="C23" s="20" t="str">
        <v>Sun Moon Lake</v>
      </c>
      <c r="D23" s="94" t="str">
        <v>日月潭</v>
      </c>
      <c r="E23" s="32">
        <v>120.908</v>
      </c>
      <c r="F23" s="32">
        <v>23.8813</v>
      </c>
      <c r="G23" s="32">
        <v>1017.5</v>
      </c>
      <c r="H23" s="32">
        <v>4885.2</v>
      </c>
      <c r="I23" s="32">
        <v>1635.7</v>
      </c>
      <c r="J23" s="32">
        <v>19.7</v>
      </c>
      <c r="K23" s="32">
        <v>81.400000000000006</v>
      </c>
      <c r="L23" s="32">
        <v>2226.5</v>
      </c>
      <c r="M23" s="32">
        <v>79</v>
      </c>
    </row>
    <row r="24" spans="3:13" ht="20.100000000000001" customHeight="1" x14ac:dyDescent="0.25">
      <c r="C24" s="20" t="str">
        <v>YuShan</v>
      </c>
      <c r="D24" s="94" t="str">
        <v>玉山</v>
      </c>
      <c r="E24" s="32">
        <v>120.95950000000001</v>
      </c>
      <c r="F24" s="32">
        <v>23.4876</v>
      </c>
      <c r="G24" s="32">
        <v>3844.8</v>
      </c>
      <c r="H24" s="32">
        <v>6333.1</v>
      </c>
      <c r="I24" s="32">
        <v>2066.3000000000002</v>
      </c>
      <c r="J24" s="32">
        <v>5.0999999999999996</v>
      </c>
      <c r="K24" s="32">
        <v>73.5</v>
      </c>
      <c r="L24" s="32">
        <v>2474.4</v>
      </c>
      <c r="M24" s="32">
        <v>44.2</v>
      </c>
    </row>
    <row r="25" spans="3:13" ht="20.100000000000001" customHeight="1" x14ac:dyDescent="0.25">
      <c r="C25" s="20" t="str">
        <v>ALiShan</v>
      </c>
      <c r="D25" s="94" t="str">
        <v>阿里山</v>
      </c>
      <c r="E25" s="32">
        <v>120.81319999999999</v>
      </c>
      <c r="F25" s="32">
        <v>23.508199999999999</v>
      </c>
      <c r="G25" s="32">
        <v>2413.4</v>
      </c>
      <c r="H25" s="32">
        <v>4637.3</v>
      </c>
      <c r="I25" s="32">
        <v>1511.4</v>
      </c>
      <c r="J25" s="32">
        <v>11.7</v>
      </c>
      <c r="K25" s="32">
        <v>84.4</v>
      </c>
      <c r="L25" s="32">
        <v>3621.4</v>
      </c>
      <c r="M25" s="32">
        <v>69.599999999999994</v>
      </c>
    </row>
    <row r="26" spans="3:13" ht="20.100000000000001" customHeight="1" x14ac:dyDescent="0.25">
      <c r="C26" s="20" t="str">
        <v>ChiaYi</v>
      </c>
      <c r="D26" s="94" t="str">
        <v>嘉義</v>
      </c>
      <c r="E26" s="32">
        <v>120.4329</v>
      </c>
      <c r="F26" s="32">
        <v>23.495899999999999</v>
      </c>
      <c r="G26" s="32">
        <v>26.9</v>
      </c>
      <c r="H26" s="32">
        <v>5493.2</v>
      </c>
      <c r="I26" s="32">
        <v>2170.6999999999998</v>
      </c>
      <c r="J26" s="32">
        <v>24.4</v>
      </c>
      <c r="K26" s="32">
        <v>77.5</v>
      </c>
      <c r="L26" s="32">
        <v>1815.7</v>
      </c>
      <c r="M26" s="32">
        <v>71.8</v>
      </c>
    </row>
    <row r="27" spans="3:13" ht="20.100000000000001" customHeight="1" x14ac:dyDescent="0.25">
      <c r="C27" s="20" t="str">
        <v>PengHu</v>
      </c>
      <c r="D27" s="94" t="str">
        <v>澎湖</v>
      </c>
      <c r="E27" s="32">
        <v>119.563</v>
      </c>
      <c r="F27" s="32">
        <v>23.5655</v>
      </c>
      <c r="G27" s="32">
        <v>10.7</v>
      </c>
      <c r="H27" s="32">
        <v>5620.2</v>
      </c>
      <c r="I27" s="32">
        <v>2079.6</v>
      </c>
      <c r="J27" s="32">
        <v>24.1</v>
      </c>
      <c r="K27" s="32">
        <v>80.599999999999994</v>
      </c>
      <c r="L27" s="32">
        <v>1169.5999999999999</v>
      </c>
      <c r="M27" s="32">
        <v>75.3</v>
      </c>
    </row>
    <row r="28" spans="3:13" ht="20.100000000000001" customHeight="1" x14ac:dyDescent="0.25">
      <c r="C28" s="20" t="str">
        <v>ChengGong</v>
      </c>
      <c r="D28" s="94" t="str">
        <v>成功</v>
      </c>
      <c r="E28" s="32">
        <v>121.3734</v>
      </c>
      <c r="F28" s="32">
        <v>23.0974</v>
      </c>
      <c r="G28" s="32">
        <v>33.5</v>
      </c>
      <c r="H28" s="32">
        <v>5340</v>
      </c>
      <c r="I28" s="32">
        <v>1607</v>
      </c>
      <c r="J28" s="32">
        <v>24.1</v>
      </c>
      <c r="K28" s="32">
        <v>79.3</v>
      </c>
      <c r="L28" s="32">
        <v>2010.7</v>
      </c>
      <c r="M28" s="32" t="str">
        <v/>
      </c>
    </row>
    <row r="29" spans="3:13" ht="20.100000000000001" customHeight="1" x14ac:dyDescent="0.25">
      <c r="C29" s="20" t="str">
        <v>Taitung</v>
      </c>
      <c r="D29" s="94" t="str">
        <v>台東</v>
      </c>
      <c r="E29" s="32">
        <v>121.1545</v>
      </c>
      <c r="F29" s="32">
        <v>22.752199999999998</v>
      </c>
      <c r="G29" s="32">
        <v>9</v>
      </c>
      <c r="H29" s="32">
        <v>5406.3</v>
      </c>
      <c r="I29" s="32">
        <v>1905.4</v>
      </c>
      <c r="J29" s="32">
        <v>25</v>
      </c>
      <c r="K29" s="32">
        <v>76.400000000000006</v>
      </c>
      <c r="L29" s="32">
        <v>1574.2</v>
      </c>
      <c r="M29" s="32">
        <v>84.6</v>
      </c>
    </row>
    <row r="30" spans="3:13" ht="20.100000000000001" customHeight="1" x14ac:dyDescent="0.25">
      <c r="C30" s="20" t="str">
        <v>DaWu</v>
      </c>
      <c r="D30" s="94" t="str">
        <v>大武</v>
      </c>
      <c r="E30" s="32">
        <v>120.9037</v>
      </c>
      <c r="F30" s="32">
        <v>22.355599999999999</v>
      </c>
      <c r="G30" s="32">
        <v>8.1</v>
      </c>
      <c r="H30" s="32">
        <v>5898</v>
      </c>
      <c r="I30" s="32">
        <v>1883.9</v>
      </c>
      <c r="J30" s="32">
        <v>25.3</v>
      </c>
      <c r="K30" s="32">
        <v>73.5</v>
      </c>
      <c r="L30" s="32">
        <v>2171.9</v>
      </c>
      <c r="M30" s="32">
        <v>75.599999999999994</v>
      </c>
    </row>
    <row r="31" spans="3:13" ht="20.100000000000001" customHeight="1" x14ac:dyDescent="0.25">
      <c r="C31" s="20" t="str">
        <v>LanYu</v>
      </c>
      <c r="D31" s="94" t="str">
        <v>蘭嶼</v>
      </c>
      <c r="E31" s="32">
        <v>121.5583</v>
      </c>
      <c r="F31" s="32">
        <v>22.036899999999999</v>
      </c>
      <c r="G31" s="32">
        <v>324</v>
      </c>
      <c r="H31" s="32">
        <v>4913.2</v>
      </c>
      <c r="I31" s="32">
        <v>1301.8</v>
      </c>
      <c r="J31" s="32">
        <v>23</v>
      </c>
      <c r="K31" s="32">
        <v>87</v>
      </c>
      <c r="L31" s="32">
        <v>2833</v>
      </c>
      <c r="M31" s="32">
        <v>90.4</v>
      </c>
    </row>
    <row r="32" spans="3:13" ht="20.100000000000001" customHeight="1" x14ac:dyDescent="0.25">
      <c r="C32" s="20" t="str">
        <v>TaiNan</v>
      </c>
      <c r="D32" s="94" t="str">
        <v>臺南</v>
      </c>
      <c r="E32" s="32">
        <v>120.2047</v>
      </c>
      <c r="F32" s="32">
        <v>22.993200000000002</v>
      </c>
      <c r="G32" s="32">
        <v>40.799999999999997</v>
      </c>
      <c r="H32" s="32">
        <v>6126.2</v>
      </c>
      <c r="I32" s="32">
        <v>2393.1999999999998</v>
      </c>
      <c r="J32" s="32">
        <v>25</v>
      </c>
      <c r="K32" s="32">
        <v>74.599999999999994</v>
      </c>
      <c r="L32" s="32">
        <v>1994.6</v>
      </c>
      <c r="M32" s="32">
        <v>62.9</v>
      </c>
    </row>
    <row r="33" spans="3:13" ht="20.100000000000001" customHeight="1" x14ac:dyDescent="0.25">
      <c r="C33" s="20" t="str">
        <v>YongKang</v>
      </c>
      <c r="D33" s="94" t="str">
        <v>永康</v>
      </c>
      <c r="E33" s="32">
        <v>120.2367</v>
      </c>
      <c r="F33" s="32">
        <v>23.0383</v>
      </c>
      <c r="G33" s="32">
        <v>8.1</v>
      </c>
      <c r="H33" s="32">
        <v>5826.3</v>
      </c>
      <c r="I33" s="32">
        <v>2127.6</v>
      </c>
      <c r="J33" s="32">
        <v>24.7</v>
      </c>
      <c r="K33" s="32">
        <v>75.599999999999994</v>
      </c>
      <c r="L33" s="32">
        <v>2007.7</v>
      </c>
      <c r="M33" s="32" t="str">
        <v/>
      </c>
    </row>
    <row r="34" spans="3:13" ht="20.100000000000001" customHeight="1" x14ac:dyDescent="0.25">
      <c r="C34" s="20" t="str">
        <v>Kaohsiung</v>
      </c>
      <c r="D34" s="94" t="str">
        <v>高雄</v>
      </c>
      <c r="E34" s="32">
        <v>120.31570000000001</v>
      </c>
      <c r="F34" s="32">
        <v>22.565899999999999</v>
      </c>
      <c r="G34" s="32">
        <v>2.2999999999999998</v>
      </c>
      <c r="H34" s="32">
        <v>6107.9</v>
      </c>
      <c r="I34" s="32">
        <v>2441.4</v>
      </c>
      <c r="J34" s="32">
        <v>26</v>
      </c>
      <c r="K34" s="32">
        <v>74</v>
      </c>
      <c r="L34" s="32">
        <v>2232.6999999999998</v>
      </c>
      <c r="M34" s="32">
        <v>61.6</v>
      </c>
    </row>
    <row r="35" spans="3:13" ht="20.100000000000001" customHeight="1" x14ac:dyDescent="0.25">
      <c r="C35" s="20" t="str">
        <v>HengChun</v>
      </c>
      <c r="D35" s="94" t="str">
        <v>恆春</v>
      </c>
      <c r="E35" s="32">
        <v>120.74630000000001</v>
      </c>
      <c r="F35" s="32">
        <v>22.003799999999998</v>
      </c>
      <c r="G35" s="32">
        <v>22.3</v>
      </c>
      <c r="H35" s="32">
        <v>5761.8</v>
      </c>
      <c r="I35" s="32">
        <v>2189.6999999999998</v>
      </c>
      <c r="J35" s="32">
        <v>26</v>
      </c>
      <c r="K35" s="32">
        <v>75.3</v>
      </c>
      <c r="L35" s="32">
        <v>2083.6</v>
      </c>
      <c r="M35" s="32">
        <v>64.400000000000006</v>
      </c>
    </row>
    <row r="36" spans="3:13" ht="20.100000000000001" customHeight="1" x14ac:dyDescent="0.25">
      <c r="C36" s="20" t="str">
        <v>TianZhong</v>
      </c>
      <c r="D36" s="94" t="str">
        <v>田中</v>
      </c>
      <c r="E36" s="32">
        <v>120.58134800000001</v>
      </c>
      <c r="F36" s="32">
        <v>23.873775999999999</v>
      </c>
      <c r="G36" s="32">
        <v>48.6</v>
      </c>
      <c r="H36" s="32">
        <v>5998.9</v>
      </c>
      <c r="I36" s="32">
        <v>2241.6999999999998</v>
      </c>
      <c r="J36" s="32">
        <v>24.9</v>
      </c>
      <c r="K36" s="32">
        <v>79</v>
      </c>
      <c r="L36" s="32">
        <v>1501.2</v>
      </c>
      <c r="M36" s="32">
        <v>65.3</v>
      </c>
    </row>
    <row r="37" spans="3:13" ht="20.100000000000001" customHeight="1" x14ac:dyDescent="0.25"/>
    <row r="38" spans="3:13" ht="20.100000000000001" customHeight="1" x14ac:dyDescent="0.25"/>
    <row r="39" spans="3:13" ht="20.100000000000001" customHeight="1" x14ac:dyDescent="0.25"/>
    <row r="40" spans="3:13" ht="20.100000000000001" customHeight="1" x14ac:dyDescent="0.25"/>
    <row r="41" spans="3:13" ht="20.100000000000001" customHeight="1" x14ac:dyDescent="0.25"/>
    <row r="42" spans="3:13" ht="20.100000000000001" customHeight="1" x14ac:dyDescent="0.25"/>
    <row r="43" spans="3:13" ht="20.100000000000001" customHeight="1" x14ac:dyDescent="0.25"/>
    <row r="44" spans="3:13" ht="20.100000000000001" customHeight="1" x14ac:dyDescent="0.25"/>
    <row r="45" spans="3:13" ht="20.100000000000001" customHeight="1" x14ac:dyDescent="0.25"/>
    <row r="46" spans="3:13" ht="20.100000000000001" customHeight="1" x14ac:dyDescent="0.25"/>
    <row r="47" spans="3:13" ht="20.100000000000001" customHeight="1" x14ac:dyDescent="0.25"/>
    <row r="48" spans="3:13" ht="20.100000000000001" customHeight="1" x14ac:dyDescent="0.25"/>
    <row r="49" ht="20.100000000000001" customHeight="1" x14ac:dyDescent="0.25"/>
    <row r="50" ht="20.100000000000001" customHeight="1" x14ac:dyDescent="0.25"/>
    <row r="51" ht="20.100000000000001" customHeight="1" x14ac:dyDescent="0.25"/>
    <row r="52" ht="20.100000000000001" customHeight="1" x14ac:dyDescent="0.25"/>
    <row r="53" ht="20.100000000000001" customHeight="1" x14ac:dyDescent="0.25"/>
    <row r="54" ht="20.100000000000001" customHeight="1" x14ac:dyDescent="0.25"/>
    <row r="55" ht="20.100000000000001" customHeight="1" x14ac:dyDescent="0.25"/>
    <row r="56" ht="20.100000000000001" customHeight="1" x14ac:dyDescent="0.25"/>
    <row r="57" ht="20.100000000000001" customHeight="1" x14ac:dyDescent="0.25"/>
    <row r="58" ht="20.100000000000001" customHeight="1" x14ac:dyDescent="0.25"/>
    <row r="59" ht="20.100000000000001" customHeight="1" x14ac:dyDescent="0.25"/>
    <row r="60" ht="20.100000000000001" customHeight="1" x14ac:dyDescent="0.25"/>
    <row r="61" ht="20.100000000000001" customHeight="1" x14ac:dyDescent="0.25"/>
    <row r="62" ht="20.100000000000001" customHeight="1" x14ac:dyDescent="0.25"/>
    <row r="63" ht="20.100000000000001" customHeight="1" x14ac:dyDescent="0.25"/>
    <row r="64" ht="20.100000000000001" customHeight="1" x14ac:dyDescent="0.25"/>
    <row r="65" ht="20.100000000000001" customHeight="1" x14ac:dyDescent="0.25"/>
    <row r="66" ht="20.100000000000001" customHeight="1" x14ac:dyDescent="0.25"/>
    <row r="67" ht="20.100000000000001" customHeight="1" x14ac:dyDescent="0.25"/>
    <row r="68" ht="20.100000000000001" customHeight="1" x14ac:dyDescent="0.25"/>
    <row r="69" ht="20.100000000000001" customHeight="1" x14ac:dyDescent="0.25"/>
    <row r="70" ht="20.100000000000001" customHeight="1" x14ac:dyDescent="0.25"/>
    <row r="71" ht="20.100000000000001" customHeight="1" x14ac:dyDescent="0.25"/>
    <row r="72" ht="20.100000000000001" customHeight="1" x14ac:dyDescent="0.25"/>
    <row r="73" ht="20.100000000000001" customHeight="1" x14ac:dyDescent="0.25"/>
    <row r="74" ht="20.100000000000001" customHeight="1" x14ac:dyDescent="0.25"/>
    <row r="75" ht="20.100000000000001" customHeight="1" x14ac:dyDescent="0.25"/>
    <row r="76" ht="20.100000000000001" customHeight="1" x14ac:dyDescent="0.25"/>
    <row r="77" ht="20.100000000000001" customHeight="1" x14ac:dyDescent="0.25"/>
    <row r="78" ht="20.100000000000001" customHeight="1" x14ac:dyDescent="0.25"/>
    <row r="79" ht="20.100000000000001" customHeight="1" x14ac:dyDescent="0.25"/>
    <row r="80" ht="20.100000000000001" customHeight="1" x14ac:dyDescent="0.25"/>
    <row r="81" ht="20.100000000000001" customHeight="1" x14ac:dyDescent="0.25"/>
    <row r="82" ht="20.100000000000001" customHeight="1" x14ac:dyDescent="0.25"/>
    <row r="83" ht="20.100000000000001" customHeight="1" x14ac:dyDescent="0.25"/>
    <row r="84" ht="20.100000000000001" customHeight="1" x14ac:dyDescent="0.25"/>
    <row r="85" ht="20.100000000000001" customHeight="1" x14ac:dyDescent="0.25"/>
    <row r="86" ht="20.100000000000001" customHeight="1" x14ac:dyDescent="0.25"/>
    <row r="87" ht="20.100000000000001" customHeight="1" x14ac:dyDescent="0.25"/>
    <row r="88" ht="20.100000000000001" customHeight="1" x14ac:dyDescent="0.25"/>
    <row r="89" ht="20.100000000000001" customHeight="1" x14ac:dyDescent="0.25"/>
    <row r="90" ht="20.100000000000001" customHeight="1" x14ac:dyDescent="0.25"/>
    <row r="91" ht="20.100000000000001" customHeight="1" x14ac:dyDescent="0.25"/>
    <row r="92" ht="20.100000000000001" customHeight="1" x14ac:dyDescent="0.25"/>
    <row r="93" ht="20.100000000000001" customHeight="1" x14ac:dyDescent="0.25"/>
    <row r="94" ht="20.100000000000001" customHeight="1" x14ac:dyDescent="0.25"/>
    <row r="95" ht="20.100000000000001" customHeight="1" x14ac:dyDescent="0.25"/>
    <row r="96" ht="20.100000000000001" customHeight="1" x14ac:dyDescent="0.25"/>
    <row r="97" ht="20.100000000000001" customHeight="1" x14ac:dyDescent="0.25"/>
  </sheetData>
  <sheetProtection algorithmName="SHA-512" hashValue="KOfTzviAP3dkMTOJyjN/hC93ayZop8b/mKR+Ag7RTuHvtm43HlAzBGanUsW+FrTJBsxJMUURmEv5A2H9UyKtWA==" saltValue="ZzQOULh4zS3nHPl+8np4WA==" spinCount="100000" sheet="1" objects="1" scenarios="1" selectLockedCells="1"/>
  <phoneticPr fontId="3" type="noConversion"/>
  <dataValidations count="2">
    <dataValidation type="list" allowBlank="1" showInputMessage="1" showErrorMessage="1" sqref="C2" xr:uid="{E339088F-0AC2-4B2E-BE9F-C69FCEEE606A}">
      <formula1>Regions</formula1>
    </dataValidation>
    <dataValidation type="list" allowBlank="1" showInputMessage="1" showErrorMessage="1" sqref="C3" xr:uid="{5DE3EB70-3176-42CF-AD01-25F40C4D4AC3}">
      <formula1>INDIRECT(C2)</formula1>
    </dataValidation>
  </dataValidations>
  <pageMargins left="0.70866141732283472" right="0.70866141732283472" top="0.74803149606299213" bottom="0.74803149606299213" header="0.31496062992125984" footer="0.31496062992125984"/>
  <pageSetup paperSize="9" scale="44" orientation="landscape"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DCF88-5F3B-4D0A-AAC0-62D1B154130D}">
  <dimension ref="B2:AB64"/>
  <sheetViews>
    <sheetView zoomScale="80" zoomScaleNormal="80" workbookViewId="0">
      <selection activeCell="AB44" sqref="AB44"/>
    </sheetView>
  </sheetViews>
  <sheetFormatPr defaultRowHeight="15.75" x14ac:dyDescent="0.25"/>
  <cols>
    <col min="1" max="1" width="2.77734375" customWidth="1"/>
    <col min="2" max="2" width="12.77734375" style="21" bestFit="1" customWidth="1"/>
    <col min="3" max="3" width="35.77734375" style="21" customWidth="1"/>
    <col min="4" max="4" width="2.77734375" style="21" customWidth="1"/>
    <col min="5" max="7" width="10.77734375" style="21" customWidth="1"/>
    <col min="8" max="8" width="1.77734375" style="21" customWidth="1"/>
    <col min="9" max="16" width="2.77734375" style="21" customWidth="1"/>
    <col min="17" max="17" width="3.77734375" style="21" customWidth="1"/>
    <col min="18" max="25" width="12.77734375" style="39" customWidth="1"/>
    <col min="26" max="26" width="8.88671875" style="20"/>
  </cols>
  <sheetData>
    <row r="2" spans="2:28" ht="16.5" x14ac:dyDescent="0.25">
      <c r="B2" s="19" t="s">
        <v>243</v>
      </c>
      <c r="C2" s="20"/>
      <c r="D2" s="20"/>
      <c r="E2" s="19" t="s">
        <v>252</v>
      </c>
      <c r="F2" s="22">
        <f ca="1">TODAY()</f>
        <v>44569</v>
      </c>
      <c r="G2" s="23"/>
      <c r="H2" s="23"/>
      <c r="I2" s="23"/>
      <c r="J2" s="23"/>
      <c r="K2" s="23"/>
      <c r="L2" s="23"/>
      <c r="M2" s="23"/>
      <c r="N2" s="23"/>
      <c r="O2" s="23"/>
      <c r="P2" s="20"/>
      <c r="Q2" s="20"/>
      <c r="R2" s="20"/>
      <c r="S2" s="20"/>
      <c r="T2" s="20"/>
      <c r="U2" s="20"/>
      <c r="V2" s="20"/>
      <c r="W2" s="20" t="s">
        <v>475</v>
      </c>
      <c r="X2" s="20" t="s">
        <v>240</v>
      </c>
      <c r="Y2" s="20"/>
    </row>
    <row r="3" spans="2:28" x14ac:dyDescent="0.25">
      <c r="E3" s="23"/>
      <c r="F3" s="23"/>
      <c r="G3" s="23"/>
      <c r="H3" s="23"/>
      <c r="I3" s="23"/>
      <c r="J3" s="23"/>
      <c r="K3" s="23"/>
      <c r="L3" s="23"/>
      <c r="M3" s="23"/>
      <c r="N3" s="23"/>
      <c r="O3" s="23"/>
      <c r="R3" s="20"/>
      <c r="S3" s="32">
        <f t="shared" ref="S3:Y3" si="0">COUNTA(_xlfn.ANCHORARRAY(S5))</f>
        <v>60</v>
      </c>
      <c r="T3" s="32">
        <f t="shared" si="0"/>
        <v>58</v>
      </c>
      <c r="U3" s="32">
        <f t="shared" si="0"/>
        <v>56</v>
      </c>
      <c r="V3" s="32">
        <f t="shared" si="0"/>
        <v>45</v>
      </c>
      <c r="W3" s="32">
        <f t="shared" si="0"/>
        <v>14</v>
      </c>
      <c r="X3" s="32">
        <f t="shared" si="0"/>
        <v>33</v>
      </c>
      <c r="Y3" s="32">
        <f t="shared" si="0"/>
        <v>4</v>
      </c>
      <c r="Z3" s="32">
        <f>SUM(S3:Y3)</f>
        <v>270</v>
      </c>
      <c r="AB3" s="32">
        <f t="shared" ref="AB3" si="1">COUNTA(_xlfn.ANCHORARRAY(AB5))</f>
        <v>30</v>
      </c>
    </row>
    <row r="4" spans="2:28" ht="17.25" thickBot="1" x14ac:dyDescent="0.3">
      <c r="B4" s="45" t="s">
        <v>244</v>
      </c>
      <c r="C4" s="46" t="s">
        <v>245</v>
      </c>
      <c r="E4" s="47"/>
      <c r="F4" s="48" t="s">
        <v>238</v>
      </c>
      <c r="G4" s="48" t="s">
        <v>253</v>
      </c>
      <c r="H4" s="23"/>
      <c r="I4" s="23"/>
      <c r="J4" s="23"/>
      <c r="K4" s="23"/>
      <c r="L4" s="23"/>
      <c r="M4" s="23"/>
      <c r="N4" s="23"/>
      <c r="O4" s="23"/>
      <c r="R4" s="96" t="s">
        <v>1374</v>
      </c>
      <c r="S4" s="96" t="s">
        <v>1314</v>
      </c>
      <c r="T4" s="96" t="s">
        <v>1315</v>
      </c>
      <c r="U4" s="96" t="s">
        <v>1359</v>
      </c>
      <c r="V4" s="96" t="s">
        <v>18756</v>
      </c>
      <c r="W4" s="96" t="s">
        <v>18758</v>
      </c>
      <c r="X4" s="96" t="s">
        <v>18750</v>
      </c>
      <c r="Y4" s="96" t="s">
        <v>1304</v>
      </c>
      <c r="AB4" s="96" t="s">
        <v>240</v>
      </c>
    </row>
    <row r="5" spans="2:28" x14ac:dyDescent="0.25">
      <c r="B5" s="49">
        <v>44197</v>
      </c>
      <c r="C5" s="50" t="s">
        <v>299</v>
      </c>
      <c r="E5" s="56" t="s">
        <v>254</v>
      </c>
      <c r="F5" s="57">
        <f ca="1">DATE(YEAR(F2),1,1)</f>
        <v>44562</v>
      </c>
      <c r="G5" s="49">
        <f t="shared" ref="G5:G16" ca="1" si="2">F5-(WEEKDAY(F5,2))+1</f>
        <v>44557</v>
      </c>
      <c r="H5" s="23"/>
      <c r="I5" s="24" t="s">
        <v>255</v>
      </c>
      <c r="J5" s="24" t="s">
        <v>256</v>
      </c>
      <c r="K5" s="24" t="s">
        <v>257</v>
      </c>
      <c r="L5" s="24" t="s">
        <v>258</v>
      </c>
      <c r="M5" s="24" t="s">
        <v>259</v>
      </c>
      <c r="N5" s="24" t="s">
        <v>260</v>
      </c>
      <c r="O5" s="24" t="s">
        <v>261</v>
      </c>
      <c r="R5" s="39" t="str" cm="1">
        <f t="array" ref="R5:R11">_xlfn.UNIQUE(Country!B4:B273)</f>
        <v>Africa</v>
      </c>
      <c r="S5" s="39" t="str" cm="1">
        <f t="array" ref="S5:S64">_xlfn._xlws.SORT(_xlfn._xlws.FILTER(Country!$E$4:$E$273,Country!$B$4:$B$273=S4))</f>
        <v>Algeria</v>
      </c>
      <c r="T5" s="39" t="str" cm="1">
        <f t="array" ref="T5:T62">_xlfn._xlws.SORT(_xlfn._xlws.FILTER(Country!$E$4:$E$273,Country!$B$4:$B$273=T4))</f>
        <v>Abkhazia</v>
      </c>
      <c r="U5" s="39" t="str" cm="1">
        <f t="array" ref="U5:U60">_xlfn._xlws.SORT(_xlfn._xlws.FILTER(Country!$E$4:$E$273,Country!$B$4:$B$273=U4))</f>
        <v>Åland</v>
      </c>
      <c r="V5" s="39" t="str" cm="1">
        <f t="array" ref="V5:V49">_xlfn._xlws.SORT(_xlfn._xlws.FILTER(Country!$E$4:$E$273,Country!$B$4:$B$273=V4))</f>
        <v>Anguilla</v>
      </c>
      <c r="W5" s="39" t="str" cm="1">
        <f t="array" ref="W5:W18">_xlfn._xlws.SORT(_xlfn._xlws.FILTER(Country!$E$4:$E$273,Country!$B$4:$B$273=W4))</f>
        <v>Argentina</v>
      </c>
      <c r="X5" s="39" t="str" cm="1">
        <f t="array" ref="X5:X37">_xlfn._xlws.SORT(_xlfn._xlws.FILTER(Country!$E$4:$E$273,Country!$B$4:$B$273=X4))</f>
        <v>American_Samoa</v>
      </c>
      <c r="Y5" s="39" t="str" cm="1">
        <f t="array" ref="Y5:Y8">_xlfn._xlws.SORT(_xlfn._xlws.FILTER(Country!$E$4:$E$273,Country!$B$4:$B$273=Y4))</f>
        <v>Bouvet_Island</v>
      </c>
      <c r="AB5" s="39" t="str" cm="1">
        <f t="array" ref="AB5:AB34">_xlfn.UNIQUE(TableStation[Station])</f>
        <v>MaTsu</v>
      </c>
    </row>
    <row r="6" spans="2:28" x14ac:dyDescent="0.25">
      <c r="B6" s="51">
        <v>44237</v>
      </c>
      <c r="C6" s="52" t="s">
        <v>300</v>
      </c>
      <c r="E6" s="58" t="s">
        <v>262</v>
      </c>
      <c r="F6" s="59">
        <f t="shared" ref="F6:F16" ca="1" si="3">EDATE(F5,1)</f>
        <v>44593</v>
      </c>
      <c r="G6" s="51">
        <f t="shared" ca="1" si="2"/>
        <v>44592</v>
      </c>
      <c r="H6" s="23"/>
      <c r="I6" s="25">
        <f ca="1">_xlfn.XLOOKUP(DATE(YEAR($F$2),MONTH($F$2),1),$F$5:$F$16,$G$5:$G$16)</f>
        <v>44557</v>
      </c>
      <c r="J6" s="25">
        <f t="shared" ref="J6:O6" ca="1" si="4">I6+1</f>
        <v>44558</v>
      </c>
      <c r="K6" s="25">
        <f t="shared" ca="1" si="4"/>
        <v>44559</v>
      </c>
      <c r="L6" s="25">
        <f t="shared" ca="1" si="4"/>
        <v>44560</v>
      </c>
      <c r="M6" s="25">
        <f t="shared" ca="1" si="4"/>
        <v>44561</v>
      </c>
      <c r="N6" s="25">
        <f t="shared" ca="1" si="4"/>
        <v>44562</v>
      </c>
      <c r="O6" s="25">
        <f t="shared" ca="1" si="4"/>
        <v>44563</v>
      </c>
      <c r="R6" s="39" t="str">
        <v>Asia</v>
      </c>
      <c r="S6" s="39" t="str">
        <v>Angola</v>
      </c>
      <c r="T6" s="39" t="str">
        <v>Afghanistan</v>
      </c>
      <c r="U6" s="39" t="str">
        <v>Albania</v>
      </c>
      <c r="V6" s="39" t="str">
        <v>Antigua_and_Barbuda</v>
      </c>
      <c r="W6" s="39" t="str">
        <v>Bolivia</v>
      </c>
      <c r="X6" s="39" t="str">
        <v>Australia</v>
      </c>
      <c r="Y6" s="39" t="str">
        <v>French_Southern_and_Antarctic_Lands</v>
      </c>
      <c r="AB6" s="39" t="str">
        <v>PengJiaYu</v>
      </c>
    </row>
    <row r="7" spans="2:28" x14ac:dyDescent="0.25">
      <c r="B7" s="51">
        <v>44238</v>
      </c>
      <c r="C7" s="53" t="s">
        <v>295</v>
      </c>
      <c r="E7" s="58" t="s">
        <v>263</v>
      </c>
      <c r="F7" s="59">
        <f t="shared" ca="1" si="3"/>
        <v>44621</v>
      </c>
      <c r="G7" s="51">
        <f t="shared" ca="1" si="2"/>
        <v>44620</v>
      </c>
      <c r="H7" s="23"/>
      <c r="I7" s="25">
        <f t="shared" ref="I7:O11" ca="1" si="5">I6+7</f>
        <v>44564</v>
      </c>
      <c r="J7" s="25">
        <f t="shared" ca="1" si="5"/>
        <v>44565</v>
      </c>
      <c r="K7" s="25">
        <f t="shared" ca="1" si="5"/>
        <v>44566</v>
      </c>
      <c r="L7" s="25">
        <f t="shared" ca="1" si="5"/>
        <v>44567</v>
      </c>
      <c r="M7" s="25">
        <f t="shared" ca="1" si="5"/>
        <v>44568</v>
      </c>
      <c r="N7" s="25">
        <f t="shared" ca="1" si="5"/>
        <v>44569</v>
      </c>
      <c r="O7" s="25">
        <f t="shared" ca="1" si="5"/>
        <v>44570</v>
      </c>
      <c r="R7" s="39" t="str">
        <v>Europe</v>
      </c>
      <c r="S7" s="39" t="str">
        <v>Benin</v>
      </c>
      <c r="T7" s="39" t="str">
        <v>Akrotiti_and_Dhekelia</v>
      </c>
      <c r="U7" s="39" t="str">
        <v>Andorra</v>
      </c>
      <c r="V7" s="39" t="str">
        <v>Aruba</v>
      </c>
      <c r="W7" s="39" t="str">
        <v>Brazil</v>
      </c>
      <c r="X7" s="39" t="str">
        <v>Baker_Island</v>
      </c>
      <c r="Y7" s="39" t="str">
        <v>Heard_Island_and_McDonald_Islands</v>
      </c>
      <c r="AB7" s="39" t="str">
        <v>KeeLung</v>
      </c>
    </row>
    <row r="8" spans="2:28" x14ac:dyDescent="0.25">
      <c r="B8" s="51">
        <v>44239</v>
      </c>
      <c r="C8" s="52" t="s">
        <v>294</v>
      </c>
      <c r="E8" s="58" t="s">
        <v>264</v>
      </c>
      <c r="F8" s="59">
        <f t="shared" ca="1" si="3"/>
        <v>44652</v>
      </c>
      <c r="G8" s="51">
        <f t="shared" ca="1" si="2"/>
        <v>44648</v>
      </c>
      <c r="H8" s="23"/>
      <c r="I8" s="25">
        <f t="shared" ca="1" si="5"/>
        <v>44571</v>
      </c>
      <c r="J8" s="25">
        <f t="shared" ca="1" si="5"/>
        <v>44572</v>
      </c>
      <c r="K8" s="25">
        <f t="shared" ca="1" si="5"/>
        <v>44573</v>
      </c>
      <c r="L8" s="25">
        <f t="shared" ca="1" si="5"/>
        <v>44574</v>
      </c>
      <c r="M8" s="25">
        <f t="shared" ca="1" si="5"/>
        <v>44575</v>
      </c>
      <c r="N8" s="25">
        <f t="shared" ca="1" si="5"/>
        <v>44576</v>
      </c>
      <c r="O8" s="25">
        <f t="shared" ca="1" si="5"/>
        <v>44577</v>
      </c>
      <c r="R8" s="39" t="str">
        <v>NorthAmerica</v>
      </c>
      <c r="S8" s="39" t="str">
        <v>Botswana</v>
      </c>
      <c r="T8" s="39" t="str">
        <v>Armenia</v>
      </c>
      <c r="U8" s="39" t="str">
        <v>Austria</v>
      </c>
      <c r="V8" s="39" t="str">
        <v>Bahamas</v>
      </c>
      <c r="W8" s="39" t="str">
        <v>Chile</v>
      </c>
      <c r="X8" s="39" t="str">
        <v>Cook_Islands</v>
      </c>
      <c r="Y8" s="39" t="str">
        <v>South_Georgia_and_the_South_Sandwich_Islands</v>
      </c>
      <c r="AB8" s="39" t="str">
        <v>AnBu</v>
      </c>
    </row>
    <row r="9" spans="2:28" x14ac:dyDescent="0.25">
      <c r="B9" s="51">
        <v>44242</v>
      </c>
      <c r="C9" s="52" t="s">
        <v>301</v>
      </c>
      <c r="E9" s="58" t="s">
        <v>265</v>
      </c>
      <c r="F9" s="59">
        <f t="shared" ca="1" si="3"/>
        <v>44682</v>
      </c>
      <c r="G9" s="51">
        <f t="shared" ca="1" si="2"/>
        <v>44676</v>
      </c>
      <c r="H9" s="23"/>
      <c r="I9" s="25">
        <f t="shared" ca="1" si="5"/>
        <v>44578</v>
      </c>
      <c r="J9" s="25">
        <f t="shared" ca="1" si="5"/>
        <v>44579</v>
      </c>
      <c r="K9" s="25">
        <f t="shared" ca="1" si="5"/>
        <v>44580</v>
      </c>
      <c r="L9" s="25">
        <f t="shared" ca="1" si="5"/>
        <v>44581</v>
      </c>
      <c r="M9" s="25">
        <f t="shared" ca="1" si="5"/>
        <v>44582</v>
      </c>
      <c r="N9" s="25">
        <f t="shared" ca="1" si="5"/>
        <v>44583</v>
      </c>
      <c r="O9" s="25">
        <f t="shared" ca="1" si="5"/>
        <v>44584</v>
      </c>
      <c r="R9" s="39" t="str">
        <v>SouthAmerica</v>
      </c>
      <c r="S9" s="39" t="str">
        <v>British_Indian_Ocean_Territory_BIOT</v>
      </c>
      <c r="T9" s="39" t="str">
        <v>Artsakh</v>
      </c>
      <c r="U9" s="39" t="str">
        <v>Belarus</v>
      </c>
      <c r="V9" s="39" t="str">
        <v>Barbados</v>
      </c>
      <c r="W9" s="39" t="str">
        <v>Colombia</v>
      </c>
      <c r="X9" s="39" t="str">
        <v>Fiji</v>
      </c>
      <c r="AB9" s="39" t="str">
        <v>ZhuZiHu</v>
      </c>
    </row>
    <row r="10" spans="2:28" x14ac:dyDescent="0.25">
      <c r="B10" s="51">
        <v>44243</v>
      </c>
      <c r="C10" s="52" t="s">
        <v>302</v>
      </c>
      <c r="E10" s="58" t="s">
        <v>266</v>
      </c>
      <c r="F10" s="59">
        <f t="shared" ca="1" si="3"/>
        <v>44713</v>
      </c>
      <c r="G10" s="51">
        <f t="shared" ca="1" si="2"/>
        <v>44711</v>
      </c>
      <c r="H10" s="23"/>
      <c r="I10" s="25">
        <f t="shared" ca="1" si="5"/>
        <v>44585</v>
      </c>
      <c r="J10" s="25">
        <f t="shared" ca="1" si="5"/>
        <v>44586</v>
      </c>
      <c r="K10" s="25">
        <f t="shared" ca="1" si="5"/>
        <v>44587</v>
      </c>
      <c r="L10" s="25">
        <f t="shared" ca="1" si="5"/>
        <v>44588</v>
      </c>
      <c r="M10" s="25">
        <f t="shared" ca="1" si="5"/>
        <v>44589</v>
      </c>
      <c r="N10" s="25">
        <f t="shared" ca="1" si="5"/>
        <v>44590</v>
      </c>
      <c r="O10" s="25">
        <f t="shared" ca="1" si="5"/>
        <v>44591</v>
      </c>
      <c r="R10" s="39" t="str">
        <v>Oceania</v>
      </c>
      <c r="S10" s="39" t="str">
        <v>Burkina_Faso</v>
      </c>
      <c r="T10" s="39" t="str">
        <v>Azerbaijan</v>
      </c>
      <c r="U10" s="39" t="str">
        <v>Belgium</v>
      </c>
      <c r="V10" s="39" t="str">
        <v>Belize</v>
      </c>
      <c r="W10" s="39" t="str">
        <v>Ecuador</v>
      </c>
      <c r="X10" s="39" t="str">
        <v>French_Polynesia</v>
      </c>
      <c r="AB10" s="39" t="str">
        <v>Taipei</v>
      </c>
    </row>
    <row r="11" spans="2:28" x14ac:dyDescent="0.25">
      <c r="B11" s="51">
        <v>44256</v>
      </c>
      <c r="C11" s="53" t="s">
        <v>303</v>
      </c>
      <c r="E11" s="58" t="s">
        <v>267</v>
      </c>
      <c r="F11" s="59">
        <f t="shared" ca="1" si="3"/>
        <v>44743</v>
      </c>
      <c r="G11" s="51">
        <f t="shared" ca="1" si="2"/>
        <v>44739</v>
      </c>
      <c r="H11" s="23"/>
      <c r="I11" s="25">
        <f t="shared" ca="1" si="5"/>
        <v>44592</v>
      </c>
      <c r="J11" s="25">
        <f t="shared" ca="1" si="5"/>
        <v>44593</v>
      </c>
      <c r="K11" s="25">
        <f t="shared" ca="1" si="5"/>
        <v>44594</v>
      </c>
      <c r="L11" s="25">
        <f t="shared" ca="1" si="5"/>
        <v>44595</v>
      </c>
      <c r="M11" s="25">
        <f t="shared" ca="1" si="5"/>
        <v>44596</v>
      </c>
      <c r="N11" s="25">
        <f t="shared" ca="1" si="5"/>
        <v>44597</v>
      </c>
      <c r="O11" s="25">
        <f t="shared" ca="1" si="5"/>
        <v>44598</v>
      </c>
      <c r="R11" s="39" t="str">
        <v>Antarctica</v>
      </c>
      <c r="S11" s="39" t="str">
        <v>Burundi</v>
      </c>
      <c r="T11" s="39" t="str">
        <v>Bahrain</v>
      </c>
      <c r="U11" s="39" t="str">
        <v>Bosnia_and_Herzegovina</v>
      </c>
      <c r="V11" s="39" t="str">
        <v>Bermuda</v>
      </c>
      <c r="W11" s="39" t="str">
        <v>Falklands</v>
      </c>
      <c r="X11" s="39" t="str">
        <v>Guam</v>
      </c>
      <c r="AB11" s="39" t="str">
        <v>BanQiao</v>
      </c>
    </row>
    <row r="12" spans="2:28" x14ac:dyDescent="0.25">
      <c r="B12" s="51">
        <v>44291</v>
      </c>
      <c r="C12" s="52" t="s">
        <v>292</v>
      </c>
      <c r="E12" s="58" t="s">
        <v>268</v>
      </c>
      <c r="F12" s="59">
        <f t="shared" ca="1" si="3"/>
        <v>44774</v>
      </c>
      <c r="G12" s="51">
        <f t="shared" ca="1" si="2"/>
        <v>44774</v>
      </c>
      <c r="H12" s="23"/>
      <c r="I12" s="23"/>
      <c r="J12" s="23"/>
      <c r="K12" s="23"/>
      <c r="L12" s="23"/>
      <c r="M12" s="23"/>
      <c r="N12" s="23"/>
      <c r="O12" s="23"/>
      <c r="S12" s="39" t="str">
        <v>Cameroon</v>
      </c>
      <c r="T12" s="39" t="str">
        <v>Bangladesh</v>
      </c>
      <c r="U12" s="39" t="str">
        <v>Bulgaria</v>
      </c>
      <c r="V12" s="39" t="str">
        <v>Bonaire</v>
      </c>
      <c r="W12" s="39" t="str">
        <v>French_Guiana</v>
      </c>
      <c r="X12" s="39" t="str">
        <v>Howland_Island</v>
      </c>
      <c r="AB12" s="39" t="str">
        <v>TamSui</v>
      </c>
    </row>
    <row r="13" spans="2:28" x14ac:dyDescent="0.25">
      <c r="B13" s="51">
        <v>44292</v>
      </c>
      <c r="C13" s="52" t="s">
        <v>304</v>
      </c>
      <c r="E13" s="58" t="s">
        <v>269</v>
      </c>
      <c r="F13" s="59">
        <f t="shared" ca="1" si="3"/>
        <v>44805</v>
      </c>
      <c r="G13" s="51">
        <f t="shared" ca="1" si="2"/>
        <v>44802</v>
      </c>
      <c r="H13" s="23"/>
      <c r="I13" s="23"/>
      <c r="J13" s="23"/>
      <c r="K13" s="23"/>
      <c r="L13" s="23"/>
      <c r="M13" s="23"/>
      <c r="N13" s="23"/>
      <c r="O13" s="23"/>
      <c r="S13" s="39" t="str">
        <v>Cape_Verde</v>
      </c>
      <c r="T13" s="39" t="str">
        <v>Bhutan</v>
      </c>
      <c r="U13" s="39" t="str">
        <v>Croatia</v>
      </c>
      <c r="V13" s="39" t="str">
        <v>British_Virgin_Islands</v>
      </c>
      <c r="W13" s="39" t="str">
        <v>Guyana</v>
      </c>
      <c r="X13" s="39" t="str">
        <v>Jarvis_Island</v>
      </c>
      <c r="AB13" s="39" t="str">
        <v>XinWu</v>
      </c>
    </row>
    <row r="14" spans="2:28" x14ac:dyDescent="0.25">
      <c r="B14" s="51">
        <v>44317</v>
      </c>
      <c r="C14" s="52" t="s">
        <v>298</v>
      </c>
      <c r="E14" s="58" t="s">
        <v>270</v>
      </c>
      <c r="F14" s="59">
        <f t="shared" ca="1" si="3"/>
        <v>44835</v>
      </c>
      <c r="G14" s="51">
        <f t="shared" ca="1" si="2"/>
        <v>44830</v>
      </c>
      <c r="H14" s="23"/>
      <c r="I14" s="23"/>
      <c r="J14" s="23"/>
      <c r="K14" s="23"/>
      <c r="L14" s="23"/>
      <c r="M14" s="23"/>
      <c r="N14" s="23"/>
      <c r="O14" s="23"/>
      <c r="S14" s="39" t="str">
        <v>Central_African_Republic</v>
      </c>
      <c r="T14" s="39" t="str">
        <v>Brunei</v>
      </c>
      <c r="U14" s="39" t="str">
        <v>Cyprus</v>
      </c>
      <c r="V14" s="39" t="str">
        <v>Canada</v>
      </c>
      <c r="W14" s="39" t="str">
        <v>Paraguay</v>
      </c>
      <c r="X14" s="39" t="str">
        <v>Johnston_Atoll</v>
      </c>
      <c r="AB14" s="39" t="str">
        <v>HsinChu</v>
      </c>
    </row>
    <row r="15" spans="2:28" x14ac:dyDescent="0.25">
      <c r="B15" s="51">
        <v>44361</v>
      </c>
      <c r="C15" s="52" t="s">
        <v>290</v>
      </c>
      <c r="E15" s="58" t="s">
        <v>271</v>
      </c>
      <c r="F15" s="59">
        <f t="shared" ca="1" si="3"/>
        <v>44866</v>
      </c>
      <c r="G15" s="51">
        <f t="shared" ca="1" si="2"/>
        <v>44865</v>
      </c>
      <c r="H15" s="23"/>
      <c r="I15" s="23"/>
      <c r="J15" s="23"/>
      <c r="K15" s="23"/>
      <c r="L15" s="23"/>
      <c r="M15" s="23"/>
      <c r="N15" s="23"/>
      <c r="O15" s="23"/>
      <c r="S15" s="39" t="str">
        <v>Chad</v>
      </c>
      <c r="T15" s="39" t="str">
        <v>Cambodia</v>
      </c>
      <c r="U15" s="39" t="str">
        <v>Czech</v>
      </c>
      <c r="V15" s="39" t="str">
        <v>Cayman_Islands</v>
      </c>
      <c r="W15" s="39" t="str">
        <v>Peru</v>
      </c>
      <c r="X15" s="39" t="str">
        <v>Kingman_Reef</v>
      </c>
      <c r="AB15" s="39" t="str">
        <v>YiLan</v>
      </c>
    </row>
    <row r="16" spans="2:28" x14ac:dyDescent="0.25">
      <c r="B16" s="51">
        <v>44459</v>
      </c>
      <c r="C16" s="52" t="s">
        <v>246</v>
      </c>
      <c r="E16" s="58" t="s">
        <v>272</v>
      </c>
      <c r="F16" s="59">
        <f t="shared" ca="1" si="3"/>
        <v>44896</v>
      </c>
      <c r="G16" s="51">
        <f t="shared" ca="1" si="2"/>
        <v>44893</v>
      </c>
      <c r="H16" s="23"/>
      <c r="I16" s="23"/>
      <c r="J16" s="23"/>
      <c r="K16" s="23"/>
      <c r="L16" s="23"/>
      <c r="M16" s="23"/>
      <c r="N16" s="23"/>
      <c r="O16" s="23"/>
      <c r="S16" s="39" t="str">
        <v>Comoros</v>
      </c>
      <c r="T16" s="39" t="str">
        <v>China</v>
      </c>
      <c r="U16" s="39" t="str">
        <v>Denmark</v>
      </c>
      <c r="V16" s="39" t="str">
        <v>Clipperton_Island</v>
      </c>
      <c r="W16" s="39" t="str">
        <v>Suriname</v>
      </c>
      <c r="X16" s="39" t="str">
        <v>Kiribati</v>
      </c>
      <c r="AB16" s="39" t="str">
        <v>Su-Ao</v>
      </c>
    </row>
    <row r="17" spans="2:28" x14ac:dyDescent="0.25">
      <c r="B17" s="51">
        <v>44460</v>
      </c>
      <c r="C17" s="52" t="s">
        <v>289</v>
      </c>
      <c r="S17" s="39" t="str">
        <v>Congo</v>
      </c>
      <c r="T17" s="39" t="str">
        <v>Christmas_Island</v>
      </c>
      <c r="U17" s="39" t="str">
        <v>Donetskaya_narodnaya_respublika</v>
      </c>
      <c r="V17" s="39" t="str">
        <v>Costa_Rica</v>
      </c>
      <c r="W17" s="39" t="str">
        <v>Uruguay</v>
      </c>
      <c r="X17" s="39" t="str">
        <v>Marshall_Islands</v>
      </c>
      <c r="AB17" s="39" t="str">
        <v>KinMen</v>
      </c>
    </row>
    <row r="18" spans="2:28" x14ac:dyDescent="0.25">
      <c r="B18" s="51">
        <v>44480</v>
      </c>
      <c r="C18" s="52" t="s">
        <v>297</v>
      </c>
      <c r="S18" s="39" t="str">
        <v>Congo_Republic</v>
      </c>
      <c r="T18" s="39" t="str">
        <v>Cocos_Keeling_Islands</v>
      </c>
      <c r="U18" s="39" t="str">
        <v>Estonia</v>
      </c>
      <c r="V18" s="39" t="str">
        <v>Cuba</v>
      </c>
      <c r="W18" s="39" t="str">
        <v>Venezuela</v>
      </c>
      <c r="X18" s="39" t="str">
        <v>Micronesia</v>
      </c>
      <c r="AB18" s="39" t="str">
        <v>TaiChung</v>
      </c>
    </row>
    <row r="19" spans="2:28" x14ac:dyDescent="0.25">
      <c r="B19" s="51">
        <v>44561</v>
      </c>
      <c r="C19" s="52" t="s">
        <v>247</v>
      </c>
      <c r="E19" s="20"/>
      <c r="S19" s="39" t="str">
        <v>Djibouti</v>
      </c>
      <c r="T19" s="39" t="str">
        <v>East_Timor</v>
      </c>
      <c r="U19" s="39" t="str">
        <v>Faroe_Islands</v>
      </c>
      <c r="V19" s="39" t="str">
        <v>Curaçao</v>
      </c>
      <c r="X19" s="39" t="str">
        <v>Midway_Atoll</v>
      </c>
      <c r="AB19" s="39" t="str">
        <v>WuQi</v>
      </c>
    </row>
    <row r="20" spans="2:28" x14ac:dyDescent="0.25">
      <c r="B20" s="51">
        <v>44197</v>
      </c>
      <c r="C20" s="52" t="s">
        <v>296</v>
      </c>
      <c r="E20" s="20"/>
      <c r="S20" s="39" t="str">
        <v>Egypt</v>
      </c>
      <c r="T20" s="39" t="str">
        <v>Egypt </v>
      </c>
      <c r="U20" s="39" t="str">
        <v>Finland</v>
      </c>
      <c r="V20" s="39" t="str">
        <v>Dominica</v>
      </c>
      <c r="X20" s="39" t="str">
        <v>Nauru</v>
      </c>
      <c r="AB20" s="39" t="str">
        <v>HuaLien</v>
      </c>
    </row>
    <row r="21" spans="2:28" x14ac:dyDescent="0.25">
      <c r="B21" s="51">
        <v>44592</v>
      </c>
      <c r="C21" s="53" t="s">
        <v>295</v>
      </c>
      <c r="E21" s="20"/>
      <c r="S21" s="39" t="str">
        <v>Equatorial_Guinea</v>
      </c>
      <c r="T21" s="39" t="str">
        <v>Georgia</v>
      </c>
      <c r="U21" s="39" t="str">
        <v>France</v>
      </c>
      <c r="V21" s="39" t="str">
        <v>Dominican</v>
      </c>
      <c r="X21" s="39" t="str">
        <v>New_Caledonia</v>
      </c>
      <c r="AB21" s="39" t="str">
        <v>TianZhong</v>
      </c>
    </row>
    <row r="22" spans="2:28" x14ac:dyDescent="0.25">
      <c r="B22" s="51">
        <v>44593</v>
      </c>
      <c r="C22" s="52" t="s">
        <v>294</v>
      </c>
      <c r="E22" s="20"/>
      <c r="S22" s="39" t="str">
        <v>Eritrea</v>
      </c>
      <c r="T22" s="39" t="str">
        <v>Hong_Kong</v>
      </c>
      <c r="U22" s="39" t="str">
        <v>Germany</v>
      </c>
      <c r="V22" s="39" t="str">
        <v>EI_Salvador</v>
      </c>
      <c r="X22" s="39" t="str">
        <v>New_Zealand</v>
      </c>
      <c r="AB22" s="39" t="str">
        <v>Sun Moon Lake</v>
      </c>
    </row>
    <row r="23" spans="2:28" x14ac:dyDescent="0.25">
      <c r="B23" s="51">
        <v>44594</v>
      </c>
      <c r="C23" s="52" t="s">
        <v>248</v>
      </c>
      <c r="E23" s="20"/>
      <c r="S23" s="39" t="str">
        <v>Ethiopia</v>
      </c>
      <c r="T23" s="39" t="str">
        <v>India</v>
      </c>
      <c r="U23" s="39" t="str">
        <v>Gibraltar</v>
      </c>
      <c r="V23" s="39" t="str">
        <v>Greenland</v>
      </c>
      <c r="X23" s="39" t="str">
        <v>Niue</v>
      </c>
      <c r="AB23" s="39" t="str">
        <v>YuShan</v>
      </c>
    </row>
    <row r="24" spans="2:28" x14ac:dyDescent="0.25">
      <c r="B24" s="51">
        <v>44595</v>
      </c>
      <c r="C24" s="52" t="s">
        <v>249</v>
      </c>
      <c r="E24" s="20"/>
      <c r="S24" s="39" t="str">
        <v>Gabon</v>
      </c>
      <c r="T24" s="39" t="str">
        <v>Indonesia</v>
      </c>
      <c r="U24" s="39" t="str">
        <v>Greece</v>
      </c>
      <c r="V24" s="39" t="str">
        <v>Grenada</v>
      </c>
      <c r="X24" s="39" t="str">
        <v>Norfolk_Island</v>
      </c>
      <c r="AB24" s="39" t="str">
        <v>ALiShan</v>
      </c>
    </row>
    <row r="25" spans="2:28" x14ac:dyDescent="0.25">
      <c r="B25" s="51">
        <v>44596</v>
      </c>
      <c r="C25" s="52" t="s">
        <v>250</v>
      </c>
      <c r="E25" s="20"/>
      <c r="S25" s="39" t="str">
        <v>Gambia</v>
      </c>
      <c r="T25" s="39" t="str">
        <v>Iran</v>
      </c>
      <c r="U25" s="39" t="str">
        <v>Guernsey</v>
      </c>
      <c r="V25" s="39" t="str">
        <v>Guadeloupe</v>
      </c>
      <c r="X25" s="39" t="str">
        <v>Northern_Mariana_Islands</v>
      </c>
      <c r="AB25" s="39" t="str">
        <v>ChiaYi</v>
      </c>
    </row>
    <row r="26" spans="2:28" x14ac:dyDescent="0.25">
      <c r="B26" s="51">
        <v>44620</v>
      </c>
      <c r="C26" s="53">
        <v>228</v>
      </c>
      <c r="E26" s="20"/>
      <c r="S26" s="39" t="str">
        <v>Ghana</v>
      </c>
      <c r="T26" s="39" t="str">
        <v>Iraq</v>
      </c>
      <c r="U26" s="39" t="str">
        <v>Hungary</v>
      </c>
      <c r="V26" s="39" t="str">
        <v>Guatemala</v>
      </c>
      <c r="X26" s="39" t="str">
        <v>Palau</v>
      </c>
      <c r="AB26" s="39" t="str">
        <v>PengHu</v>
      </c>
    </row>
    <row r="27" spans="2:28" x14ac:dyDescent="0.25">
      <c r="B27" s="51">
        <v>44655</v>
      </c>
      <c r="C27" s="52" t="s">
        <v>293</v>
      </c>
      <c r="E27" s="20"/>
      <c r="S27" s="39" t="str">
        <v>Guinea</v>
      </c>
      <c r="T27" s="39" t="str">
        <v>Israel</v>
      </c>
      <c r="U27" s="39" t="str">
        <v>Ireland</v>
      </c>
      <c r="V27" s="39" t="str">
        <v>Haiti</v>
      </c>
      <c r="X27" s="39" t="str">
        <v>Palmyra_Atoll</v>
      </c>
      <c r="AB27" s="39" t="str">
        <v>ChengGong</v>
      </c>
    </row>
    <row r="28" spans="2:28" x14ac:dyDescent="0.25">
      <c r="B28" s="51">
        <v>44656</v>
      </c>
      <c r="C28" s="52" t="s">
        <v>292</v>
      </c>
      <c r="E28" s="20"/>
      <c r="S28" s="39" t="str">
        <v>Guinea_Bissau</v>
      </c>
      <c r="T28" s="39" t="str">
        <v>Japan</v>
      </c>
      <c r="U28" s="39" t="str">
        <v>Ísland</v>
      </c>
      <c r="V28" s="39" t="str">
        <v>Honduras</v>
      </c>
      <c r="X28" s="39" t="str">
        <v>Papua_New_Guinea</v>
      </c>
      <c r="AB28" s="39" t="str">
        <v>Taitung</v>
      </c>
    </row>
    <row r="29" spans="2:28" x14ac:dyDescent="0.25">
      <c r="B29" s="51">
        <v>44683</v>
      </c>
      <c r="C29" s="52" t="s">
        <v>291</v>
      </c>
      <c r="E29" s="20"/>
      <c r="S29" s="39" t="str">
        <v>Ivory_Coast</v>
      </c>
      <c r="T29" s="39" t="str">
        <v>Jordan</v>
      </c>
      <c r="U29" s="39" t="str">
        <v>Isle_of_Man</v>
      </c>
      <c r="V29" s="39" t="str">
        <v>Jamaica</v>
      </c>
      <c r="X29" s="39" t="str">
        <v>Pitcairn_Islands</v>
      </c>
      <c r="AB29" s="39" t="str">
        <v>DaWu</v>
      </c>
    </row>
    <row r="30" spans="2:28" x14ac:dyDescent="0.25">
      <c r="B30" s="51">
        <v>44715</v>
      </c>
      <c r="C30" s="52" t="s">
        <v>290</v>
      </c>
      <c r="E30" s="20"/>
      <c r="S30" s="39" t="str">
        <v>Kenya</v>
      </c>
      <c r="T30" s="39" t="str">
        <v>Kazakhstan</v>
      </c>
      <c r="U30" s="39" t="str">
        <v>Italy</v>
      </c>
      <c r="V30" s="39" t="str">
        <v>Martinique</v>
      </c>
      <c r="X30" s="39" t="str">
        <v>Samoa</v>
      </c>
      <c r="AB30" s="39" t="str">
        <v>LanYu</v>
      </c>
    </row>
    <row r="31" spans="2:28" x14ac:dyDescent="0.25">
      <c r="B31" s="51">
        <v>44813</v>
      </c>
      <c r="C31" s="52" t="s">
        <v>246</v>
      </c>
      <c r="E31" s="20"/>
      <c r="S31" s="39" t="str">
        <v>Lesotho</v>
      </c>
      <c r="T31" s="39" t="str">
        <v>Korea_North</v>
      </c>
      <c r="U31" s="39" t="str">
        <v>Jersey</v>
      </c>
      <c r="V31" s="39" t="str">
        <v>Mexico</v>
      </c>
      <c r="X31" s="39" t="str">
        <v>Solomon_Islands</v>
      </c>
      <c r="AB31" s="39" t="str">
        <v>TaiNan</v>
      </c>
    </row>
    <row r="32" spans="2:28" x14ac:dyDescent="0.25">
      <c r="B32" s="51">
        <v>44814</v>
      </c>
      <c r="C32" s="52" t="s">
        <v>289</v>
      </c>
      <c r="E32" s="20"/>
      <c r="S32" s="39" t="str">
        <v>Liberia</v>
      </c>
      <c r="T32" s="39" t="str">
        <v>Korea_South</v>
      </c>
      <c r="U32" s="39" t="str">
        <v>Kosovo</v>
      </c>
      <c r="V32" s="39" t="str">
        <v>Montserrat</v>
      </c>
      <c r="X32" s="39" t="str">
        <v>Tokelau</v>
      </c>
      <c r="AB32" s="39" t="str">
        <v>YongKang</v>
      </c>
    </row>
    <row r="33" spans="2:28" x14ac:dyDescent="0.25">
      <c r="B33" s="51">
        <v>44844</v>
      </c>
      <c r="C33" s="52" t="s">
        <v>288</v>
      </c>
      <c r="E33" s="20"/>
      <c r="S33" s="39" t="str">
        <v>Libya</v>
      </c>
      <c r="T33" s="39" t="str">
        <v>Kuwait</v>
      </c>
      <c r="U33" s="39" t="str">
        <v>Latvia</v>
      </c>
      <c r="V33" s="39" t="str">
        <v>Navassa_Island</v>
      </c>
      <c r="X33" s="39" t="str">
        <v>Tonga</v>
      </c>
      <c r="AB33" s="39" t="str">
        <v>Kaohsiung</v>
      </c>
    </row>
    <row r="34" spans="2:28" x14ac:dyDescent="0.25">
      <c r="B34" s="51">
        <v>44927</v>
      </c>
      <c r="C34" s="52" t="s">
        <v>296</v>
      </c>
      <c r="E34" s="20"/>
      <c r="S34" s="39" t="str">
        <v>Madagascar</v>
      </c>
      <c r="T34" s="39" t="str">
        <v>Kyrgyzstan</v>
      </c>
      <c r="U34" s="39" t="str">
        <v>Liechtenstein</v>
      </c>
      <c r="V34" s="39" t="str">
        <v>Nicaragua</v>
      </c>
      <c r="X34" s="39" t="str">
        <v>Tuvalu</v>
      </c>
      <c r="AB34" s="39" t="str">
        <v>HengChun</v>
      </c>
    </row>
    <row r="35" spans="2:28" x14ac:dyDescent="0.25">
      <c r="B35" s="51">
        <v>44928</v>
      </c>
      <c r="C35" s="52" t="s">
        <v>18748</v>
      </c>
      <c r="E35" s="20"/>
      <c r="S35" s="39" t="str">
        <v>Malawi</v>
      </c>
      <c r="T35" s="39" t="str">
        <v>Laos</v>
      </c>
      <c r="U35" s="39" t="str">
        <v>Lithuania</v>
      </c>
      <c r="V35" s="39" t="str">
        <v>Panama</v>
      </c>
      <c r="X35" s="39" t="str">
        <v>Vanuatu</v>
      </c>
      <c r="AB35" s="39"/>
    </row>
    <row r="36" spans="2:28" x14ac:dyDescent="0.25">
      <c r="B36" s="51"/>
      <c r="C36" s="52"/>
      <c r="E36" s="20"/>
      <c r="S36" s="39" t="str">
        <v>Mali</v>
      </c>
      <c r="T36" s="39" t="str">
        <v>Lebanon</v>
      </c>
      <c r="U36" s="39" t="str">
        <v>Lugansk_narodnaya_respublika</v>
      </c>
      <c r="V36" s="39" t="str">
        <v>Puerto_Rico</v>
      </c>
      <c r="X36" s="39" t="str">
        <v>Wake_Island</v>
      </c>
      <c r="AB36" s="39"/>
    </row>
    <row r="37" spans="2:28" x14ac:dyDescent="0.25">
      <c r="B37" s="51"/>
      <c r="C37" s="52"/>
      <c r="E37" s="20"/>
      <c r="S37" s="39" t="str">
        <v>Mauritania</v>
      </c>
      <c r="T37" s="39" t="str">
        <v>Macau</v>
      </c>
      <c r="U37" s="39" t="str">
        <v>Luxembourg</v>
      </c>
      <c r="V37" s="39" t="str">
        <v>Saba</v>
      </c>
      <c r="X37" s="39" t="str">
        <v>Wallis_and_Futuna</v>
      </c>
      <c r="AB37" s="39"/>
    </row>
    <row r="38" spans="2:28" x14ac:dyDescent="0.25">
      <c r="B38" s="51"/>
      <c r="C38" s="52"/>
      <c r="S38" s="39" t="str">
        <v>Mauritius</v>
      </c>
      <c r="T38" s="39" t="str">
        <v>Malaysia</v>
      </c>
      <c r="U38" s="39" t="str">
        <v>Malta</v>
      </c>
      <c r="V38" s="39" t="str">
        <v>Saint_Barthélemy</v>
      </c>
      <c r="AB38" s="39"/>
    </row>
    <row r="39" spans="2:28" x14ac:dyDescent="0.25">
      <c r="B39" s="54"/>
      <c r="C39" s="55" t="s">
        <v>251</v>
      </c>
      <c r="S39" s="39" t="str">
        <v>Mayotte</v>
      </c>
      <c r="T39" s="39" t="str">
        <v>Maldives</v>
      </c>
      <c r="U39" s="39" t="str">
        <v>Moldova</v>
      </c>
      <c r="V39" s="39" t="str">
        <v>Saint_Kitts and_Nevis</v>
      </c>
      <c r="AB39" s="39"/>
    </row>
    <row r="40" spans="2:28" x14ac:dyDescent="0.25">
      <c r="S40" s="39" t="str">
        <v>Morocco</v>
      </c>
      <c r="T40" s="39" t="str">
        <v>Mongolia</v>
      </c>
      <c r="U40" s="39" t="str">
        <v>Monaco</v>
      </c>
      <c r="V40" s="39" t="str">
        <v>Saint_Lucia</v>
      </c>
      <c r="AB40" s="39"/>
    </row>
    <row r="41" spans="2:28" x14ac:dyDescent="0.25">
      <c r="S41" s="39" t="str">
        <v>Mozambique</v>
      </c>
      <c r="T41" s="39" t="str">
        <v>Myanmar</v>
      </c>
      <c r="U41" s="39" t="str">
        <v>Montenegro</v>
      </c>
      <c r="V41" s="39" t="str">
        <v>Saint_Martin</v>
      </c>
      <c r="AB41" s="39"/>
    </row>
    <row r="42" spans="2:28" x14ac:dyDescent="0.25">
      <c r="S42" s="39" t="str">
        <v>Namibia</v>
      </c>
      <c r="T42" s="39" t="str">
        <v>Nepal</v>
      </c>
      <c r="U42" s="39" t="str">
        <v>Netherlands</v>
      </c>
      <c r="V42" s="39" t="str">
        <v>Saint_Pierre_and_Miquelon</v>
      </c>
      <c r="AB42" s="39"/>
    </row>
    <row r="43" spans="2:28" x14ac:dyDescent="0.25">
      <c r="S43" s="39" t="str">
        <v>Niger</v>
      </c>
      <c r="T43" s="39" t="str">
        <v>Northern_Cyprus</v>
      </c>
      <c r="U43" s="39" t="str">
        <v>North_Macedonia</v>
      </c>
      <c r="V43" s="39" t="str">
        <v>Saint_Vincent_and_the_Grenadines</v>
      </c>
      <c r="AB43" s="39"/>
    </row>
    <row r="44" spans="2:28" x14ac:dyDescent="0.25">
      <c r="S44" s="39" t="str">
        <v>Nigeria</v>
      </c>
      <c r="T44" s="39" t="str">
        <v>Oman</v>
      </c>
      <c r="U44" s="39" t="str">
        <v>Norway</v>
      </c>
      <c r="V44" s="39" t="str">
        <v>Sint_Eustatius</v>
      </c>
      <c r="AB44" s="39"/>
    </row>
    <row r="45" spans="2:28" x14ac:dyDescent="0.25">
      <c r="S45" s="39" t="str">
        <v>República_Árabe_Saharaui_Democrática</v>
      </c>
      <c r="T45" s="39" t="str">
        <v>Pakistan</v>
      </c>
      <c r="U45" s="39" t="str">
        <v>Poland</v>
      </c>
      <c r="V45" s="39" t="str">
        <v>Sint_Maarten</v>
      </c>
      <c r="AB45" s="39"/>
    </row>
    <row r="46" spans="2:28" x14ac:dyDescent="0.25">
      <c r="S46" s="39" t="str">
        <v>Réunion</v>
      </c>
      <c r="T46" s="39" t="str">
        <v>Palestine</v>
      </c>
      <c r="U46" s="39" t="str">
        <v>Portugal</v>
      </c>
      <c r="V46" s="39" t="str">
        <v>Trinidad_and_Tobago</v>
      </c>
      <c r="AB46" s="39"/>
    </row>
    <row r="47" spans="2:28" x14ac:dyDescent="0.25">
      <c r="S47" s="39" t="str">
        <v>Rwanda</v>
      </c>
      <c r="T47" s="39" t="str">
        <v>Philippines</v>
      </c>
      <c r="U47" s="39" t="str">
        <v>Romania</v>
      </c>
      <c r="V47" s="39" t="str">
        <v>Turks_and_Caicos_Islands</v>
      </c>
      <c r="AB47" s="39"/>
    </row>
    <row r="48" spans="2:28" x14ac:dyDescent="0.25">
      <c r="S48" s="39" t="str">
        <v>Saint Helena</v>
      </c>
      <c r="T48" s="39" t="str">
        <v>Qatar</v>
      </c>
      <c r="U48" s="39" t="str">
        <v>Russia</v>
      </c>
      <c r="V48" s="39" t="str">
        <v>United_States_Virgin_Islands</v>
      </c>
      <c r="AB48" s="39"/>
    </row>
    <row r="49" spans="19:28" x14ac:dyDescent="0.25">
      <c r="S49" s="39" t="str">
        <v>São_Tomé_and_Príncipe</v>
      </c>
      <c r="T49" s="39" t="str">
        <v>Saudi_Arabia</v>
      </c>
      <c r="U49" s="39" t="str">
        <v>San_Marino</v>
      </c>
      <c r="V49" s="39" t="str">
        <v>USA</v>
      </c>
      <c r="AB49" s="39"/>
    </row>
    <row r="50" spans="19:28" x14ac:dyDescent="0.25">
      <c r="S50" s="39" t="str">
        <v>Senegal</v>
      </c>
      <c r="T50" s="39" t="str">
        <v>Singapore</v>
      </c>
      <c r="U50" s="39" t="str">
        <v>Serbia</v>
      </c>
      <c r="AB50" s="39"/>
    </row>
    <row r="51" spans="19:28" x14ac:dyDescent="0.25">
      <c r="S51" s="39" t="str">
        <v>Seychelles</v>
      </c>
      <c r="T51" s="39" t="str">
        <v>South_Ossetia</v>
      </c>
      <c r="U51" s="39" t="str">
        <v>Slovakia</v>
      </c>
      <c r="AB51" s="39"/>
    </row>
    <row r="52" spans="19:28" x14ac:dyDescent="0.25">
      <c r="S52" s="39" t="str">
        <v>Sierra_Leone</v>
      </c>
      <c r="T52" s="39" t="str">
        <v>Sri_Lanka</v>
      </c>
      <c r="U52" s="39" t="str">
        <v>Slovenia</v>
      </c>
      <c r="AB52" s="39"/>
    </row>
    <row r="53" spans="19:28" x14ac:dyDescent="0.25">
      <c r="S53" s="39" t="str">
        <v>Somalia</v>
      </c>
      <c r="T53" s="39" t="str">
        <v>Syria</v>
      </c>
      <c r="U53" s="39" t="str">
        <v>Spain</v>
      </c>
      <c r="AB53" s="39"/>
    </row>
    <row r="54" spans="19:28" x14ac:dyDescent="0.25">
      <c r="S54" s="39" t="str">
        <v>Somaliland</v>
      </c>
      <c r="T54" s="39" t="str">
        <v>Taiwan</v>
      </c>
      <c r="U54" s="39" t="str">
        <v>Svalbard</v>
      </c>
      <c r="AB54" s="39"/>
    </row>
    <row r="55" spans="19:28" x14ac:dyDescent="0.25">
      <c r="S55" s="39" t="str">
        <v>South_Africa</v>
      </c>
      <c r="T55" s="39" t="str">
        <v>Tajikistan</v>
      </c>
      <c r="U55" s="39" t="str">
        <v>Sweden</v>
      </c>
      <c r="AB55" s="39"/>
    </row>
    <row r="56" spans="19:28" x14ac:dyDescent="0.25">
      <c r="S56" s="39" t="str">
        <v>South_Sudan</v>
      </c>
      <c r="T56" s="39" t="str">
        <v>Thailand</v>
      </c>
      <c r="U56" s="39" t="str">
        <v>Switzerland</v>
      </c>
      <c r="AB56" s="39"/>
    </row>
    <row r="57" spans="19:28" x14ac:dyDescent="0.25">
      <c r="S57" s="39" t="str">
        <v>Sudan</v>
      </c>
      <c r="T57" s="39" t="str">
        <v>Turkey</v>
      </c>
      <c r="U57" s="39" t="str">
        <v>Transnistria</v>
      </c>
      <c r="AB57" s="39"/>
    </row>
    <row r="58" spans="19:28" x14ac:dyDescent="0.25">
      <c r="S58" s="39" t="str">
        <v>Swaziland</v>
      </c>
      <c r="T58" s="39" t="str">
        <v>Turkmenistan</v>
      </c>
      <c r="U58" s="39" t="str">
        <v>UK</v>
      </c>
      <c r="AB58" s="39"/>
    </row>
    <row r="59" spans="19:28" x14ac:dyDescent="0.25">
      <c r="S59" s="39" t="str">
        <v>Tanzania</v>
      </c>
      <c r="T59" s="39" t="str">
        <v>United_Arab_Emirates</v>
      </c>
      <c r="U59" s="39" t="str">
        <v>Ukraine</v>
      </c>
      <c r="AB59" s="39"/>
    </row>
    <row r="60" spans="19:28" x14ac:dyDescent="0.25">
      <c r="S60" s="39" t="str">
        <v>Togo</v>
      </c>
      <c r="T60" s="39" t="str">
        <v>Uzbekistan</v>
      </c>
      <c r="U60" s="39" t="str">
        <v>Vatican</v>
      </c>
      <c r="Z60" s="39"/>
      <c r="AA60" s="36"/>
      <c r="AB60" s="39"/>
    </row>
    <row r="61" spans="19:28" x14ac:dyDescent="0.25">
      <c r="S61" s="39" t="str">
        <v>Tunisia</v>
      </c>
      <c r="T61" s="39" t="str">
        <v>Vietnam</v>
      </c>
      <c r="Z61" s="39"/>
      <c r="AA61" s="36"/>
      <c r="AB61" s="39"/>
    </row>
    <row r="62" spans="19:28" x14ac:dyDescent="0.25">
      <c r="S62" s="39" t="str">
        <v>Uganda</v>
      </c>
      <c r="T62" s="39" t="str">
        <v>Yemen</v>
      </c>
      <c r="Z62" s="39"/>
      <c r="AA62" s="36"/>
      <c r="AB62" s="39"/>
    </row>
    <row r="63" spans="19:28" x14ac:dyDescent="0.25">
      <c r="S63" s="39" t="str">
        <v>Zambia</v>
      </c>
      <c r="AB63" s="39"/>
    </row>
    <row r="64" spans="19:28" x14ac:dyDescent="0.25">
      <c r="S64" s="39" t="str">
        <v>Zimbabwe</v>
      </c>
    </row>
  </sheetData>
  <phoneticPr fontId="3" type="noConversion"/>
  <conditionalFormatting sqref="I6:P11">
    <cfRule type="expression" dxfId="4" priority="1">
      <formula>MATCH(I6,HolidayDates,0)</formula>
    </cfRule>
    <cfRule type="expression" dxfId="3" priority="2">
      <formula>I6=TODAY()</formula>
    </cfRule>
    <cfRule type="expression" dxfId="2" priority="3">
      <formula>IF(MONTH(I6)=MONTH($F$2),WEEKDAY(I6,2)&gt;=6)</formula>
    </cfRule>
    <cfRule type="expression" dxfId="1" priority="4">
      <formula>MONTH(I6)&lt;&gt;MONTH($F$2)</formula>
    </cfRule>
  </conditionalFormatting>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7D7EC-EF0D-45E2-9137-31048C95665D}">
  <dimension ref="B2:AU197"/>
  <sheetViews>
    <sheetView zoomScale="80" zoomScaleNormal="80" workbookViewId="0">
      <selection activeCell="G51" sqref="G51"/>
    </sheetView>
  </sheetViews>
  <sheetFormatPr defaultRowHeight="15.75" x14ac:dyDescent="0.25"/>
  <cols>
    <col min="1" max="1" width="2.77734375" style="20" customWidth="1"/>
    <col min="2" max="2" width="14.21875" style="20" bestFit="1" customWidth="1"/>
    <col min="3" max="3" width="15.77734375" style="20" customWidth="1"/>
    <col min="4" max="4" width="10.77734375" style="20" customWidth="1"/>
    <col min="5" max="5" width="8.77734375" style="20" customWidth="1"/>
    <col min="6" max="7" width="10.77734375" style="20" customWidth="1"/>
    <col min="8" max="8" width="1.77734375" style="20" customWidth="1"/>
    <col min="9" max="10" width="8.88671875" style="20"/>
    <col min="15" max="43" width="8.88671875" style="20"/>
    <col min="44" max="44" width="13.6640625" style="20" customWidth="1"/>
    <col min="45" max="46" width="22.77734375" style="20" customWidth="1"/>
    <col min="47" max="16384" width="8.88671875" style="20"/>
  </cols>
  <sheetData>
    <row r="2" spans="2:47" x14ac:dyDescent="0.25">
      <c r="C2" s="20" t="s">
        <v>417</v>
      </c>
      <c r="AJ2" s="34" t="s">
        <v>474</v>
      </c>
    </row>
    <row r="3" spans="2:47" x14ac:dyDescent="0.25">
      <c r="K3" s="20"/>
      <c r="L3" s="20"/>
      <c r="M3" s="20"/>
      <c r="N3" s="20"/>
    </row>
    <row r="4" spans="2:47" x14ac:dyDescent="0.25">
      <c r="C4" s="20">
        <f>COUNTA(C6:C106)</f>
        <v>101</v>
      </c>
      <c r="I4" s="20">
        <f>COUNTA(I6:I106)</f>
        <v>2</v>
      </c>
      <c r="J4" s="20">
        <f t="shared" ref="J4:S4" si="0">COUNTA(J6:J106)</f>
        <v>4</v>
      </c>
      <c r="K4" s="20">
        <f t="shared" si="0"/>
        <v>14</v>
      </c>
      <c r="L4" s="20">
        <f t="shared" si="0"/>
        <v>16</v>
      </c>
      <c r="M4" s="20">
        <f t="shared" si="0"/>
        <v>12</v>
      </c>
      <c r="N4" s="20">
        <f t="shared" si="0"/>
        <v>22</v>
      </c>
      <c r="O4" s="20">
        <f t="shared" si="0"/>
        <v>56</v>
      </c>
      <c r="P4" s="20">
        <f t="shared" si="0"/>
        <v>32</v>
      </c>
      <c r="Q4" s="20">
        <f t="shared" si="0"/>
        <v>30</v>
      </c>
      <c r="R4" s="20">
        <f t="shared" si="0"/>
        <v>12</v>
      </c>
      <c r="S4" s="20">
        <f t="shared" si="0"/>
        <v>2</v>
      </c>
      <c r="AS4" s="20">
        <f>COUNTA(AS6:AS197)</f>
        <v>192</v>
      </c>
    </row>
    <row r="5" spans="2:47" ht="16.5" thickBot="1" x14ac:dyDescent="0.3">
      <c r="B5" s="33" t="s">
        <v>1374</v>
      </c>
      <c r="C5" s="33" t="s">
        <v>323</v>
      </c>
      <c r="D5" s="33"/>
      <c r="E5" s="33" t="s">
        <v>324</v>
      </c>
      <c r="F5" s="33" t="s">
        <v>418</v>
      </c>
      <c r="G5" s="20" t="s">
        <v>1361</v>
      </c>
      <c r="I5" s="20">
        <v>20</v>
      </c>
      <c r="J5" s="20">
        <v>40</v>
      </c>
      <c r="K5" s="20">
        <v>70</v>
      </c>
      <c r="L5" s="20">
        <v>80</v>
      </c>
      <c r="M5" s="20">
        <v>100</v>
      </c>
      <c r="N5" s="20">
        <v>120</v>
      </c>
      <c r="O5" s="20">
        <v>140</v>
      </c>
      <c r="P5" s="20">
        <v>160</v>
      </c>
      <c r="Q5" s="20">
        <v>180</v>
      </c>
      <c r="R5" s="20">
        <v>200</v>
      </c>
      <c r="S5" s="20">
        <v>220</v>
      </c>
      <c r="AR5" s="20" t="s">
        <v>1374</v>
      </c>
      <c r="AS5" s="20" t="s">
        <v>475</v>
      </c>
      <c r="AU5" s="20" t="s">
        <v>476</v>
      </c>
    </row>
    <row r="6" spans="2:47" x14ac:dyDescent="0.25">
      <c r="B6" s="20" t="str">
        <f>_xlfn.XLOOKUP(C6,Country!$E$4:$E$273,Country!$B$4:$B$273)</f>
        <v>Europe</v>
      </c>
      <c r="C6" s="20" t="s">
        <v>325</v>
      </c>
      <c r="D6" s="20" t="s">
        <v>469</v>
      </c>
      <c r="E6" s="20">
        <v>80</v>
      </c>
      <c r="F6" s="20">
        <f>E6*41.84</f>
        <v>3347.2000000000003</v>
      </c>
      <c r="G6" s="20">
        <f t="shared" ref="G6:G37" si="1">_xlfn.XLOOKUP(C6,$AS$6:$AS$197,$AU$6:$AU$197)</f>
        <v>1888</v>
      </c>
      <c r="I6" s="20" t="str" cm="1">
        <f t="array" ref="I6">_xlfn._xlws.FILTER($C$6:$C$106,$E$6:$E$106=I$5)</f>
        <v>Sardinia</v>
      </c>
      <c r="J6" s="20" t="str" cm="1">
        <f t="array" ref="J6:J7">_xlfn._xlws.FILTER($C$6:$C$106,$E$6:$E$106=J$5)</f>
        <v>Panama</v>
      </c>
      <c r="K6" s="20" t="str" cm="1">
        <f t="array" ref="K6:K12">_xlfn._xlws.FILTER($C$6:$C$106,$E$6:$E$106=K$5)</f>
        <v>Alaska</v>
      </c>
      <c r="L6" s="20" t="str" cm="1">
        <f t="array" ref="L6:L13">_xlfn._xlws.FILTER($C$6:$C$106,$E$6:$E$106=L$5)</f>
        <v>Austria</v>
      </c>
      <c r="M6" s="20" t="str" cm="1">
        <f t="array" ref="M6:M11">_xlfn._xlws.FILTER($C$6:$C$106,$E$6:$E$106=M$5)</f>
        <v>Bulgaria</v>
      </c>
      <c r="N6" s="20" t="str" cm="1">
        <f t="array" ref="N6:N16">_xlfn._xlws.FILTER($C$6:$C$106,$E$6:$E$106=N$5)</f>
        <v>Angola</v>
      </c>
      <c r="O6" s="20" t="str" cm="1">
        <f t="array" ref="O6:O33">_xlfn._xlws.FILTER($C$6:$C$106,$E$6:$E$106=O$5)</f>
        <v>Bahamas</v>
      </c>
      <c r="P6" s="20" t="str" cm="1">
        <f t="array" ref="P6:P21">_xlfn._xlws.FILTER($C$6:$C$106,$E$6:$E$106=P$5)</f>
        <v>Algeria</v>
      </c>
      <c r="Q6" s="20" t="str" cm="1">
        <f t="array" ref="Q6:Q20">_xlfn._xlws.FILTER($C$6:$C$106,$E$6:$E$106=Q$5)</f>
        <v>Afghanistan</v>
      </c>
      <c r="R6" s="20" t="str" cm="1">
        <f t="array" ref="R6:R11">_xlfn._xlws.FILTER($C$6:$C$106,$E$6:$E$106=R$5)</f>
        <v>Bahrain</v>
      </c>
      <c r="S6" s="20" t="str" cm="1">
        <f t="array" ref="S6">_xlfn._xlws.FILTER($C$6:$C$106,$E$6:$E$106=S$5)</f>
        <v>Sudan</v>
      </c>
      <c r="AR6" s="20" t="str">
        <f>_xlfn.XLOOKUP(AS6,Country!$E$4:$E$273,Country!$B$4:$B$273)</f>
        <v>Asia</v>
      </c>
      <c r="AS6" s="20" t="s">
        <v>326</v>
      </c>
      <c r="AT6" s="20" t="s">
        <v>470</v>
      </c>
      <c r="AU6" s="20">
        <v>4132</v>
      </c>
    </row>
    <row r="7" spans="2:47" x14ac:dyDescent="0.25">
      <c r="B7" s="20" t="s">
        <v>1315</v>
      </c>
      <c r="C7" s="20" t="s">
        <v>326</v>
      </c>
      <c r="D7" s="20" t="s">
        <v>470</v>
      </c>
      <c r="E7" s="20">
        <v>180</v>
      </c>
      <c r="F7" s="20">
        <f t="shared" ref="F7:F70" si="2">E7*41.84</f>
        <v>7531.2000000000007</v>
      </c>
      <c r="G7" s="20">
        <f t="shared" si="1"/>
        <v>4132</v>
      </c>
      <c r="J7" s="20" t="str">
        <v>Portugal</v>
      </c>
      <c r="K7" s="20" t="str">
        <v>Denmark</v>
      </c>
      <c r="L7" s="20" t="str">
        <v>Belgium</v>
      </c>
      <c r="M7" s="20" t="str">
        <v>Canada</v>
      </c>
      <c r="N7" s="20" t="str">
        <v>Myanmar</v>
      </c>
      <c r="O7" s="20" t="str">
        <v>Bolivia</v>
      </c>
      <c r="P7" s="20" t="str">
        <v>Argentina</v>
      </c>
      <c r="Q7" s="20" t="str">
        <v>Australia</v>
      </c>
      <c r="R7" s="20" t="str">
        <v>Chad</v>
      </c>
      <c r="AR7" s="20" t="str">
        <f>_xlfn.XLOOKUP(AS7,Country!$E$4:$E$273,Country!$B$4:$B$273)</f>
        <v>Europe</v>
      </c>
      <c r="AS7" s="20" t="s">
        <v>477</v>
      </c>
      <c r="AT7" s="20" t="s">
        <v>563</v>
      </c>
      <c r="AU7" s="20">
        <v>2542</v>
      </c>
    </row>
    <row r="8" spans="2:47" x14ac:dyDescent="0.25">
      <c r="C8" s="20" t="s">
        <v>327</v>
      </c>
      <c r="D8" s="20" t="s">
        <v>1452</v>
      </c>
      <c r="E8" s="20">
        <v>70</v>
      </c>
      <c r="F8" s="20">
        <f t="shared" si="2"/>
        <v>2928.8</v>
      </c>
      <c r="G8" s="20" t="e">
        <f t="shared" si="1"/>
        <v>#N/A</v>
      </c>
      <c r="K8" s="20" t="str">
        <v>Finland</v>
      </c>
      <c r="L8" s="20" t="str">
        <v>Germany</v>
      </c>
      <c r="M8" s="20" t="str">
        <v>Colombia</v>
      </c>
      <c r="N8" s="20" t="str">
        <v>Brazil</v>
      </c>
      <c r="O8" s="20" t="str">
        <v>Chile</v>
      </c>
      <c r="P8" s="20" t="str">
        <v>Haiti</v>
      </c>
      <c r="Q8" s="20" t="str">
        <v>India</v>
      </c>
      <c r="R8" s="20" t="str">
        <v>Egypt</v>
      </c>
      <c r="AR8" s="20" t="str">
        <f>_xlfn.XLOOKUP(AS8,Country!$E$4:$E$273,Country!$B$4:$B$273)</f>
        <v>Africa</v>
      </c>
      <c r="AS8" s="20" t="s">
        <v>328</v>
      </c>
      <c r="AT8" s="20" t="s">
        <v>471</v>
      </c>
      <c r="AU8" s="20">
        <v>3253</v>
      </c>
    </row>
    <row r="9" spans="2:47" x14ac:dyDescent="0.25">
      <c r="B9" s="20" t="s">
        <v>1314</v>
      </c>
      <c r="C9" s="20" t="s">
        <v>328</v>
      </c>
      <c r="D9" s="20" t="s">
        <v>471</v>
      </c>
      <c r="E9" s="20">
        <v>160</v>
      </c>
      <c r="F9" s="20">
        <f t="shared" si="2"/>
        <v>6694.4000000000005</v>
      </c>
      <c r="G9" s="20">
        <f t="shared" si="1"/>
        <v>3253</v>
      </c>
      <c r="K9" s="20" t="str">
        <v>UK</v>
      </c>
      <c r="L9" s="20" t="str">
        <v>Hungary</v>
      </c>
      <c r="M9" s="20" t="str">
        <v>Japan</v>
      </c>
      <c r="N9" s="20" t="str">
        <v>Ecuador</v>
      </c>
      <c r="O9" s="20" t="str">
        <v>China</v>
      </c>
      <c r="P9" s="20" t="str">
        <v>Jamaica</v>
      </c>
      <c r="Q9" s="20" t="str">
        <v>Iraq</v>
      </c>
      <c r="R9" s="20" t="str">
        <v>Mali</v>
      </c>
      <c r="AR9" s="20" t="str">
        <f>_xlfn.XLOOKUP(AS9,Country!$E$4:$E$273,Country!$B$4:$B$273)</f>
        <v>Europe</v>
      </c>
      <c r="AS9" s="20" t="s">
        <v>478</v>
      </c>
      <c r="AT9" s="20" t="s">
        <v>564</v>
      </c>
      <c r="AU9" s="20">
        <v>2469</v>
      </c>
    </row>
    <row r="10" spans="2:47" x14ac:dyDescent="0.25">
      <c r="B10" s="20" t="s">
        <v>1314</v>
      </c>
      <c r="C10" s="20" t="s">
        <v>329</v>
      </c>
      <c r="D10" s="20" t="s">
        <v>472</v>
      </c>
      <c r="E10" s="20">
        <v>120</v>
      </c>
      <c r="F10" s="20">
        <f t="shared" si="2"/>
        <v>5020.8</v>
      </c>
      <c r="G10" s="20">
        <f t="shared" si="1"/>
        <v>5284</v>
      </c>
      <c r="K10" s="20" t="str">
        <v>Norway</v>
      </c>
      <c r="L10" s="20" t="str">
        <v>Luxembourg</v>
      </c>
      <c r="M10" s="20" t="str">
        <v>Romania</v>
      </c>
      <c r="N10" s="20" t="str">
        <v>France</v>
      </c>
      <c r="O10" s="20" t="str">
        <v>Costa Rica</v>
      </c>
      <c r="P10" s="20" t="str">
        <v>Malta</v>
      </c>
      <c r="Q10" s="20" t="str">
        <v>Iran</v>
      </c>
      <c r="R10" s="20" t="str">
        <v>Niger</v>
      </c>
      <c r="AR10" s="20" t="str">
        <f>_xlfn.XLOOKUP(AS10,Country!$E$4:$E$273,Country!$B$4:$B$273)</f>
        <v>Africa</v>
      </c>
      <c r="AS10" s="20" t="s">
        <v>329</v>
      </c>
      <c r="AT10" s="20" t="s">
        <v>472</v>
      </c>
      <c r="AU10" s="20">
        <v>5284</v>
      </c>
    </row>
    <row r="11" spans="2:47" x14ac:dyDescent="0.25">
      <c r="B11" s="20" t="s">
        <v>1316</v>
      </c>
      <c r="C11" s="20" t="s">
        <v>330</v>
      </c>
      <c r="D11" s="20" t="s">
        <v>566</v>
      </c>
      <c r="E11" s="20">
        <v>160</v>
      </c>
      <c r="F11" s="20">
        <f t="shared" si="2"/>
        <v>6694.4000000000005</v>
      </c>
      <c r="G11" s="20">
        <f t="shared" si="1"/>
        <v>3476</v>
      </c>
      <c r="K11" s="20" t="str">
        <v>Russia(Notth)</v>
      </c>
      <c r="L11" s="20" t="str">
        <v>Netherlands</v>
      </c>
      <c r="M11" s="20" t="str">
        <v xml:space="preserve">USA(North)  </v>
      </c>
      <c r="N11" s="20" t="str">
        <v>Greece</v>
      </c>
      <c r="O11" s="20" t="str">
        <v>Cuba</v>
      </c>
      <c r="P11" s="20" t="str">
        <v>Morocco</v>
      </c>
      <c r="Q11" s="20" t="str">
        <v>Israel</v>
      </c>
      <c r="R11" s="20" t="str">
        <v>Saudi Arabia</v>
      </c>
      <c r="AR11" s="20" t="e">
        <f>_xlfn.XLOOKUP(AS11,Country!$E$4:$E$273,Country!$B$4:$B$273)</f>
        <v>#N/A</v>
      </c>
      <c r="AS11" s="20" t="s">
        <v>479</v>
      </c>
      <c r="AT11" s="20" t="s">
        <v>1425</v>
      </c>
      <c r="AU11" s="20">
        <v>5148</v>
      </c>
    </row>
    <row r="12" spans="2:47" x14ac:dyDescent="0.25">
      <c r="B12" s="20" t="str">
        <f>_xlfn.XLOOKUP(C12,Country!$E$4:$E$273,Country!$B$4:$B$273)</f>
        <v>Oceania</v>
      </c>
      <c r="C12" s="20" t="s">
        <v>331</v>
      </c>
      <c r="D12" s="20" t="s">
        <v>1237</v>
      </c>
      <c r="E12" s="20">
        <v>180</v>
      </c>
      <c r="F12" s="20">
        <f t="shared" si="2"/>
        <v>7531.2000000000007</v>
      </c>
      <c r="G12" s="20">
        <f t="shared" si="1"/>
        <v>3206</v>
      </c>
      <c r="K12" s="20" t="str">
        <v>Sweden</v>
      </c>
      <c r="L12" s="20" t="str">
        <v>Poland</v>
      </c>
      <c r="M12" s="20"/>
      <c r="N12" s="20" t="str">
        <v>Guyana</v>
      </c>
      <c r="O12" s="20" t="str">
        <v>Cyprus</v>
      </c>
      <c r="P12" s="20" t="str">
        <v>Mexico</v>
      </c>
      <c r="Q12" s="20" t="str">
        <v>Jordan</v>
      </c>
      <c r="AR12" s="20" t="str">
        <f>_xlfn.XLOOKUP(AS12,Country!$E$4:$E$273,Country!$B$4:$B$273)</f>
        <v>SouthAmerica</v>
      </c>
      <c r="AS12" s="20" t="s">
        <v>330</v>
      </c>
      <c r="AT12" s="20" t="s">
        <v>566</v>
      </c>
      <c r="AU12" s="20">
        <v>3476</v>
      </c>
    </row>
    <row r="13" spans="2:47" x14ac:dyDescent="0.25">
      <c r="B13" s="20" t="str">
        <f>_xlfn.XLOOKUP(C13,Country!$E$4:$E$273,Country!$B$4:$B$273)</f>
        <v>NorthAmerica</v>
      </c>
      <c r="C13" s="20" t="s">
        <v>332</v>
      </c>
      <c r="D13" s="20" t="s">
        <v>465</v>
      </c>
      <c r="E13" s="20">
        <v>140</v>
      </c>
      <c r="F13" s="20">
        <f t="shared" si="2"/>
        <v>5857.6</v>
      </c>
      <c r="G13" s="20">
        <f t="shared" si="1"/>
        <v>4119</v>
      </c>
      <c r="K13" s="20"/>
      <c r="L13" s="20" t="str">
        <v>Switzerland</v>
      </c>
      <c r="M13" s="20"/>
      <c r="N13" s="20" t="str">
        <v>Italy</v>
      </c>
      <c r="O13" s="20" t="str">
        <v>EI Salvador</v>
      </c>
      <c r="P13" s="20" t="str">
        <v>Mozambique</v>
      </c>
      <c r="Q13" s="20" t="str">
        <v>Kuwait</v>
      </c>
      <c r="AR13" s="20" t="str">
        <f>_xlfn.XLOOKUP(AS13,Country!$E$4:$E$273,Country!$B$4:$B$273)</f>
        <v>Asia</v>
      </c>
      <c r="AS13" s="20" t="s">
        <v>480</v>
      </c>
      <c r="AT13" s="20" t="s">
        <v>1414</v>
      </c>
      <c r="AU13" s="20">
        <v>2899</v>
      </c>
    </row>
    <row r="14" spans="2:47" x14ac:dyDescent="0.25">
      <c r="B14" s="20" t="str">
        <f>_xlfn.XLOOKUP(C14,Country!$E$4:$E$273,Country!$B$4:$B$273)</f>
        <v>Asia</v>
      </c>
      <c r="C14" s="20" t="s">
        <v>333</v>
      </c>
      <c r="D14" s="20" t="s">
        <v>466</v>
      </c>
      <c r="E14" s="20">
        <v>200</v>
      </c>
      <c r="F14" s="20">
        <f t="shared" si="2"/>
        <v>8368</v>
      </c>
      <c r="G14" s="20">
        <f t="shared" si="1"/>
        <v>4419</v>
      </c>
      <c r="K14" s="20"/>
      <c r="L14" s="20"/>
      <c r="M14" s="20"/>
      <c r="N14" s="20" t="str">
        <v>Korea</v>
      </c>
      <c r="O14" s="20" t="str">
        <v>Ethiopia</v>
      </c>
      <c r="P14" s="20" t="str">
        <v>Nepal</v>
      </c>
      <c r="Q14" s="20" t="str">
        <v>Lebanon</v>
      </c>
      <c r="AR14" s="20" t="str">
        <f>_xlfn.XLOOKUP(AS14,Country!$E$4:$E$273,Country!$B$4:$B$273)</f>
        <v>Oceania</v>
      </c>
      <c r="AS14" s="20" t="s">
        <v>331</v>
      </c>
      <c r="AT14" s="20" t="s">
        <v>1438</v>
      </c>
      <c r="AU14" s="20">
        <v>3206</v>
      </c>
    </row>
    <row r="15" spans="2:47" x14ac:dyDescent="0.25">
      <c r="B15" s="20" t="str">
        <f>_xlfn.XLOOKUP(C15,Country!$E$4:$E$273,Country!$B$4:$B$273)</f>
        <v>Europe</v>
      </c>
      <c r="C15" s="20" t="s">
        <v>334</v>
      </c>
      <c r="D15" s="20" t="s">
        <v>467</v>
      </c>
      <c r="E15" s="20">
        <v>80</v>
      </c>
      <c r="F15" s="20">
        <f t="shared" si="2"/>
        <v>3347.2000000000003</v>
      </c>
      <c r="G15" s="20">
        <f t="shared" si="1"/>
        <v>1645</v>
      </c>
      <c r="K15" s="20"/>
      <c r="L15" s="20"/>
      <c r="M15" s="20"/>
      <c r="N15" s="20" t="str">
        <v>New Zealand</v>
      </c>
      <c r="O15" s="20" t="str">
        <v>Guatemala</v>
      </c>
      <c r="P15" s="20" t="str">
        <v>Oman</v>
      </c>
      <c r="Q15" s="20" t="str">
        <v>Libya</v>
      </c>
      <c r="AR15" s="20" t="str">
        <f>_xlfn.XLOOKUP(AS15,Country!$E$4:$E$273,Country!$B$4:$B$273)</f>
        <v>Europe</v>
      </c>
      <c r="AS15" s="20" t="s">
        <v>325</v>
      </c>
      <c r="AT15" s="20" t="s">
        <v>469</v>
      </c>
      <c r="AU15" s="20">
        <v>1888</v>
      </c>
    </row>
    <row r="16" spans="2:47" x14ac:dyDescent="0.25">
      <c r="B16" s="20" t="str">
        <f>_xlfn.XLOOKUP(C16,Country!$E$4:$E$273,Country!$B$4:$B$273)</f>
        <v>Asia</v>
      </c>
      <c r="C16" s="20" t="s">
        <v>892</v>
      </c>
      <c r="D16" s="20" t="s">
        <v>468</v>
      </c>
      <c r="E16" s="20">
        <v>120</v>
      </c>
      <c r="F16" s="20">
        <f t="shared" si="2"/>
        <v>5020.8</v>
      </c>
      <c r="G16" s="20">
        <f t="shared" si="1"/>
        <v>4565</v>
      </c>
      <c r="K16" s="20"/>
      <c r="L16" s="20"/>
      <c r="M16" s="20"/>
      <c r="N16" s="20" t="str">
        <v>Suriname</v>
      </c>
      <c r="O16" s="20" t="str">
        <v>Hong Kong</v>
      </c>
      <c r="P16" s="20" t="str">
        <v>Paraguay</v>
      </c>
      <c r="Q16" s="20" t="str">
        <v>Mauritania</v>
      </c>
      <c r="AR16" s="20" t="str">
        <f>_xlfn.XLOOKUP(AS16,Country!$E$4:$E$273,Country!$B$4:$B$273)</f>
        <v>Asia</v>
      </c>
      <c r="AS16" s="20" t="s">
        <v>481</v>
      </c>
      <c r="AT16" s="20" t="s">
        <v>1413</v>
      </c>
      <c r="AU16" s="20">
        <v>2702</v>
      </c>
    </row>
    <row r="17" spans="2:47" x14ac:dyDescent="0.25">
      <c r="B17" s="20" t="str">
        <f>_xlfn.XLOOKUP(C17,Country!$E$4:$E$273,Country!$B$4:$B$273)</f>
        <v>SouthAmerica</v>
      </c>
      <c r="C17" s="20" t="s">
        <v>335</v>
      </c>
      <c r="D17" s="20" t="s">
        <v>1204</v>
      </c>
      <c r="E17" s="20">
        <v>140</v>
      </c>
      <c r="F17" s="20">
        <f t="shared" si="2"/>
        <v>5857.6</v>
      </c>
      <c r="G17" s="20">
        <f t="shared" si="1"/>
        <v>5344</v>
      </c>
      <c r="K17" s="20"/>
      <c r="L17" s="20"/>
      <c r="M17" s="20"/>
      <c r="N17" s="20"/>
      <c r="O17" s="20" t="str">
        <v>Honduras</v>
      </c>
      <c r="P17" s="20" t="str">
        <v>South Africa</v>
      </c>
      <c r="Q17" s="20" t="str">
        <v>Pakistan</v>
      </c>
      <c r="AR17" s="20" t="str">
        <f>_xlfn.XLOOKUP(AS17,Country!$E$4:$E$273,Country!$B$4:$B$273)</f>
        <v>NorthAmerica</v>
      </c>
      <c r="AS17" s="20" t="s">
        <v>332</v>
      </c>
      <c r="AT17" s="20" t="s">
        <v>465</v>
      </c>
      <c r="AU17" s="20">
        <v>4119</v>
      </c>
    </row>
    <row r="18" spans="2:47" x14ac:dyDescent="0.25">
      <c r="B18" s="20" t="str">
        <f>_xlfn.XLOOKUP(C18,Country!$E$4:$E$273,Country!$B$4:$B$273)</f>
        <v>SouthAmerica</v>
      </c>
      <c r="C18" s="20" t="s">
        <v>336</v>
      </c>
      <c r="D18" s="20" t="s">
        <v>579</v>
      </c>
      <c r="E18" s="20">
        <v>120</v>
      </c>
      <c r="F18" s="20">
        <f t="shared" si="2"/>
        <v>5020.8</v>
      </c>
      <c r="G18" s="20">
        <f t="shared" si="1"/>
        <v>4552</v>
      </c>
      <c r="K18" s="20"/>
      <c r="L18" s="20"/>
      <c r="M18" s="20"/>
      <c r="N18" s="20"/>
      <c r="O18" s="20" t="str">
        <v>Indonesia</v>
      </c>
      <c r="P18" s="20" t="str">
        <v>Tunisia</v>
      </c>
      <c r="Q18" s="20" t="str">
        <v>Senegal</v>
      </c>
      <c r="AR18" s="20" t="str">
        <f>_xlfn.XLOOKUP(AS18,Country!$E$4:$E$273,Country!$B$4:$B$273)</f>
        <v>Asia</v>
      </c>
      <c r="AS18" s="20" t="s">
        <v>333</v>
      </c>
      <c r="AT18" s="20" t="s">
        <v>466</v>
      </c>
      <c r="AU18" s="20">
        <v>4419</v>
      </c>
    </row>
    <row r="19" spans="2:47" x14ac:dyDescent="0.25">
      <c r="B19" s="20" t="str">
        <f>_xlfn.XLOOKUP(C19,Country!$E$4:$E$273,Country!$B$4:$B$273)</f>
        <v>Europe</v>
      </c>
      <c r="C19" s="20" t="s">
        <v>337</v>
      </c>
      <c r="D19" s="20" t="s">
        <v>473</v>
      </c>
      <c r="E19" s="20">
        <v>100</v>
      </c>
      <c r="F19" s="20">
        <f t="shared" si="2"/>
        <v>4184</v>
      </c>
      <c r="G19" s="20">
        <f t="shared" si="1"/>
        <v>2331</v>
      </c>
      <c r="K19" s="20"/>
      <c r="L19" s="20"/>
      <c r="M19" s="20"/>
      <c r="N19" s="20"/>
      <c r="O19" s="20" t="str">
        <v>Kenya</v>
      </c>
      <c r="P19" s="20" t="str">
        <v>Uruguay</v>
      </c>
      <c r="Q19" s="20" t="str">
        <v>USA(Arizona)</v>
      </c>
      <c r="AR19" s="20" t="str">
        <f>_xlfn.XLOOKUP(AS19,Country!$E$4:$E$273,Country!$B$4:$B$273)</f>
        <v>Asia</v>
      </c>
      <c r="AS19" s="20" t="s">
        <v>482</v>
      </c>
      <c r="AT19" s="20" t="s">
        <v>570</v>
      </c>
      <c r="AU19" s="20">
        <v>4029</v>
      </c>
    </row>
    <row r="20" spans="2:47" x14ac:dyDescent="0.25">
      <c r="B20" s="20" t="str">
        <f>_xlfn.XLOOKUP(C20,Country!$E$4:$E$273,Country!$B$4:$B$273)</f>
        <v>NorthAmerica</v>
      </c>
      <c r="C20" s="20" t="s">
        <v>338</v>
      </c>
      <c r="D20" s="20" t="s">
        <v>584</v>
      </c>
      <c r="E20" s="20">
        <v>100</v>
      </c>
      <c r="F20" s="20">
        <f t="shared" si="2"/>
        <v>4184</v>
      </c>
      <c r="G20" s="20">
        <f t="shared" si="1"/>
        <v>1887</v>
      </c>
      <c r="K20" s="20"/>
      <c r="L20" s="20"/>
      <c r="M20" s="20"/>
      <c r="N20" s="20"/>
      <c r="O20" s="20" t="str">
        <v>Madagascar</v>
      </c>
      <c r="P20" s="20" t="str">
        <v>Uganda</v>
      </c>
      <c r="Q20" s="20" t="str">
        <v>Zambia</v>
      </c>
      <c r="AR20" s="20" t="str">
        <f>_xlfn.XLOOKUP(AS20,Country!$E$4:$E$273,Country!$B$4:$B$273)</f>
        <v>NorthAmerica</v>
      </c>
      <c r="AS20" s="20" t="s">
        <v>483</v>
      </c>
      <c r="AT20" s="20" t="s">
        <v>1426</v>
      </c>
      <c r="AU20" s="20">
        <v>5787</v>
      </c>
    </row>
    <row r="21" spans="2:47" x14ac:dyDescent="0.25">
      <c r="B21" s="20" t="str">
        <f>_xlfn.XLOOKUP(C21,Country!$E$4:$E$273,Country!$B$4:$B$273)</f>
        <v>Africa</v>
      </c>
      <c r="C21" s="20" t="s">
        <v>1318</v>
      </c>
      <c r="D21" s="20" t="s">
        <v>718</v>
      </c>
      <c r="E21" s="20">
        <v>200</v>
      </c>
      <c r="F21" s="20">
        <f t="shared" si="2"/>
        <v>8368</v>
      </c>
      <c r="G21" s="20">
        <f t="shared" si="1"/>
        <v>5669</v>
      </c>
      <c r="K21" s="20"/>
      <c r="L21" s="20"/>
      <c r="M21" s="20"/>
      <c r="N21" s="20"/>
      <c r="O21" s="20" t="str">
        <v>Malaysia</v>
      </c>
      <c r="P21" s="20" t="str">
        <v>Venezuela</v>
      </c>
      <c r="AR21" s="20" t="str">
        <f>_xlfn.XLOOKUP(AS21,Country!$E$4:$E$273,Country!$B$4:$B$273)</f>
        <v>Europe</v>
      </c>
      <c r="AS21" s="20" t="s">
        <v>484</v>
      </c>
      <c r="AT21" s="20" t="s">
        <v>572</v>
      </c>
      <c r="AU21" s="20">
        <v>1795</v>
      </c>
    </row>
    <row r="22" spans="2:47" x14ac:dyDescent="0.25">
      <c r="B22" s="20" t="str">
        <f>_xlfn.XLOOKUP(C22,Country!$E$4:$E$273,Country!$B$4:$B$273)</f>
        <v>SouthAmerica</v>
      </c>
      <c r="C22" s="20" t="s">
        <v>340</v>
      </c>
      <c r="D22" s="20" t="s">
        <v>587</v>
      </c>
      <c r="E22" s="20">
        <v>140</v>
      </c>
      <c r="F22" s="20">
        <f t="shared" si="2"/>
        <v>5857.6</v>
      </c>
      <c r="G22" s="20">
        <f t="shared" si="1"/>
        <v>3982</v>
      </c>
      <c r="K22" s="20"/>
      <c r="L22" s="20"/>
      <c r="M22" s="20"/>
      <c r="N22" s="20"/>
      <c r="O22" s="20" t="str">
        <v>Nicaragua</v>
      </c>
      <c r="AR22" s="20" t="str">
        <f>_xlfn.XLOOKUP(AS22,Country!$E$4:$E$273,Country!$B$4:$B$273)</f>
        <v>Europe</v>
      </c>
      <c r="AS22" s="20" t="s">
        <v>334</v>
      </c>
      <c r="AT22" s="20" t="s">
        <v>467</v>
      </c>
      <c r="AU22" s="20">
        <v>1645</v>
      </c>
    </row>
    <row r="23" spans="2:47" x14ac:dyDescent="0.25">
      <c r="B23" s="20" t="str">
        <f>_xlfn.XLOOKUP(C23,Country!$E$4:$E$273,Country!$B$4:$B$273)</f>
        <v>Asia</v>
      </c>
      <c r="C23" s="20" t="s">
        <v>341</v>
      </c>
      <c r="D23" s="20" t="s">
        <v>831</v>
      </c>
      <c r="E23" s="20">
        <v>140</v>
      </c>
      <c r="F23" s="20">
        <f t="shared" si="2"/>
        <v>5857.6</v>
      </c>
      <c r="G23" s="20">
        <f t="shared" si="1"/>
        <v>2908</v>
      </c>
      <c r="K23" s="20"/>
      <c r="L23" s="20"/>
      <c r="M23" s="20"/>
      <c r="N23" s="20"/>
      <c r="O23" s="20" t="str">
        <v>Peru</v>
      </c>
      <c r="AR23" s="20" t="str">
        <f>_xlfn.XLOOKUP(AS23,Country!$E$4:$E$273,Country!$B$4:$B$273)</f>
        <v>NorthAmerica</v>
      </c>
      <c r="AS23" s="20" t="s">
        <v>485</v>
      </c>
      <c r="AT23" s="20" t="s">
        <v>1427</v>
      </c>
      <c r="AU23" s="20">
        <v>4639</v>
      </c>
    </row>
    <row r="24" spans="2:47" x14ac:dyDescent="0.25">
      <c r="B24" s="20" t="str">
        <f>_xlfn.XLOOKUP(C24,Country!$E$4:$E$273,Country!$B$4:$B$273)</f>
        <v>SouthAmerica</v>
      </c>
      <c r="C24" s="20" t="s">
        <v>1210</v>
      </c>
      <c r="D24" s="20" t="s">
        <v>589</v>
      </c>
      <c r="E24" s="20">
        <v>100</v>
      </c>
      <c r="F24" s="20">
        <f t="shared" si="2"/>
        <v>4184</v>
      </c>
      <c r="G24" s="20">
        <f t="shared" si="1"/>
        <v>5385</v>
      </c>
      <c r="K24" s="20"/>
      <c r="L24" s="20"/>
      <c r="M24" s="20"/>
      <c r="N24" s="20"/>
      <c r="O24" s="20" t="str">
        <v>Philippines</v>
      </c>
      <c r="AR24" s="20" t="str">
        <f>_xlfn.XLOOKUP(AS24,Country!$E$4:$E$273,Country!$B$4:$B$273)</f>
        <v>Africa</v>
      </c>
      <c r="AS24" s="20" t="s">
        <v>486</v>
      </c>
      <c r="AT24" s="20" t="s">
        <v>574</v>
      </c>
      <c r="AU24" s="20">
        <v>5168</v>
      </c>
    </row>
    <row r="25" spans="2:47" x14ac:dyDescent="0.25">
      <c r="B25" s="20" t="e">
        <f>_xlfn.XLOOKUP(C25,Country!$E$4:$E$273,Country!$B$4:$B$273)</f>
        <v>#N/A</v>
      </c>
      <c r="C25" s="20" t="s">
        <v>342</v>
      </c>
      <c r="D25" s="20" t="s">
        <v>1117</v>
      </c>
      <c r="E25" s="20">
        <v>140</v>
      </c>
      <c r="F25" s="20">
        <f t="shared" si="2"/>
        <v>5857.6</v>
      </c>
      <c r="G25" s="20">
        <f t="shared" si="1"/>
        <v>4884</v>
      </c>
      <c r="K25" s="20"/>
      <c r="L25" s="20"/>
      <c r="M25" s="20"/>
      <c r="N25" s="20"/>
      <c r="O25" s="20" t="str">
        <v>Russia(South)</v>
      </c>
      <c r="AR25" s="20" t="str">
        <f>_xlfn.XLOOKUP(AS25,Country!$E$4:$E$273,Country!$B$4:$B$273)</f>
        <v>Asia</v>
      </c>
      <c r="AS25" s="20" t="s">
        <v>487</v>
      </c>
      <c r="AT25" s="20" t="s">
        <v>575</v>
      </c>
      <c r="AU25" s="20">
        <v>4180</v>
      </c>
    </row>
    <row r="26" spans="2:47" x14ac:dyDescent="0.25">
      <c r="B26" s="20" t="str">
        <f>_xlfn.XLOOKUP(C26,Country!$E$4:$E$273,Country!$B$4:$B$273)</f>
        <v>NorthAmerica</v>
      </c>
      <c r="C26" s="20" t="s">
        <v>343</v>
      </c>
      <c r="D26" s="20" t="s">
        <v>595</v>
      </c>
      <c r="E26" s="20">
        <v>140</v>
      </c>
      <c r="F26" s="20">
        <f t="shared" si="2"/>
        <v>5857.6</v>
      </c>
      <c r="G26" s="20">
        <f t="shared" si="1"/>
        <v>4401</v>
      </c>
      <c r="K26" s="20"/>
      <c r="L26" s="20"/>
      <c r="M26" s="20"/>
      <c r="N26" s="20"/>
      <c r="O26" s="20" t="str">
        <v>Sicily</v>
      </c>
      <c r="AR26" s="20" t="str">
        <f>_xlfn.XLOOKUP(AS26,Country!$E$4:$E$273,Country!$B$4:$B$273)</f>
        <v>SouthAmerica</v>
      </c>
      <c r="AS26" s="20" t="s">
        <v>1203</v>
      </c>
      <c r="AT26" s="20" t="s">
        <v>1416</v>
      </c>
      <c r="AU26" s="20">
        <v>5344</v>
      </c>
    </row>
    <row r="27" spans="2:47" x14ac:dyDescent="0.25">
      <c r="B27" s="20" t="str">
        <f>_xlfn.XLOOKUP(C27,Country!$E$4:$E$273,Country!$B$4:$B$273)</f>
        <v>Europe</v>
      </c>
      <c r="C27" s="20" t="s">
        <v>344</v>
      </c>
      <c r="D27" s="20" t="s">
        <v>979</v>
      </c>
      <c r="E27" s="20">
        <v>140</v>
      </c>
      <c r="F27" s="20">
        <f t="shared" si="2"/>
        <v>5857.6</v>
      </c>
      <c r="G27" s="20">
        <f t="shared" si="1"/>
        <v>3439</v>
      </c>
      <c r="K27" s="20"/>
      <c r="L27" s="20"/>
      <c r="M27" s="20"/>
      <c r="N27" s="20"/>
      <c r="O27" s="20" t="str">
        <v>Singapore</v>
      </c>
      <c r="AR27" s="20" t="e">
        <f>_xlfn.XLOOKUP(AS27,Country!$E$4:$E$273,Country!$B$4:$B$273)</f>
        <v>#N/A</v>
      </c>
      <c r="AS27" s="20" t="s">
        <v>488</v>
      </c>
      <c r="AT27" s="20" t="s">
        <v>1415</v>
      </c>
      <c r="AU27" s="20">
        <v>2205</v>
      </c>
    </row>
    <row r="28" spans="2:47" x14ac:dyDescent="0.25">
      <c r="B28" s="20" t="str">
        <f>_xlfn.XLOOKUP(C28,Country!$E$4:$E$273,Country!$B$4:$B$273)</f>
        <v>Europe</v>
      </c>
      <c r="C28" s="20" t="s">
        <v>345</v>
      </c>
      <c r="D28" s="20" t="s">
        <v>597</v>
      </c>
      <c r="E28" s="20">
        <v>70</v>
      </c>
      <c r="F28" s="20">
        <f t="shared" si="2"/>
        <v>2928.8</v>
      </c>
      <c r="G28" s="20">
        <f t="shared" si="1"/>
        <v>1691</v>
      </c>
      <c r="K28" s="20"/>
      <c r="L28" s="20"/>
      <c r="M28" s="20"/>
      <c r="N28" s="20"/>
      <c r="O28" s="20" t="str">
        <v>Spain</v>
      </c>
      <c r="AR28" s="20" t="str">
        <f>_xlfn.XLOOKUP(AS28,Country!$E$4:$E$273,Country!$B$4:$B$273)</f>
        <v>Africa</v>
      </c>
      <c r="AS28" s="20" t="s">
        <v>489</v>
      </c>
      <c r="AT28" s="20" t="s">
        <v>578</v>
      </c>
      <c r="AU28" s="20">
        <v>4868</v>
      </c>
    </row>
    <row r="29" spans="2:47" x14ac:dyDescent="0.25">
      <c r="B29" s="20" t="str">
        <f>_xlfn.XLOOKUP(C29,Country!$E$4:$E$273,Country!$B$4:$B$273)</f>
        <v>Africa</v>
      </c>
      <c r="C29" s="20" t="s">
        <v>346</v>
      </c>
      <c r="D29" s="20" t="s">
        <v>601</v>
      </c>
      <c r="E29" s="20">
        <v>200</v>
      </c>
      <c r="F29" s="20">
        <f t="shared" si="2"/>
        <v>8368</v>
      </c>
      <c r="G29" s="20">
        <f t="shared" si="1"/>
        <v>4202</v>
      </c>
      <c r="K29" s="20"/>
      <c r="L29" s="20"/>
      <c r="M29" s="20"/>
      <c r="N29" s="20"/>
      <c r="O29" s="20" t="str">
        <v>Taiwan</v>
      </c>
      <c r="AR29" s="20" t="str">
        <f>_xlfn.XLOOKUP(AS29,Country!$E$4:$E$273,Country!$B$4:$B$273)</f>
        <v>SouthAmerica</v>
      </c>
      <c r="AS29" s="20" t="s">
        <v>336</v>
      </c>
      <c r="AT29" s="20" t="s">
        <v>579</v>
      </c>
      <c r="AU29" s="20">
        <v>4552</v>
      </c>
    </row>
    <row r="30" spans="2:47" x14ac:dyDescent="0.25">
      <c r="B30" s="20" t="str">
        <f>_xlfn.XLOOKUP(C30,Country!$E$4:$E$273,Country!$B$4:$B$273)</f>
        <v>SouthAmerica</v>
      </c>
      <c r="C30" s="20" t="s">
        <v>347</v>
      </c>
      <c r="D30" s="20" t="s">
        <v>1213</v>
      </c>
      <c r="E30" s="20">
        <v>120</v>
      </c>
      <c r="F30" s="20">
        <f t="shared" si="2"/>
        <v>5020.8</v>
      </c>
      <c r="G30" s="20">
        <f t="shared" si="1"/>
        <v>4929</v>
      </c>
      <c r="K30" s="20"/>
      <c r="L30" s="20"/>
      <c r="M30" s="20"/>
      <c r="N30" s="20"/>
      <c r="O30" s="20" t="str">
        <v>Thailand</v>
      </c>
      <c r="AR30" s="20" t="str">
        <f>_xlfn.XLOOKUP(AS30,Country!$E$4:$E$273,Country!$B$4:$B$273)</f>
        <v>Asia</v>
      </c>
      <c r="AS30" s="20" t="s">
        <v>835</v>
      </c>
      <c r="AT30" s="20" t="s">
        <v>1399</v>
      </c>
      <c r="AU30" s="20">
        <v>5148</v>
      </c>
    </row>
    <row r="31" spans="2:47" x14ac:dyDescent="0.25">
      <c r="B31" s="20" t="e">
        <f>_xlfn.XLOOKUP(C31,Country!$E$4:$E$273,Country!$B$4:$B$273)</f>
        <v>#N/A</v>
      </c>
      <c r="C31" s="20" t="s">
        <v>1131</v>
      </c>
      <c r="D31" s="20" t="s">
        <v>461</v>
      </c>
      <c r="E31" s="20">
        <v>140</v>
      </c>
      <c r="F31" s="20">
        <f t="shared" si="2"/>
        <v>5857.6</v>
      </c>
      <c r="G31" s="20">
        <f t="shared" si="1"/>
        <v>5364</v>
      </c>
      <c r="K31" s="20"/>
      <c r="L31" s="20"/>
      <c r="M31" s="20"/>
      <c r="N31" s="20"/>
      <c r="O31" s="20" t="str">
        <v>Turkey</v>
      </c>
      <c r="AR31" s="20" t="str">
        <f>_xlfn.XLOOKUP(AS31,Country!$E$4:$E$273,Country!$B$4:$B$273)</f>
        <v>Europe</v>
      </c>
      <c r="AS31" s="20" t="s">
        <v>337</v>
      </c>
      <c r="AT31" s="20" t="s">
        <v>473</v>
      </c>
      <c r="AU31" s="20">
        <v>2331</v>
      </c>
    </row>
    <row r="32" spans="2:47" x14ac:dyDescent="0.25">
      <c r="B32" s="20" t="str">
        <f>_xlfn.XLOOKUP(C32,Country!$E$4:$E$273,Country!$B$4:$B$273)</f>
        <v>Africa</v>
      </c>
      <c r="C32" s="20" t="s">
        <v>348</v>
      </c>
      <c r="D32" s="20" t="s">
        <v>735</v>
      </c>
      <c r="E32" s="20">
        <v>140</v>
      </c>
      <c r="F32" s="20">
        <f t="shared" si="2"/>
        <v>5857.6</v>
      </c>
      <c r="G32" s="20">
        <f t="shared" si="1"/>
        <v>5929</v>
      </c>
      <c r="K32" s="20"/>
      <c r="L32" s="20"/>
      <c r="M32" s="20"/>
      <c r="N32" s="20"/>
      <c r="O32" s="20" t="str">
        <v>USA(Florida)</v>
      </c>
      <c r="AR32" s="20" t="e">
        <f>_xlfn.XLOOKUP(AS32,Country!$E$4:$E$273,Country!$B$4:$B$273)</f>
        <v>#N/A</v>
      </c>
      <c r="AS32" s="20" t="s">
        <v>490</v>
      </c>
      <c r="AT32" s="20" t="s">
        <v>580</v>
      </c>
      <c r="AU32" s="20">
        <v>5567</v>
      </c>
    </row>
    <row r="33" spans="2:47" x14ac:dyDescent="0.25">
      <c r="B33" s="20" t="str">
        <f>_xlfn.XLOOKUP(C33,Country!$E$4:$E$273,Country!$B$4:$B$273)</f>
        <v>Europe</v>
      </c>
      <c r="C33" s="20" t="s">
        <v>349</v>
      </c>
      <c r="D33" s="20" t="s">
        <v>606</v>
      </c>
      <c r="E33" s="20">
        <v>70</v>
      </c>
      <c r="F33" s="20">
        <f t="shared" si="2"/>
        <v>2928.8</v>
      </c>
      <c r="G33" s="20">
        <f t="shared" si="1"/>
        <v>1494</v>
      </c>
      <c r="K33" s="20"/>
      <c r="L33" s="20"/>
      <c r="M33" s="20"/>
      <c r="N33" s="20"/>
      <c r="O33" s="20" t="str">
        <v>Vietnam</v>
      </c>
      <c r="AR33" s="20" t="str">
        <f>_xlfn.XLOOKUP(AS33,Country!$E$4:$E$273,Country!$B$4:$B$273)</f>
        <v>Africa</v>
      </c>
      <c r="AS33" s="20" t="s">
        <v>491</v>
      </c>
      <c r="AT33" s="20" t="s">
        <v>581</v>
      </c>
      <c r="AU33" s="20">
        <v>5111</v>
      </c>
    </row>
    <row r="34" spans="2:47" x14ac:dyDescent="0.25">
      <c r="B34" s="20" t="str">
        <f>_xlfn.XLOOKUP(C34,Country!$E$4:$E$273,Country!$B$4:$B$273)</f>
        <v>Europe</v>
      </c>
      <c r="C34" s="20" t="s">
        <v>350</v>
      </c>
      <c r="D34" s="20" t="s">
        <v>607</v>
      </c>
      <c r="E34" s="20">
        <v>120</v>
      </c>
      <c r="F34" s="20">
        <f t="shared" si="2"/>
        <v>5020.8</v>
      </c>
      <c r="G34" s="20">
        <f t="shared" si="1"/>
        <v>1907</v>
      </c>
      <c r="K34" s="20"/>
      <c r="L34" s="20"/>
      <c r="M34" s="20"/>
      <c r="N34" s="20"/>
      <c r="AR34" s="20" t="str">
        <f>_xlfn.XLOOKUP(AS34,Country!$E$4:$E$273,Country!$B$4:$B$273)</f>
        <v>Asia</v>
      </c>
      <c r="AS34" s="20" t="s">
        <v>492</v>
      </c>
      <c r="AT34" s="20" t="s">
        <v>582</v>
      </c>
      <c r="AU34" s="20">
        <v>5152</v>
      </c>
    </row>
    <row r="35" spans="2:47" x14ac:dyDescent="0.25">
      <c r="B35" s="20" t="str">
        <f>_xlfn.XLOOKUP(C35,Country!$E$4:$E$273,Country!$B$4:$B$273)</f>
        <v>Europe</v>
      </c>
      <c r="C35" s="20" t="s">
        <v>351</v>
      </c>
      <c r="D35" s="20" t="s">
        <v>611</v>
      </c>
      <c r="E35" s="20">
        <v>80</v>
      </c>
      <c r="F35" s="20">
        <f t="shared" si="2"/>
        <v>3347.2000000000003</v>
      </c>
      <c r="G35" s="20">
        <f t="shared" si="1"/>
        <v>1812</v>
      </c>
      <c r="K35" s="20"/>
      <c r="L35" s="20"/>
      <c r="M35" s="20"/>
      <c r="N35" s="20"/>
      <c r="AR35" s="20" t="str">
        <f>_xlfn.XLOOKUP(AS35,Country!$E$4:$E$273,Country!$B$4:$B$273)</f>
        <v>Africa</v>
      </c>
      <c r="AS35" s="20" t="s">
        <v>493</v>
      </c>
      <c r="AT35" s="20" t="s">
        <v>583</v>
      </c>
      <c r="AU35" s="20">
        <v>5185</v>
      </c>
    </row>
    <row r="36" spans="2:47" x14ac:dyDescent="0.25">
      <c r="B36" s="20" t="str">
        <f>_xlfn.XLOOKUP(C36,Country!$E$4:$E$273,Country!$B$4:$B$273)</f>
        <v>Europe</v>
      </c>
      <c r="C36" s="20" t="s">
        <v>1362</v>
      </c>
      <c r="D36" s="20" t="s">
        <v>1075</v>
      </c>
      <c r="E36" s="20">
        <v>70</v>
      </c>
      <c r="F36" s="20">
        <f t="shared" si="2"/>
        <v>2928.8</v>
      </c>
      <c r="G36" s="20">
        <f t="shared" si="1"/>
        <v>4862</v>
      </c>
      <c r="K36" s="20"/>
      <c r="L36" s="20"/>
      <c r="M36" s="20"/>
      <c r="N36" s="20"/>
      <c r="AR36" s="20" t="str">
        <f>_xlfn.XLOOKUP(AS36,Country!$E$4:$E$273,Country!$B$4:$B$273)</f>
        <v>NorthAmerica</v>
      </c>
      <c r="AS36" s="20" t="s">
        <v>338</v>
      </c>
      <c r="AT36" s="20" t="s">
        <v>584</v>
      </c>
      <c r="AU36" s="20">
        <v>1887</v>
      </c>
    </row>
    <row r="37" spans="2:47" x14ac:dyDescent="0.25">
      <c r="B37" s="20" t="str">
        <f>_xlfn.XLOOKUP(C37,Country!$E$4:$E$273,Country!$B$4:$B$273)</f>
        <v>Europe</v>
      </c>
      <c r="C37" s="20" t="s">
        <v>352</v>
      </c>
      <c r="D37" s="20" t="s">
        <v>613</v>
      </c>
      <c r="E37" s="20">
        <v>120</v>
      </c>
      <c r="F37" s="20">
        <f t="shared" si="2"/>
        <v>5020.8</v>
      </c>
      <c r="G37" s="20">
        <f t="shared" si="1"/>
        <v>2753</v>
      </c>
      <c r="I37" s="20" t="str" cm="1">
        <f t="array" ref="I37">_xlfn._xlws.FILTER($D$6:$D$106,$E$6:$E$106=I$5)</f>
        <v>薩丁尼亞島</v>
      </c>
      <c r="J37" s="20" t="str" cm="1">
        <f t="array" ref="J37:J38">_xlfn._xlws.FILTER($D$6:$D$106,$E$6:$E$106=J$5)</f>
        <v>巴拿馬</v>
      </c>
      <c r="K37" s="20" t="str" cm="1">
        <f t="array" ref="K37:K43">_xlfn._xlws.FILTER($D$6:$D$106,$E$6:$E$106=K$5)</f>
        <v>阿拉斯加</v>
      </c>
      <c r="L37" s="20" t="str" cm="1">
        <f t="array" ref="L37:L44">_xlfn._xlws.FILTER($D$6:$D$106,$E$6:$E$106=L$5)</f>
        <v>奧地利</v>
      </c>
      <c r="M37" s="20" t="str" cm="1">
        <f t="array" ref="M37:M42">_xlfn._xlws.FILTER($D$6:$D$106,$E$6:$E$106=M$5)</f>
        <v>保加利亞</v>
      </c>
      <c r="N37" s="20" t="str" cm="1">
        <f t="array" ref="N37:N47">_xlfn._xlws.FILTER($D$6:$D$106,$E$6:$E$106=N$5)</f>
        <v>安哥拉</v>
      </c>
      <c r="O37" s="20" t="str" cm="1">
        <f t="array" ref="O37:O64">_xlfn._xlws.FILTER($D$6:$D$106,$E$6:$E$106=O$5)</f>
        <v>巴哈馬</v>
      </c>
      <c r="P37" s="20" t="str" cm="1">
        <f t="array" ref="P37:P52">_xlfn._xlws.FILTER($D$6:$D$106,$E$6:$E$106=P$5)</f>
        <v>阿爾及利亞</v>
      </c>
      <c r="Q37" s="20" t="str" cm="1">
        <f t="array" ref="Q37:Q51">_xlfn._xlws.FILTER($D$6:$D$106,$E$6:$E$106=Q$5)</f>
        <v>阿富汗</v>
      </c>
      <c r="R37" s="20" t="str" cm="1">
        <f t="array" ref="R37:R42">_xlfn._xlws.FILTER($D$6:$D$106,$E$6:$E$106=R$5)</f>
        <v>巴林</v>
      </c>
      <c r="S37" s="20" t="str" cm="1">
        <f t="array" ref="S37">_xlfn._xlws.FILTER($D$6:$D$106,$E$6:$E$106=S$5)</f>
        <v>蘇丹</v>
      </c>
      <c r="AR37" s="20" t="e">
        <f>_xlfn.XLOOKUP(AS37,Country!$E$4:$E$273,Country!$B$4:$B$273)</f>
        <v>#N/A</v>
      </c>
      <c r="AS37" s="20" t="s">
        <v>494</v>
      </c>
      <c r="AT37" s="20" t="s">
        <v>585</v>
      </c>
      <c r="AU37" s="20">
        <v>5372</v>
      </c>
    </row>
    <row r="38" spans="2:47" x14ac:dyDescent="0.25">
      <c r="B38" s="20" t="str">
        <f>_xlfn.XLOOKUP(C38,Country!$E$4:$E$273,Country!$B$4:$B$273)</f>
        <v>NorthAmerica</v>
      </c>
      <c r="C38" s="20" t="s">
        <v>353</v>
      </c>
      <c r="D38" s="20" t="s">
        <v>1144</v>
      </c>
      <c r="E38" s="20">
        <v>140</v>
      </c>
      <c r="F38" s="20">
        <f t="shared" si="2"/>
        <v>5857.6</v>
      </c>
      <c r="G38" s="20">
        <f t="shared" ref="G38:G69" si="3">_xlfn.XLOOKUP(C38,$AS$6:$AS$197,$AU$6:$AU$197)</f>
        <v>5141</v>
      </c>
      <c r="J38" s="20" t="str">
        <v>葡萄牙</v>
      </c>
      <c r="K38" s="20" t="str">
        <v>丹麥</v>
      </c>
      <c r="L38" s="20" t="str">
        <v>比利時</v>
      </c>
      <c r="M38" s="20" t="str">
        <v>加拿大</v>
      </c>
      <c r="N38" s="20" t="str">
        <v>緬甸</v>
      </c>
      <c r="O38" s="20" t="str">
        <v>玻利維亞</v>
      </c>
      <c r="P38" s="20" t="str">
        <v>阿根廷</v>
      </c>
      <c r="Q38" s="20" t="str">
        <v>澳洲</v>
      </c>
      <c r="R38" s="20" t="str">
        <v>查德</v>
      </c>
      <c r="AR38" s="20" t="e">
        <f>_xlfn.XLOOKUP(AS38,Country!$E$4:$E$273,Country!$B$4:$B$273)</f>
        <v>#N/A</v>
      </c>
      <c r="AS38" s="20" t="s">
        <v>495</v>
      </c>
      <c r="AT38" s="20" t="s">
        <v>586</v>
      </c>
      <c r="AU38" s="20">
        <v>5498</v>
      </c>
    </row>
    <row r="39" spans="2:47" x14ac:dyDescent="0.25">
      <c r="B39" s="20" t="str">
        <f>_xlfn.XLOOKUP(C39,Country!$E$4:$E$273,Country!$B$4:$B$273)</f>
        <v>SouthAmerica</v>
      </c>
      <c r="C39" s="20" t="s">
        <v>354</v>
      </c>
      <c r="D39" s="20" t="s">
        <v>1222</v>
      </c>
      <c r="E39" s="20">
        <v>120</v>
      </c>
      <c r="F39" s="20">
        <f t="shared" si="2"/>
        <v>5020.8</v>
      </c>
      <c r="G39" s="20">
        <f t="shared" si="3"/>
        <v>5203</v>
      </c>
      <c r="K39" s="20" t="str">
        <v>芬蘭</v>
      </c>
      <c r="L39" s="20" t="str">
        <v>德國</v>
      </c>
      <c r="M39" s="20" t="str">
        <v>哥倫比亞</v>
      </c>
      <c r="N39" s="20" t="str">
        <v>巴西</v>
      </c>
      <c r="O39" s="20" t="str">
        <v>智利</v>
      </c>
      <c r="P39" s="20" t="str">
        <v>海地</v>
      </c>
      <c r="Q39" s="20" t="str">
        <v>印度</v>
      </c>
      <c r="R39" s="20" t="str">
        <v>埃及</v>
      </c>
      <c r="AR39" s="20" t="str">
        <f>_xlfn.XLOOKUP(AS39,Country!$E$4:$E$273,Country!$B$4:$B$273)</f>
        <v>Africa</v>
      </c>
      <c r="AS39" s="20" t="s">
        <v>339</v>
      </c>
      <c r="AT39" s="20" t="s">
        <v>1319</v>
      </c>
      <c r="AU39" s="20">
        <v>5669</v>
      </c>
    </row>
    <row r="40" spans="2:47" x14ac:dyDescent="0.25">
      <c r="B40" s="20" t="str">
        <f>_xlfn.XLOOKUP(C40,Country!$E$4:$E$273,Country!$B$4:$B$273)</f>
        <v>NorthAmerica</v>
      </c>
      <c r="C40" s="20" t="s">
        <v>355</v>
      </c>
      <c r="D40" s="20" t="s">
        <v>459</v>
      </c>
      <c r="E40" s="20">
        <v>160</v>
      </c>
      <c r="F40" s="20">
        <f t="shared" si="2"/>
        <v>6694.4000000000005</v>
      </c>
      <c r="G40" s="20">
        <f t="shared" si="3"/>
        <v>5016</v>
      </c>
      <c r="K40" s="20" t="str">
        <v>英國</v>
      </c>
      <c r="L40" s="20" t="str">
        <v>匈牙利</v>
      </c>
      <c r="M40" s="20" t="str">
        <v>日本</v>
      </c>
      <c r="N40" s="20" t="str">
        <v>厄瓜多</v>
      </c>
      <c r="O40" s="20" t="str">
        <v>中華人民共和國</v>
      </c>
      <c r="P40" s="20" t="str">
        <v>牙買加</v>
      </c>
      <c r="Q40" s="20" t="str">
        <v>伊拉克</v>
      </c>
      <c r="R40" s="20" t="str">
        <v>馬里</v>
      </c>
      <c r="AR40" s="20" t="str">
        <f>_xlfn.XLOOKUP(AS40,Country!$E$4:$E$273,Country!$B$4:$B$273)</f>
        <v>SouthAmerica</v>
      </c>
      <c r="AS40" s="20" t="s">
        <v>340</v>
      </c>
      <c r="AT40" s="20" t="s">
        <v>587</v>
      </c>
      <c r="AU40" s="20">
        <v>3982</v>
      </c>
    </row>
    <row r="41" spans="2:47" x14ac:dyDescent="0.25">
      <c r="B41" s="20" t="e">
        <f>_xlfn.XLOOKUP(C41,Country!$E$4:$E$273,Country!$B$4:$B$273)</f>
        <v>#N/A</v>
      </c>
      <c r="C41" s="20" t="s">
        <v>356</v>
      </c>
      <c r="D41" s="20" t="s">
        <v>1453</v>
      </c>
      <c r="E41" s="20">
        <v>140</v>
      </c>
      <c r="F41" s="20">
        <f t="shared" si="2"/>
        <v>5857.6</v>
      </c>
      <c r="G41" s="20" t="e">
        <f t="shared" si="3"/>
        <v>#N/A</v>
      </c>
      <c r="K41" s="20" t="str">
        <v>挪威</v>
      </c>
      <c r="L41" s="20" t="str">
        <v>盧森堡</v>
      </c>
      <c r="M41" s="20" t="str">
        <v>羅馬尼亞</v>
      </c>
      <c r="N41" s="20" t="str">
        <v>法國</v>
      </c>
      <c r="O41" s="20" t="str">
        <v>哥斯大黎加</v>
      </c>
      <c r="P41" s="20" t="str">
        <v>馬爾他</v>
      </c>
      <c r="Q41" s="20" t="str">
        <v>伊朗</v>
      </c>
      <c r="R41" s="20" t="str">
        <v>尼日</v>
      </c>
      <c r="AR41" s="20" t="str">
        <f>_xlfn.XLOOKUP(AS41,Country!$E$4:$E$273,Country!$B$4:$B$273)</f>
        <v>Asia</v>
      </c>
      <c r="AS41" s="20" t="s">
        <v>341</v>
      </c>
      <c r="AT41" s="20" t="s">
        <v>588</v>
      </c>
      <c r="AU41" s="20">
        <v>2908</v>
      </c>
    </row>
    <row r="42" spans="2:47" x14ac:dyDescent="0.25">
      <c r="B42" s="20" t="str">
        <f>_xlfn.XLOOKUP(C42,Country!$E$4:$E$273,Country!$B$4:$B$273)</f>
        <v>NorthAmerica</v>
      </c>
      <c r="C42" s="20" t="s">
        <v>357</v>
      </c>
      <c r="D42" s="20" t="s">
        <v>1149</v>
      </c>
      <c r="E42" s="20">
        <v>140</v>
      </c>
      <c r="F42" s="20">
        <f t="shared" si="2"/>
        <v>5857.6</v>
      </c>
      <c r="G42" s="20">
        <f t="shared" si="3"/>
        <v>4924</v>
      </c>
      <c r="K42" s="20" t="str">
        <v>北俄羅斯</v>
      </c>
      <c r="L42" s="20" t="str">
        <v>荷蘭</v>
      </c>
      <c r="M42" s="20" t="str">
        <v>美國北部</v>
      </c>
      <c r="N42" s="20" t="str">
        <v>希臘</v>
      </c>
      <c r="O42" s="20" t="str">
        <v>古巴</v>
      </c>
      <c r="P42" s="20" t="str">
        <v>摩洛哥</v>
      </c>
      <c r="Q42" s="20" t="str">
        <v>以色列</v>
      </c>
      <c r="R42" s="20" t="str">
        <v>沙烏地阿拉伯</v>
      </c>
      <c r="AR42" s="20" t="str">
        <f>_xlfn.XLOOKUP(AS42,Country!$E$4:$E$273,Country!$B$4:$B$273)</f>
        <v>SouthAmerica</v>
      </c>
      <c r="AS42" s="20" t="s">
        <v>496</v>
      </c>
      <c r="AT42" s="20" t="s">
        <v>589</v>
      </c>
      <c r="AU42" s="20">
        <v>5385</v>
      </c>
    </row>
    <row r="43" spans="2:47" x14ac:dyDescent="0.25">
      <c r="B43" s="20" t="str">
        <f>_xlfn.XLOOKUP(C43,Country!$E$4:$E$273,Country!$B$4:$B$273)</f>
        <v>Europe</v>
      </c>
      <c r="C43" s="20" t="s">
        <v>358</v>
      </c>
      <c r="D43" s="20" t="s">
        <v>617</v>
      </c>
      <c r="E43" s="20">
        <v>80</v>
      </c>
      <c r="F43" s="20">
        <f t="shared" si="2"/>
        <v>3347.2000000000003</v>
      </c>
      <c r="G43" s="20">
        <f t="shared" si="3"/>
        <v>1932</v>
      </c>
      <c r="K43" s="20" t="str">
        <v>瑞典</v>
      </c>
      <c r="L43" s="20" t="str">
        <v>波蘭</v>
      </c>
      <c r="M43" s="20"/>
      <c r="N43" s="20" t="str">
        <v>蓋亞那</v>
      </c>
      <c r="O43" s="20" t="str">
        <v>賽普勒斯</v>
      </c>
      <c r="P43" s="20" t="str">
        <v>墨西哥</v>
      </c>
      <c r="Q43" s="20" t="str">
        <v>約旦</v>
      </c>
      <c r="AR43" s="20" t="str">
        <f>_xlfn.XLOOKUP(AS43,Country!$E$4:$E$273,Country!$B$4:$B$273)</f>
        <v>Africa</v>
      </c>
      <c r="AS43" s="20" t="s">
        <v>497</v>
      </c>
      <c r="AT43" s="20" t="s">
        <v>590</v>
      </c>
      <c r="AU43" s="20">
        <v>5524</v>
      </c>
    </row>
    <row r="44" spans="2:47" x14ac:dyDescent="0.25">
      <c r="B44" s="20" t="str">
        <f>_xlfn.XLOOKUP(C44,Country!$E$4:$E$273,Country!$B$4:$B$273)</f>
        <v>Asia</v>
      </c>
      <c r="C44" s="20" t="s">
        <v>359</v>
      </c>
      <c r="D44" s="20" t="s">
        <v>451</v>
      </c>
      <c r="E44" s="20">
        <v>180</v>
      </c>
      <c r="F44" s="20">
        <f t="shared" si="2"/>
        <v>7531.2000000000007</v>
      </c>
      <c r="G44" s="20">
        <f t="shared" si="3"/>
        <v>4514</v>
      </c>
      <c r="K44" s="20"/>
      <c r="L44" s="20" t="str">
        <v>瑞士</v>
      </c>
      <c r="M44" s="20"/>
      <c r="N44" s="20" t="str">
        <v>義大利</v>
      </c>
      <c r="O44" s="20" t="str">
        <v>薩爾瓦多</v>
      </c>
      <c r="P44" s="20" t="str">
        <v>莫三比克</v>
      </c>
      <c r="Q44" s="20" t="str">
        <v>科威特</v>
      </c>
      <c r="AR44" s="20" t="str">
        <f>_xlfn.XLOOKUP(AS44,Country!$E$4:$E$273,Country!$B$4:$B$273)</f>
        <v>Africa</v>
      </c>
      <c r="AS44" s="20" t="s">
        <v>498</v>
      </c>
      <c r="AT44" s="20" t="s">
        <v>591</v>
      </c>
      <c r="AU44" s="20">
        <v>4943</v>
      </c>
    </row>
    <row r="45" spans="2:47" x14ac:dyDescent="0.25">
      <c r="B45" s="20" t="str">
        <f>_xlfn.XLOOKUP(C45,Country!$E$4:$E$273,Country!$B$4:$B$273)</f>
        <v>Asia</v>
      </c>
      <c r="C45" s="20" t="s">
        <v>360</v>
      </c>
      <c r="D45" s="20" t="s">
        <v>854</v>
      </c>
      <c r="E45" s="20">
        <v>140</v>
      </c>
      <c r="F45" s="20">
        <f t="shared" si="2"/>
        <v>5857.6</v>
      </c>
      <c r="G45" s="20">
        <f t="shared" si="3"/>
        <v>5220</v>
      </c>
      <c r="K45" s="20"/>
      <c r="L45" s="20"/>
      <c r="M45" s="20"/>
      <c r="N45" s="20" t="str">
        <v>韓國</v>
      </c>
      <c r="O45" s="20" t="str">
        <v>衣索比亞</v>
      </c>
      <c r="P45" s="20" t="str">
        <v>尼泊爾</v>
      </c>
      <c r="Q45" s="20" t="str">
        <v>黎巴嫩</v>
      </c>
      <c r="AR45" s="20" t="e">
        <f>_xlfn.XLOOKUP(AS45,Country!$E$4:$E$273,Country!$B$4:$B$273)</f>
        <v>#N/A</v>
      </c>
      <c r="AS45" s="20" t="s">
        <v>499</v>
      </c>
      <c r="AT45" s="20" t="s">
        <v>592</v>
      </c>
      <c r="AU45" s="20">
        <v>4708</v>
      </c>
    </row>
    <row r="46" spans="2:47" x14ac:dyDescent="0.25">
      <c r="B46" s="20" t="str">
        <f>_xlfn.XLOOKUP(C46,Country!$E$4:$E$273,Country!$B$4:$B$273)</f>
        <v>Asia</v>
      </c>
      <c r="C46" s="20" t="s">
        <v>361</v>
      </c>
      <c r="D46" s="20" t="s">
        <v>453</v>
      </c>
      <c r="E46" s="20">
        <v>180</v>
      </c>
      <c r="F46" s="20">
        <f t="shared" si="2"/>
        <v>7531.2000000000007</v>
      </c>
      <c r="G46" s="20">
        <f t="shared" si="3"/>
        <v>3825</v>
      </c>
      <c r="K46" s="20"/>
      <c r="L46" s="20"/>
      <c r="M46" s="20"/>
      <c r="N46" s="20" t="str">
        <v>紐西蘭</v>
      </c>
      <c r="O46" s="20" t="str">
        <v>瓜地馬拉</v>
      </c>
      <c r="P46" s="20" t="str">
        <v>阿曼</v>
      </c>
      <c r="Q46" s="20" t="str">
        <v>利比亞</v>
      </c>
      <c r="AR46" s="20" t="e">
        <f>_xlfn.XLOOKUP(AS46,Country!$E$4:$E$273,Country!$B$4:$B$273)</f>
        <v>#N/A</v>
      </c>
      <c r="AS46" s="20" t="s">
        <v>342</v>
      </c>
      <c r="AT46" s="20" t="s">
        <v>464</v>
      </c>
      <c r="AU46" s="20">
        <v>4884</v>
      </c>
    </row>
    <row r="47" spans="2:47" x14ac:dyDescent="0.25">
      <c r="B47" s="20" t="str">
        <f>_xlfn.XLOOKUP(C47,Country!$E$4:$E$273,Country!$B$4:$B$273)</f>
        <v>Asia</v>
      </c>
      <c r="C47" s="20" t="s">
        <v>362</v>
      </c>
      <c r="D47" s="20" t="s">
        <v>454</v>
      </c>
      <c r="E47" s="20">
        <v>180</v>
      </c>
      <c r="F47" s="20">
        <f t="shared" si="2"/>
        <v>7531.2000000000007</v>
      </c>
      <c r="G47" s="20">
        <f t="shared" si="3"/>
        <v>4038</v>
      </c>
      <c r="K47" s="20"/>
      <c r="L47" s="20"/>
      <c r="M47" s="20"/>
      <c r="N47" s="20" t="str">
        <v>蘇利南</v>
      </c>
      <c r="O47" s="20" t="str">
        <v>香港</v>
      </c>
      <c r="P47" s="20" t="str">
        <v>巴拉圭</v>
      </c>
      <c r="Q47" s="20" t="str">
        <v>茅利塔尼亞</v>
      </c>
      <c r="AR47" s="20" t="e">
        <f>_xlfn.XLOOKUP(AS47,Country!$E$4:$E$273,Country!$B$4:$B$273)</f>
        <v>#N/A</v>
      </c>
      <c r="AS47" s="20" t="s">
        <v>500</v>
      </c>
      <c r="AT47" s="20" t="s">
        <v>593</v>
      </c>
      <c r="AU47" s="20">
        <v>4931</v>
      </c>
    </row>
    <row r="48" spans="2:47" x14ac:dyDescent="0.25">
      <c r="B48" s="20" t="str">
        <f>_xlfn.XLOOKUP(C48,Country!$E$4:$E$273,Country!$B$4:$B$273)</f>
        <v>Asia</v>
      </c>
      <c r="C48" s="20" t="s">
        <v>363</v>
      </c>
      <c r="D48" s="20" t="s">
        <v>455</v>
      </c>
      <c r="E48" s="20">
        <v>180</v>
      </c>
      <c r="F48" s="20">
        <f t="shared" si="2"/>
        <v>7531.2000000000007</v>
      </c>
      <c r="G48" s="20">
        <f t="shared" si="3"/>
        <v>3682</v>
      </c>
      <c r="K48" s="20"/>
      <c r="L48" s="20"/>
      <c r="M48" s="20"/>
      <c r="N48" s="20"/>
      <c r="O48" s="20" t="str">
        <v>宏都拉斯</v>
      </c>
      <c r="P48" s="20" t="str">
        <v>南非</v>
      </c>
      <c r="Q48" s="20" t="str">
        <v>巴基斯坦</v>
      </c>
      <c r="AR48" s="20" t="str">
        <f>_xlfn.XLOOKUP(AS48,Country!$E$4:$E$273,Country!$B$4:$B$273)</f>
        <v>Europe</v>
      </c>
      <c r="AS48" s="20" t="s">
        <v>501</v>
      </c>
      <c r="AT48" s="20" t="s">
        <v>1417</v>
      </c>
      <c r="AU48" s="20">
        <v>1976</v>
      </c>
    </row>
    <row r="49" spans="2:47" x14ac:dyDescent="0.25">
      <c r="B49" s="20" t="str">
        <f>_xlfn.XLOOKUP(C49,Country!$E$4:$E$273,Country!$B$4:$B$273)</f>
        <v>Europe</v>
      </c>
      <c r="C49" s="20" t="s">
        <v>364</v>
      </c>
      <c r="D49" s="20" t="s">
        <v>1016</v>
      </c>
      <c r="E49" s="20">
        <v>120</v>
      </c>
      <c r="F49" s="20">
        <f t="shared" si="2"/>
        <v>5020.8</v>
      </c>
      <c r="G49" s="20">
        <f t="shared" si="3"/>
        <v>2444</v>
      </c>
      <c r="K49" s="20"/>
      <c r="L49" s="20"/>
      <c r="M49" s="20"/>
      <c r="N49" s="20"/>
      <c r="O49" s="20" t="str">
        <v>印尼</v>
      </c>
      <c r="P49" s="20" t="str">
        <v>突尼西亞</v>
      </c>
      <c r="Q49" s="20" t="str">
        <v>塞內加爾</v>
      </c>
      <c r="AR49" s="20" t="str">
        <f>_xlfn.XLOOKUP(AS49,Country!$E$4:$E$273,Country!$B$4:$B$273)</f>
        <v>NorthAmerica</v>
      </c>
      <c r="AS49" s="20" t="s">
        <v>343</v>
      </c>
      <c r="AT49" s="20" t="s">
        <v>595</v>
      </c>
      <c r="AU49" s="20">
        <v>4401</v>
      </c>
    </row>
    <row r="50" spans="2:47" x14ac:dyDescent="0.25">
      <c r="B50" s="20" t="str">
        <f>_xlfn.XLOOKUP(C50,Country!$E$4:$E$273,Country!$B$4:$B$273)</f>
        <v>NorthAmerica</v>
      </c>
      <c r="C50" s="20" t="s">
        <v>365</v>
      </c>
      <c r="D50" s="20" t="s">
        <v>450</v>
      </c>
      <c r="E50" s="20">
        <v>160</v>
      </c>
      <c r="F50" s="20">
        <f t="shared" si="2"/>
        <v>6694.4000000000005</v>
      </c>
      <c r="G50" s="20">
        <f t="shared" si="3"/>
        <v>4942</v>
      </c>
      <c r="K50" s="20"/>
      <c r="L50" s="20"/>
      <c r="M50" s="20"/>
      <c r="N50" s="20"/>
      <c r="O50" s="20" t="str">
        <v>肯亞</v>
      </c>
      <c r="P50" s="20" t="str">
        <v>烏拉圭</v>
      </c>
      <c r="Q50" s="20" t="str">
        <v>亞利桑那</v>
      </c>
      <c r="AR50" s="20" t="str">
        <f>_xlfn.XLOOKUP(AS50,Country!$E$4:$E$273,Country!$B$4:$B$273)</f>
        <v>Europe</v>
      </c>
      <c r="AS50" s="20" t="s">
        <v>344</v>
      </c>
      <c r="AT50" s="20" t="s">
        <v>1418</v>
      </c>
      <c r="AU50" s="20">
        <v>3439</v>
      </c>
    </row>
    <row r="51" spans="2:47" x14ac:dyDescent="0.25">
      <c r="B51" s="20" t="str">
        <f>_xlfn.XLOOKUP(C51,Country!$E$4:$E$273,Country!$B$4:$B$273)</f>
        <v>Asia</v>
      </c>
      <c r="C51" s="20" t="s">
        <v>366</v>
      </c>
      <c r="D51" s="20" t="s">
        <v>622</v>
      </c>
      <c r="E51" s="20">
        <v>100</v>
      </c>
      <c r="F51" s="20">
        <f t="shared" si="2"/>
        <v>4184</v>
      </c>
      <c r="G51" s="20">
        <f t="shared" si="3"/>
        <v>2521</v>
      </c>
      <c r="K51" s="20"/>
      <c r="L51" s="20"/>
      <c r="M51" s="20"/>
      <c r="N51" s="20"/>
      <c r="O51" s="20" t="str">
        <v>馬達加斯加</v>
      </c>
      <c r="P51" s="20" t="str">
        <v>烏干達</v>
      </c>
      <c r="Q51" s="20" t="str">
        <v>尚比亞</v>
      </c>
      <c r="AR51" s="20" t="str">
        <f>_xlfn.XLOOKUP(AS51,Country!$E$4:$E$273,Country!$B$4:$B$273)</f>
        <v>Europe</v>
      </c>
      <c r="AS51" s="20" t="s">
        <v>980</v>
      </c>
      <c r="AT51" s="20" t="s">
        <v>1419</v>
      </c>
      <c r="AU51" s="20">
        <v>1707</v>
      </c>
    </row>
    <row r="52" spans="2:47" x14ac:dyDescent="0.25">
      <c r="B52" s="20" t="str">
        <f>_xlfn.XLOOKUP(C52,Country!$E$4:$E$273,Country!$B$4:$B$273)</f>
        <v>Asia</v>
      </c>
      <c r="C52" s="20" t="s">
        <v>367</v>
      </c>
      <c r="D52" s="20" t="s">
        <v>623</v>
      </c>
      <c r="E52" s="20">
        <v>180</v>
      </c>
      <c r="F52" s="20">
        <f t="shared" si="2"/>
        <v>7531.2000000000007</v>
      </c>
      <c r="G52" s="20">
        <f t="shared" si="3"/>
        <v>4026</v>
      </c>
      <c r="K52" s="20"/>
      <c r="L52" s="20"/>
      <c r="M52" s="20"/>
      <c r="N52" s="20"/>
      <c r="O52" s="20" t="str">
        <v>馬來西亞</v>
      </c>
      <c r="P52" s="20" t="str">
        <v>委內瑞拉</v>
      </c>
      <c r="AR52" s="20" t="e">
        <f>_xlfn.XLOOKUP(AS52,Country!$E$4:$E$273,Country!$B$4:$B$273)</f>
        <v>#N/A</v>
      </c>
      <c r="AS52" s="20" t="s">
        <v>1377</v>
      </c>
      <c r="AT52" s="20" t="s">
        <v>724</v>
      </c>
      <c r="AU52" s="20">
        <v>5100</v>
      </c>
    </row>
    <row r="53" spans="2:47" x14ac:dyDescent="0.25">
      <c r="B53" s="20" t="str">
        <f>_xlfn.XLOOKUP(C53,Country!$E$4:$E$273,Country!$B$4:$B$273)</f>
        <v>Africa</v>
      </c>
      <c r="C53" s="20" t="s">
        <v>368</v>
      </c>
      <c r="D53" s="20" t="s">
        <v>746</v>
      </c>
      <c r="E53" s="20">
        <v>140</v>
      </c>
      <c r="F53" s="20">
        <f t="shared" si="2"/>
        <v>5857.6</v>
      </c>
      <c r="G53" s="20">
        <f t="shared" si="3"/>
        <v>5803</v>
      </c>
      <c r="K53" s="20"/>
      <c r="L53" s="20"/>
      <c r="M53" s="20"/>
      <c r="N53" s="20"/>
      <c r="O53" s="20" t="str">
        <v>尼加拉瓜</v>
      </c>
      <c r="AR53" s="20" t="str">
        <f>_xlfn.XLOOKUP(AS53,Country!$E$4:$E$273,Country!$B$4:$B$273)</f>
        <v>Europe</v>
      </c>
      <c r="AS53" s="20" t="s">
        <v>345</v>
      </c>
      <c r="AT53" s="20" t="s">
        <v>597</v>
      </c>
      <c r="AU53" s="20">
        <v>1691</v>
      </c>
    </row>
    <row r="54" spans="2:47" x14ac:dyDescent="0.25">
      <c r="B54" s="20" t="str">
        <f>_xlfn.XLOOKUP(C54,Country!$E$4:$E$273,Country!$B$4:$B$273)</f>
        <v>Asia</v>
      </c>
      <c r="C54" s="20" t="s">
        <v>369</v>
      </c>
      <c r="D54" s="20" t="s">
        <v>449</v>
      </c>
      <c r="E54" s="20">
        <v>180</v>
      </c>
      <c r="F54" s="20">
        <f t="shared" si="2"/>
        <v>7531.2000000000007</v>
      </c>
      <c r="G54" s="20">
        <f t="shared" si="3"/>
        <v>4214</v>
      </c>
      <c r="K54" s="20"/>
      <c r="L54" s="20"/>
      <c r="M54" s="20"/>
      <c r="N54" s="20"/>
      <c r="O54" s="20" t="str">
        <v>秘魯</v>
      </c>
      <c r="AR54" s="20" t="str">
        <f>_xlfn.XLOOKUP(AS54,Country!$E$4:$E$273,Country!$B$4:$B$273)</f>
        <v>Africa</v>
      </c>
      <c r="AS54" s="20" t="s">
        <v>502</v>
      </c>
      <c r="AT54" s="20" t="s">
        <v>1378</v>
      </c>
      <c r="AU54" s="20">
        <v>5461</v>
      </c>
    </row>
    <row r="55" spans="2:47" x14ac:dyDescent="0.25">
      <c r="B55" s="20" t="s">
        <v>1315</v>
      </c>
      <c r="C55" s="20" t="s">
        <v>370</v>
      </c>
      <c r="D55" s="20" t="s">
        <v>1454</v>
      </c>
      <c r="E55" s="20">
        <v>120</v>
      </c>
      <c r="F55" s="20">
        <f t="shared" si="2"/>
        <v>5020.8</v>
      </c>
      <c r="G55" s="20" t="e">
        <f t="shared" si="3"/>
        <v>#N/A</v>
      </c>
      <c r="K55" s="20"/>
      <c r="L55" s="20"/>
      <c r="M55" s="20"/>
      <c r="N55" s="20"/>
      <c r="O55" s="20" t="str">
        <v>菲律賓</v>
      </c>
      <c r="AR55" s="20" t="str">
        <f>_xlfn.XLOOKUP(AS55,Country!$E$4:$E$273,Country!$B$4:$B$273)</f>
        <v>NorthAmerica</v>
      </c>
      <c r="AS55" s="20" t="s">
        <v>1125</v>
      </c>
      <c r="AT55" s="20" t="s">
        <v>1126</v>
      </c>
      <c r="AU55" s="20">
        <v>5464</v>
      </c>
    </row>
    <row r="56" spans="2:47" x14ac:dyDescent="0.25">
      <c r="B56" s="20" t="str">
        <f>_xlfn.XLOOKUP(C56,Country!$E$4:$E$273,Country!$B$4:$B$273)</f>
        <v>Asia</v>
      </c>
      <c r="C56" s="20" t="s">
        <v>371</v>
      </c>
      <c r="D56" s="20" t="s">
        <v>446</v>
      </c>
      <c r="E56" s="20">
        <v>180</v>
      </c>
      <c r="F56" s="20">
        <f t="shared" si="2"/>
        <v>7531.2000000000007</v>
      </c>
      <c r="G56" s="20">
        <f t="shared" si="3"/>
        <v>2953</v>
      </c>
      <c r="K56" s="20"/>
      <c r="L56" s="20"/>
      <c r="M56" s="20"/>
      <c r="N56" s="20"/>
      <c r="O56" s="20" t="str">
        <v>南俄羅斯</v>
      </c>
      <c r="AR56" s="20" t="str">
        <f>_xlfn.XLOOKUP(AS56,Country!$E$4:$E$273,Country!$B$4:$B$273)</f>
        <v>NorthAmerica</v>
      </c>
      <c r="AS56" s="20" t="s">
        <v>1128</v>
      </c>
      <c r="AT56" s="20" t="s">
        <v>1129</v>
      </c>
      <c r="AU56" s="20">
        <v>4880</v>
      </c>
    </row>
    <row r="57" spans="2:47" x14ac:dyDescent="0.25">
      <c r="B57" s="20" t="str">
        <f>_xlfn.XLOOKUP(C57,Country!$E$4:$E$273,Country!$B$4:$B$273)</f>
        <v>Europe</v>
      </c>
      <c r="C57" s="20" t="s">
        <v>372</v>
      </c>
      <c r="D57" s="20" t="s">
        <v>447</v>
      </c>
      <c r="E57" s="20">
        <v>80</v>
      </c>
      <c r="F57" s="20">
        <f t="shared" si="2"/>
        <v>3347.2000000000003</v>
      </c>
      <c r="G57" s="20">
        <f t="shared" si="3"/>
        <v>1687</v>
      </c>
      <c r="K57" s="20"/>
      <c r="L57" s="20"/>
      <c r="M57" s="20"/>
      <c r="N57" s="20"/>
      <c r="O57" s="20" t="str">
        <v>西西里</v>
      </c>
      <c r="AR57" s="20" t="e">
        <f>_xlfn.XLOOKUP(AS57,Country!$E$4:$E$273,Country!$B$4:$B$273)</f>
        <v>#N/A</v>
      </c>
      <c r="AS57" s="20" t="s">
        <v>846</v>
      </c>
      <c r="AT57" s="20" t="s">
        <v>680</v>
      </c>
      <c r="AU57" s="20">
        <v>5637</v>
      </c>
    </row>
    <row r="58" spans="2:47" x14ac:dyDescent="0.25">
      <c r="B58" s="20" t="str">
        <f>_xlfn.XLOOKUP(C58,Country!$E$4:$E$273,Country!$B$4:$B$273)</f>
        <v>Africa</v>
      </c>
      <c r="C58" s="20" t="s">
        <v>373</v>
      </c>
      <c r="D58" s="20" t="s">
        <v>448</v>
      </c>
      <c r="E58" s="20">
        <v>180</v>
      </c>
      <c r="F58" s="20">
        <f t="shared" si="2"/>
        <v>7531.2000000000007</v>
      </c>
      <c r="G58" s="20" t="e">
        <f t="shared" si="3"/>
        <v>#N/A</v>
      </c>
      <c r="K58" s="20"/>
      <c r="L58" s="20"/>
      <c r="M58" s="20"/>
      <c r="N58" s="20"/>
      <c r="O58" s="20" t="str">
        <v>新加坡</v>
      </c>
      <c r="AR58" s="20" t="str">
        <f>_xlfn.XLOOKUP(AS58,Country!$E$4:$E$273,Country!$B$4:$B$273)</f>
        <v>SouthAmerica</v>
      </c>
      <c r="AS58" s="20" t="s">
        <v>347</v>
      </c>
      <c r="AT58" s="20" t="s">
        <v>1435</v>
      </c>
      <c r="AU58" s="20">
        <v>4929</v>
      </c>
    </row>
    <row r="59" spans="2:47" x14ac:dyDescent="0.25">
      <c r="B59" s="20" t="str">
        <f>_xlfn.XLOOKUP(C59,Country!$E$4:$E$273,Country!$B$4:$B$273)</f>
        <v>Africa</v>
      </c>
      <c r="C59" s="20" t="s">
        <v>374</v>
      </c>
      <c r="D59" s="20" t="s">
        <v>443</v>
      </c>
      <c r="E59" s="20">
        <v>140</v>
      </c>
      <c r="F59" s="20">
        <f t="shared" si="2"/>
        <v>5857.6</v>
      </c>
      <c r="G59" s="20">
        <f t="shared" si="3"/>
        <v>4771</v>
      </c>
      <c r="K59" s="20"/>
      <c r="L59" s="20"/>
      <c r="M59" s="20"/>
      <c r="N59" s="20"/>
      <c r="O59" s="20" t="str">
        <v>西班牙</v>
      </c>
      <c r="AR59" s="20" t="str">
        <f>_xlfn.XLOOKUP(AS59,Country!$E$4:$E$273,Country!$B$4:$B$273)</f>
        <v>Africa</v>
      </c>
      <c r="AS59" s="20" t="s">
        <v>346</v>
      </c>
      <c r="AT59" s="20" t="s">
        <v>601</v>
      </c>
      <c r="AU59" s="20">
        <v>4202</v>
      </c>
    </row>
    <row r="60" spans="2:47" x14ac:dyDescent="0.25">
      <c r="B60" s="20" t="str">
        <f>_xlfn.XLOOKUP(C60,Country!$E$4:$E$273,Country!$B$4:$B$273)</f>
        <v>Africa</v>
      </c>
      <c r="C60" s="20" t="s">
        <v>375</v>
      </c>
      <c r="D60" s="20" t="s">
        <v>444</v>
      </c>
      <c r="E60" s="20">
        <v>200</v>
      </c>
      <c r="F60" s="20">
        <f t="shared" si="2"/>
        <v>8368</v>
      </c>
      <c r="G60" s="20">
        <f t="shared" si="3"/>
        <v>5617</v>
      </c>
      <c r="K60" s="20"/>
      <c r="L60" s="20"/>
      <c r="M60" s="20"/>
      <c r="N60" s="20"/>
      <c r="O60" s="20" t="str">
        <v>臺灣</v>
      </c>
      <c r="AR60" s="20" t="e">
        <f>_xlfn.XLOOKUP(AS60,Country!$E$4:$E$273,Country!$B$4:$B$273)</f>
        <v>#N/A</v>
      </c>
      <c r="AS60" s="20" t="s">
        <v>1131</v>
      </c>
      <c r="AT60" s="20" t="s">
        <v>461</v>
      </c>
      <c r="AU60" s="20">
        <v>5364</v>
      </c>
    </row>
    <row r="61" spans="2:47" x14ac:dyDescent="0.25">
      <c r="B61" s="20" t="str">
        <f>_xlfn.XLOOKUP(C61,Country!$E$4:$E$273,Country!$B$4:$B$273)</f>
        <v>Europe</v>
      </c>
      <c r="C61" s="20" t="s">
        <v>376</v>
      </c>
      <c r="D61" s="20" t="s">
        <v>1034</v>
      </c>
      <c r="E61" s="20">
        <v>160</v>
      </c>
      <c r="F61" s="20">
        <f t="shared" si="2"/>
        <v>6694.4000000000005</v>
      </c>
      <c r="G61" s="20">
        <f t="shared" si="3"/>
        <v>3091</v>
      </c>
      <c r="K61" s="20"/>
      <c r="L61" s="20"/>
      <c r="M61" s="20"/>
      <c r="N61" s="20"/>
      <c r="O61" s="20" t="str">
        <v>泰國</v>
      </c>
      <c r="AR61" s="20" t="e">
        <f>_xlfn.XLOOKUP(AS61,Country!$E$4:$E$273,Country!$B$4:$B$273)</f>
        <v>#N/A</v>
      </c>
      <c r="AS61" s="20" t="s">
        <v>503</v>
      </c>
      <c r="AT61" s="20" t="s">
        <v>602</v>
      </c>
      <c r="AU61" s="20">
        <v>4635</v>
      </c>
    </row>
    <row r="62" spans="2:47" x14ac:dyDescent="0.25">
      <c r="B62" s="20" t="str">
        <f>_xlfn.XLOOKUP(C62,Country!$E$4:$E$273,Country!$B$4:$B$273)</f>
        <v>Asia</v>
      </c>
      <c r="C62" s="20" t="s">
        <v>377</v>
      </c>
      <c r="D62" s="20" t="s">
        <v>634</v>
      </c>
      <c r="E62" s="20">
        <v>140</v>
      </c>
      <c r="F62" s="20">
        <f t="shared" si="2"/>
        <v>5857.6</v>
      </c>
      <c r="G62" s="20">
        <f t="shared" si="3"/>
        <v>5225</v>
      </c>
      <c r="K62" s="20"/>
      <c r="L62" s="20"/>
      <c r="M62" s="20"/>
      <c r="N62" s="20"/>
      <c r="O62" s="20" t="str">
        <v>土耳其</v>
      </c>
      <c r="AR62" s="20" t="str">
        <f>_xlfn.XLOOKUP(AS62,Country!$E$4:$E$273,Country!$B$4:$B$273)</f>
        <v>Africa</v>
      </c>
      <c r="AS62" s="20" t="s">
        <v>504</v>
      </c>
      <c r="AT62" s="20" t="s">
        <v>1379</v>
      </c>
      <c r="AU62" s="20">
        <v>5914</v>
      </c>
    </row>
    <row r="63" spans="2:47" x14ac:dyDescent="0.25">
      <c r="B63" s="20" t="str">
        <f>_xlfn.XLOOKUP(C63,Country!$E$4:$E$273,Country!$B$4:$B$273)</f>
        <v>Africa</v>
      </c>
      <c r="C63" s="20" t="s">
        <v>378</v>
      </c>
      <c r="D63" s="20" t="s">
        <v>441</v>
      </c>
      <c r="E63" s="20">
        <v>160</v>
      </c>
      <c r="F63" s="20">
        <f t="shared" si="2"/>
        <v>6694.4000000000005</v>
      </c>
      <c r="G63" s="20">
        <f t="shared" si="3"/>
        <v>3568</v>
      </c>
      <c r="K63" s="20"/>
      <c r="L63" s="20"/>
      <c r="M63" s="20"/>
      <c r="N63" s="20"/>
      <c r="O63" s="20" t="str">
        <v>佛羅里達</v>
      </c>
      <c r="AR63" s="20" t="str">
        <f>_xlfn.XLOOKUP(AS63,Country!$E$4:$E$273,Country!$B$4:$B$273)</f>
        <v>Europe</v>
      </c>
      <c r="AS63" s="20" t="s">
        <v>505</v>
      </c>
      <c r="AT63" s="20" t="s">
        <v>604</v>
      </c>
      <c r="AU63" s="20">
        <v>1781</v>
      </c>
    </row>
    <row r="64" spans="2:47" x14ac:dyDescent="0.25">
      <c r="B64" s="20" t="str">
        <f>_xlfn.XLOOKUP(C64,Country!$E$4:$E$273,Country!$B$4:$B$273)</f>
        <v>Africa</v>
      </c>
      <c r="C64" s="20" t="s">
        <v>379</v>
      </c>
      <c r="D64" s="20" t="s">
        <v>757</v>
      </c>
      <c r="E64" s="20">
        <v>180</v>
      </c>
      <c r="F64" s="20">
        <f t="shared" si="2"/>
        <v>7531.2000000000007</v>
      </c>
      <c r="G64" s="20">
        <f t="shared" si="3"/>
        <v>5547</v>
      </c>
      <c r="K64" s="20"/>
      <c r="L64" s="20"/>
      <c r="M64" s="20"/>
      <c r="N64" s="20"/>
      <c r="O64" s="20" t="str">
        <v>越南</v>
      </c>
      <c r="AR64" s="20" t="str">
        <f>_xlfn.XLOOKUP(AS64,Country!$E$4:$E$273,Country!$B$4:$B$273)</f>
        <v>Africa</v>
      </c>
      <c r="AS64" s="20" t="s">
        <v>348</v>
      </c>
      <c r="AT64" s="20" t="s">
        <v>1380</v>
      </c>
      <c r="AU64" s="20">
        <v>5929</v>
      </c>
    </row>
    <row r="65" spans="2:47" x14ac:dyDescent="0.25">
      <c r="B65" s="20" t="str">
        <f>_xlfn.XLOOKUP(C65,Country!$E$4:$E$273,Country!$B$4:$B$273)</f>
        <v>NorthAmerica</v>
      </c>
      <c r="C65" s="20" t="s">
        <v>380</v>
      </c>
      <c r="D65" s="20" t="s">
        <v>638</v>
      </c>
      <c r="E65" s="20">
        <v>160</v>
      </c>
      <c r="F65" s="20">
        <f t="shared" si="2"/>
        <v>6694.4000000000005</v>
      </c>
      <c r="G65" s="20">
        <f t="shared" si="3"/>
        <v>4974</v>
      </c>
      <c r="K65" s="20"/>
      <c r="L65" s="20"/>
      <c r="M65" s="20"/>
      <c r="N65" s="20"/>
      <c r="AR65" s="20" t="str">
        <f>_xlfn.XLOOKUP(AS65,Country!$E$4:$E$273,Country!$B$4:$B$273)</f>
        <v>Oceania</v>
      </c>
      <c r="AS65" s="20" t="s">
        <v>506</v>
      </c>
      <c r="AT65" s="20" t="s">
        <v>605</v>
      </c>
      <c r="AU65" s="20">
        <v>4431</v>
      </c>
    </row>
    <row r="66" spans="2:47" x14ac:dyDescent="0.25">
      <c r="B66" s="20" t="str">
        <f>_xlfn.XLOOKUP(C66,Country!$E$4:$E$273,Country!$B$4:$B$273)</f>
        <v>Africa</v>
      </c>
      <c r="C66" s="20" t="s">
        <v>381</v>
      </c>
      <c r="D66" s="20" t="s">
        <v>767</v>
      </c>
      <c r="E66" s="20">
        <v>160</v>
      </c>
      <c r="F66" s="20">
        <f t="shared" si="2"/>
        <v>6694.4000000000005</v>
      </c>
      <c r="G66" s="20">
        <f t="shared" si="3"/>
        <v>4646</v>
      </c>
      <c r="K66" s="20"/>
      <c r="L66" s="20"/>
      <c r="M66" s="20"/>
      <c r="N66" s="20"/>
      <c r="AR66" s="20" t="str">
        <f>_xlfn.XLOOKUP(AS66,Country!$E$4:$E$273,Country!$B$4:$B$273)</f>
        <v>Europe</v>
      </c>
      <c r="AS66" s="20" t="s">
        <v>349</v>
      </c>
      <c r="AT66" s="20" t="s">
        <v>606</v>
      </c>
      <c r="AU66" s="20">
        <v>1494</v>
      </c>
    </row>
    <row r="67" spans="2:47" x14ac:dyDescent="0.25">
      <c r="B67" s="20" t="str">
        <f>_xlfn.XLOOKUP(C67,Country!$E$4:$E$273,Country!$B$4:$B$273)</f>
        <v>Asia</v>
      </c>
      <c r="C67" s="20" t="s">
        <v>382</v>
      </c>
      <c r="D67" s="20" t="s">
        <v>644</v>
      </c>
      <c r="E67" s="20">
        <v>160</v>
      </c>
      <c r="F67" s="20">
        <f t="shared" si="2"/>
        <v>6694.4000000000005</v>
      </c>
      <c r="G67" s="20">
        <f t="shared" si="3"/>
        <v>4130</v>
      </c>
      <c r="K67" s="20"/>
      <c r="L67" s="20"/>
      <c r="M67" s="20"/>
      <c r="N67" s="20"/>
      <c r="AR67" s="20" t="str">
        <f>_xlfn.XLOOKUP(AS67,Country!$E$4:$E$273,Country!$B$4:$B$273)</f>
        <v>Europe</v>
      </c>
      <c r="AS67" s="20" t="s">
        <v>350</v>
      </c>
      <c r="AT67" s="20" t="s">
        <v>607</v>
      </c>
      <c r="AU67" s="20">
        <v>1907</v>
      </c>
    </row>
    <row r="68" spans="2:47" x14ac:dyDescent="0.25">
      <c r="B68" s="20" t="str">
        <f>_xlfn.XLOOKUP(C68,Country!$E$4:$E$273,Country!$B$4:$B$273)</f>
        <v>Europe</v>
      </c>
      <c r="C68" s="20" t="s">
        <v>383</v>
      </c>
      <c r="D68" s="20" t="s">
        <v>645</v>
      </c>
      <c r="E68" s="20">
        <v>80</v>
      </c>
      <c r="F68" s="20">
        <f t="shared" si="2"/>
        <v>3347.2000000000003</v>
      </c>
      <c r="G68" s="20">
        <f t="shared" si="3"/>
        <v>1662</v>
      </c>
      <c r="K68" s="20"/>
      <c r="L68" s="20"/>
      <c r="M68" s="20"/>
      <c r="N68" s="20"/>
      <c r="AR68" s="20" t="str">
        <f>_xlfn.XLOOKUP(AS68,Country!$E$4:$E$273,Country!$B$4:$B$273)</f>
        <v>Africa</v>
      </c>
      <c r="AS68" s="20" t="s">
        <v>507</v>
      </c>
      <c r="AT68" s="20" t="s">
        <v>608</v>
      </c>
      <c r="AU68" s="20">
        <v>4654</v>
      </c>
    </row>
    <row r="69" spans="2:47" x14ac:dyDescent="0.25">
      <c r="B69" s="20" t="str">
        <f>_xlfn.XLOOKUP(C69,Country!$E$4:$E$273,Country!$B$4:$B$273)</f>
        <v>NorthAmerica</v>
      </c>
      <c r="C69" s="20" t="s">
        <v>384</v>
      </c>
      <c r="D69" s="20" t="s">
        <v>439</v>
      </c>
      <c r="E69" s="20">
        <v>140</v>
      </c>
      <c r="F69" s="20">
        <f t="shared" si="2"/>
        <v>5857.6</v>
      </c>
      <c r="G69" s="20">
        <f t="shared" si="3"/>
        <v>5078</v>
      </c>
      <c r="K69" s="20"/>
      <c r="L69" s="20"/>
      <c r="M69" s="20"/>
      <c r="N69" s="20"/>
      <c r="AR69" s="20" t="str">
        <f>_xlfn.XLOOKUP(AS69,Country!$E$4:$E$273,Country!$B$4:$B$273)</f>
        <v>Africa</v>
      </c>
      <c r="AS69" s="20" t="s">
        <v>508</v>
      </c>
      <c r="AT69" s="20" t="s">
        <v>1382</v>
      </c>
      <c r="AU69" s="20">
        <v>5358</v>
      </c>
    </row>
    <row r="70" spans="2:47" x14ac:dyDescent="0.25">
      <c r="B70" s="20" t="str">
        <f>_xlfn.XLOOKUP(C70,Country!$E$4:$E$273,Country!$B$4:$B$273)</f>
        <v>Africa</v>
      </c>
      <c r="C70" s="20" t="s">
        <v>385</v>
      </c>
      <c r="D70" s="20" t="s">
        <v>770</v>
      </c>
      <c r="E70" s="20">
        <v>200</v>
      </c>
      <c r="F70" s="20">
        <f t="shared" si="2"/>
        <v>8368</v>
      </c>
      <c r="G70" s="20">
        <f t="shared" ref="G70:G106" si="4">_xlfn.XLOOKUP(C70,$AS$6:$AS$197,$AU$6:$AU$197)</f>
        <v>5811</v>
      </c>
      <c r="K70" s="20"/>
      <c r="L70" s="20"/>
      <c r="M70" s="20"/>
      <c r="N70" s="20"/>
      <c r="AR70" s="20" t="str">
        <f>_xlfn.XLOOKUP(AS70,Country!$E$4:$E$273,Country!$B$4:$B$273)</f>
        <v>Asia</v>
      </c>
      <c r="AS70" s="20" t="s">
        <v>509</v>
      </c>
      <c r="AT70" s="20" t="s">
        <v>610</v>
      </c>
      <c r="AU70" s="20">
        <v>2489</v>
      </c>
    </row>
    <row r="71" spans="2:47" x14ac:dyDescent="0.25">
      <c r="B71" s="20" t="str">
        <f>_xlfn.XLOOKUP(C71,Country!$E$4:$E$273,Country!$B$4:$B$273)</f>
        <v>Europe</v>
      </c>
      <c r="C71" s="20" t="s">
        <v>386</v>
      </c>
      <c r="D71" s="20" t="s">
        <v>649</v>
      </c>
      <c r="E71" s="20">
        <v>70</v>
      </c>
      <c r="F71" s="20">
        <f t="shared" ref="F71:F106" si="5">E71*41.84</f>
        <v>2928.8</v>
      </c>
      <c r="G71" s="20">
        <f t="shared" si="4"/>
        <v>1439</v>
      </c>
      <c r="K71" s="20"/>
      <c r="L71" s="20"/>
      <c r="M71" s="20"/>
      <c r="N71" s="20"/>
      <c r="AR71" s="20" t="str">
        <f>_xlfn.XLOOKUP(AS71,Country!$E$4:$E$273,Country!$B$4:$B$273)</f>
        <v>Europe</v>
      </c>
      <c r="AS71" s="20" t="s">
        <v>351</v>
      </c>
      <c r="AT71" s="20" t="s">
        <v>611</v>
      </c>
      <c r="AU71" s="20">
        <v>1812</v>
      </c>
    </row>
    <row r="72" spans="2:47" x14ac:dyDescent="0.25">
      <c r="B72" s="20" t="e">
        <f>_xlfn.XLOOKUP(C72,Country!$E$4:$E$273,Country!$B$4:$B$273)</f>
        <v>#N/A</v>
      </c>
      <c r="C72" s="20" t="s">
        <v>387</v>
      </c>
      <c r="D72" s="20" t="s">
        <v>1268</v>
      </c>
      <c r="E72" s="20">
        <v>120</v>
      </c>
      <c r="F72" s="20">
        <f t="shared" si="5"/>
        <v>5020.8</v>
      </c>
      <c r="G72" s="20">
        <f t="shared" si="4"/>
        <v>2487</v>
      </c>
      <c r="K72" s="20"/>
      <c r="L72" s="20"/>
      <c r="M72" s="20"/>
      <c r="N72" s="20"/>
      <c r="AR72" s="20" t="str">
        <f>_xlfn.XLOOKUP(AS72,Country!$E$4:$E$273,Country!$B$4:$B$273)</f>
        <v>Africa</v>
      </c>
      <c r="AS72" s="20" t="s">
        <v>510</v>
      </c>
      <c r="AT72" s="20" t="s">
        <v>612</v>
      </c>
      <c r="AU72" s="20">
        <v>5166</v>
      </c>
    </row>
    <row r="73" spans="2:47" x14ac:dyDescent="0.25">
      <c r="B73" s="20" t="str">
        <f>_xlfn.XLOOKUP(C73,Country!$E$4:$E$273,Country!$B$4:$B$273)</f>
        <v>Asia</v>
      </c>
      <c r="C73" s="20" t="s">
        <v>388</v>
      </c>
      <c r="D73" s="20" t="s">
        <v>437</v>
      </c>
      <c r="E73" s="20">
        <v>160</v>
      </c>
      <c r="F73" s="20">
        <f t="shared" si="5"/>
        <v>6694.4000000000005</v>
      </c>
      <c r="G73" s="20">
        <f t="shared" si="4"/>
        <v>5102</v>
      </c>
      <c r="K73" s="20"/>
      <c r="L73" s="20"/>
      <c r="M73" s="20"/>
      <c r="N73" s="20"/>
      <c r="AR73" s="20" t="str">
        <f>_xlfn.XLOOKUP(AS73,Country!$E$4:$E$273,Country!$B$4:$B$273)</f>
        <v>Europe</v>
      </c>
      <c r="AS73" s="20" t="s">
        <v>352</v>
      </c>
      <c r="AT73" s="20" t="s">
        <v>613</v>
      </c>
      <c r="AU73" s="20">
        <v>2753</v>
      </c>
    </row>
    <row r="74" spans="2:47" x14ac:dyDescent="0.25">
      <c r="B74" s="20" t="str">
        <f>_xlfn.XLOOKUP(C74,Country!$E$4:$E$273,Country!$B$4:$B$273)</f>
        <v>Asia</v>
      </c>
      <c r="C74" s="20" t="s">
        <v>389</v>
      </c>
      <c r="D74" s="20" t="s">
        <v>650</v>
      </c>
      <c r="E74" s="20">
        <v>180</v>
      </c>
      <c r="F74" s="20">
        <f t="shared" si="5"/>
        <v>7531.2000000000007</v>
      </c>
      <c r="G74" s="20">
        <f t="shared" si="4"/>
        <v>4227</v>
      </c>
      <c r="K74" s="20"/>
      <c r="L74" s="20"/>
      <c r="M74" s="20"/>
      <c r="N74" s="20"/>
      <c r="AR74" s="20" t="str">
        <f>_xlfn.XLOOKUP(AS74,Country!$E$4:$E$273,Country!$B$4:$B$273)</f>
        <v>NorthAmerica</v>
      </c>
      <c r="AS74" s="20" t="s">
        <v>511</v>
      </c>
      <c r="AT74" s="20" t="s">
        <v>1428</v>
      </c>
      <c r="AU74" s="20">
        <v>4875</v>
      </c>
    </row>
    <row r="75" spans="2:47" x14ac:dyDescent="0.25">
      <c r="B75" s="20" t="str">
        <f>_xlfn.XLOOKUP(C75,Country!$E$4:$E$273,Country!$B$4:$B$273)</f>
        <v>NorthAmerica</v>
      </c>
      <c r="C75" s="20" t="s">
        <v>390</v>
      </c>
      <c r="D75" s="20" t="s">
        <v>435</v>
      </c>
      <c r="E75" s="20">
        <v>40</v>
      </c>
      <c r="F75" s="20">
        <f t="shared" si="5"/>
        <v>1673.6000000000001</v>
      </c>
      <c r="G75" s="20">
        <f t="shared" si="4"/>
        <v>4898</v>
      </c>
      <c r="K75" s="20"/>
      <c r="L75" s="20"/>
      <c r="M75" s="20"/>
      <c r="N75" s="20"/>
      <c r="AR75" s="20" t="str">
        <f>_xlfn.XLOOKUP(AS75,Country!$E$4:$E$273,Country!$B$4:$B$273)</f>
        <v>NorthAmerica</v>
      </c>
      <c r="AS75" s="20" t="s">
        <v>353</v>
      </c>
      <c r="AT75" s="20" t="s">
        <v>1429</v>
      </c>
      <c r="AU75" s="20">
        <v>5141</v>
      </c>
    </row>
    <row r="76" spans="2:47" x14ac:dyDescent="0.25">
      <c r="B76" s="20" t="str">
        <f>_xlfn.XLOOKUP(C76,Country!$E$4:$E$273,Country!$B$4:$B$273)</f>
        <v>SouthAmerica</v>
      </c>
      <c r="C76" s="20" t="s">
        <v>391</v>
      </c>
      <c r="D76" s="20" t="s">
        <v>436</v>
      </c>
      <c r="E76" s="20">
        <v>160</v>
      </c>
      <c r="F76" s="20">
        <f t="shared" si="5"/>
        <v>6694.4000000000005</v>
      </c>
      <c r="G76" s="20">
        <f t="shared" si="4"/>
        <v>4038</v>
      </c>
      <c r="K76" s="20"/>
      <c r="L76" s="20"/>
      <c r="M76" s="20"/>
      <c r="N76" s="20"/>
      <c r="AR76" s="20" t="str">
        <f>_xlfn.XLOOKUP(AS76,Country!$E$4:$E$273,Country!$B$4:$B$273)</f>
        <v>Africa</v>
      </c>
      <c r="AS76" s="20" t="s">
        <v>512</v>
      </c>
      <c r="AT76" s="20" t="s">
        <v>615</v>
      </c>
      <c r="AU76" s="20">
        <v>5391</v>
      </c>
    </row>
    <row r="77" spans="2:47" x14ac:dyDescent="0.25">
      <c r="B77" s="20" t="str">
        <f>_xlfn.XLOOKUP(C77,Country!$E$4:$E$273,Country!$B$4:$B$273)</f>
        <v>SouthAmerica</v>
      </c>
      <c r="C77" s="20" t="s">
        <v>392</v>
      </c>
      <c r="D77" s="20" t="s">
        <v>653</v>
      </c>
      <c r="E77" s="20">
        <v>140</v>
      </c>
      <c r="F77" s="20">
        <f t="shared" si="5"/>
        <v>5857.6</v>
      </c>
      <c r="G77" s="20">
        <f t="shared" si="4"/>
        <v>5906</v>
      </c>
      <c r="K77" s="20"/>
      <c r="L77" s="20"/>
      <c r="M77" s="20"/>
      <c r="N77" s="20"/>
      <c r="AR77" s="20" t="e">
        <f>_xlfn.XLOOKUP(AS77,Country!$E$4:$E$273,Country!$B$4:$B$273)</f>
        <v>#N/A</v>
      </c>
      <c r="AS77" s="20" t="s">
        <v>1355</v>
      </c>
      <c r="AT77" s="20" t="s">
        <v>1384</v>
      </c>
      <c r="AU77" s="20">
        <v>5319</v>
      </c>
    </row>
    <row r="78" spans="2:47" x14ac:dyDescent="0.25">
      <c r="B78" s="20" t="str">
        <f>_xlfn.XLOOKUP(C78,Country!$E$4:$E$273,Country!$B$4:$B$273)</f>
        <v>Asia</v>
      </c>
      <c r="C78" s="20" t="s">
        <v>393</v>
      </c>
      <c r="D78" s="20" t="s">
        <v>654</v>
      </c>
      <c r="E78" s="20">
        <v>140</v>
      </c>
      <c r="F78" s="20">
        <f t="shared" si="5"/>
        <v>5857.6</v>
      </c>
      <c r="G78" s="20">
        <f t="shared" si="4"/>
        <v>4928</v>
      </c>
      <c r="K78" s="20"/>
      <c r="L78" s="20"/>
      <c r="M78" s="20"/>
      <c r="N78" s="20"/>
      <c r="AR78" s="20" t="str">
        <f>_xlfn.XLOOKUP(AS78,Country!$E$4:$E$273,Country!$B$4:$B$273)</f>
        <v>SouthAmerica</v>
      </c>
      <c r="AS78" s="20" t="s">
        <v>354</v>
      </c>
      <c r="AT78" s="20" t="s">
        <v>1436</v>
      </c>
      <c r="AU78" s="20">
        <v>5203</v>
      </c>
    </row>
    <row r="79" spans="2:47" x14ac:dyDescent="0.25">
      <c r="B79" s="20" t="str">
        <f>_xlfn.XLOOKUP(C79,Country!$E$4:$E$273,Country!$B$4:$B$273)</f>
        <v>Europe</v>
      </c>
      <c r="C79" s="20" t="s">
        <v>394</v>
      </c>
      <c r="D79" s="20" t="s">
        <v>655</v>
      </c>
      <c r="E79" s="20">
        <v>80</v>
      </c>
      <c r="F79" s="20">
        <f t="shared" si="5"/>
        <v>3347.2000000000003</v>
      </c>
      <c r="G79" s="20">
        <f t="shared" si="4"/>
        <v>1749</v>
      </c>
      <c r="K79" s="20"/>
      <c r="L79" s="20"/>
      <c r="M79" s="20"/>
      <c r="N79" s="20"/>
      <c r="AR79" s="20" t="str">
        <f>_xlfn.XLOOKUP(AS79,Country!$E$4:$E$273,Country!$B$4:$B$273)</f>
        <v>NorthAmerica</v>
      </c>
      <c r="AS79" s="20" t="s">
        <v>355</v>
      </c>
      <c r="AT79" s="20" t="s">
        <v>459</v>
      </c>
      <c r="AU79" s="20">
        <v>5016</v>
      </c>
    </row>
    <row r="80" spans="2:47" x14ac:dyDescent="0.25">
      <c r="B80" s="20" t="str">
        <f>_xlfn.XLOOKUP(C80,Country!$E$4:$E$273,Country!$B$4:$B$273)</f>
        <v>Europe</v>
      </c>
      <c r="C80" s="20" t="s">
        <v>395</v>
      </c>
      <c r="D80" s="20" t="s">
        <v>656</v>
      </c>
      <c r="E80" s="20">
        <v>40</v>
      </c>
      <c r="F80" s="20">
        <f t="shared" si="5"/>
        <v>1673.6000000000001</v>
      </c>
      <c r="G80" s="20">
        <f t="shared" si="4"/>
        <v>2585</v>
      </c>
      <c r="K80" s="20"/>
      <c r="L80" s="20"/>
      <c r="M80" s="20"/>
      <c r="N80" s="20"/>
      <c r="AR80" s="20" t="str">
        <f>_xlfn.XLOOKUP(AS80,Country!$E$4:$E$273,Country!$B$4:$B$273)</f>
        <v>NorthAmerica</v>
      </c>
      <c r="AS80" s="20" t="s">
        <v>357</v>
      </c>
      <c r="AT80" s="20" t="s">
        <v>1430</v>
      </c>
      <c r="AU80" s="20">
        <v>4924</v>
      </c>
    </row>
    <row r="81" spans="2:47" x14ac:dyDescent="0.25">
      <c r="B81" s="20" t="str">
        <f>_xlfn.XLOOKUP(C81,Country!$E$4:$E$273,Country!$B$4:$B$273)</f>
        <v>Europe</v>
      </c>
      <c r="C81" s="20" t="s">
        <v>1051</v>
      </c>
      <c r="D81" s="20" t="s">
        <v>659</v>
      </c>
      <c r="E81" s="20">
        <v>100</v>
      </c>
      <c r="F81" s="20">
        <f t="shared" si="5"/>
        <v>4184</v>
      </c>
      <c r="G81" s="20">
        <f t="shared" si="4"/>
        <v>2071</v>
      </c>
      <c r="K81" s="20"/>
      <c r="L81" s="20"/>
      <c r="M81" s="20"/>
      <c r="N81" s="20"/>
      <c r="AR81" s="20" t="str">
        <f>_xlfn.XLOOKUP(AS81,Country!$E$4:$E$273,Country!$B$4:$B$273)</f>
        <v>Europe</v>
      </c>
      <c r="AS81" s="20" t="s">
        <v>358</v>
      </c>
      <c r="AT81" s="20" t="s">
        <v>617</v>
      </c>
      <c r="AU81" s="20">
        <v>1932</v>
      </c>
    </row>
    <row r="82" spans="2:47" x14ac:dyDescent="0.25">
      <c r="B82" s="20" t="s">
        <v>1359</v>
      </c>
      <c r="C82" s="20" t="s">
        <v>396</v>
      </c>
      <c r="D82" s="20" t="s">
        <v>1455</v>
      </c>
      <c r="E82" s="20">
        <v>70</v>
      </c>
      <c r="F82" s="20">
        <f t="shared" si="5"/>
        <v>2928.8</v>
      </c>
      <c r="G82" s="20" t="e">
        <f t="shared" si="4"/>
        <v>#N/A</v>
      </c>
      <c r="K82" s="20"/>
      <c r="L82" s="20"/>
      <c r="M82" s="20"/>
      <c r="N82" s="20"/>
      <c r="AR82" s="20" t="str">
        <f>_xlfn.XLOOKUP(AS82,Country!$E$4:$E$273,Country!$B$4:$B$273)</f>
        <v>Asia</v>
      </c>
      <c r="AS82" s="20" t="s">
        <v>359</v>
      </c>
      <c r="AT82" s="20" t="s">
        <v>451</v>
      </c>
      <c r="AU82" s="20">
        <v>4514</v>
      </c>
    </row>
    <row r="83" spans="2:47" x14ac:dyDescent="0.25">
      <c r="B83" s="20" t="s">
        <v>1359</v>
      </c>
      <c r="C83" s="20" t="s">
        <v>397</v>
      </c>
      <c r="D83" s="20" t="s">
        <v>1456</v>
      </c>
      <c r="E83" s="20">
        <v>140</v>
      </c>
      <c r="F83" s="20">
        <f t="shared" si="5"/>
        <v>5857.6</v>
      </c>
      <c r="G83" s="20" t="e">
        <f t="shared" si="4"/>
        <v>#N/A</v>
      </c>
      <c r="K83" s="20"/>
      <c r="L83" s="20"/>
      <c r="M83" s="20"/>
      <c r="N83" s="20"/>
      <c r="AR83" s="20" t="str">
        <f>_xlfn.XLOOKUP(AS83,Country!$E$4:$E$273,Country!$B$4:$B$273)</f>
        <v>Asia</v>
      </c>
      <c r="AS83" s="20" t="s">
        <v>360</v>
      </c>
      <c r="AT83" s="20" t="s">
        <v>1412</v>
      </c>
      <c r="AU83" s="20">
        <v>5220</v>
      </c>
    </row>
    <row r="84" spans="2:47" x14ac:dyDescent="0.25">
      <c r="B84" s="20" t="s">
        <v>1359</v>
      </c>
      <c r="C84" s="20" t="s">
        <v>398</v>
      </c>
      <c r="D84" s="20" t="s">
        <v>1457</v>
      </c>
      <c r="E84" s="20">
        <v>20</v>
      </c>
      <c r="F84" s="20">
        <f t="shared" si="5"/>
        <v>836.80000000000007</v>
      </c>
      <c r="G84" s="20" t="e">
        <f t="shared" si="4"/>
        <v>#N/A</v>
      </c>
      <c r="K84" s="20"/>
      <c r="L84" s="20"/>
      <c r="M84" s="20"/>
      <c r="N84" s="20"/>
      <c r="AR84" s="20" t="str">
        <f>_xlfn.XLOOKUP(AS84,Country!$E$4:$E$273,Country!$B$4:$B$273)</f>
        <v>Asia</v>
      </c>
      <c r="AS84" s="20" t="s">
        <v>856</v>
      </c>
      <c r="AT84" s="20" t="s">
        <v>1400</v>
      </c>
      <c r="AU84" s="20">
        <v>4038</v>
      </c>
    </row>
    <row r="85" spans="2:47" x14ac:dyDescent="0.25">
      <c r="B85" s="20" t="e">
        <f>_xlfn.XLOOKUP(C85,Country!$E$4:$E$273,Country!$B$4:$B$273)</f>
        <v>#N/A</v>
      </c>
      <c r="C85" s="20" t="s">
        <v>399</v>
      </c>
      <c r="D85" s="20" t="s">
        <v>910</v>
      </c>
      <c r="E85" s="20">
        <v>200</v>
      </c>
      <c r="F85" s="20">
        <f t="shared" si="5"/>
        <v>8368</v>
      </c>
      <c r="G85" s="20">
        <f t="shared" si="4"/>
        <v>5384</v>
      </c>
      <c r="K85" s="20"/>
      <c r="L85" s="20"/>
      <c r="M85" s="20"/>
      <c r="N85" s="20"/>
      <c r="AR85" s="20" t="str">
        <f>_xlfn.XLOOKUP(AS85,Country!$E$4:$E$273,Country!$B$4:$B$273)</f>
        <v>Asia</v>
      </c>
      <c r="AS85" s="20" t="s">
        <v>361</v>
      </c>
      <c r="AT85" s="20" t="s">
        <v>453</v>
      </c>
      <c r="AU85" s="20">
        <v>3825</v>
      </c>
    </row>
    <row r="86" spans="2:47" x14ac:dyDescent="0.25">
      <c r="B86" s="20" t="str">
        <f>_xlfn.XLOOKUP(C86,Country!$E$4:$E$273,Country!$B$4:$B$273)</f>
        <v>Africa</v>
      </c>
      <c r="C86" s="20" t="s">
        <v>400</v>
      </c>
      <c r="D86" s="20" t="s">
        <v>434</v>
      </c>
      <c r="E86" s="20">
        <v>180</v>
      </c>
      <c r="F86" s="20">
        <f t="shared" si="5"/>
        <v>7531.2000000000007</v>
      </c>
      <c r="G86" s="20">
        <f t="shared" si="4"/>
        <v>5356</v>
      </c>
      <c r="K86" s="20"/>
      <c r="L86" s="20"/>
      <c r="M86" s="20"/>
      <c r="N86" s="20"/>
      <c r="AR86" s="20" t="str">
        <f>_xlfn.XLOOKUP(AS86,Country!$E$4:$E$273,Country!$B$4:$B$273)</f>
        <v>Europe</v>
      </c>
      <c r="AS86" s="20" t="s">
        <v>513</v>
      </c>
      <c r="AT86" s="20" t="s">
        <v>620</v>
      </c>
      <c r="AU86" s="20">
        <v>1509</v>
      </c>
    </row>
    <row r="87" spans="2:47" x14ac:dyDescent="0.25">
      <c r="B87" s="20" t="s">
        <v>1359</v>
      </c>
      <c r="C87" s="20" t="s">
        <v>1450</v>
      </c>
      <c r="D87" s="20" t="s">
        <v>1449</v>
      </c>
      <c r="E87" s="20">
        <v>140</v>
      </c>
      <c r="F87" s="20">
        <f t="shared" si="5"/>
        <v>5857.6</v>
      </c>
      <c r="G87" s="20" t="e">
        <f t="shared" si="4"/>
        <v>#N/A</v>
      </c>
      <c r="K87" s="20"/>
      <c r="L87" s="20"/>
      <c r="M87" s="20"/>
      <c r="N87" s="20"/>
      <c r="AR87" s="20" t="str">
        <f>_xlfn.XLOOKUP(AS87,Country!$E$4:$E$273,Country!$B$4:$B$273)</f>
        <v>Europe</v>
      </c>
      <c r="AS87" s="20" t="s">
        <v>1009</v>
      </c>
      <c r="AT87" s="20" t="s">
        <v>618</v>
      </c>
      <c r="AU87" s="20">
        <v>957</v>
      </c>
    </row>
    <row r="88" spans="2:47" x14ac:dyDescent="0.25">
      <c r="B88" s="20" t="str">
        <f>_xlfn.XLOOKUP(C88,Country!$E$4:$E$273,Country!$B$4:$B$273)</f>
        <v>Asia</v>
      </c>
      <c r="C88" s="20" t="s">
        <v>401</v>
      </c>
      <c r="D88" s="20" t="s">
        <v>671</v>
      </c>
      <c r="E88" s="20">
        <v>140</v>
      </c>
      <c r="F88" s="20">
        <f t="shared" si="5"/>
        <v>5857.6</v>
      </c>
      <c r="G88" s="20">
        <f t="shared" si="4"/>
        <v>3979</v>
      </c>
      <c r="K88" s="20"/>
      <c r="L88" s="20"/>
      <c r="M88" s="20"/>
      <c r="N88" s="20"/>
      <c r="AR88" s="20" t="str">
        <f>_xlfn.XLOOKUP(AS88,Country!$E$4:$E$273,Country!$B$4:$B$273)</f>
        <v>Asia</v>
      </c>
      <c r="AS88" s="20" t="s">
        <v>363</v>
      </c>
      <c r="AT88" s="20" t="s">
        <v>455</v>
      </c>
      <c r="AU88" s="20">
        <v>3682</v>
      </c>
    </row>
    <row r="89" spans="2:47" x14ac:dyDescent="0.25">
      <c r="B89" s="20" t="e">
        <f>_xlfn.XLOOKUP(C89,Country!$E$4:$E$273,Country!$B$4:$B$273)</f>
        <v>#N/A</v>
      </c>
      <c r="C89" s="20" t="s">
        <v>402</v>
      </c>
      <c r="D89" s="20" t="s">
        <v>676</v>
      </c>
      <c r="E89" s="20">
        <v>160</v>
      </c>
      <c r="F89" s="20">
        <f t="shared" si="5"/>
        <v>6694.4000000000005</v>
      </c>
      <c r="G89" s="20">
        <f t="shared" si="4"/>
        <v>4111</v>
      </c>
      <c r="K89" s="20"/>
      <c r="L89" s="20"/>
      <c r="M89" s="20"/>
      <c r="N89" s="20"/>
      <c r="AR89" s="20" t="str">
        <f>_xlfn.XLOOKUP(AS89,Country!$E$4:$E$273,Country!$B$4:$B$273)</f>
        <v>Europe</v>
      </c>
      <c r="AS89" s="20" t="s">
        <v>364</v>
      </c>
      <c r="AT89" s="20" t="s">
        <v>1420</v>
      </c>
      <c r="AU89" s="20">
        <v>2444</v>
      </c>
    </row>
    <row r="90" spans="2:47" x14ac:dyDescent="0.25">
      <c r="B90" s="20" t="str">
        <f>_xlfn.XLOOKUP(C90,Country!$E$4:$E$273,Country!$B$4:$B$273)</f>
        <v>Europe</v>
      </c>
      <c r="C90" s="20" t="s">
        <v>403</v>
      </c>
      <c r="D90" s="20" t="s">
        <v>677</v>
      </c>
      <c r="E90" s="20">
        <v>140</v>
      </c>
      <c r="F90" s="20">
        <f t="shared" si="5"/>
        <v>5857.6</v>
      </c>
      <c r="G90" s="20">
        <f t="shared" si="4"/>
        <v>2705</v>
      </c>
      <c r="K90" s="20"/>
      <c r="L90" s="20"/>
      <c r="M90" s="20"/>
      <c r="N90" s="20"/>
      <c r="AR90" s="20" t="str">
        <f>_xlfn.XLOOKUP(AS90,Country!$E$4:$E$273,Country!$B$4:$B$273)</f>
        <v>NorthAmerica</v>
      </c>
      <c r="AS90" s="20" t="s">
        <v>365</v>
      </c>
      <c r="AT90" s="20" t="s">
        <v>450</v>
      </c>
      <c r="AU90" s="20">
        <v>4942</v>
      </c>
    </row>
    <row r="91" spans="2:47" x14ac:dyDescent="0.25">
      <c r="B91" s="20" t="str">
        <f>_xlfn.XLOOKUP(C91,Country!$E$4:$E$273,Country!$B$4:$B$273)</f>
        <v>Africa</v>
      </c>
      <c r="C91" s="20" t="s">
        <v>404</v>
      </c>
      <c r="D91" s="20" t="s">
        <v>430</v>
      </c>
      <c r="E91" s="20">
        <v>220</v>
      </c>
      <c r="F91" s="20">
        <f t="shared" si="5"/>
        <v>9204.8000000000011</v>
      </c>
      <c r="G91" s="20">
        <f t="shared" si="4"/>
        <v>5783</v>
      </c>
      <c r="K91" s="20"/>
      <c r="L91" s="20"/>
      <c r="M91" s="20"/>
      <c r="N91" s="20"/>
      <c r="AR91" s="20" t="str">
        <f>_xlfn.XLOOKUP(AS91,Country!$E$4:$E$273,Country!$B$4:$B$273)</f>
        <v>Asia</v>
      </c>
      <c r="AS91" s="20" t="s">
        <v>366</v>
      </c>
      <c r="AT91" s="20" t="s">
        <v>622</v>
      </c>
      <c r="AU91" s="20">
        <v>2521</v>
      </c>
    </row>
    <row r="92" spans="2:47" x14ac:dyDescent="0.25">
      <c r="B92" s="20" t="str">
        <f>_xlfn.XLOOKUP(C92,Country!$E$4:$E$273,Country!$B$4:$B$273)</f>
        <v>SouthAmerica</v>
      </c>
      <c r="C92" s="20" t="s">
        <v>405</v>
      </c>
      <c r="D92" s="20" t="s">
        <v>1228</v>
      </c>
      <c r="E92" s="20">
        <v>120</v>
      </c>
      <c r="F92" s="20">
        <f t="shared" si="5"/>
        <v>5020.8</v>
      </c>
      <c r="G92" s="20">
        <f t="shared" si="4"/>
        <v>4799</v>
      </c>
      <c r="K92" s="20"/>
      <c r="L92" s="20"/>
      <c r="M92" s="20"/>
      <c r="N92" s="20"/>
      <c r="AR92" s="20" t="str">
        <f>_xlfn.XLOOKUP(AS92,Country!$E$4:$E$273,Country!$B$4:$B$273)</f>
        <v>Asia</v>
      </c>
      <c r="AS92" s="20" t="s">
        <v>367</v>
      </c>
      <c r="AT92" s="20" t="s">
        <v>623</v>
      </c>
      <c r="AU92" s="20">
        <v>4026</v>
      </c>
    </row>
    <row r="93" spans="2:47" x14ac:dyDescent="0.25">
      <c r="B93" s="20" t="str">
        <f>_xlfn.XLOOKUP(C93,Country!$E$4:$E$273,Country!$B$4:$B$273)</f>
        <v>Europe</v>
      </c>
      <c r="C93" s="20" t="s">
        <v>406</v>
      </c>
      <c r="D93" s="20" t="s">
        <v>432</v>
      </c>
      <c r="E93" s="20">
        <v>70</v>
      </c>
      <c r="F93" s="20">
        <f t="shared" si="5"/>
        <v>2928.8</v>
      </c>
      <c r="G93" s="20">
        <f t="shared" si="4"/>
        <v>1587</v>
      </c>
      <c r="K93" s="20"/>
      <c r="L93" s="20"/>
      <c r="M93" s="20"/>
      <c r="N93" s="20"/>
      <c r="AR93" s="20" t="str">
        <f>_xlfn.XLOOKUP(AS93,Country!$E$4:$E$273,Country!$B$4:$B$273)</f>
        <v>Asia</v>
      </c>
      <c r="AS93" s="20" t="s">
        <v>514</v>
      </c>
      <c r="AT93" s="20" t="s">
        <v>1401</v>
      </c>
      <c r="AU93" s="20">
        <v>2257</v>
      </c>
    </row>
    <row r="94" spans="2:47" x14ac:dyDescent="0.25">
      <c r="B94" s="20" t="str">
        <f>_xlfn.XLOOKUP(C94,Country!$E$4:$E$273,Country!$B$4:$B$273)</f>
        <v>Europe</v>
      </c>
      <c r="C94" s="20" t="s">
        <v>407</v>
      </c>
      <c r="D94" s="20" t="s">
        <v>433</v>
      </c>
      <c r="E94" s="20">
        <v>80</v>
      </c>
      <c r="F94" s="20">
        <f t="shared" si="5"/>
        <v>3347.2000000000003</v>
      </c>
      <c r="G94" s="20">
        <f t="shared" si="4"/>
        <v>2158</v>
      </c>
      <c r="K94" s="20"/>
      <c r="L94" s="20"/>
      <c r="M94" s="20"/>
      <c r="N94" s="20"/>
      <c r="AR94" s="20" t="str">
        <f>_xlfn.XLOOKUP(AS94,Country!$E$4:$E$273,Country!$B$4:$B$273)</f>
        <v>Africa</v>
      </c>
      <c r="AS94" s="20" t="s">
        <v>368</v>
      </c>
      <c r="AT94" s="20" t="s">
        <v>625</v>
      </c>
      <c r="AU94" s="20">
        <v>5803</v>
      </c>
    </row>
    <row r="95" spans="2:47" x14ac:dyDescent="0.25">
      <c r="B95" s="20" t="str">
        <f>_xlfn.XLOOKUP(C95,Country!$E$4:$E$273,Country!$B$4:$B$273)</f>
        <v>Asia</v>
      </c>
      <c r="C95" s="20" t="s">
        <v>408</v>
      </c>
      <c r="D95" s="20" t="s">
        <v>943</v>
      </c>
      <c r="E95" s="20">
        <v>140</v>
      </c>
      <c r="F95" s="20">
        <f t="shared" si="5"/>
        <v>5857.6</v>
      </c>
      <c r="G95" s="20" t="e">
        <f t="shared" si="4"/>
        <v>#N/A</v>
      </c>
      <c r="K95" s="20"/>
      <c r="L95" s="20"/>
      <c r="M95" s="20"/>
      <c r="N95" s="20"/>
      <c r="AR95" s="20" t="str">
        <f>_xlfn.XLOOKUP(AS95,Country!$E$4:$E$273,Country!$B$4:$B$273)</f>
        <v>Oceania</v>
      </c>
      <c r="AS95" s="20" t="s">
        <v>515</v>
      </c>
      <c r="AT95" s="20" t="s">
        <v>1439</v>
      </c>
      <c r="AU95" s="20">
        <v>6229</v>
      </c>
    </row>
    <row r="96" spans="2:47" x14ac:dyDescent="0.25">
      <c r="B96" s="20" t="str">
        <f>_xlfn.XLOOKUP(C96,Country!$E$4:$E$273,Country!$B$4:$B$273)</f>
        <v>Asia</v>
      </c>
      <c r="C96" s="20" t="s">
        <v>409</v>
      </c>
      <c r="D96" s="20" t="s">
        <v>426</v>
      </c>
      <c r="E96" s="20">
        <v>140</v>
      </c>
      <c r="F96" s="20">
        <f t="shared" si="5"/>
        <v>5857.6</v>
      </c>
      <c r="G96" s="20">
        <f t="shared" si="4"/>
        <v>4862</v>
      </c>
      <c r="K96" s="20"/>
      <c r="L96" s="20"/>
      <c r="M96" s="20"/>
      <c r="N96" s="20"/>
      <c r="AR96" s="20" t="e">
        <f>_xlfn.XLOOKUP(AS96,Country!$E$4:$E$273,Country!$B$4:$B$273)</f>
        <v>#N/A</v>
      </c>
      <c r="AS96" s="20" t="s">
        <v>869</v>
      </c>
      <c r="AT96" s="20" t="s">
        <v>1370</v>
      </c>
      <c r="AU96" s="20">
        <v>2335</v>
      </c>
    </row>
    <row r="97" spans="2:47" x14ac:dyDescent="0.25">
      <c r="B97" s="20" t="str">
        <f>_xlfn.XLOOKUP(C97,Country!$E$4:$E$273,Country!$B$4:$B$273)</f>
        <v>Africa</v>
      </c>
      <c r="C97" s="20" t="s">
        <v>410</v>
      </c>
      <c r="D97" s="20" t="s">
        <v>802</v>
      </c>
      <c r="E97" s="20">
        <v>160</v>
      </c>
      <c r="F97" s="20">
        <f t="shared" si="5"/>
        <v>6694.4000000000005</v>
      </c>
      <c r="G97" s="20">
        <f t="shared" si="4"/>
        <v>3262</v>
      </c>
      <c r="K97" s="20"/>
      <c r="L97" s="20"/>
      <c r="M97" s="20"/>
      <c r="N97" s="20"/>
      <c r="AR97" s="20" t="e">
        <f>_xlfn.XLOOKUP(AS97,Country!$E$4:$E$273,Country!$B$4:$B$273)</f>
        <v>#N/A</v>
      </c>
      <c r="AS97" s="20" t="s">
        <v>872</v>
      </c>
      <c r="AT97" s="20" t="s">
        <v>658</v>
      </c>
      <c r="AU97" s="20">
        <v>2535</v>
      </c>
    </row>
    <row r="98" spans="2:47" x14ac:dyDescent="0.25">
      <c r="B98" s="20" t="str">
        <f>_xlfn.XLOOKUP(C98,Country!$E$4:$E$273,Country!$B$4:$B$273)</f>
        <v>Asia</v>
      </c>
      <c r="C98" s="20" t="s">
        <v>411</v>
      </c>
      <c r="D98" s="20" t="s">
        <v>428</v>
      </c>
      <c r="E98" s="20">
        <v>140</v>
      </c>
      <c r="F98" s="20">
        <f t="shared" si="5"/>
        <v>5857.6</v>
      </c>
      <c r="G98" s="20">
        <f t="shared" si="4"/>
        <v>2924</v>
      </c>
      <c r="K98" s="20"/>
      <c r="L98" s="20"/>
      <c r="M98" s="20"/>
      <c r="N98" s="20"/>
      <c r="AR98" s="20" t="str">
        <f>_xlfn.XLOOKUP(AS98,Country!$E$4:$E$273,Country!$B$4:$B$273)</f>
        <v>Asia</v>
      </c>
      <c r="AS98" s="20" t="s">
        <v>369</v>
      </c>
      <c r="AT98" s="20" t="s">
        <v>449</v>
      </c>
      <c r="AU98" s="20">
        <v>4214</v>
      </c>
    </row>
    <row r="99" spans="2:47" x14ac:dyDescent="0.25">
      <c r="B99" s="20" t="str">
        <f>_xlfn.XLOOKUP(C99,Country!$E$4:$E$273,Country!$B$4:$B$273)</f>
        <v>SouthAmerica</v>
      </c>
      <c r="C99" s="20" t="s">
        <v>412</v>
      </c>
      <c r="D99" s="20" t="s">
        <v>429</v>
      </c>
      <c r="E99" s="20">
        <v>160</v>
      </c>
      <c r="F99" s="20">
        <f t="shared" si="5"/>
        <v>6694.4000000000005</v>
      </c>
      <c r="G99" s="20">
        <f t="shared" si="4"/>
        <v>3235</v>
      </c>
      <c r="K99" s="20"/>
      <c r="L99" s="20"/>
      <c r="M99" s="20"/>
      <c r="N99" s="20"/>
      <c r="AR99" s="20" t="str">
        <f>_xlfn.XLOOKUP(AS99,Country!$E$4:$E$273,Country!$B$4:$B$273)</f>
        <v>Asia</v>
      </c>
      <c r="AS99" s="20" t="s">
        <v>516</v>
      </c>
      <c r="AT99" s="20" t="s">
        <v>1403</v>
      </c>
      <c r="AU99" s="20">
        <v>3094</v>
      </c>
    </row>
    <row r="100" spans="2:47" x14ac:dyDescent="0.25">
      <c r="B100" s="20" t="s">
        <v>1360</v>
      </c>
      <c r="C100" s="20" t="s">
        <v>420</v>
      </c>
      <c r="D100" s="20" t="s">
        <v>1458</v>
      </c>
      <c r="E100" s="20">
        <v>100</v>
      </c>
      <c r="F100" s="20">
        <f t="shared" si="5"/>
        <v>4184</v>
      </c>
      <c r="G100" s="20" t="e">
        <f t="shared" si="4"/>
        <v>#N/A</v>
      </c>
      <c r="K100" s="20"/>
      <c r="L100" s="20"/>
      <c r="M100" s="20"/>
      <c r="N100" s="20"/>
      <c r="AR100" s="20" t="str">
        <f>_xlfn.XLOOKUP(AS100,Country!$E$4:$E$273,Country!$B$4:$B$273)</f>
        <v>Asia</v>
      </c>
      <c r="AS100" s="20" t="s">
        <v>879</v>
      </c>
      <c r="AT100" s="20" t="s">
        <v>1404</v>
      </c>
      <c r="AU100" s="20">
        <v>4735</v>
      </c>
    </row>
    <row r="101" spans="2:47" x14ac:dyDescent="0.25">
      <c r="B101" s="20" t="s">
        <v>1360</v>
      </c>
      <c r="C101" s="20" t="s">
        <v>421</v>
      </c>
      <c r="D101" s="20" t="s">
        <v>1459</v>
      </c>
      <c r="E101" s="20">
        <v>180</v>
      </c>
      <c r="F101" s="20">
        <f t="shared" si="5"/>
        <v>7531.2000000000007</v>
      </c>
      <c r="G101" s="20" t="e">
        <f t="shared" si="4"/>
        <v>#N/A</v>
      </c>
      <c r="K101" s="20"/>
      <c r="L101" s="20"/>
      <c r="M101" s="20"/>
      <c r="N101" s="20"/>
      <c r="AR101" s="20" t="str">
        <f>_xlfn.XLOOKUP(AS101,Country!$E$4:$E$273,Country!$B$4:$B$273)</f>
        <v>Europe</v>
      </c>
      <c r="AS101" s="20" t="s">
        <v>517</v>
      </c>
      <c r="AT101" s="20" t="s">
        <v>628</v>
      </c>
      <c r="AU101" s="20">
        <v>1671</v>
      </c>
    </row>
    <row r="102" spans="2:47" x14ac:dyDescent="0.25">
      <c r="B102" s="20" t="s">
        <v>1360</v>
      </c>
      <c r="C102" s="20" t="s">
        <v>422</v>
      </c>
      <c r="D102" s="20" t="s">
        <v>1460</v>
      </c>
      <c r="E102" s="20">
        <v>140</v>
      </c>
      <c r="F102" s="20">
        <f t="shared" si="5"/>
        <v>5857.6</v>
      </c>
      <c r="G102" s="20" t="e">
        <f t="shared" si="4"/>
        <v>#N/A</v>
      </c>
      <c r="K102" s="20"/>
      <c r="L102" s="20"/>
      <c r="M102" s="20"/>
      <c r="N102" s="20"/>
      <c r="AR102" s="20" t="str">
        <f>_xlfn.XLOOKUP(AS102,Country!$E$4:$E$273,Country!$B$4:$B$273)</f>
        <v>Asia</v>
      </c>
      <c r="AS102" s="20" t="s">
        <v>371</v>
      </c>
      <c r="AT102" s="20" t="s">
        <v>446</v>
      </c>
      <c r="AU102" s="20">
        <v>2953</v>
      </c>
    </row>
    <row r="103" spans="2:47" x14ac:dyDescent="0.25">
      <c r="B103" s="20" t="str">
        <f>_xlfn.XLOOKUP(C103,Country!$E$4:$E$273,Country!$B$4:$B$273)</f>
        <v>Africa</v>
      </c>
      <c r="C103" s="20" t="s">
        <v>413</v>
      </c>
      <c r="D103" s="20" t="s">
        <v>419</v>
      </c>
      <c r="E103" s="35">
        <v>160</v>
      </c>
      <c r="F103" s="20">
        <f t="shared" si="5"/>
        <v>6694.4000000000005</v>
      </c>
      <c r="G103" s="20">
        <f t="shared" si="4"/>
        <v>5499</v>
      </c>
      <c r="K103" s="20"/>
      <c r="L103" s="20"/>
      <c r="M103" s="20"/>
      <c r="N103" s="20"/>
      <c r="AR103" s="20" t="str">
        <f>_xlfn.XLOOKUP(AS103,Country!$E$4:$E$273,Country!$B$4:$B$273)</f>
        <v>Africa</v>
      </c>
      <c r="AS103" s="20" t="s">
        <v>518</v>
      </c>
      <c r="AT103" s="20" t="s">
        <v>1385</v>
      </c>
      <c r="AU103" s="20">
        <v>4439</v>
      </c>
    </row>
    <row r="104" spans="2:47" x14ac:dyDescent="0.25">
      <c r="B104" s="20" t="str">
        <f>_xlfn.XLOOKUP(C104,Country!$E$4:$E$273,Country!$B$4:$B$273)</f>
        <v>Asia</v>
      </c>
      <c r="C104" s="20" t="s">
        <v>414</v>
      </c>
      <c r="D104" s="20" t="s">
        <v>423</v>
      </c>
      <c r="E104" s="20">
        <v>140</v>
      </c>
      <c r="F104" s="20">
        <f t="shared" si="5"/>
        <v>5857.6</v>
      </c>
      <c r="G104" s="20">
        <f t="shared" si="4"/>
        <v>4239</v>
      </c>
      <c r="K104" s="20"/>
      <c r="L104" s="20"/>
      <c r="M104" s="20"/>
      <c r="N104" s="20"/>
      <c r="AR104" s="20" t="str">
        <f>_xlfn.XLOOKUP(AS104,Country!$E$4:$E$273,Country!$B$4:$B$273)</f>
        <v>Africa</v>
      </c>
      <c r="AS104" s="20" t="s">
        <v>519</v>
      </c>
      <c r="AT104" s="20" t="s">
        <v>1386</v>
      </c>
      <c r="AU104" s="20">
        <v>4926</v>
      </c>
    </row>
    <row r="105" spans="2:47" x14ac:dyDescent="0.25">
      <c r="B105" s="20" t="str">
        <f>_xlfn.XLOOKUP(C105,Country!$E$4:$E$273,Country!$B$4:$B$273)</f>
        <v>SouthAmerica</v>
      </c>
      <c r="C105" s="20" t="s">
        <v>415</v>
      </c>
      <c r="D105" s="20" t="s">
        <v>424</v>
      </c>
      <c r="E105" s="20">
        <v>160</v>
      </c>
      <c r="F105" s="20">
        <f t="shared" si="5"/>
        <v>6694.4000000000005</v>
      </c>
      <c r="G105" s="20">
        <f t="shared" si="4"/>
        <v>5211</v>
      </c>
      <c r="K105" s="20"/>
      <c r="L105" s="20"/>
      <c r="M105" s="20"/>
      <c r="N105" s="20"/>
      <c r="AR105" s="20" t="e">
        <f>_xlfn.XLOOKUP(AS105,Country!$E$4:$E$273,Country!$B$4:$B$273)</f>
        <v>#N/A</v>
      </c>
      <c r="AS105" s="20" t="s">
        <v>520</v>
      </c>
      <c r="AT105" s="20" t="s">
        <v>631</v>
      </c>
      <c r="AU105" s="20">
        <v>3861</v>
      </c>
    </row>
    <row r="106" spans="2:47" x14ac:dyDescent="0.25">
      <c r="B106" s="20" t="str">
        <f>_xlfn.XLOOKUP(C106,Country!$E$4:$E$273,Country!$B$4:$B$273)</f>
        <v>Africa</v>
      </c>
      <c r="C106" s="20" t="s">
        <v>416</v>
      </c>
      <c r="D106" s="20" t="s">
        <v>808</v>
      </c>
      <c r="E106" s="20">
        <v>180</v>
      </c>
      <c r="F106" s="20">
        <f t="shared" si="5"/>
        <v>7531.2000000000007</v>
      </c>
      <c r="G106" s="20">
        <f t="shared" si="4"/>
        <v>5265</v>
      </c>
      <c r="K106" s="20"/>
      <c r="L106" s="20"/>
      <c r="M106" s="20"/>
      <c r="N106" s="20"/>
      <c r="AR106" s="20" t="str">
        <f>_xlfn.XLOOKUP(AS106,Country!$E$4:$E$273,Country!$B$4:$B$273)</f>
        <v>Europe</v>
      </c>
      <c r="AS106" s="20" t="s">
        <v>521</v>
      </c>
      <c r="AT106" s="20" t="s">
        <v>632</v>
      </c>
      <c r="AU106" s="20">
        <v>1801</v>
      </c>
    </row>
    <row r="107" spans="2:47" x14ac:dyDescent="0.25">
      <c r="K107" s="20"/>
      <c r="L107" s="20"/>
      <c r="M107" s="20"/>
      <c r="N107" s="20"/>
      <c r="AR107" s="20" t="str">
        <f>_xlfn.XLOOKUP(AS107,Country!$E$4:$E$273,Country!$B$4:$B$273)</f>
        <v>Europe</v>
      </c>
      <c r="AS107" s="20" t="s">
        <v>372</v>
      </c>
      <c r="AT107" s="20" t="s">
        <v>447</v>
      </c>
      <c r="AU107" s="20">
        <v>1687</v>
      </c>
    </row>
    <row r="108" spans="2:47" x14ac:dyDescent="0.25">
      <c r="K108" s="20"/>
      <c r="L108" s="20"/>
      <c r="M108" s="20"/>
      <c r="N108" s="20"/>
      <c r="AR108" s="20" t="str">
        <f>_xlfn.XLOOKUP(AS108,Country!$E$4:$E$273,Country!$B$4:$B$273)</f>
        <v>Africa</v>
      </c>
      <c r="AS108" s="20" t="s">
        <v>374</v>
      </c>
      <c r="AT108" s="20" t="s">
        <v>443</v>
      </c>
      <c r="AU108" s="20">
        <v>4771</v>
      </c>
    </row>
    <row r="109" spans="2:47" x14ac:dyDescent="0.25">
      <c r="K109" s="20"/>
      <c r="L109" s="20"/>
      <c r="M109" s="20"/>
      <c r="N109" s="20"/>
      <c r="AR109" s="20" t="str">
        <f>_xlfn.XLOOKUP(AS109,Country!$E$4:$E$273,Country!$B$4:$B$273)</f>
        <v>Africa</v>
      </c>
      <c r="AS109" s="20" t="s">
        <v>522</v>
      </c>
      <c r="AT109" s="20" t="s">
        <v>1387</v>
      </c>
      <c r="AU109" s="20">
        <v>5019</v>
      </c>
    </row>
    <row r="110" spans="2:47" x14ac:dyDescent="0.25">
      <c r="K110" s="20"/>
      <c r="L110" s="20"/>
      <c r="M110" s="20"/>
      <c r="N110" s="20"/>
      <c r="AR110" s="20" t="str">
        <f>_xlfn.XLOOKUP(AS110,Country!$E$4:$E$273,Country!$B$4:$B$273)</f>
        <v>Asia</v>
      </c>
      <c r="AS110" s="20" t="s">
        <v>377</v>
      </c>
      <c r="AT110" s="20" t="s">
        <v>634</v>
      </c>
      <c r="AU110" s="20">
        <v>5225</v>
      </c>
    </row>
    <row r="111" spans="2:47" x14ac:dyDescent="0.25">
      <c r="K111" s="20"/>
      <c r="L111" s="20"/>
      <c r="M111" s="20"/>
      <c r="N111" s="20"/>
      <c r="AR111" s="20" t="str">
        <f>_xlfn.XLOOKUP(AS111,Country!$E$4:$E$273,Country!$B$4:$B$273)</f>
        <v>Asia</v>
      </c>
      <c r="AS111" s="20" t="s">
        <v>523</v>
      </c>
      <c r="AT111" s="20" t="s">
        <v>1405</v>
      </c>
      <c r="AU111" s="20">
        <v>10224</v>
      </c>
    </row>
    <row r="112" spans="2:47" x14ac:dyDescent="0.25">
      <c r="K112" s="20"/>
      <c r="L112" s="20"/>
      <c r="M112" s="20"/>
      <c r="N112" s="20"/>
      <c r="AR112" s="20" t="str">
        <f>_xlfn.XLOOKUP(AS112,Country!$E$4:$E$273,Country!$B$4:$B$273)</f>
        <v>Africa</v>
      </c>
      <c r="AS112" s="20" t="s">
        <v>375</v>
      </c>
      <c r="AT112" s="20" t="s">
        <v>444</v>
      </c>
      <c r="AU112" s="20">
        <v>5617</v>
      </c>
    </row>
    <row r="113" spans="11:47" x14ac:dyDescent="0.25">
      <c r="K113" s="20"/>
      <c r="L113" s="20"/>
      <c r="M113" s="20"/>
      <c r="N113" s="20"/>
      <c r="AR113" s="20" t="str">
        <f>_xlfn.XLOOKUP(AS113,Country!$E$4:$E$273,Country!$B$4:$B$273)</f>
        <v>Europe</v>
      </c>
      <c r="AS113" s="20" t="s">
        <v>376</v>
      </c>
      <c r="AT113" s="20" t="s">
        <v>1421</v>
      </c>
      <c r="AU113" s="20">
        <v>3091</v>
      </c>
    </row>
    <row r="114" spans="11:47" x14ac:dyDescent="0.25">
      <c r="K114" s="20"/>
      <c r="L114" s="20"/>
      <c r="M114" s="20"/>
      <c r="N114" s="20"/>
      <c r="AR114" s="20" t="e">
        <f>_xlfn.XLOOKUP(AS114,Country!$E$4:$E$273,Country!$B$4:$B$273)</f>
        <v>#N/A</v>
      </c>
      <c r="AS114" s="20" t="s">
        <v>524</v>
      </c>
      <c r="AT114" s="20" t="s">
        <v>636</v>
      </c>
      <c r="AU114" s="20">
        <v>5325</v>
      </c>
    </row>
    <row r="115" spans="11:47" x14ac:dyDescent="0.25">
      <c r="K115" s="20"/>
      <c r="L115" s="20"/>
      <c r="M115" s="20"/>
      <c r="N115" s="20"/>
      <c r="AR115" s="20" t="str">
        <f>_xlfn.XLOOKUP(AS115,Country!$E$4:$E$273,Country!$B$4:$B$273)</f>
        <v>Africa</v>
      </c>
      <c r="AS115" s="20" t="s">
        <v>379</v>
      </c>
      <c r="AT115" s="20" t="s">
        <v>1388</v>
      </c>
      <c r="AU115" s="20">
        <v>5547</v>
      </c>
    </row>
    <row r="116" spans="11:47" x14ac:dyDescent="0.25">
      <c r="K116" s="20"/>
      <c r="L116" s="20"/>
      <c r="M116" s="20"/>
      <c r="N116" s="20"/>
      <c r="AR116" s="20" t="str">
        <f>_xlfn.XLOOKUP(AS116,Country!$E$4:$E$273,Country!$B$4:$B$273)</f>
        <v>Africa</v>
      </c>
      <c r="AS116" s="20" t="s">
        <v>525</v>
      </c>
      <c r="AT116" s="20" t="s">
        <v>1389</v>
      </c>
      <c r="AU116" s="20">
        <v>5055</v>
      </c>
    </row>
    <row r="117" spans="11:47" x14ac:dyDescent="0.25">
      <c r="K117" s="20"/>
      <c r="L117" s="20"/>
      <c r="M117" s="20"/>
      <c r="N117" s="20"/>
      <c r="AR117" s="20" t="str">
        <f>_xlfn.XLOOKUP(AS117,Country!$E$4:$E$273,Country!$B$4:$B$273)</f>
        <v>NorthAmerica</v>
      </c>
      <c r="AS117" s="20" t="s">
        <v>380</v>
      </c>
      <c r="AT117" s="20" t="s">
        <v>638</v>
      </c>
      <c r="AU117" s="20">
        <v>4974</v>
      </c>
    </row>
    <row r="118" spans="11:47" x14ac:dyDescent="0.25">
      <c r="K118" s="20"/>
      <c r="L118" s="20"/>
      <c r="M118" s="20"/>
      <c r="N118" s="20"/>
      <c r="AR118" s="20" t="str">
        <f>_xlfn.XLOOKUP(AS118,Country!$E$4:$E$273,Country!$B$4:$B$273)</f>
        <v>Oceania</v>
      </c>
      <c r="AS118" s="20" t="s">
        <v>1258</v>
      </c>
      <c r="AT118" s="20" t="s">
        <v>639</v>
      </c>
      <c r="AU118" s="20">
        <v>4587</v>
      </c>
    </row>
    <row r="119" spans="11:47" x14ac:dyDescent="0.25">
      <c r="K119" s="20"/>
      <c r="L119" s="20"/>
      <c r="M119" s="20"/>
      <c r="N119" s="20"/>
      <c r="AR119" s="20" t="str">
        <f>_xlfn.XLOOKUP(AS119,Country!$E$4:$E$273,Country!$B$4:$B$273)</f>
        <v>Europe</v>
      </c>
      <c r="AS119" s="20" t="s">
        <v>1036</v>
      </c>
      <c r="AT119" s="20" t="s">
        <v>1372</v>
      </c>
      <c r="AU119" s="20">
        <v>1910</v>
      </c>
    </row>
    <row r="120" spans="11:47" x14ac:dyDescent="0.25">
      <c r="K120" s="20"/>
      <c r="L120" s="20"/>
      <c r="M120" s="20"/>
      <c r="N120" s="20"/>
      <c r="AR120" s="20" t="str">
        <f>_xlfn.XLOOKUP(AS120,Country!$E$4:$E$273,Country!$B$4:$B$273)</f>
        <v>Europe</v>
      </c>
      <c r="AS120" s="20" t="s">
        <v>526</v>
      </c>
      <c r="AT120" s="20" t="s">
        <v>640</v>
      </c>
      <c r="AU120" s="20">
        <v>1907</v>
      </c>
    </row>
    <row r="121" spans="11:47" x14ac:dyDescent="0.25">
      <c r="K121" s="20"/>
      <c r="L121" s="20"/>
      <c r="M121" s="20"/>
      <c r="N121" s="20"/>
      <c r="AR121" s="20" t="str">
        <f>_xlfn.XLOOKUP(AS121,Country!$E$4:$E$273,Country!$B$4:$B$273)</f>
        <v>Asia</v>
      </c>
      <c r="AS121" s="20" t="s">
        <v>527</v>
      </c>
      <c r="AT121" s="20" t="s">
        <v>641</v>
      </c>
      <c r="AU121" s="20">
        <v>2226</v>
      </c>
    </row>
    <row r="122" spans="11:47" x14ac:dyDescent="0.25">
      <c r="K122" s="20"/>
      <c r="L122" s="20"/>
      <c r="M122" s="20"/>
      <c r="N122" s="20"/>
      <c r="AR122" s="20" t="str">
        <f>_xlfn.XLOOKUP(AS122,Country!$E$4:$E$273,Country!$B$4:$B$273)</f>
        <v>Africa</v>
      </c>
      <c r="AS122" s="20" t="s">
        <v>378</v>
      </c>
      <c r="AT122" s="20" t="s">
        <v>441</v>
      </c>
      <c r="AU122" s="20">
        <v>3568</v>
      </c>
    </row>
    <row r="123" spans="11:47" x14ac:dyDescent="0.25">
      <c r="K123" s="20"/>
      <c r="L123" s="20"/>
      <c r="M123" s="20"/>
      <c r="N123" s="20"/>
      <c r="AR123" s="20" t="str">
        <f>_xlfn.XLOOKUP(AS123,Country!$E$4:$E$273,Country!$B$4:$B$273)</f>
        <v>Africa</v>
      </c>
      <c r="AS123" s="20" t="s">
        <v>381</v>
      </c>
      <c r="AT123" s="20" t="s">
        <v>1390</v>
      </c>
      <c r="AU123" s="20">
        <v>4646</v>
      </c>
    </row>
    <row r="124" spans="11:47" x14ac:dyDescent="0.25">
      <c r="K124" s="20"/>
      <c r="L124" s="20"/>
      <c r="M124" s="20"/>
      <c r="N124" s="20"/>
      <c r="AR124" s="20" t="str">
        <f>_xlfn.XLOOKUP(AS124,Country!$E$4:$E$273,Country!$B$4:$B$273)</f>
        <v>Asia</v>
      </c>
      <c r="AS124" s="20" t="s">
        <v>528</v>
      </c>
      <c r="AT124" s="20" t="s">
        <v>468</v>
      </c>
      <c r="AU124" s="20">
        <v>4565</v>
      </c>
    </row>
    <row r="125" spans="11:47" x14ac:dyDescent="0.25">
      <c r="K125" s="20"/>
      <c r="L125" s="20"/>
      <c r="M125" s="20"/>
      <c r="N125" s="20"/>
      <c r="AR125" s="20" t="str">
        <f>_xlfn.XLOOKUP(AS125,Country!$E$4:$E$273,Country!$B$4:$B$273)</f>
        <v>Africa</v>
      </c>
      <c r="AS125" s="20" t="s">
        <v>529</v>
      </c>
      <c r="AT125" s="20" t="s">
        <v>642</v>
      </c>
      <c r="AU125" s="20">
        <v>5305</v>
      </c>
    </row>
    <row r="126" spans="11:47" x14ac:dyDescent="0.25">
      <c r="K126" s="20"/>
      <c r="L126" s="20"/>
      <c r="M126" s="20"/>
      <c r="N126" s="20"/>
      <c r="AR126" s="20" t="str">
        <f>_xlfn.XLOOKUP(AS126,Country!$E$4:$E$273,Country!$B$4:$B$273)</f>
        <v>Oceania</v>
      </c>
      <c r="AS126" s="20" t="s">
        <v>530</v>
      </c>
      <c r="AT126" s="20" t="s">
        <v>1440</v>
      </c>
      <c r="AU126" s="20">
        <v>3022</v>
      </c>
    </row>
    <row r="127" spans="11:47" x14ac:dyDescent="0.25">
      <c r="K127" s="20"/>
      <c r="L127" s="20"/>
      <c r="M127" s="20"/>
      <c r="N127" s="20"/>
      <c r="AR127" s="20" t="str">
        <f>_xlfn.XLOOKUP(AS127,Country!$E$4:$E$273,Country!$B$4:$B$273)</f>
        <v>Asia</v>
      </c>
      <c r="AS127" s="20" t="s">
        <v>382</v>
      </c>
      <c r="AT127" s="20" t="s">
        <v>644</v>
      </c>
      <c r="AU127" s="20">
        <v>4130</v>
      </c>
    </row>
    <row r="128" spans="11:47" x14ac:dyDescent="0.25">
      <c r="K128" s="20"/>
      <c r="L128" s="20"/>
      <c r="M128" s="20"/>
      <c r="N128" s="20"/>
      <c r="AR128" s="20" t="str">
        <f>_xlfn.XLOOKUP(AS128,Country!$E$4:$E$273,Country!$B$4:$B$273)</f>
        <v>Europe</v>
      </c>
      <c r="AS128" s="20" t="s">
        <v>383</v>
      </c>
      <c r="AT128" s="20" t="s">
        <v>645</v>
      </c>
      <c r="AU128" s="20">
        <v>1662</v>
      </c>
    </row>
    <row r="129" spans="11:47" x14ac:dyDescent="0.25">
      <c r="K129" s="20"/>
      <c r="L129" s="20"/>
      <c r="M129" s="20"/>
      <c r="N129" s="20"/>
      <c r="AR129" s="20" t="e">
        <f>_xlfn.XLOOKUP(AS129,Country!$E$4:$E$273,Country!$B$4:$B$273)</f>
        <v>#N/A</v>
      </c>
      <c r="AS129" s="20" t="s">
        <v>387</v>
      </c>
      <c r="AT129" s="20" t="s">
        <v>1441</v>
      </c>
      <c r="AU129" s="20">
        <v>2487</v>
      </c>
    </row>
    <row r="130" spans="11:47" x14ac:dyDescent="0.25">
      <c r="K130" s="20"/>
      <c r="L130" s="20"/>
      <c r="M130" s="20"/>
      <c r="N130" s="20"/>
      <c r="AR130" s="20" t="str">
        <f>_xlfn.XLOOKUP(AS130,Country!$E$4:$E$273,Country!$B$4:$B$273)</f>
        <v>NorthAmerica</v>
      </c>
      <c r="AS130" s="20" t="s">
        <v>384</v>
      </c>
      <c r="AT130" s="20" t="s">
        <v>439</v>
      </c>
      <c r="AU130" s="20">
        <v>5078</v>
      </c>
    </row>
    <row r="131" spans="11:47" x14ac:dyDescent="0.25">
      <c r="K131" s="20"/>
      <c r="L131" s="20"/>
      <c r="M131" s="20"/>
      <c r="N131" s="20"/>
      <c r="AR131" s="20" t="str">
        <f>_xlfn.XLOOKUP(AS131,Country!$E$4:$E$273,Country!$B$4:$B$273)</f>
        <v>Africa</v>
      </c>
      <c r="AS131" s="20" t="s">
        <v>385</v>
      </c>
      <c r="AT131" s="20" t="s">
        <v>1391</v>
      </c>
      <c r="AU131" s="20">
        <v>5811</v>
      </c>
    </row>
    <row r="132" spans="11:47" x14ac:dyDescent="0.25">
      <c r="K132" s="20"/>
      <c r="L132" s="20"/>
      <c r="M132" s="20"/>
      <c r="N132" s="20"/>
      <c r="AR132" s="20" t="str">
        <f>_xlfn.XLOOKUP(AS132,Country!$E$4:$E$273,Country!$B$4:$B$273)</f>
        <v>Africa</v>
      </c>
      <c r="AS132" s="20" t="s">
        <v>531</v>
      </c>
      <c r="AT132" s="20" t="s">
        <v>1392</v>
      </c>
      <c r="AU132" s="20">
        <v>5251</v>
      </c>
    </row>
    <row r="133" spans="11:47" x14ac:dyDescent="0.25">
      <c r="K133" s="20"/>
      <c r="L133" s="20"/>
      <c r="M133" s="20"/>
      <c r="N133" s="20"/>
      <c r="AR133" s="20" t="str">
        <f>_xlfn.XLOOKUP(AS133,Country!$E$4:$E$273,Country!$B$4:$B$273)</f>
        <v>Oceania</v>
      </c>
      <c r="AS133" s="20" t="s">
        <v>532</v>
      </c>
      <c r="AT133" s="20" t="s">
        <v>1442</v>
      </c>
      <c r="AU133" s="20">
        <v>4687</v>
      </c>
    </row>
    <row r="134" spans="11:47" x14ac:dyDescent="0.25">
      <c r="K134" s="20"/>
      <c r="L134" s="20"/>
      <c r="M134" s="20"/>
      <c r="N134" s="20"/>
      <c r="AR134" s="20" t="e">
        <f>_xlfn.XLOOKUP(AS134,Country!$E$4:$E$273,Country!$B$4:$B$273)</f>
        <v>#N/A</v>
      </c>
      <c r="AS134" s="20" t="s">
        <v>1030</v>
      </c>
      <c r="AT134" s="20" t="s">
        <v>1371</v>
      </c>
      <c r="AU134" s="20">
        <v>2403</v>
      </c>
    </row>
    <row r="135" spans="11:47" x14ac:dyDescent="0.25">
      <c r="K135" s="20"/>
      <c r="L135" s="20"/>
      <c r="M135" s="20"/>
      <c r="N135" s="20"/>
      <c r="AR135" s="20" t="str">
        <f>_xlfn.XLOOKUP(AS135,Country!$E$4:$E$273,Country!$B$4:$B$273)</f>
        <v>Europe</v>
      </c>
      <c r="AS135" s="20" t="s">
        <v>386</v>
      </c>
      <c r="AT135" s="20" t="s">
        <v>649</v>
      </c>
      <c r="AU135" s="20">
        <v>1439</v>
      </c>
    </row>
    <row r="136" spans="11:47" x14ac:dyDescent="0.25">
      <c r="K136" s="20"/>
      <c r="L136" s="20"/>
      <c r="M136" s="20"/>
      <c r="N136" s="20"/>
      <c r="AR136" s="20" t="str">
        <f>_xlfn.XLOOKUP(AS136,Country!$E$4:$E$273,Country!$B$4:$B$273)</f>
        <v>Asia</v>
      </c>
      <c r="AS136" s="20" t="s">
        <v>388</v>
      </c>
      <c r="AT136" s="20" t="s">
        <v>437</v>
      </c>
      <c r="AU136" s="20">
        <v>5102</v>
      </c>
    </row>
    <row r="137" spans="11:47" x14ac:dyDescent="0.25">
      <c r="K137" s="20"/>
      <c r="L137" s="20"/>
      <c r="M137" s="20"/>
      <c r="N137" s="20"/>
      <c r="AR137" s="20" t="str">
        <f>_xlfn.XLOOKUP(AS137,Country!$E$4:$E$273,Country!$B$4:$B$273)</f>
        <v>Asia</v>
      </c>
      <c r="AS137" s="20" t="s">
        <v>389</v>
      </c>
      <c r="AT137" s="20" t="s">
        <v>650</v>
      </c>
      <c r="AU137" s="20">
        <v>4227</v>
      </c>
    </row>
    <row r="138" spans="11:47" x14ac:dyDescent="0.25">
      <c r="K138" s="20"/>
      <c r="L138" s="20"/>
      <c r="M138" s="20"/>
      <c r="N138" s="20"/>
      <c r="AR138" s="20" t="str">
        <f>_xlfn.XLOOKUP(AS138,Country!$E$4:$E$273,Country!$B$4:$B$273)</f>
        <v>Oceania</v>
      </c>
      <c r="AS138" s="20" t="s">
        <v>533</v>
      </c>
      <c r="AT138" s="20" t="s">
        <v>1443</v>
      </c>
      <c r="AU138" s="20">
        <v>5175</v>
      </c>
    </row>
    <row r="139" spans="11:47" x14ac:dyDescent="0.25">
      <c r="K139" s="20"/>
      <c r="L139" s="20"/>
      <c r="M139" s="20"/>
      <c r="N139" s="20"/>
      <c r="AR139" s="20" t="str">
        <f>_xlfn.XLOOKUP(AS139,Country!$E$4:$E$273,Country!$B$4:$B$273)</f>
        <v>NorthAmerica</v>
      </c>
      <c r="AS139" s="20" t="s">
        <v>390</v>
      </c>
      <c r="AT139" s="20" t="s">
        <v>435</v>
      </c>
      <c r="AU139" s="20">
        <v>4898</v>
      </c>
    </row>
    <row r="140" spans="11:47" x14ac:dyDescent="0.25">
      <c r="K140" s="20"/>
      <c r="L140" s="20"/>
      <c r="M140" s="20"/>
      <c r="N140" s="20"/>
      <c r="AR140" s="20" t="e">
        <f>_xlfn.XLOOKUP(AS140,Country!$E$4:$E$273,Country!$B$4:$B$273)</f>
        <v>#N/A</v>
      </c>
      <c r="AS140" s="20" t="s">
        <v>534</v>
      </c>
      <c r="AT140" s="20" t="s">
        <v>1444</v>
      </c>
      <c r="AU140" s="20">
        <v>5377</v>
      </c>
    </row>
    <row r="141" spans="11:47" x14ac:dyDescent="0.25">
      <c r="K141" s="20"/>
      <c r="L141" s="20"/>
      <c r="M141" s="20"/>
      <c r="N141" s="20"/>
      <c r="AR141" s="20" t="str">
        <f>_xlfn.XLOOKUP(AS141,Country!$E$4:$E$273,Country!$B$4:$B$273)</f>
        <v>SouthAmerica</v>
      </c>
      <c r="AS141" s="20" t="s">
        <v>391</v>
      </c>
      <c r="AT141" s="20" t="s">
        <v>436</v>
      </c>
      <c r="AU141" s="20">
        <v>4038</v>
      </c>
    </row>
    <row r="142" spans="11:47" x14ac:dyDescent="0.25">
      <c r="K142" s="20"/>
      <c r="L142" s="20"/>
      <c r="M142" s="20"/>
      <c r="N142" s="20"/>
      <c r="AR142" s="20" t="str">
        <f>_xlfn.XLOOKUP(AS142,Country!$E$4:$E$273,Country!$B$4:$B$273)</f>
        <v>SouthAmerica</v>
      </c>
      <c r="AS142" s="20" t="s">
        <v>392</v>
      </c>
      <c r="AT142" s="20" t="s">
        <v>653</v>
      </c>
      <c r="AU142" s="20">
        <v>5906</v>
      </c>
    </row>
    <row r="143" spans="11:47" x14ac:dyDescent="0.25">
      <c r="K143" s="20"/>
      <c r="L143" s="20"/>
      <c r="M143" s="20"/>
      <c r="N143" s="20"/>
      <c r="AR143" s="20" t="str">
        <f>_xlfn.XLOOKUP(AS143,Country!$E$4:$E$273,Country!$B$4:$B$273)</f>
        <v>Asia</v>
      </c>
      <c r="AS143" s="20" t="s">
        <v>393</v>
      </c>
      <c r="AT143" s="20" t="s">
        <v>654</v>
      </c>
      <c r="AU143" s="20">
        <v>4928</v>
      </c>
    </row>
    <row r="144" spans="11:47" x14ac:dyDescent="0.25">
      <c r="K144" s="20"/>
      <c r="L144" s="20"/>
      <c r="M144" s="20"/>
      <c r="N144" s="20"/>
      <c r="AR144" s="20" t="str">
        <f>_xlfn.XLOOKUP(AS144,Country!$E$4:$E$273,Country!$B$4:$B$273)</f>
        <v>Europe</v>
      </c>
      <c r="AS144" s="20" t="s">
        <v>394</v>
      </c>
      <c r="AT144" s="20" t="s">
        <v>655</v>
      </c>
      <c r="AU144" s="20">
        <v>1749</v>
      </c>
    </row>
    <row r="145" spans="11:47" x14ac:dyDescent="0.25">
      <c r="K145" s="20"/>
      <c r="L145" s="20"/>
      <c r="M145" s="20"/>
      <c r="N145" s="20"/>
      <c r="AR145" s="20" t="str">
        <f>_xlfn.XLOOKUP(AS145,Country!$E$4:$E$273,Country!$B$4:$B$273)</f>
        <v>Europe</v>
      </c>
      <c r="AS145" s="20" t="s">
        <v>395</v>
      </c>
      <c r="AT145" s="20" t="s">
        <v>656</v>
      </c>
      <c r="AU145" s="20">
        <v>2585</v>
      </c>
    </row>
    <row r="146" spans="11:47" x14ac:dyDescent="0.25">
      <c r="K146" s="20"/>
      <c r="L146" s="20"/>
      <c r="M146" s="20"/>
      <c r="N146" s="20"/>
      <c r="AR146" s="20" t="str">
        <f>_xlfn.XLOOKUP(AS146,Country!$E$4:$E$273,Country!$B$4:$B$273)</f>
        <v>Asia</v>
      </c>
      <c r="AS146" s="20" t="s">
        <v>535</v>
      </c>
      <c r="AT146" s="20" t="s">
        <v>1406</v>
      </c>
      <c r="AU146" s="20">
        <v>4905</v>
      </c>
    </row>
    <row r="147" spans="11:47" x14ac:dyDescent="0.25">
      <c r="K147" s="20"/>
      <c r="L147" s="20"/>
      <c r="M147" s="20"/>
      <c r="N147" s="20"/>
      <c r="AR147" s="20" t="str">
        <f>_xlfn.XLOOKUP(AS147,Country!$E$4:$E$273,Country!$B$4:$B$273)</f>
        <v>Europe</v>
      </c>
      <c r="AS147" s="20" t="s">
        <v>536</v>
      </c>
      <c r="AT147" s="20" t="s">
        <v>659</v>
      </c>
      <c r="AU147" s="20">
        <v>2071</v>
      </c>
    </row>
    <row r="148" spans="11:47" x14ac:dyDescent="0.25">
      <c r="K148" s="20"/>
      <c r="L148" s="20"/>
      <c r="M148" s="20"/>
      <c r="N148" s="20"/>
      <c r="AR148" s="20" t="str">
        <f>_xlfn.XLOOKUP(AS148,Country!$E$4:$E$273,Country!$B$4:$B$273)</f>
        <v>Europe</v>
      </c>
      <c r="AS148" s="20" t="s">
        <v>907</v>
      </c>
      <c r="AT148" s="20" t="s">
        <v>1368</v>
      </c>
      <c r="AU148" s="20">
        <v>1795</v>
      </c>
    </row>
    <row r="149" spans="11:47" x14ac:dyDescent="0.25">
      <c r="K149" s="20"/>
      <c r="L149" s="20"/>
      <c r="M149" s="20"/>
      <c r="N149" s="20"/>
      <c r="AR149" s="20" t="str">
        <f>_xlfn.XLOOKUP(AS149,Country!$E$4:$E$273,Country!$B$4:$B$273)</f>
        <v>Africa</v>
      </c>
      <c r="AS149" s="20" t="s">
        <v>537</v>
      </c>
      <c r="AT149" s="20" t="s">
        <v>1393</v>
      </c>
      <c r="AU149" s="20">
        <v>5130</v>
      </c>
    </row>
    <row r="150" spans="11:47" x14ac:dyDescent="0.25">
      <c r="K150" s="20"/>
      <c r="L150" s="20"/>
      <c r="M150" s="20"/>
      <c r="N150" s="20"/>
      <c r="AR150" s="20" t="e">
        <f>_xlfn.XLOOKUP(AS150,Country!$E$4:$E$273,Country!$B$4:$B$273)</f>
        <v>#N/A</v>
      </c>
      <c r="AS150" s="20" t="s">
        <v>538</v>
      </c>
      <c r="AT150" s="20" t="s">
        <v>1431</v>
      </c>
      <c r="AU150" s="20">
        <v>5009</v>
      </c>
    </row>
    <row r="151" spans="11:47" x14ac:dyDescent="0.25">
      <c r="K151" s="20"/>
      <c r="L151" s="20"/>
      <c r="M151" s="20"/>
      <c r="N151" s="20"/>
      <c r="AR151" s="20" t="e">
        <f>_xlfn.XLOOKUP(AS151,Country!$E$4:$E$273,Country!$B$4:$B$273)</f>
        <v>#N/A</v>
      </c>
      <c r="AS151" s="20" t="s">
        <v>539</v>
      </c>
      <c r="AT151" s="20" t="s">
        <v>1432</v>
      </c>
      <c r="AU151" s="20">
        <v>5164</v>
      </c>
    </row>
    <row r="152" spans="11:47" x14ac:dyDescent="0.25">
      <c r="K152" s="20"/>
      <c r="L152" s="20"/>
      <c r="M152" s="20"/>
      <c r="N152" s="20"/>
      <c r="AR152" s="20" t="e">
        <f>_xlfn.XLOOKUP(AS152,Country!$E$4:$E$273,Country!$B$4:$B$273)</f>
        <v>#N/A</v>
      </c>
      <c r="AS152" s="20" t="s">
        <v>540</v>
      </c>
      <c r="AT152" s="20" t="s">
        <v>1433</v>
      </c>
      <c r="AU152" s="20">
        <v>5358</v>
      </c>
    </row>
    <row r="153" spans="11:47" x14ac:dyDescent="0.25">
      <c r="K153" s="20"/>
      <c r="L153" s="20"/>
      <c r="M153" s="20"/>
      <c r="N153" s="20"/>
      <c r="AR153" s="20" t="str">
        <f>_xlfn.XLOOKUP(AS153,Country!$E$4:$E$273,Country!$B$4:$B$273)</f>
        <v>Oceania</v>
      </c>
      <c r="AS153" s="20" t="s">
        <v>541</v>
      </c>
      <c r="AT153" s="20" t="s">
        <v>664</v>
      </c>
      <c r="AU153" s="20">
        <v>4966</v>
      </c>
    </row>
    <row r="154" spans="11:47" x14ac:dyDescent="0.25">
      <c r="K154" s="20"/>
      <c r="L154" s="20"/>
      <c r="M154" s="20"/>
      <c r="N154" s="20"/>
      <c r="AR154" s="20" t="e">
        <f>_xlfn.XLOOKUP(AS154,Country!$E$4:$E$273,Country!$B$4:$B$273)</f>
        <v>#N/A</v>
      </c>
      <c r="AS154" s="20" t="s">
        <v>542</v>
      </c>
      <c r="AT154" s="20" t="s">
        <v>1422</v>
      </c>
      <c r="AU154" s="20">
        <v>1932</v>
      </c>
    </row>
    <row r="155" spans="11:47" x14ac:dyDescent="0.25">
      <c r="K155" s="20"/>
      <c r="L155" s="20"/>
      <c r="M155" s="20"/>
      <c r="N155" s="20"/>
      <c r="AR155" s="20" t="e">
        <f>_xlfn.XLOOKUP(AS155,Country!$E$4:$E$273,Country!$B$4:$B$273)</f>
        <v>#N/A</v>
      </c>
      <c r="AS155" s="20" t="s">
        <v>543</v>
      </c>
      <c r="AT155" s="20" t="s">
        <v>666</v>
      </c>
      <c r="AU155" s="20">
        <v>4422</v>
      </c>
    </row>
    <row r="156" spans="11:47" x14ac:dyDescent="0.25">
      <c r="K156" s="20"/>
      <c r="L156" s="20"/>
      <c r="M156" s="20"/>
      <c r="N156" s="20"/>
      <c r="AR156" s="20" t="e">
        <f>_xlfn.XLOOKUP(AS156,Country!$E$4:$E$273,Country!$B$4:$B$273)</f>
        <v>#N/A</v>
      </c>
      <c r="AS156" s="20" t="s">
        <v>399</v>
      </c>
      <c r="AT156" s="20" t="s">
        <v>1407</v>
      </c>
      <c r="AU156" s="20">
        <v>5384</v>
      </c>
    </row>
    <row r="157" spans="11:47" x14ac:dyDescent="0.25">
      <c r="K157" s="20"/>
      <c r="L157" s="20"/>
      <c r="M157" s="20"/>
      <c r="N157" s="20"/>
      <c r="AR157" s="20" t="str">
        <f>_xlfn.XLOOKUP(AS157,Country!$E$4:$E$273,Country!$B$4:$B$273)</f>
        <v>Africa</v>
      </c>
      <c r="AS157" s="20" t="s">
        <v>400</v>
      </c>
      <c r="AT157" s="20" t="s">
        <v>434</v>
      </c>
      <c r="AU157" s="20">
        <v>5356</v>
      </c>
    </row>
    <row r="158" spans="11:47" x14ac:dyDescent="0.25">
      <c r="K158" s="20"/>
      <c r="L158" s="20"/>
      <c r="M158" s="20"/>
      <c r="N158" s="20"/>
      <c r="AR158" s="20" t="e">
        <f>_xlfn.XLOOKUP(AS158,Country!$E$4:$E$273,Country!$B$4:$B$273)</f>
        <v>#N/A</v>
      </c>
      <c r="AS158" s="20" t="s">
        <v>544</v>
      </c>
      <c r="AT158" s="20" t="s">
        <v>668</v>
      </c>
      <c r="AU158" s="20">
        <v>2257</v>
      </c>
    </row>
    <row r="159" spans="11:47" x14ac:dyDescent="0.25">
      <c r="K159" s="20"/>
      <c r="L159" s="20"/>
      <c r="M159" s="20"/>
      <c r="N159" s="20"/>
      <c r="AR159" s="20" t="str">
        <f>_xlfn.XLOOKUP(AS159,Country!$E$4:$E$273,Country!$B$4:$B$273)</f>
        <v>Africa</v>
      </c>
      <c r="AS159" s="20" t="s">
        <v>545</v>
      </c>
      <c r="AT159" s="20" t="s">
        <v>1394</v>
      </c>
      <c r="AU159" s="20">
        <v>5570</v>
      </c>
    </row>
    <row r="160" spans="11:47" x14ac:dyDescent="0.25">
      <c r="K160" s="20"/>
      <c r="L160" s="20"/>
      <c r="M160" s="20"/>
      <c r="N160" s="20"/>
      <c r="AR160" s="20" t="e">
        <f>_xlfn.XLOOKUP(AS160,Country!$E$4:$E$273,Country!$B$4:$B$273)</f>
        <v>#N/A</v>
      </c>
      <c r="AS160" s="20" t="s">
        <v>546</v>
      </c>
      <c r="AT160" s="20" t="s">
        <v>1395</v>
      </c>
      <c r="AU160" s="20">
        <v>5087</v>
      </c>
    </row>
    <row r="161" spans="11:47" x14ac:dyDescent="0.25">
      <c r="K161" s="20"/>
      <c r="L161" s="20"/>
      <c r="M161" s="20"/>
      <c r="N161" s="20"/>
      <c r="AR161" s="20" t="str">
        <f>_xlfn.XLOOKUP(AS161,Country!$E$4:$E$273,Country!$B$4:$B$273)</f>
        <v>Asia</v>
      </c>
      <c r="AS161" s="20" t="s">
        <v>401</v>
      </c>
      <c r="AT161" s="20" t="s">
        <v>671</v>
      </c>
      <c r="AU161" s="20">
        <v>3979</v>
      </c>
    </row>
    <row r="162" spans="11:47" x14ac:dyDescent="0.25">
      <c r="K162" s="20"/>
      <c r="L162" s="20"/>
      <c r="M162" s="20"/>
      <c r="N162" s="20"/>
      <c r="AR162" s="20" t="str">
        <f>_xlfn.XLOOKUP(AS162,Country!$E$4:$E$273,Country!$B$4:$B$273)</f>
        <v>Europe</v>
      </c>
      <c r="AS162" s="20" t="s">
        <v>547</v>
      </c>
      <c r="AT162" s="20" t="s">
        <v>672</v>
      </c>
      <c r="AU162" s="20">
        <v>1795</v>
      </c>
    </row>
    <row r="163" spans="11:47" x14ac:dyDescent="0.25">
      <c r="K163" s="20"/>
      <c r="L163" s="20"/>
      <c r="M163" s="20"/>
      <c r="N163" s="20"/>
      <c r="AR163" s="20" t="str">
        <f>_xlfn.XLOOKUP(AS163,Country!$E$4:$E$273,Country!$B$4:$B$273)</f>
        <v>Europe</v>
      </c>
      <c r="AS163" s="20" t="s">
        <v>548</v>
      </c>
      <c r="AT163" s="20" t="s">
        <v>1423</v>
      </c>
      <c r="AU163" s="20">
        <v>2256</v>
      </c>
    </row>
    <row r="164" spans="11:47" x14ac:dyDescent="0.25">
      <c r="K164" s="20"/>
      <c r="L164" s="20"/>
      <c r="M164" s="20"/>
      <c r="N164" s="20"/>
      <c r="AR164" s="20" t="e">
        <f>_xlfn.XLOOKUP(AS164,Country!$E$4:$E$273,Country!$B$4:$B$273)</f>
        <v>#N/A</v>
      </c>
      <c r="AS164" s="20" t="s">
        <v>549</v>
      </c>
      <c r="AT164" s="20" t="s">
        <v>1445</v>
      </c>
      <c r="AU164" s="20">
        <v>4071</v>
      </c>
    </row>
    <row r="165" spans="11:47" x14ac:dyDescent="0.25">
      <c r="K165" s="20"/>
      <c r="L165" s="20"/>
      <c r="M165" s="20"/>
      <c r="N165" s="20"/>
      <c r="AR165" s="20" t="str">
        <f>_xlfn.XLOOKUP(AS165,Country!$E$4:$E$273,Country!$B$4:$B$273)</f>
        <v>Africa</v>
      </c>
      <c r="AS165" s="20" t="s">
        <v>550</v>
      </c>
      <c r="AT165" s="20" t="s">
        <v>1396</v>
      </c>
      <c r="AU165" s="20">
        <v>5773</v>
      </c>
    </row>
    <row r="166" spans="11:47" x14ac:dyDescent="0.25">
      <c r="K166" s="20"/>
      <c r="L166" s="20"/>
      <c r="M166" s="20"/>
      <c r="N166" s="20"/>
      <c r="AR166" s="20" t="e">
        <f>_xlfn.XLOOKUP(AS166,Country!$E$4:$E$273,Country!$B$4:$B$273)</f>
        <v>#N/A</v>
      </c>
      <c r="AS166" s="20" t="s">
        <v>402</v>
      </c>
      <c r="AT166" s="20" t="s">
        <v>676</v>
      </c>
      <c r="AU166" s="20">
        <v>4111</v>
      </c>
    </row>
    <row r="167" spans="11:47" x14ac:dyDescent="0.25">
      <c r="K167" s="20"/>
      <c r="L167" s="20"/>
      <c r="M167" s="20"/>
      <c r="N167" s="20"/>
      <c r="AR167" s="20" t="str">
        <f>_xlfn.XLOOKUP(AS167,Country!$E$4:$E$273,Country!$B$4:$B$273)</f>
        <v>Europe</v>
      </c>
      <c r="AS167" s="20" t="s">
        <v>403</v>
      </c>
      <c r="AT167" s="20" t="s">
        <v>677</v>
      </c>
      <c r="AU167" s="20">
        <v>2705</v>
      </c>
    </row>
    <row r="168" spans="11:47" x14ac:dyDescent="0.25">
      <c r="K168" s="20"/>
      <c r="L168" s="20"/>
      <c r="M168" s="20"/>
      <c r="N168" s="20"/>
      <c r="AR168" s="20" t="e">
        <f>_xlfn.XLOOKUP(AS168,Country!$E$4:$E$273,Country!$B$4:$B$273)</f>
        <v>#N/A</v>
      </c>
      <c r="AS168" s="20" t="s">
        <v>551</v>
      </c>
      <c r="AT168" s="20" t="s">
        <v>678</v>
      </c>
      <c r="AU168" s="20">
        <v>5264</v>
      </c>
    </row>
    <row r="169" spans="11:47" x14ac:dyDescent="0.25">
      <c r="K169" s="20"/>
      <c r="L169" s="20"/>
      <c r="M169" s="20"/>
      <c r="N169" s="20"/>
      <c r="AR169" s="20" t="str">
        <f>_xlfn.XLOOKUP(AS169,Country!$E$4:$E$273,Country!$B$4:$B$273)</f>
        <v>Africa</v>
      </c>
      <c r="AS169" s="20" t="s">
        <v>404</v>
      </c>
      <c r="AT169" s="20" t="s">
        <v>430</v>
      </c>
      <c r="AU169" s="20">
        <v>5783</v>
      </c>
    </row>
    <row r="170" spans="11:47" x14ac:dyDescent="0.25">
      <c r="K170" s="20"/>
      <c r="L170" s="20"/>
      <c r="M170" s="20"/>
      <c r="N170" s="20"/>
      <c r="AR170" s="20" t="str">
        <f>_xlfn.XLOOKUP(AS170,Country!$E$4:$E$273,Country!$B$4:$B$273)</f>
        <v>SouthAmerica</v>
      </c>
      <c r="AS170" s="20" t="s">
        <v>405</v>
      </c>
      <c r="AT170" s="20" t="s">
        <v>1437</v>
      </c>
      <c r="AU170" s="20">
        <v>4799</v>
      </c>
    </row>
    <row r="171" spans="11:47" x14ac:dyDescent="0.25">
      <c r="K171" s="20"/>
      <c r="L171" s="20"/>
      <c r="M171" s="20"/>
      <c r="N171" s="20"/>
      <c r="AR171" s="20" t="str">
        <f>_xlfn.XLOOKUP(AS171,Country!$E$4:$E$273,Country!$B$4:$B$273)</f>
        <v>Africa</v>
      </c>
      <c r="AS171" s="20" t="s">
        <v>552</v>
      </c>
      <c r="AT171" s="20" t="s">
        <v>1373</v>
      </c>
      <c r="AU171" s="20">
        <v>3900</v>
      </c>
    </row>
    <row r="172" spans="11:47" x14ac:dyDescent="0.25">
      <c r="K172" s="20"/>
      <c r="L172" s="20"/>
      <c r="M172" s="20"/>
      <c r="N172" s="20"/>
      <c r="AR172" s="20" t="str">
        <f>_xlfn.XLOOKUP(AS172,Country!$E$4:$E$273,Country!$B$4:$B$273)</f>
        <v>Europe</v>
      </c>
      <c r="AS172" s="20" t="s">
        <v>406</v>
      </c>
      <c r="AT172" s="20" t="s">
        <v>432</v>
      </c>
      <c r="AU172" s="20">
        <v>1587</v>
      </c>
    </row>
    <row r="173" spans="11:47" x14ac:dyDescent="0.25">
      <c r="K173" s="20"/>
      <c r="L173" s="20"/>
      <c r="M173" s="20"/>
      <c r="N173" s="20"/>
      <c r="AR173" s="20" t="str">
        <f>_xlfn.XLOOKUP(AS173,Country!$E$4:$E$273,Country!$B$4:$B$273)</f>
        <v>Europe</v>
      </c>
      <c r="AS173" s="20" t="s">
        <v>407</v>
      </c>
      <c r="AT173" s="20" t="s">
        <v>433</v>
      </c>
      <c r="AU173" s="20">
        <v>2158</v>
      </c>
    </row>
    <row r="174" spans="11:47" x14ac:dyDescent="0.25">
      <c r="K174" s="20"/>
      <c r="L174" s="20"/>
      <c r="M174" s="20"/>
      <c r="N174" s="20"/>
      <c r="AR174" s="20" t="str">
        <f>_xlfn.XLOOKUP(AS174,Country!$E$4:$E$273,Country!$B$4:$B$273)</f>
        <v>Asia</v>
      </c>
      <c r="AS174" s="20" t="s">
        <v>914</v>
      </c>
      <c r="AT174" s="20" t="s">
        <v>1369</v>
      </c>
      <c r="AU174" s="20">
        <v>3501</v>
      </c>
    </row>
    <row r="175" spans="11:47" x14ac:dyDescent="0.25">
      <c r="K175" s="20"/>
      <c r="L175" s="20"/>
      <c r="M175" s="20"/>
      <c r="N175" s="20"/>
      <c r="AR175" s="20" t="str">
        <f>_xlfn.XLOOKUP(AS175,Country!$E$4:$E$273,Country!$B$4:$B$273)</f>
        <v>Asia</v>
      </c>
      <c r="AS175" s="20" t="s">
        <v>553</v>
      </c>
      <c r="AT175" s="20" t="s">
        <v>1408</v>
      </c>
      <c r="AU175" s="20">
        <v>3538</v>
      </c>
    </row>
    <row r="176" spans="11:47" x14ac:dyDescent="0.25">
      <c r="K176" s="20"/>
      <c r="L176" s="20"/>
      <c r="M176" s="20"/>
      <c r="N176" s="20"/>
      <c r="AR176" s="20" t="str">
        <f>_xlfn.XLOOKUP(AS176,Country!$E$4:$E$273,Country!$B$4:$B$273)</f>
        <v>Africa</v>
      </c>
      <c r="AS176" s="20" t="s">
        <v>1338</v>
      </c>
      <c r="AT176" s="20" t="s">
        <v>1364</v>
      </c>
      <c r="AU176" s="20">
        <v>5483</v>
      </c>
    </row>
    <row r="177" spans="11:47" x14ac:dyDescent="0.25">
      <c r="K177" s="20"/>
      <c r="L177" s="20"/>
      <c r="M177" s="20"/>
      <c r="N177" s="20"/>
      <c r="AR177" s="20" t="str">
        <f>_xlfn.XLOOKUP(AS177,Country!$E$4:$E$273,Country!$B$4:$B$273)</f>
        <v>Asia</v>
      </c>
      <c r="AS177" s="20" t="s">
        <v>409</v>
      </c>
      <c r="AT177" s="20" t="s">
        <v>426</v>
      </c>
      <c r="AU177" s="20">
        <v>4862</v>
      </c>
    </row>
    <row r="178" spans="11:47" x14ac:dyDescent="0.25">
      <c r="K178" s="20"/>
      <c r="L178" s="20"/>
      <c r="M178" s="20"/>
      <c r="N178" s="20"/>
      <c r="AR178" s="20" t="str">
        <f>_xlfn.XLOOKUP(AS178,Country!$E$4:$E$273,Country!$B$4:$B$273)</f>
        <v>Africa</v>
      </c>
      <c r="AS178" s="20" t="s">
        <v>554</v>
      </c>
      <c r="AT178" s="20" t="s">
        <v>681</v>
      </c>
      <c r="AU178" s="20">
        <v>5307</v>
      </c>
    </row>
    <row r="179" spans="11:47" x14ac:dyDescent="0.25">
      <c r="K179" s="20"/>
      <c r="L179" s="20"/>
      <c r="M179" s="20"/>
      <c r="N179" s="20"/>
      <c r="AR179" s="20" t="str">
        <f>_xlfn.XLOOKUP(AS179,Country!$E$4:$E$273,Country!$B$4:$B$273)</f>
        <v>Oceania</v>
      </c>
      <c r="AS179" s="20" t="s">
        <v>555</v>
      </c>
      <c r="AT179" s="20" t="s">
        <v>1446</v>
      </c>
      <c r="AU179" s="20">
        <v>4087</v>
      </c>
    </row>
    <row r="180" spans="11:47" x14ac:dyDescent="0.25">
      <c r="K180" s="20"/>
      <c r="L180" s="20"/>
      <c r="M180" s="20"/>
      <c r="N180" s="20"/>
      <c r="AR180" s="20" t="e">
        <f>_xlfn.XLOOKUP(AS180,Country!$E$4:$E$273,Country!$B$4:$B$273)</f>
        <v>#N/A</v>
      </c>
      <c r="AS180" s="20" t="s">
        <v>556</v>
      </c>
      <c r="AT180" s="20" t="s">
        <v>1434</v>
      </c>
      <c r="AU180" s="20">
        <v>5245</v>
      </c>
    </row>
    <row r="181" spans="11:47" x14ac:dyDescent="0.25">
      <c r="K181" s="20"/>
      <c r="L181" s="20"/>
      <c r="M181" s="20"/>
      <c r="N181" s="20"/>
      <c r="AR181" s="20" t="str">
        <f>_xlfn.XLOOKUP(AS181,Country!$E$4:$E$273,Country!$B$4:$B$273)</f>
        <v>Africa</v>
      </c>
      <c r="AS181" s="20" t="s">
        <v>410</v>
      </c>
      <c r="AT181" s="20" t="s">
        <v>1397</v>
      </c>
      <c r="AU181" s="20">
        <v>3262</v>
      </c>
    </row>
    <row r="182" spans="11:47" x14ac:dyDescent="0.25">
      <c r="K182" s="20"/>
      <c r="L182" s="20"/>
      <c r="M182" s="20"/>
      <c r="N182" s="20"/>
      <c r="AR182" s="20" t="str">
        <f>_xlfn.XLOOKUP(AS182,Country!$E$4:$E$273,Country!$B$4:$B$273)</f>
        <v>Asia</v>
      </c>
      <c r="AS182" s="20" t="s">
        <v>411</v>
      </c>
      <c r="AU182" s="20">
        <v>2924</v>
      </c>
    </row>
    <row r="183" spans="11:47" x14ac:dyDescent="0.25">
      <c r="K183" s="20"/>
      <c r="L183" s="20"/>
      <c r="M183" s="20"/>
      <c r="N183" s="20"/>
      <c r="AR183" s="20" t="str">
        <f>_xlfn.XLOOKUP(AS183,Country!$E$4:$E$273,Country!$B$4:$B$273)</f>
        <v>Asia</v>
      </c>
      <c r="AS183" s="20" t="s">
        <v>557</v>
      </c>
      <c r="AT183" s="20" t="s">
        <v>1409</v>
      </c>
      <c r="AU183" s="20">
        <v>3164</v>
      </c>
    </row>
    <row r="184" spans="11:47" x14ac:dyDescent="0.25">
      <c r="K184" s="20"/>
      <c r="L184" s="20"/>
      <c r="M184" s="20"/>
      <c r="N184" s="20"/>
      <c r="AR184" s="20" t="str">
        <f>_xlfn.XLOOKUP(AS184,Country!$E$4:$E$273,Country!$B$4:$B$273)</f>
        <v>Oceania</v>
      </c>
      <c r="AS184" s="20" t="s">
        <v>558</v>
      </c>
      <c r="AT184" s="20" t="s">
        <v>1447</v>
      </c>
      <c r="AU184" s="20">
        <v>5465</v>
      </c>
    </row>
    <row r="185" spans="11:47" x14ac:dyDescent="0.25">
      <c r="K185" s="20"/>
      <c r="L185" s="20"/>
      <c r="M185" s="20"/>
      <c r="N185" s="20"/>
      <c r="AR185" s="20" t="str">
        <f>_xlfn.XLOOKUP(AS185,Country!$E$4:$E$273,Country!$B$4:$B$273)</f>
        <v>NorthAmerica</v>
      </c>
      <c r="AS185" s="20" t="s">
        <v>1363</v>
      </c>
      <c r="AU185" s="20">
        <v>2736</v>
      </c>
    </row>
    <row r="186" spans="11:47" x14ac:dyDescent="0.25">
      <c r="K186" s="20"/>
      <c r="L186" s="20"/>
      <c r="M186" s="20"/>
      <c r="N186" s="20"/>
      <c r="AR186" s="20" t="str">
        <f>_xlfn.XLOOKUP(AS186,Country!$E$4:$E$273,Country!$B$4:$B$273)</f>
        <v>Africa</v>
      </c>
      <c r="AS186" s="20" t="s">
        <v>413</v>
      </c>
      <c r="AT186" s="20" t="s">
        <v>419</v>
      </c>
      <c r="AU186" s="20">
        <v>5499</v>
      </c>
    </row>
    <row r="187" spans="11:47" x14ac:dyDescent="0.25">
      <c r="K187" s="20"/>
      <c r="L187" s="20"/>
      <c r="M187" s="20"/>
      <c r="N187" s="20"/>
      <c r="AR187" s="20" t="str">
        <f>_xlfn.XLOOKUP(AS187,Country!$E$4:$E$273,Country!$B$4:$B$273)</f>
        <v>Europe</v>
      </c>
      <c r="AS187" s="20" t="s">
        <v>1362</v>
      </c>
      <c r="AT187" s="20" t="s">
        <v>1424</v>
      </c>
      <c r="AU187" s="20">
        <v>4862</v>
      </c>
    </row>
    <row r="188" spans="11:47" x14ac:dyDescent="0.25">
      <c r="K188" s="20"/>
      <c r="L188" s="20"/>
      <c r="M188" s="20"/>
      <c r="N188" s="20"/>
      <c r="AR188" s="20" t="str">
        <f>_xlfn.XLOOKUP(AS188,Country!$E$4:$E$273,Country!$B$4:$B$273)</f>
        <v>Europe</v>
      </c>
      <c r="AS188" s="20" t="s">
        <v>561</v>
      </c>
      <c r="AT188" s="20" t="s">
        <v>689</v>
      </c>
      <c r="AU188" s="20">
        <v>1843</v>
      </c>
    </row>
    <row r="189" spans="11:47" x14ac:dyDescent="0.25">
      <c r="K189" s="20"/>
      <c r="L189" s="20"/>
      <c r="M189" s="20"/>
      <c r="N189" s="20"/>
      <c r="AR189" s="20" t="e">
        <f>_xlfn.XLOOKUP(AS189,Country!$E$4:$E$273,Country!$B$4:$B$273)</f>
        <v>#N/A</v>
      </c>
      <c r="AS189" s="20" t="s">
        <v>928</v>
      </c>
      <c r="AT189" s="20" t="s">
        <v>1410</v>
      </c>
      <c r="AU189" s="20">
        <v>4862</v>
      </c>
    </row>
    <row r="190" spans="11:47" x14ac:dyDescent="0.25">
      <c r="K190" s="20"/>
      <c r="L190" s="20"/>
      <c r="M190" s="20"/>
      <c r="N190" s="20"/>
      <c r="AR190" s="20" t="str">
        <f>_xlfn.XLOOKUP(AS190,Country!$E$4:$E$273,Country!$B$4:$B$273)</f>
        <v>SouthAmerica</v>
      </c>
      <c r="AS190" s="20" t="s">
        <v>412</v>
      </c>
      <c r="AT190" s="20" t="s">
        <v>429</v>
      </c>
      <c r="AU190" s="20">
        <v>3235</v>
      </c>
    </row>
    <row r="191" spans="11:47" x14ac:dyDescent="0.25">
      <c r="K191" s="20"/>
      <c r="L191" s="20"/>
      <c r="M191" s="20"/>
      <c r="N191" s="20"/>
      <c r="AR191" s="20" t="str">
        <f>_xlfn.XLOOKUP(AS191,Country!$E$4:$E$273,Country!$B$4:$B$273)</f>
        <v>Asia</v>
      </c>
      <c r="AS191" s="20" t="s">
        <v>559</v>
      </c>
      <c r="AT191" s="20" t="s">
        <v>1411</v>
      </c>
      <c r="AU191" s="20">
        <v>3172</v>
      </c>
    </row>
    <row r="192" spans="11:47" x14ac:dyDescent="0.25">
      <c r="K192" s="20"/>
      <c r="L192" s="20"/>
      <c r="M192" s="20"/>
      <c r="N192" s="20"/>
      <c r="AR192" s="20" t="str">
        <f>_xlfn.XLOOKUP(AS192,Country!$E$4:$E$273,Country!$B$4:$B$273)</f>
        <v>Oceania</v>
      </c>
      <c r="AS192" s="20" t="s">
        <v>560</v>
      </c>
      <c r="AT192" s="20" t="s">
        <v>1448</v>
      </c>
      <c r="AU192" s="20">
        <v>4555</v>
      </c>
    </row>
    <row r="193" spans="11:47" x14ac:dyDescent="0.25">
      <c r="K193" s="20"/>
      <c r="L193" s="20"/>
      <c r="M193" s="20"/>
      <c r="N193" s="20"/>
      <c r="AR193" s="20" t="str">
        <f>_xlfn.XLOOKUP(AS193,Country!$E$4:$E$273,Country!$B$4:$B$273)</f>
        <v>SouthAmerica</v>
      </c>
      <c r="AS193" s="20" t="s">
        <v>1232</v>
      </c>
      <c r="AT193" s="20" t="s">
        <v>425</v>
      </c>
      <c r="AU193" s="20">
        <v>5211</v>
      </c>
    </row>
    <row r="194" spans="11:47" x14ac:dyDescent="0.25">
      <c r="K194" s="20"/>
      <c r="L194" s="20"/>
      <c r="M194" s="20"/>
      <c r="N194" s="20"/>
      <c r="AR194" s="20" t="str">
        <f>_xlfn.XLOOKUP(AS194,Country!$E$4:$E$273,Country!$B$4:$B$273)</f>
        <v>Asia</v>
      </c>
      <c r="AS194" s="20" t="s">
        <v>934</v>
      </c>
      <c r="AT194" s="20" t="s">
        <v>423</v>
      </c>
      <c r="AU194" s="20">
        <v>4239</v>
      </c>
    </row>
    <row r="195" spans="11:47" x14ac:dyDescent="0.25">
      <c r="K195" s="20"/>
      <c r="L195" s="20"/>
      <c r="M195" s="20"/>
      <c r="N195" s="20"/>
      <c r="AR195" s="20" t="str">
        <f>_xlfn.XLOOKUP(AS195,Country!$E$4:$E$273,Country!$B$4:$B$273)</f>
        <v>Asia</v>
      </c>
      <c r="AS195" s="20" t="s">
        <v>562</v>
      </c>
      <c r="AT195" s="20" t="s">
        <v>937</v>
      </c>
      <c r="AU195" s="20">
        <v>6089</v>
      </c>
    </row>
    <row r="196" spans="11:47" x14ac:dyDescent="0.25">
      <c r="K196" s="20"/>
      <c r="L196" s="20"/>
      <c r="M196" s="20"/>
      <c r="N196" s="20"/>
      <c r="AR196" s="20" t="str">
        <f>_xlfn.XLOOKUP(AS196,Country!$E$4:$E$273,Country!$B$4:$B$273)</f>
        <v>Africa</v>
      </c>
      <c r="AS196" s="20" t="s">
        <v>416</v>
      </c>
      <c r="AT196" s="20" t="s">
        <v>1313</v>
      </c>
      <c r="AU196" s="20">
        <v>5265</v>
      </c>
    </row>
    <row r="197" spans="11:47" x14ac:dyDescent="0.25">
      <c r="K197" s="20"/>
      <c r="L197" s="20"/>
      <c r="M197" s="20"/>
      <c r="N197" s="20"/>
      <c r="AR197" s="20" t="str">
        <f>_xlfn.XLOOKUP(AS197,Country!$E$4:$E$273,Country!$B$4:$B$273)</f>
        <v>Africa</v>
      </c>
      <c r="AS197" s="20" t="s">
        <v>1341</v>
      </c>
      <c r="AT197" s="20" t="s">
        <v>1398</v>
      </c>
      <c r="AU197" s="20">
        <v>4918</v>
      </c>
    </row>
  </sheetData>
  <autoFilter ref="C5:F106" xr:uid="{7727D7EC-EF0D-45E2-9137-31048C95665D}"/>
  <phoneticPr fontId="3" type="noConversion"/>
  <hyperlinks>
    <hyperlink ref="AJ2" r:id="rId1" xr:uid="{8CE65131-D8AF-4C7A-97BC-4D43601680FB}"/>
  </hyperlinks>
  <pageMargins left="0.7" right="0.7" top="0.75" bottom="0.75" header="0.3" footer="0.3"/>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1B701-FC4F-4DFF-A559-C0B560CBF26F}">
  <dimension ref="B2:Q296"/>
  <sheetViews>
    <sheetView zoomScale="90" zoomScaleNormal="90" workbookViewId="0">
      <pane xSplit="1" ySplit="3" topLeftCell="B4" activePane="bottomRight" state="frozen"/>
      <selection pane="topRight" activeCell="B1" sqref="B1"/>
      <selection pane="bottomLeft" activeCell="A3" sqref="A3"/>
      <selection pane="bottomRight" activeCell="L117" sqref="L117"/>
    </sheetView>
  </sheetViews>
  <sheetFormatPr defaultRowHeight="13.5" x14ac:dyDescent="0.25"/>
  <cols>
    <col min="1" max="1" width="2.77734375" style="36" customWidth="1"/>
    <col min="2" max="2" width="10.77734375" style="36" customWidth="1"/>
    <col min="3" max="3" width="8.88671875" style="36"/>
    <col min="4" max="4" width="14.77734375" style="36" customWidth="1"/>
    <col min="5" max="9" width="15.77734375" style="36" customWidth="1"/>
    <col min="10" max="10" width="30.77734375" style="36" customWidth="1"/>
    <col min="11" max="11" width="8.88671875" style="36"/>
    <col min="12" max="12" width="20.77734375" style="36" customWidth="1"/>
    <col min="13" max="13" width="2.77734375" style="36" customWidth="1"/>
    <col min="14" max="16384" width="8.88671875" style="36"/>
  </cols>
  <sheetData>
    <row r="2" spans="2:17" ht="14.25" thickBot="1" x14ac:dyDescent="0.3">
      <c r="E2" s="36">
        <f>COUNTA(E4:E273)</f>
        <v>270</v>
      </c>
      <c r="L2" s="86" t="s">
        <v>1582</v>
      </c>
    </row>
    <row r="3" spans="2:17" ht="27.75" thickBot="1" x14ac:dyDescent="0.3">
      <c r="B3" s="37" t="s">
        <v>693</v>
      </c>
      <c r="C3" s="38" t="s">
        <v>694</v>
      </c>
      <c r="D3" s="37" t="s">
        <v>695</v>
      </c>
      <c r="E3" s="37" t="s">
        <v>475</v>
      </c>
      <c r="F3" s="37"/>
      <c r="G3" s="37" t="s">
        <v>697</v>
      </c>
      <c r="H3" s="37"/>
      <c r="I3" s="37"/>
      <c r="J3" s="37" t="s">
        <v>274</v>
      </c>
      <c r="K3" s="37" t="s">
        <v>1361</v>
      </c>
      <c r="L3" s="37" t="s">
        <v>1583</v>
      </c>
    </row>
    <row r="4" spans="2:17" ht="39.950000000000003" customHeight="1" thickBot="1" x14ac:dyDescent="0.3">
      <c r="B4" s="60" t="s">
        <v>698</v>
      </c>
      <c r="C4" s="60" t="s">
        <v>699</v>
      </c>
      <c r="D4" s="60"/>
      <c r="E4" s="60" t="s">
        <v>1342</v>
      </c>
      <c r="F4" s="61" t="s">
        <v>471</v>
      </c>
      <c r="G4" s="73" t="s">
        <v>700</v>
      </c>
      <c r="H4" s="74"/>
      <c r="I4" s="75"/>
      <c r="J4" s="62"/>
      <c r="K4" s="60">
        <f>IFERROR(_xlfn.XLOOKUP(E4,GSI!$AS$6:$AS$197,GSI!$AU$6:$AU$197),"")</f>
        <v>3253</v>
      </c>
      <c r="L4" s="87"/>
      <c r="O4" s="36" t="str" cm="1">
        <f t="array" ref="O4:O10">_xlfn._xlws.SORT(_xlfn.UNIQUE(B4:B273))</f>
        <v>Africa</v>
      </c>
      <c r="Q4" s="36" t="e" cm="1" vm="1">
        <f t="array" ref="Q4">_xlfn._xlws.FILTER($E$4:$E$273,$B$4:$B$273=O12)</f>
        <v>#VALUE!</v>
      </c>
    </row>
    <row r="5" spans="2:17" ht="39.950000000000003" customHeight="1" thickBot="1" x14ac:dyDescent="0.3">
      <c r="B5" s="60" t="s">
        <v>698</v>
      </c>
      <c r="C5" s="60" t="s">
        <v>699</v>
      </c>
      <c r="D5" s="60"/>
      <c r="E5" s="60" t="s">
        <v>1343</v>
      </c>
      <c r="F5" s="61" t="s">
        <v>472</v>
      </c>
      <c r="G5" s="73" t="s">
        <v>701</v>
      </c>
      <c r="H5" s="74"/>
      <c r="I5" s="75"/>
      <c r="J5" s="62"/>
      <c r="K5" s="60">
        <f>IFERROR(_xlfn.XLOOKUP(E5,GSI!$AS$6:$AS$197,GSI!$AU$6:$AU$197),"")</f>
        <v>5284</v>
      </c>
      <c r="L5" s="87"/>
      <c r="O5" s="36" t="str">
        <v>Antarctica</v>
      </c>
    </row>
    <row r="6" spans="2:17" ht="39.950000000000003" customHeight="1" thickBot="1" x14ac:dyDescent="0.3">
      <c r="B6" s="60" t="s">
        <v>698</v>
      </c>
      <c r="C6" s="60" t="s">
        <v>699</v>
      </c>
      <c r="D6" s="60"/>
      <c r="E6" s="60" t="s">
        <v>1344</v>
      </c>
      <c r="F6" s="61" t="s">
        <v>702</v>
      </c>
      <c r="G6" s="73" t="s">
        <v>703</v>
      </c>
      <c r="H6" s="74"/>
      <c r="I6" s="75"/>
      <c r="J6" s="62"/>
      <c r="K6" s="60">
        <f>IFERROR(_xlfn.XLOOKUP(E6,GSI!$AS$6:$AS$197,GSI!$AU$6:$AU$197),"")</f>
        <v>5168</v>
      </c>
      <c r="L6" s="87"/>
      <c r="O6" s="36" t="str">
        <v>Asia</v>
      </c>
    </row>
    <row r="7" spans="2:17" ht="39.950000000000003" customHeight="1" thickBot="1" x14ac:dyDescent="0.3">
      <c r="B7" s="60" t="s">
        <v>698</v>
      </c>
      <c r="C7" s="60" t="s">
        <v>699</v>
      </c>
      <c r="D7" s="60"/>
      <c r="E7" s="60" t="s">
        <v>1345</v>
      </c>
      <c r="F7" s="61" t="s">
        <v>704</v>
      </c>
      <c r="G7" s="73" t="s">
        <v>705</v>
      </c>
      <c r="H7" s="74"/>
      <c r="I7" s="75"/>
      <c r="J7" s="62"/>
      <c r="K7" s="60">
        <f>IFERROR(_xlfn.XLOOKUP(E7,GSI!$AS$6:$AS$197,GSI!$AU$6:$AU$197),"")</f>
        <v>4868</v>
      </c>
      <c r="L7" s="87"/>
      <c r="O7" s="36" t="str">
        <v>Europe</v>
      </c>
    </row>
    <row r="8" spans="2:17" ht="39.950000000000003" customHeight="1" thickBot="1" x14ac:dyDescent="0.3">
      <c r="B8" s="60" t="s">
        <v>698</v>
      </c>
      <c r="C8" s="60" t="s">
        <v>706</v>
      </c>
      <c r="D8" s="60"/>
      <c r="E8" s="60" t="s">
        <v>1506</v>
      </c>
      <c r="F8" s="61" t="s">
        <v>707</v>
      </c>
      <c r="G8" s="73" t="s">
        <v>708</v>
      </c>
      <c r="H8" s="74"/>
      <c r="I8" s="75"/>
      <c r="J8" s="61" t="s">
        <v>709</v>
      </c>
      <c r="K8" s="60" t="str">
        <f>IFERROR(_xlfn.XLOOKUP(E8,GSI!$AS$6:$AS$197,GSI!$AU$6:$AU$197),"")</f>
        <v/>
      </c>
      <c r="L8" s="87"/>
      <c r="O8" s="36" t="str">
        <v>NorthAmerica</v>
      </c>
    </row>
    <row r="9" spans="2:17" ht="39.950000000000003" customHeight="1" thickBot="1" x14ac:dyDescent="0.3">
      <c r="B9" s="60" t="s">
        <v>698</v>
      </c>
      <c r="C9" s="60" t="s">
        <v>699</v>
      </c>
      <c r="D9" s="60"/>
      <c r="E9" s="60" t="s">
        <v>1507</v>
      </c>
      <c r="F9" s="61" t="s">
        <v>710</v>
      </c>
      <c r="G9" s="73" t="s">
        <v>711</v>
      </c>
      <c r="H9" s="74"/>
      <c r="I9" s="75"/>
      <c r="J9" s="62"/>
      <c r="K9" s="60" t="str">
        <f>IFERROR(_xlfn.XLOOKUP(E9,GSI!$AS$6:$AS$197,GSI!$AU$6:$AU$197),"")</f>
        <v/>
      </c>
      <c r="L9" s="87"/>
      <c r="O9" s="36" t="str">
        <v>Oceania</v>
      </c>
    </row>
    <row r="10" spans="2:17" ht="39.950000000000003" customHeight="1" thickBot="1" x14ac:dyDescent="0.3">
      <c r="B10" s="60" t="s">
        <v>698</v>
      </c>
      <c r="C10" s="60" t="s">
        <v>699</v>
      </c>
      <c r="D10" s="60"/>
      <c r="E10" s="60" t="s">
        <v>1346</v>
      </c>
      <c r="F10" s="61" t="s">
        <v>712</v>
      </c>
      <c r="G10" s="73" t="s">
        <v>713</v>
      </c>
      <c r="H10" s="74"/>
      <c r="I10" s="75"/>
      <c r="J10" s="62"/>
      <c r="K10" s="60">
        <f>IFERROR(_xlfn.XLOOKUP(E10,GSI!$AS$6:$AS$197,GSI!$AU$6:$AU$197),"")</f>
        <v>5111</v>
      </c>
      <c r="L10" s="87"/>
      <c r="O10" s="36" t="str">
        <v>SouthAmerica</v>
      </c>
    </row>
    <row r="11" spans="2:17" ht="39.950000000000003" customHeight="1" thickBot="1" x14ac:dyDescent="0.3">
      <c r="B11" s="60" t="s">
        <v>698</v>
      </c>
      <c r="C11" s="60" t="s">
        <v>699</v>
      </c>
      <c r="D11" s="60"/>
      <c r="E11" s="60" t="s">
        <v>1347</v>
      </c>
      <c r="F11" s="61" t="s">
        <v>583</v>
      </c>
      <c r="G11" s="73" t="s">
        <v>714</v>
      </c>
      <c r="H11" s="74"/>
      <c r="I11" s="75"/>
      <c r="J11" s="62"/>
      <c r="K11" s="60">
        <f>IFERROR(_xlfn.XLOOKUP(E11,GSI!$AS$6:$AS$197,GSI!$AU$6:$AU$197),"")</f>
        <v>5185</v>
      </c>
      <c r="L11" s="87"/>
    </row>
    <row r="12" spans="2:17" ht="39.950000000000003" customHeight="1" thickBot="1" x14ac:dyDescent="0.3">
      <c r="B12" s="60" t="s">
        <v>698</v>
      </c>
      <c r="C12" s="60" t="s">
        <v>699</v>
      </c>
      <c r="D12" s="60"/>
      <c r="E12" s="60" t="s">
        <v>1508</v>
      </c>
      <c r="F12" s="61" t="s">
        <v>715</v>
      </c>
      <c r="G12" s="73" t="s">
        <v>716</v>
      </c>
      <c r="H12" s="74"/>
      <c r="I12" s="75"/>
      <c r="J12" s="62"/>
      <c r="K12" s="60" t="str">
        <f>IFERROR(_xlfn.XLOOKUP(E12,GSI!$AS$6:$AS$197,GSI!$AU$6:$AU$197),"")</f>
        <v/>
      </c>
      <c r="L12" s="87"/>
    </row>
    <row r="13" spans="2:17" ht="39.950000000000003" customHeight="1" thickBot="1" x14ac:dyDescent="0.3">
      <c r="B13" s="60" t="s">
        <v>698</v>
      </c>
      <c r="C13" s="60" t="s">
        <v>699</v>
      </c>
      <c r="D13" s="60"/>
      <c r="E13" s="60" t="s">
        <v>1509</v>
      </c>
      <c r="F13" s="61" t="s">
        <v>586</v>
      </c>
      <c r="G13" s="73" t="s">
        <v>717</v>
      </c>
      <c r="H13" s="74"/>
      <c r="I13" s="75"/>
      <c r="J13" s="62"/>
      <c r="K13" s="60" t="str">
        <f>IFERROR(_xlfn.XLOOKUP(E13,GSI!$AS$6:$AS$197,GSI!$AU$6:$AU$197),"")</f>
        <v/>
      </c>
      <c r="L13" s="87"/>
    </row>
    <row r="14" spans="2:17" ht="39.950000000000003" customHeight="1" thickBot="1" x14ac:dyDescent="0.3">
      <c r="B14" s="60" t="s">
        <v>698</v>
      </c>
      <c r="C14" s="60" t="s">
        <v>699</v>
      </c>
      <c r="D14" s="60"/>
      <c r="E14" s="60" t="s">
        <v>339</v>
      </c>
      <c r="F14" s="61" t="s">
        <v>718</v>
      </c>
      <c r="G14" s="73" t="s">
        <v>719</v>
      </c>
      <c r="H14" s="74"/>
      <c r="I14" s="75"/>
      <c r="J14" s="62"/>
      <c r="K14" s="60">
        <f>IFERROR(_xlfn.XLOOKUP(E14,GSI!$AS$6:$AS$197,GSI!$AU$6:$AU$197),"")</f>
        <v>5669</v>
      </c>
      <c r="L14" s="87"/>
    </row>
    <row r="15" spans="2:17" ht="39.950000000000003" customHeight="1" thickBot="1" x14ac:dyDescent="0.3">
      <c r="B15" s="60" t="s">
        <v>698</v>
      </c>
      <c r="C15" s="60" t="s">
        <v>699</v>
      </c>
      <c r="D15" s="60"/>
      <c r="E15" s="60" t="s">
        <v>1348</v>
      </c>
      <c r="F15" s="61" t="s">
        <v>720</v>
      </c>
      <c r="G15" s="73" t="s">
        <v>721</v>
      </c>
      <c r="H15" s="74"/>
      <c r="I15" s="75"/>
      <c r="J15" s="62"/>
      <c r="K15" s="60">
        <f>IFERROR(_xlfn.XLOOKUP(E15,GSI!$AS$6:$AS$197,GSI!$AU$6:$AU$197),"")</f>
        <v>5524</v>
      </c>
      <c r="L15" s="87"/>
    </row>
    <row r="16" spans="2:17" ht="39.950000000000003" customHeight="1" thickBot="1" x14ac:dyDescent="0.3">
      <c r="B16" s="63" t="s">
        <v>698</v>
      </c>
      <c r="C16" s="60" t="s">
        <v>699</v>
      </c>
      <c r="D16" s="63"/>
      <c r="E16" s="63" t="s">
        <v>1349</v>
      </c>
      <c r="F16" s="61" t="s">
        <v>722</v>
      </c>
      <c r="G16" s="73" t="s">
        <v>723</v>
      </c>
      <c r="H16" s="74"/>
      <c r="I16" s="75"/>
      <c r="J16" s="62"/>
      <c r="K16" s="60">
        <f>IFERROR(_xlfn.XLOOKUP(E16,GSI!$AS$6:$AS$197,GSI!$AU$6:$AU$197),"")</f>
        <v>4943</v>
      </c>
      <c r="L16" s="87"/>
    </row>
    <row r="17" spans="2:12" ht="39.950000000000003" customHeight="1" thickBot="1" x14ac:dyDescent="0.3">
      <c r="B17" s="60" t="s">
        <v>698</v>
      </c>
      <c r="C17" s="60" t="s">
        <v>699</v>
      </c>
      <c r="D17" s="60"/>
      <c r="E17" s="60" t="s">
        <v>1510</v>
      </c>
      <c r="F17" s="61" t="s">
        <v>724</v>
      </c>
      <c r="G17" s="73" t="s">
        <v>725</v>
      </c>
      <c r="H17" s="74"/>
      <c r="I17" s="75"/>
      <c r="J17" s="62"/>
      <c r="K17" s="60" t="str">
        <f>IFERROR(_xlfn.XLOOKUP(E17,GSI!$AS$6:$AS$197,GSI!$AU$6:$AU$197),"")</f>
        <v/>
      </c>
      <c r="L17" s="87"/>
    </row>
    <row r="18" spans="2:12" ht="39.950000000000003" customHeight="1" thickBot="1" x14ac:dyDescent="0.3">
      <c r="B18" s="60" t="s">
        <v>698</v>
      </c>
      <c r="C18" s="60" t="s">
        <v>699</v>
      </c>
      <c r="D18" s="60"/>
      <c r="E18" s="60" t="s">
        <v>1511</v>
      </c>
      <c r="F18" s="61" t="s">
        <v>726</v>
      </c>
      <c r="G18" s="73" t="s">
        <v>727</v>
      </c>
      <c r="H18" s="74"/>
      <c r="I18" s="75"/>
      <c r="J18" s="62"/>
      <c r="K18" s="60" t="str">
        <f>IFERROR(_xlfn.XLOOKUP(E18,GSI!$AS$6:$AS$197,GSI!$AU$6:$AU$197),"")</f>
        <v/>
      </c>
      <c r="L18" s="87"/>
    </row>
    <row r="19" spans="2:12" ht="39.950000000000003" customHeight="1" thickBot="1" x14ac:dyDescent="0.3">
      <c r="B19" s="60" t="s">
        <v>698</v>
      </c>
      <c r="C19" s="60" t="s">
        <v>699</v>
      </c>
      <c r="D19" s="60"/>
      <c r="E19" s="60" t="s">
        <v>1350</v>
      </c>
      <c r="F19" s="61" t="s">
        <v>728</v>
      </c>
      <c r="G19" s="73" t="s">
        <v>729</v>
      </c>
      <c r="H19" s="74"/>
      <c r="I19" s="75"/>
      <c r="J19" s="62"/>
      <c r="K19" s="60">
        <f>IFERROR(_xlfn.XLOOKUP(E19,GSI!$AS$6:$AS$197,GSI!$AU$6:$AU$197),"")</f>
        <v>5461</v>
      </c>
      <c r="L19" s="87"/>
    </row>
    <row r="20" spans="2:12" ht="39.950000000000003" customHeight="1" thickBot="1" x14ac:dyDescent="0.3">
      <c r="B20" s="60" t="s">
        <v>698</v>
      </c>
      <c r="C20" s="60" t="s">
        <v>699</v>
      </c>
      <c r="D20" s="60"/>
      <c r="E20" s="60" t="s">
        <v>1320</v>
      </c>
      <c r="F20" s="61" t="s">
        <v>601</v>
      </c>
      <c r="G20" s="73" t="s">
        <v>731</v>
      </c>
      <c r="H20" s="74"/>
      <c r="I20" s="75"/>
      <c r="J20" s="62"/>
      <c r="K20" s="60">
        <f>IFERROR(_xlfn.XLOOKUP(E20,GSI!$AS$6:$AS$197,GSI!$AU$6:$AU$197),"")</f>
        <v>4202</v>
      </c>
      <c r="L20" s="87"/>
    </row>
    <row r="21" spans="2:12" ht="39.950000000000003" customHeight="1" thickBot="1" x14ac:dyDescent="0.3">
      <c r="B21" s="60" t="s">
        <v>698</v>
      </c>
      <c r="C21" s="60" t="s">
        <v>699</v>
      </c>
      <c r="D21" s="60"/>
      <c r="E21" s="60" t="s">
        <v>1512</v>
      </c>
      <c r="F21" s="61" t="s">
        <v>602</v>
      </c>
      <c r="G21" s="73" t="s">
        <v>732</v>
      </c>
      <c r="H21" s="74"/>
      <c r="I21" s="75"/>
      <c r="J21" s="62"/>
      <c r="K21" s="60" t="str">
        <f>IFERROR(_xlfn.XLOOKUP(E21,GSI!$AS$6:$AS$197,GSI!$AU$6:$AU$197),"")</f>
        <v/>
      </c>
      <c r="L21" s="87"/>
    </row>
    <row r="22" spans="2:12" ht="39.950000000000003" customHeight="1" thickBot="1" x14ac:dyDescent="0.3">
      <c r="B22" s="60" t="s">
        <v>698</v>
      </c>
      <c r="C22" s="60" t="s">
        <v>699</v>
      </c>
      <c r="D22" s="60"/>
      <c r="E22" s="60" t="s">
        <v>1351</v>
      </c>
      <c r="F22" s="61" t="s">
        <v>733</v>
      </c>
      <c r="G22" s="73" t="s">
        <v>734</v>
      </c>
      <c r="H22" s="74"/>
      <c r="I22" s="75"/>
      <c r="J22" s="62"/>
      <c r="K22" s="60">
        <f>IFERROR(_xlfn.XLOOKUP(E22,GSI!$AS$6:$AS$197,GSI!$AU$6:$AU$197),"")</f>
        <v>5914</v>
      </c>
      <c r="L22" s="87"/>
    </row>
    <row r="23" spans="2:12" ht="39.950000000000003" customHeight="1" thickBot="1" x14ac:dyDescent="0.3">
      <c r="B23" s="60" t="s">
        <v>698</v>
      </c>
      <c r="C23" s="60" t="s">
        <v>699</v>
      </c>
      <c r="D23" s="60"/>
      <c r="E23" s="60" t="s">
        <v>1321</v>
      </c>
      <c r="F23" s="61" t="s">
        <v>735</v>
      </c>
      <c r="G23" s="73" t="s">
        <v>736</v>
      </c>
      <c r="H23" s="74"/>
      <c r="I23" s="75"/>
      <c r="J23" s="62"/>
      <c r="K23" s="60">
        <f>IFERROR(_xlfn.XLOOKUP(E23,GSI!$AS$6:$AS$197,GSI!$AU$6:$AU$197),"")</f>
        <v>5929</v>
      </c>
      <c r="L23" s="87"/>
    </row>
    <row r="24" spans="2:12" ht="39.950000000000003" customHeight="1" thickBot="1" x14ac:dyDescent="0.3">
      <c r="B24" s="60" t="s">
        <v>698</v>
      </c>
      <c r="C24" s="60" t="s">
        <v>699</v>
      </c>
      <c r="D24" s="60"/>
      <c r="E24" s="60" t="s">
        <v>1352</v>
      </c>
      <c r="F24" s="61" t="s">
        <v>737</v>
      </c>
      <c r="G24" s="73" t="s">
        <v>738</v>
      </c>
      <c r="H24" s="74"/>
      <c r="I24" s="75"/>
      <c r="J24" s="62"/>
      <c r="K24" s="60">
        <f>IFERROR(_xlfn.XLOOKUP(E24,GSI!$AS$6:$AS$197,GSI!$AU$6:$AU$197),"")</f>
        <v>4654</v>
      </c>
      <c r="L24" s="87"/>
    </row>
    <row r="25" spans="2:12" ht="39.950000000000003" customHeight="1" thickBot="1" x14ac:dyDescent="0.3">
      <c r="B25" s="60" t="s">
        <v>698</v>
      </c>
      <c r="C25" s="60" t="s">
        <v>699</v>
      </c>
      <c r="D25" s="60"/>
      <c r="E25" s="60" t="s">
        <v>739</v>
      </c>
      <c r="F25" s="61" t="s">
        <v>740</v>
      </c>
      <c r="G25" s="73" t="s">
        <v>741</v>
      </c>
      <c r="H25" s="74"/>
      <c r="I25" s="75"/>
      <c r="J25" s="62"/>
      <c r="K25" s="60">
        <f>IFERROR(_xlfn.XLOOKUP(E25,GSI!$AS$6:$AS$197,GSI!$AU$6:$AU$197),"")</f>
        <v>5358</v>
      </c>
      <c r="L25" s="87"/>
    </row>
    <row r="26" spans="2:12" ht="39.950000000000003" customHeight="1" thickBot="1" x14ac:dyDescent="0.3">
      <c r="B26" s="60" t="s">
        <v>698</v>
      </c>
      <c r="C26" s="60" t="s">
        <v>699</v>
      </c>
      <c r="D26" s="60"/>
      <c r="E26" s="60" t="s">
        <v>1353</v>
      </c>
      <c r="F26" s="61" t="s">
        <v>742</v>
      </c>
      <c r="G26" s="73" t="s">
        <v>743</v>
      </c>
      <c r="H26" s="74"/>
      <c r="I26" s="75"/>
      <c r="J26" s="62"/>
      <c r="K26" s="60">
        <f>IFERROR(_xlfn.XLOOKUP(E26,GSI!$AS$6:$AS$197,GSI!$AU$6:$AU$197),"")</f>
        <v>5166</v>
      </c>
      <c r="L26" s="87"/>
    </row>
    <row r="27" spans="2:12" ht="39.950000000000003" customHeight="1" thickBot="1" x14ac:dyDescent="0.3">
      <c r="B27" s="60" t="s">
        <v>698</v>
      </c>
      <c r="C27" s="60" t="s">
        <v>699</v>
      </c>
      <c r="D27" s="60"/>
      <c r="E27" s="60" t="s">
        <v>1354</v>
      </c>
      <c r="F27" s="61" t="s">
        <v>615</v>
      </c>
      <c r="G27" s="73" t="s">
        <v>744</v>
      </c>
      <c r="H27" s="74"/>
      <c r="I27" s="75"/>
      <c r="J27" s="62"/>
      <c r="K27" s="60">
        <f>IFERROR(_xlfn.XLOOKUP(E27,GSI!$AS$6:$AS$197,GSI!$AU$6:$AU$197),"")</f>
        <v>5391</v>
      </c>
      <c r="L27" s="87"/>
    </row>
    <row r="28" spans="2:12" ht="39.950000000000003" customHeight="1" thickBot="1" x14ac:dyDescent="0.3">
      <c r="B28" s="60" t="s">
        <v>698</v>
      </c>
      <c r="C28" s="60" t="s">
        <v>699</v>
      </c>
      <c r="D28" s="60"/>
      <c r="E28" s="60" t="s">
        <v>1513</v>
      </c>
      <c r="F28" s="61" t="s">
        <v>1384</v>
      </c>
      <c r="G28" s="73" t="s">
        <v>745</v>
      </c>
      <c r="H28" s="74"/>
      <c r="I28" s="75"/>
      <c r="J28" s="62"/>
      <c r="K28" s="60" t="str">
        <f>IFERROR(_xlfn.XLOOKUP(E28,GSI!$AS$6:$AS$197,GSI!$AU$6:$AU$197),"")</f>
        <v/>
      </c>
      <c r="L28" s="87"/>
    </row>
    <row r="29" spans="2:12" ht="39.950000000000003" customHeight="1" thickBot="1" x14ac:dyDescent="0.3">
      <c r="B29" s="60" t="s">
        <v>698</v>
      </c>
      <c r="C29" s="60" t="s">
        <v>699</v>
      </c>
      <c r="D29" s="60"/>
      <c r="E29" s="60" t="s">
        <v>1322</v>
      </c>
      <c r="F29" s="61" t="s">
        <v>746</v>
      </c>
      <c r="G29" s="73" t="s">
        <v>747</v>
      </c>
      <c r="H29" s="74"/>
      <c r="I29" s="75"/>
      <c r="J29" s="62"/>
      <c r="K29" s="60">
        <f>IFERROR(_xlfn.XLOOKUP(E29,GSI!$AS$6:$AS$197,GSI!$AU$6:$AU$197),"")</f>
        <v>5803</v>
      </c>
      <c r="L29" s="87"/>
    </row>
    <row r="30" spans="2:12" ht="39.950000000000003" customHeight="1" thickBot="1" x14ac:dyDescent="0.3">
      <c r="B30" s="60" t="s">
        <v>698</v>
      </c>
      <c r="C30" s="60" t="s">
        <v>699</v>
      </c>
      <c r="D30" s="60"/>
      <c r="E30" s="60" t="s">
        <v>1356</v>
      </c>
      <c r="F30" s="61" t="s">
        <v>748</v>
      </c>
      <c r="G30" s="73" t="s">
        <v>749</v>
      </c>
      <c r="H30" s="74"/>
      <c r="I30" s="75"/>
      <c r="J30" s="62"/>
      <c r="K30" s="60">
        <f>IFERROR(_xlfn.XLOOKUP(E30,GSI!$AS$6:$AS$197,GSI!$AU$6:$AU$197),"")</f>
        <v>4439</v>
      </c>
      <c r="L30" s="87"/>
    </row>
    <row r="31" spans="2:12" ht="39.950000000000003" customHeight="1" thickBot="1" x14ac:dyDescent="0.3">
      <c r="B31" s="60" t="s">
        <v>698</v>
      </c>
      <c r="C31" s="60" t="s">
        <v>699</v>
      </c>
      <c r="D31" s="60"/>
      <c r="E31" s="60" t="s">
        <v>1357</v>
      </c>
      <c r="F31" s="61" t="s">
        <v>750</v>
      </c>
      <c r="G31" s="73" t="s">
        <v>751</v>
      </c>
      <c r="H31" s="74"/>
      <c r="I31" s="75"/>
      <c r="J31" s="62"/>
      <c r="K31" s="60">
        <f>IFERROR(_xlfn.XLOOKUP(E31,GSI!$AS$6:$AS$197,GSI!$AU$6:$AU$197),"")</f>
        <v>4926</v>
      </c>
      <c r="L31" s="87"/>
    </row>
    <row r="32" spans="2:12" ht="39.950000000000003" customHeight="1" thickBot="1" x14ac:dyDescent="0.3">
      <c r="B32" s="60" t="s">
        <v>698</v>
      </c>
      <c r="C32" s="60" t="s">
        <v>699</v>
      </c>
      <c r="D32" s="60"/>
      <c r="E32" s="60" t="s">
        <v>1323</v>
      </c>
      <c r="F32" s="61" t="s">
        <v>448</v>
      </c>
      <c r="G32" s="73" t="s">
        <v>752</v>
      </c>
      <c r="H32" s="74"/>
      <c r="I32" s="75"/>
      <c r="J32" s="62"/>
      <c r="K32" s="60" t="str">
        <f>IFERROR(_xlfn.XLOOKUP(E32,GSI!$AS$6:$AS$197,GSI!$AU$6:$AU$197),"")</f>
        <v/>
      </c>
      <c r="L32" s="87"/>
    </row>
    <row r="33" spans="2:12" ht="39.950000000000003" customHeight="1" thickBot="1" x14ac:dyDescent="0.3">
      <c r="B33" s="60" t="s">
        <v>698</v>
      </c>
      <c r="C33" s="60" t="s">
        <v>699</v>
      </c>
      <c r="D33" s="60"/>
      <c r="E33" s="60" t="s">
        <v>1324</v>
      </c>
      <c r="F33" s="61" t="s">
        <v>443</v>
      </c>
      <c r="G33" s="73" t="s">
        <v>753</v>
      </c>
      <c r="H33" s="74"/>
      <c r="I33" s="75"/>
      <c r="J33" s="62"/>
      <c r="K33" s="60">
        <f>IFERROR(_xlfn.XLOOKUP(E33,GSI!$AS$6:$AS$197,GSI!$AU$6:$AU$197),"")</f>
        <v>4771</v>
      </c>
      <c r="L33" s="87"/>
    </row>
    <row r="34" spans="2:12" ht="39.950000000000003" customHeight="1" thickBot="1" x14ac:dyDescent="0.3">
      <c r="B34" s="60" t="s">
        <v>698</v>
      </c>
      <c r="C34" s="60" t="s">
        <v>699</v>
      </c>
      <c r="D34" s="60"/>
      <c r="E34" s="60" t="s">
        <v>1358</v>
      </c>
      <c r="F34" s="61" t="s">
        <v>754</v>
      </c>
      <c r="G34" s="73" t="s">
        <v>755</v>
      </c>
      <c r="H34" s="74"/>
      <c r="I34" s="75"/>
      <c r="J34" s="62"/>
      <c r="K34" s="60">
        <f>IFERROR(_xlfn.XLOOKUP(E34,GSI!$AS$6:$AS$197,GSI!$AU$6:$AU$197),"")</f>
        <v>5019</v>
      </c>
      <c r="L34" s="87"/>
    </row>
    <row r="35" spans="2:12" ht="39.950000000000003" customHeight="1" thickBot="1" x14ac:dyDescent="0.3">
      <c r="B35" s="60" t="s">
        <v>698</v>
      </c>
      <c r="C35" s="60" t="s">
        <v>699</v>
      </c>
      <c r="D35" s="60"/>
      <c r="E35" s="60" t="s">
        <v>1325</v>
      </c>
      <c r="F35" s="61" t="s">
        <v>444</v>
      </c>
      <c r="G35" s="73" t="s">
        <v>756</v>
      </c>
      <c r="H35" s="74"/>
      <c r="I35" s="75"/>
      <c r="J35" s="62"/>
      <c r="K35" s="60">
        <f>IFERROR(_xlfn.XLOOKUP(E35,GSI!$AS$6:$AS$197,GSI!$AU$6:$AU$197),"")</f>
        <v>5617</v>
      </c>
      <c r="L35" s="87"/>
    </row>
    <row r="36" spans="2:12" ht="39.950000000000003" customHeight="1" thickBot="1" x14ac:dyDescent="0.3">
      <c r="B36" s="60" t="s">
        <v>698</v>
      </c>
      <c r="C36" s="60" t="s">
        <v>699</v>
      </c>
      <c r="D36" s="60"/>
      <c r="E36" s="60" t="s">
        <v>1326</v>
      </c>
      <c r="F36" s="61" t="s">
        <v>757</v>
      </c>
      <c r="G36" s="73" t="s">
        <v>758</v>
      </c>
      <c r="H36" s="74"/>
      <c r="I36" s="75"/>
      <c r="J36" s="62"/>
      <c r="K36" s="60">
        <f>IFERROR(_xlfn.XLOOKUP(E36,GSI!$AS$6:$AS$197,GSI!$AU$6:$AU$197),"")</f>
        <v>5547</v>
      </c>
      <c r="L36" s="87"/>
    </row>
    <row r="37" spans="2:12" ht="39.950000000000003" customHeight="1" thickBot="1" x14ac:dyDescent="0.3">
      <c r="B37" s="60" t="s">
        <v>698</v>
      </c>
      <c r="C37" s="60" t="s">
        <v>699</v>
      </c>
      <c r="D37" s="60"/>
      <c r="E37" s="60" t="s">
        <v>1327</v>
      </c>
      <c r="F37" s="61" t="s">
        <v>759</v>
      </c>
      <c r="G37" s="73" t="s">
        <v>760</v>
      </c>
      <c r="H37" s="74"/>
      <c r="I37" s="75"/>
      <c r="J37" s="62"/>
      <c r="K37" s="60">
        <f>IFERROR(_xlfn.XLOOKUP(E37,GSI!$AS$6:$AS$197,GSI!$AU$6:$AU$197),"")</f>
        <v>5055</v>
      </c>
      <c r="L37" s="87"/>
    </row>
    <row r="38" spans="2:12" ht="39.950000000000003" customHeight="1" thickBot="1" x14ac:dyDescent="0.3">
      <c r="B38" s="60" t="s">
        <v>698</v>
      </c>
      <c r="C38" s="60" t="s">
        <v>761</v>
      </c>
      <c r="D38" s="60"/>
      <c r="E38" s="60" t="s">
        <v>762</v>
      </c>
      <c r="F38" s="61" t="s">
        <v>763</v>
      </c>
      <c r="G38" s="73" t="s">
        <v>764</v>
      </c>
      <c r="H38" s="74"/>
      <c r="I38" s="75"/>
      <c r="J38" s="61" t="s">
        <v>765</v>
      </c>
      <c r="K38" s="60" t="str">
        <f>IFERROR(_xlfn.XLOOKUP(E38,GSI!$AS$6:$AS$197,GSI!$AU$6:$AU$197),"")</f>
        <v/>
      </c>
      <c r="L38" s="87"/>
    </row>
    <row r="39" spans="2:12" ht="39.950000000000003" customHeight="1" thickBot="1" x14ac:dyDescent="0.3">
      <c r="B39" s="60" t="s">
        <v>698</v>
      </c>
      <c r="C39" s="60" t="s">
        <v>699</v>
      </c>
      <c r="D39" s="60"/>
      <c r="E39" s="60" t="s">
        <v>1328</v>
      </c>
      <c r="F39" s="61" t="s">
        <v>441</v>
      </c>
      <c r="G39" s="73" t="s">
        <v>766</v>
      </c>
      <c r="H39" s="74"/>
      <c r="I39" s="75"/>
      <c r="J39" s="62"/>
      <c r="K39" s="60">
        <f>IFERROR(_xlfn.XLOOKUP(E39,GSI!$AS$6:$AS$197,GSI!$AU$6:$AU$197),"")</f>
        <v>3568</v>
      </c>
      <c r="L39" s="87"/>
    </row>
    <row r="40" spans="2:12" ht="39.950000000000003" customHeight="1" thickBot="1" x14ac:dyDescent="0.3">
      <c r="B40" s="60" t="s">
        <v>698</v>
      </c>
      <c r="C40" s="60" t="s">
        <v>699</v>
      </c>
      <c r="D40" s="60"/>
      <c r="E40" s="60" t="s">
        <v>1329</v>
      </c>
      <c r="F40" s="61" t="s">
        <v>767</v>
      </c>
      <c r="G40" s="73" t="s">
        <v>768</v>
      </c>
      <c r="H40" s="74"/>
      <c r="I40" s="75"/>
      <c r="J40" s="62"/>
      <c r="K40" s="60">
        <f>IFERROR(_xlfn.XLOOKUP(E40,GSI!$AS$6:$AS$197,GSI!$AU$6:$AU$197),"")</f>
        <v>4646</v>
      </c>
      <c r="L40" s="87"/>
    </row>
    <row r="41" spans="2:12" ht="39.950000000000003" customHeight="1" thickBot="1" x14ac:dyDescent="0.3">
      <c r="B41" s="60" t="s">
        <v>698</v>
      </c>
      <c r="C41" s="60" t="s">
        <v>699</v>
      </c>
      <c r="D41" s="60"/>
      <c r="E41" s="60" t="s">
        <v>1330</v>
      </c>
      <c r="F41" s="61" t="s">
        <v>642</v>
      </c>
      <c r="G41" s="73" t="s">
        <v>769</v>
      </c>
      <c r="H41" s="74"/>
      <c r="I41" s="75"/>
      <c r="J41" s="62"/>
      <c r="K41" s="60">
        <f>IFERROR(_xlfn.XLOOKUP(E41,GSI!$AS$6:$AS$197,GSI!$AU$6:$AU$197),"")</f>
        <v>5305</v>
      </c>
      <c r="L41" s="87"/>
    </row>
    <row r="42" spans="2:12" ht="39.950000000000003" customHeight="1" thickBot="1" x14ac:dyDescent="0.3">
      <c r="B42" s="60" t="s">
        <v>698</v>
      </c>
      <c r="C42" s="60" t="s">
        <v>699</v>
      </c>
      <c r="D42" s="60"/>
      <c r="E42" s="60" t="s">
        <v>1331</v>
      </c>
      <c r="F42" s="61" t="s">
        <v>770</v>
      </c>
      <c r="G42" s="73" t="s">
        <v>771</v>
      </c>
      <c r="H42" s="74"/>
      <c r="I42" s="75"/>
      <c r="J42" s="62"/>
      <c r="K42" s="60">
        <f>IFERROR(_xlfn.XLOOKUP(E42,GSI!$AS$6:$AS$197,GSI!$AU$6:$AU$197),"")</f>
        <v>5811</v>
      </c>
      <c r="L42" s="87"/>
    </row>
    <row r="43" spans="2:12" ht="39.950000000000003" customHeight="1" thickBot="1" x14ac:dyDescent="0.3">
      <c r="B43" s="60" t="s">
        <v>698</v>
      </c>
      <c r="C43" s="60" t="s">
        <v>699</v>
      </c>
      <c r="D43" s="60"/>
      <c r="E43" s="60" t="s">
        <v>1332</v>
      </c>
      <c r="F43" s="61" t="s">
        <v>772</v>
      </c>
      <c r="G43" s="73" t="s">
        <v>773</v>
      </c>
      <c r="H43" s="74"/>
      <c r="I43" s="75"/>
      <c r="J43" s="62"/>
      <c r="K43" s="60">
        <f>IFERROR(_xlfn.XLOOKUP(E43,GSI!$AS$6:$AS$197,GSI!$AU$6:$AU$197),"")</f>
        <v>5251</v>
      </c>
      <c r="L43" s="87"/>
    </row>
    <row r="44" spans="2:12" ht="39.950000000000003" customHeight="1" thickBot="1" x14ac:dyDescent="0.3">
      <c r="B44" s="60" t="s">
        <v>698</v>
      </c>
      <c r="C44" s="60" t="s">
        <v>761</v>
      </c>
      <c r="D44" s="60"/>
      <c r="E44" s="60" t="s">
        <v>774</v>
      </c>
      <c r="F44" s="61" t="s">
        <v>775</v>
      </c>
      <c r="G44" s="73" t="s">
        <v>776</v>
      </c>
      <c r="H44" s="74"/>
      <c r="I44" s="75"/>
      <c r="J44" s="61" t="s">
        <v>765</v>
      </c>
      <c r="K44" s="60" t="str">
        <f>IFERROR(_xlfn.XLOOKUP(E44,GSI!$AS$6:$AS$197,GSI!$AU$6:$AU$197),"")</f>
        <v/>
      </c>
      <c r="L44" s="87"/>
    </row>
    <row r="45" spans="2:12" ht="39.950000000000003" customHeight="1" thickBot="1" x14ac:dyDescent="0.3">
      <c r="B45" s="60" t="s">
        <v>698</v>
      </c>
      <c r="C45" s="60" t="s">
        <v>699</v>
      </c>
      <c r="D45" s="60"/>
      <c r="E45" s="60" t="s">
        <v>1333</v>
      </c>
      <c r="F45" s="61" t="s">
        <v>777</v>
      </c>
      <c r="G45" s="73" t="s">
        <v>778</v>
      </c>
      <c r="H45" s="74"/>
      <c r="I45" s="75"/>
      <c r="J45" s="62"/>
      <c r="K45" s="60">
        <f>IFERROR(_xlfn.XLOOKUP(E45,GSI!$AS$6:$AS$197,GSI!$AU$6:$AU$197),"")</f>
        <v>5130</v>
      </c>
      <c r="L45" s="87"/>
    </row>
    <row r="46" spans="2:12" ht="39.950000000000003" customHeight="1" thickBot="1" x14ac:dyDescent="0.3">
      <c r="B46" s="60" t="s">
        <v>698</v>
      </c>
      <c r="C46" s="60" t="s">
        <v>706</v>
      </c>
      <c r="D46" s="60"/>
      <c r="E46" s="60" t="s">
        <v>779</v>
      </c>
      <c r="F46" s="61" t="s">
        <v>780</v>
      </c>
      <c r="G46" s="73" t="s">
        <v>781</v>
      </c>
      <c r="H46" s="74"/>
      <c r="I46" s="75"/>
      <c r="J46" s="62" t="s">
        <v>782</v>
      </c>
      <c r="K46" s="60" t="str">
        <f>IFERROR(_xlfn.XLOOKUP(E46,GSI!$AS$6:$AS$197,GSI!$AU$6:$AU$197),"")</f>
        <v/>
      </c>
      <c r="L46" s="87"/>
    </row>
    <row r="47" spans="2:12" ht="39.950000000000003" customHeight="1" thickBot="1" x14ac:dyDescent="0.3">
      <c r="B47" s="60" t="s">
        <v>698</v>
      </c>
      <c r="C47" s="60" t="s">
        <v>699</v>
      </c>
      <c r="D47" s="60"/>
      <c r="E47" s="60" t="s">
        <v>1514</v>
      </c>
      <c r="F47" s="61" t="s">
        <v>783</v>
      </c>
      <c r="G47" s="73" t="s">
        <v>784</v>
      </c>
      <c r="H47" s="74"/>
      <c r="I47" s="75"/>
      <c r="J47" s="62"/>
      <c r="K47" s="60" t="str">
        <f>IFERROR(_xlfn.XLOOKUP(E47,GSI!$AS$6:$AS$197,GSI!$AU$6:$AU$197),"")</f>
        <v/>
      </c>
      <c r="L47" s="87"/>
    </row>
    <row r="48" spans="2:12" ht="39.950000000000003" customHeight="1" thickBot="1" x14ac:dyDescent="0.3">
      <c r="B48" s="60" t="s">
        <v>698</v>
      </c>
      <c r="C48" s="60" t="s">
        <v>699</v>
      </c>
      <c r="D48" s="60"/>
      <c r="E48" s="60" t="s">
        <v>1334</v>
      </c>
      <c r="F48" s="61" t="s">
        <v>434</v>
      </c>
      <c r="G48" s="73" t="s">
        <v>785</v>
      </c>
      <c r="H48" s="74"/>
      <c r="I48" s="75"/>
      <c r="J48" s="62"/>
      <c r="K48" s="60">
        <f>IFERROR(_xlfn.XLOOKUP(E48,GSI!$AS$6:$AS$197,GSI!$AU$6:$AU$197),"")</f>
        <v>5356</v>
      </c>
      <c r="L48" s="87"/>
    </row>
    <row r="49" spans="2:12" ht="39.950000000000003" customHeight="1" thickBot="1" x14ac:dyDescent="0.3">
      <c r="B49" s="60" t="s">
        <v>698</v>
      </c>
      <c r="C49" s="60" t="s">
        <v>699</v>
      </c>
      <c r="D49" s="60"/>
      <c r="E49" s="60" t="s">
        <v>1335</v>
      </c>
      <c r="F49" s="61" t="s">
        <v>786</v>
      </c>
      <c r="G49" s="73" t="s">
        <v>787</v>
      </c>
      <c r="H49" s="74"/>
      <c r="I49" s="75"/>
      <c r="J49" s="62"/>
      <c r="K49" s="60">
        <f>IFERROR(_xlfn.XLOOKUP(E49,GSI!$AS$6:$AS$197,GSI!$AU$6:$AU$197),"")</f>
        <v>5570</v>
      </c>
      <c r="L49" s="87"/>
    </row>
    <row r="50" spans="2:12" ht="39.950000000000003" customHeight="1" thickBot="1" x14ac:dyDescent="0.3">
      <c r="B50" s="60" t="s">
        <v>698</v>
      </c>
      <c r="C50" s="60" t="s">
        <v>699</v>
      </c>
      <c r="D50" s="60"/>
      <c r="E50" s="60" t="s">
        <v>1515</v>
      </c>
      <c r="F50" s="61" t="s">
        <v>788</v>
      </c>
      <c r="G50" s="73" t="s">
        <v>789</v>
      </c>
      <c r="H50" s="74"/>
      <c r="I50" s="75"/>
      <c r="J50" s="62"/>
      <c r="K50" s="60" t="str">
        <f>IFERROR(_xlfn.XLOOKUP(E50,GSI!$AS$6:$AS$197,GSI!$AU$6:$AU$197),"")</f>
        <v/>
      </c>
      <c r="L50" s="87"/>
    </row>
    <row r="51" spans="2:12" ht="39.950000000000003" customHeight="1" thickBot="1" x14ac:dyDescent="0.3">
      <c r="B51" s="60" t="s">
        <v>698</v>
      </c>
      <c r="C51" s="60" t="s">
        <v>699</v>
      </c>
      <c r="D51" s="60"/>
      <c r="E51" s="60" t="s">
        <v>1336</v>
      </c>
      <c r="F51" s="61" t="s">
        <v>790</v>
      </c>
      <c r="G51" s="73" t="s">
        <v>791</v>
      </c>
      <c r="H51" s="74"/>
      <c r="I51" s="75"/>
      <c r="J51" s="62"/>
      <c r="K51" s="60">
        <f>IFERROR(_xlfn.XLOOKUP(E51,GSI!$AS$6:$AS$197,GSI!$AU$6:$AU$197),"")</f>
        <v>5773</v>
      </c>
      <c r="L51" s="87"/>
    </row>
    <row r="52" spans="2:12" ht="39.950000000000003" customHeight="1" thickBot="1" x14ac:dyDescent="0.3">
      <c r="B52" s="64" t="s">
        <v>698</v>
      </c>
      <c r="C52" s="64" t="s">
        <v>792</v>
      </c>
      <c r="D52" s="64"/>
      <c r="E52" s="64" t="s">
        <v>1516</v>
      </c>
      <c r="F52" s="65" t="s">
        <v>676</v>
      </c>
      <c r="G52" s="76" t="s">
        <v>793</v>
      </c>
      <c r="H52" s="77" t="s">
        <v>794</v>
      </c>
      <c r="I52" s="72" t="s">
        <v>795</v>
      </c>
      <c r="J52" s="67"/>
      <c r="K52" s="64" t="str">
        <f>IFERROR(_xlfn.XLOOKUP(E52,GSI!$AS$6:$AS$197,GSI!$AU$6:$AU$197),"")</f>
        <v/>
      </c>
      <c r="L52" s="88"/>
    </row>
    <row r="53" spans="2:12" ht="39.950000000000003" customHeight="1" thickBot="1" x14ac:dyDescent="0.3">
      <c r="B53" s="60" t="s">
        <v>698</v>
      </c>
      <c r="C53" s="60" t="s">
        <v>699</v>
      </c>
      <c r="D53" s="60"/>
      <c r="E53" s="60" t="s">
        <v>1337</v>
      </c>
      <c r="F53" s="61" t="s">
        <v>430</v>
      </c>
      <c r="G53" s="73" t="s">
        <v>796</v>
      </c>
      <c r="H53" s="74"/>
      <c r="I53" s="75"/>
      <c r="J53" s="62"/>
      <c r="K53" s="60">
        <f>IFERROR(_xlfn.XLOOKUP(E53,GSI!$AS$6:$AS$197,GSI!$AU$6:$AU$197),"")</f>
        <v>5783</v>
      </c>
      <c r="L53" s="87"/>
    </row>
    <row r="54" spans="2:12" ht="39.950000000000003" customHeight="1" thickBot="1" x14ac:dyDescent="0.3">
      <c r="B54" s="64" t="s">
        <v>698</v>
      </c>
      <c r="C54" s="64" t="s">
        <v>797</v>
      </c>
      <c r="D54" s="64"/>
      <c r="E54" s="66" t="s">
        <v>552</v>
      </c>
      <c r="F54" s="65" t="s">
        <v>798</v>
      </c>
      <c r="G54" s="76" t="s">
        <v>1451</v>
      </c>
      <c r="H54" s="78"/>
      <c r="I54" s="79"/>
      <c r="J54" s="67"/>
      <c r="K54" s="60">
        <f>IFERROR(_xlfn.XLOOKUP(E54,GSI!$AS$6:$AS$197,GSI!$AU$6:$AU$197),"")</f>
        <v>3900</v>
      </c>
      <c r="L54" s="87"/>
    </row>
    <row r="55" spans="2:12" ht="39.950000000000003" customHeight="1" thickBot="1" x14ac:dyDescent="0.3">
      <c r="B55" s="60" t="s">
        <v>698</v>
      </c>
      <c r="C55" s="60" t="s">
        <v>699</v>
      </c>
      <c r="D55" s="60"/>
      <c r="E55" s="60" t="s">
        <v>1338</v>
      </c>
      <c r="F55" s="61" t="s">
        <v>799</v>
      </c>
      <c r="G55" s="73" t="s">
        <v>800</v>
      </c>
      <c r="H55" s="74"/>
      <c r="I55" s="75"/>
      <c r="J55" s="62"/>
      <c r="K55" s="60">
        <f>IFERROR(_xlfn.XLOOKUP(E55,GSI!$AS$6:$AS$197,GSI!$AU$6:$AU$197),"")</f>
        <v>5483</v>
      </c>
      <c r="L55" s="87"/>
    </row>
    <row r="56" spans="2:12" ht="39.950000000000003" customHeight="1" thickBot="1" x14ac:dyDescent="0.3">
      <c r="B56" s="60" t="s">
        <v>698</v>
      </c>
      <c r="C56" s="60" t="s">
        <v>699</v>
      </c>
      <c r="D56" s="60"/>
      <c r="E56" s="60" t="s">
        <v>554</v>
      </c>
      <c r="F56" s="61" t="s">
        <v>681</v>
      </c>
      <c r="G56" s="73" t="s">
        <v>801</v>
      </c>
      <c r="H56" s="74"/>
      <c r="I56" s="75"/>
      <c r="J56" s="62"/>
      <c r="K56" s="60">
        <f>IFERROR(_xlfn.XLOOKUP(E56,GSI!$AS$6:$AS$197,GSI!$AU$6:$AU$197),"")</f>
        <v>5307</v>
      </c>
      <c r="L56" s="87"/>
    </row>
    <row r="57" spans="2:12" ht="39.950000000000003" customHeight="1" thickBot="1" x14ac:dyDescent="0.3">
      <c r="B57" s="60" t="s">
        <v>698</v>
      </c>
      <c r="C57" s="60" t="s">
        <v>699</v>
      </c>
      <c r="D57" s="60"/>
      <c r="E57" s="60" t="s">
        <v>410</v>
      </c>
      <c r="F57" s="61" t="s">
        <v>802</v>
      </c>
      <c r="G57" s="73" t="s">
        <v>803</v>
      </c>
      <c r="H57" s="74"/>
      <c r="I57" s="75"/>
      <c r="J57" s="62"/>
      <c r="K57" s="60">
        <f>IFERROR(_xlfn.XLOOKUP(E57,GSI!$AS$6:$AS$197,GSI!$AU$6:$AU$197),"")</f>
        <v>3262</v>
      </c>
      <c r="L57" s="87"/>
    </row>
    <row r="58" spans="2:12" ht="39.950000000000003" customHeight="1" thickBot="1" x14ac:dyDescent="0.3">
      <c r="B58" s="60" t="s">
        <v>698</v>
      </c>
      <c r="C58" s="60" t="s">
        <v>699</v>
      </c>
      <c r="D58" s="60"/>
      <c r="E58" s="60" t="s">
        <v>1339</v>
      </c>
      <c r="F58" s="61" t="s">
        <v>419</v>
      </c>
      <c r="G58" s="73" t="s">
        <v>804</v>
      </c>
      <c r="H58" s="74"/>
      <c r="I58" s="75"/>
      <c r="J58" s="62"/>
      <c r="K58" s="60">
        <f>IFERROR(_xlfn.XLOOKUP(E58,GSI!$AS$6:$AS$197,GSI!$AU$6:$AU$197),"")</f>
        <v>5499</v>
      </c>
      <c r="L58" s="87"/>
    </row>
    <row r="59" spans="2:12" ht="39.950000000000003" customHeight="1" thickBot="1" x14ac:dyDescent="0.3">
      <c r="B59" s="60" t="s">
        <v>698</v>
      </c>
      <c r="C59" s="60" t="s">
        <v>797</v>
      </c>
      <c r="D59" s="60"/>
      <c r="E59" s="60" t="s">
        <v>1517</v>
      </c>
      <c r="F59" s="61" t="s">
        <v>805</v>
      </c>
      <c r="G59" s="73" t="s">
        <v>806</v>
      </c>
      <c r="H59" s="74"/>
      <c r="I59" s="75"/>
      <c r="J59" s="61" t="s">
        <v>807</v>
      </c>
      <c r="K59" s="60" t="str">
        <f>IFERROR(_xlfn.XLOOKUP(E59,GSI!$AS$6:$AS$197,GSI!$AU$6:$AU$197),"")</f>
        <v/>
      </c>
      <c r="L59" s="87"/>
    </row>
    <row r="60" spans="2:12" ht="39.950000000000003" customHeight="1" thickBot="1" x14ac:dyDescent="0.3">
      <c r="B60" s="60" t="s">
        <v>698</v>
      </c>
      <c r="C60" s="60" t="s">
        <v>699</v>
      </c>
      <c r="D60" s="60"/>
      <c r="E60" s="60" t="s">
        <v>1340</v>
      </c>
      <c r="F60" s="61" t="s">
        <v>808</v>
      </c>
      <c r="G60" s="73" t="s">
        <v>809</v>
      </c>
      <c r="H60" s="74"/>
      <c r="I60" s="75"/>
      <c r="J60" s="62"/>
      <c r="K60" s="60">
        <f>IFERROR(_xlfn.XLOOKUP(E60,GSI!$AS$6:$AS$197,GSI!$AU$6:$AU$197),"")</f>
        <v>5265</v>
      </c>
      <c r="L60" s="87"/>
    </row>
    <row r="61" spans="2:12" ht="39.950000000000003" customHeight="1" thickBot="1" x14ac:dyDescent="0.3">
      <c r="B61" s="60" t="s">
        <v>698</v>
      </c>
      <c r="C61" s="60" t="s">
        <v>699</v>
      </c>
      <c r="D61" s="60"/>
      <c r="E61" s="60" t="s">
        <v>1341</v>
      </c>
      <c r="F61" s="61" t="s">
        <v>810</v>
      </c>
      <c r="G61" s="73" t="s">
        <v>811</v>
      </c>
      <c r="H61" s="74"/>
      <c r="I61" s="75"/>
      <c r="J61" s="62"/>
      <c r="K61" s="60">
        <f>IFERROR(_xlfn.XLOOKUP(E61,GSI!$AS$6:$AS$197,GSI!$AU$6:$AU$197),"")</f>
        <v>4918</v>
      </c>
      <c r="L61" s="87"/>
    </row>
    <row r="62" spans="2:12" ht="39.950000000000003" customHeight="1" thickBot="1" x14ac:dyDescent="0.3">
      <c r="B62" s="60" t="s">
        <v>698</v>
      </c>
      <c r="C62" s="60" t="s">
        <v>797</v>
      </c>
      <c r="D62" s="60"/>
      <c r="E62" s="60" t="s">
        <v>812</v>
      </c>
      <c r="F62" s="61" t="s">
        <v>813</v>
      </c>
      <c r="G62" s="73" t="s">
        <v>814</v>
      </c>
      <c r="H62" s="74"/>
      <c r="I62" s="75"/>
      <c r="J62" s="61" t="s">
        <v>815</v>
      </c>
      <c r="K62" s="60" t="str">
        <f>IFERROR(_xlfn.XLOOKUP(E62,GSI!$AS$6:$AS$197,GSI!$AU$6:$AU$197),"")</f>
        <v/>
      </c>
      <c r="L62" s="87"/>
    </row>
    <row r="63" spans="2:12" ht="39.950000000000003" customHeight="1" thickBot="1" x14ac:dyDescent="0.3">
      <c r="B63" s="60" t="s">
        <v>698</v>
      </c>
      <c r="C63" s="60" t="s">
        <v>797</v>
      </c>
      <c r="D63" s="60"/>
      <c r="E63" s="60" t="s">
        <v>1518</v>
      </c>
      <c r="F63" s="61" t="s">
        <v>816</v>
      </c>
      <c r="G63" s="73" t="s">
        <v>817</v>
      </c>
      <c r="H63" s="74"/>
      <c r="I63" s="75"/>
      <c r="J63" s="61" t="s">
        <v>818</v>
      </c>
      <c r="K63" s="60" t="str">
        <f>IFERROR(_xlfn.XLOOKUP(E63,GSI!$AS$6:$AS$197,GSI!$AU$6:$AU$197),"")</f>
        <v/>
      </c>
      <c r="L63" s="87"/>
    </row>
    <row r="64" spans="2:12" ht="39.950000000000003" customHeight="1" thickBot="1" x14ac:dyDescent="0.3">
      <c r="B64" s="60" t="s">
        <v>819</v>
      </c>
      <c r="C64" s="60" t="s">
        <v>699</v>
      </c>
      <c r="D64" s="68"/>
      <c r="E64" s="60" t="s">
        <v>820</v>
      </c>
      <c r="F64" s="61" t="s">
        <v>470</v>
      </c>
      <c r="G64" s="73" t="s">
        <v>821</v>
      </c>
      <c r="H64" s="74"/>
      <c r="I64" s="75"/>
      <c r="J64" s="69"/>
      <c r="K64" s="60">
        <f>IFERROR(_xlfn.XLOOKUP(E64,GSI!$AS$6:$AS$197,GSI!$AU$6:$AU$197),"")</f>
        <v>4132</v>
      </c>
      <c r="L64" s="87"/>
    </row>
    <row r="65" spans="2:12" ht="39.950000000000003" customHeight="1" thickBot="1" x14ac:dyDescent="0.3">
      <c r="B65" s="60" t="s">
        <v>819</v>
      </c>
      <c r="C65" s="60" t="s">
        <v>699</v>
      </c>
      <c r="D65" s="68"/>
      <c r="E65" s="60" t="s">
        <v>822</v>
      </c>
      <c r="F65" s="61" t="s">
        <v>567</v>
      </c>
      <c r="G65" s="73" t="s">
        <v>823</v>
      </c>
      <c r="H65" s="74"/>
      <c r="I65" s="75"/>
      <c r="J65" s="69" t="s">
        <v>18751</v>
      </c>
      <c r="K65" s="60">
        <f>IFERROR(_xlfn.XLOOKUP(E65,GSI!$AS$6:$AS$197,GSI!$AU$6:$AU$197),"")</f>
        <v>2899</v>
      </c>
      <c r="L65" s="87"/>
    </row>
    <row r="66" spans="2:12" ht="39.950000000000003" customHeight="1" thickBot="1" x14ac:dyDescent="0.3">
      <c r="B66" s="60" t="s">
        <v>1315</v>
      </c>
      <c r="C66" s="60" t="s">
        <v>699</v>
      </c>
      <c r="D66" s="68"/>
      <c r="E66" s="60" t="s">
        <v>824</v>
      </c>
      <c r="F66" s="61" t="s">
        <v>825</v>
      </c>
      <c r="G66" s="73" t="s">
        <v>826</v>
      </c>
      <c r="H66" s="74"/>
      <c r="I66" s="75"/>
      <c r="J66" s="69" t="s">
        <v>18751</v>
      </c>
      <c r="K66" s="60">
        <f>IFERROR(_xlfn.XLOOKUP(E66,GSI!$AS$6:$AS$197,GSI!$AU$6:$AU$197),"")</f>
        <v>2702</v>
      </c>
      <c r="L66" s="87"/>
    </row>
    <row r="67" spans="2:12" ht="39.950000000000003" customHeight="1" thickBot="1" x14ac:dyDescent="0.3">
      <c r="B67" s="60" t="s">
        <v>819</v>
      </c>
      <c r="C67" s="60" t="s">
        <v>699</v>
      </c>
      <c r="D67" s="68"/>
      <c r="E67" s="60" t="s">
        <v>827</v>
      </c>
      <c r="F67" s="61" t="s">
        <v>466</v>
      </c>
      <c r="G67" s="73" t="s">
        <v>828</v>
      </c>
      <c r="H67" s="74"/>
      <c r="I67" s="75"/>
      <c r="J67" s="69"/>
      <c r="K67" s="60">
        <f>IFERROR(_xlfn.XLOOKUP(E67,GSI!$AS$6:$AS$197,GSI!$AU$6:$AU$197),"")</f>
        <v>4419</v>
      </c>
      <c r="L67" s="87"/>
    </row>
    <row r="68" spans="2:12" ht="39.950000000000003" customHeight="1" thickBot="1" x14ac:dyDescent="0.3">
      <c r="B68" s="60" t="s">
        <v>819</v>
      </c>
      <c r="C68" s="60" t="s">
        <v>699</v>
      </c>
      <c r="D68" s="68"/>
      <c r="E68" s="60" t="s">
        <v>829</v>
      </c>
      <c r="F68" s="61" t="s">
        <v>570</v>
      </c>
      <c r="G68" s="73" t="s">
        <v>785</v>
      </c>
      <c r="H68" s="74"/>
      <c r="I68" s="75"/>
      <c r="J68" s="69"/>
      <c r="K68" s="60">
        <f>IFERROR(_xlfn.XLOOKUP(E68,GSI!$AS$6:$AS$197,GSI!$AU$6:$AU$197),"")</f>
        <v>4029</v>
      </c>
      <c r="L68" s="87"/>
    </row>
    <row r="69" spans="2:12" ht="39.950000000000003" customHeight="1" thickBot="1" x14ac:dyDescent="0.3">
      <c r="B69" s="60" t="s">
        <v>819</v>
      </c>
      <c r="C69" s="60" t="s">
        <v>699</v>
      </c>
      <c r="D69" s="68"/>
      <c r="E69" s="60" t="s">
        <v>830</v>
      </c>
      <c r="F69" s="61" t="s">
        <v>831</v>
      </c>
      <c r="G69" s="73" t="s">
        <v>832</v>
      </c>
      <c r="H69" s="74"/>
      <c r="I69" s="75"/>
      <c r="J69" s="69"/>
      <c r="K69" s="60">
        <f>IFERROR(_xlfn.XLOOKUP(E69,GSI!$AS$6:$AS$197,GSI!$AU$6:$AU$197),"")</f>
        <v>2908</v>
      </c>
      <c r="L69" s="87"/>
    </row>
    <row r="70" spans="2:12" ht="39.950000000000003" customHeight="1" thickBot="1" x14ac:dyDescent="0.3">
      <c r="B70" s="60" t="s">
        <v>819</v>
      </c>
      <c r="C70" s="60" t="s">
        <v>699</v>
      </c>
      <c r="D70" s="68"/>
      <c r="E70" s="60" t="s">
        <v>833</v>
      </c>
      <c r="F70" s="61" t="s">
        <v>575</v>
      </c>
      <c r="G70" s="73" t="s">
        <v>834</v>
      </c>
      <c r="H70" s="74"/>
      <c r="I70" s="75"/>
      <c r="J70" s="69"/>
      <c r="K70" s="60">
        <f>IFERROR(_xlfn.XLOOKUP(E70,GSI!$AS$6:$AS$197,GSI!$AU$6:$AU$197),"")</f>
        <v>4180</v>
      </c>
      <c r="L70" s="87"/>
    </row>
    <row r="71" spans="2:12" ht="39.950000000000003" customHeight="1" thickBot="1" x14ac:dyDescent="0.3">
      <c r="B71" s="60" t="s">
        <v>819</v>
      </c>
      <c r="C71" s="60" t="s">
        <v>699</v>
      </c>
      <c r="D71" s="68"/>
      <c r="E71" s="60" t="s">
        <v>835</v>
      </c>
      <c r="F71" s="61" t="s">
        <v>836</v>
      </c>
      <c r="G71" s="73" t="s">
        <v>837</v>
      </c>
      <c r="H71" s="74"/>
      <c r="I71" s="75"/>
      <c r="J71" s="69"/>
      <c r="K71" s="60">
        <f>IFERROR(_xlfn.XLOOKUP(E71,GSI!$AS$6:$AS$197,GSI!$AU$6:$AU$197),"")</f>
        <v>5148</v>
      </c>
      <c r="L71" s="87"/>
    </row>
    <row r="72" spans="2:12" ht="39.950000000000003" customHeight="1" thickBot="1" x14ac:dyDescent="0.3">
      <c r="B72" s="60" t="s">
        <v>819</v>
      </c>
      <c r="C72" s="60" t="s">
        <v>699</v>
      </c>
      <c r="D72" s="68"/>
      <c r="E72" s="60" t="s">
        <v>838</v>
      </c>
      <c r="F72" s="61" t="s">
        <v>582</v>
      </c>
      <c r="G72" s="73" t="s">
        <v>839</v>
      </c>
      <c r="H72" s="74"/>
      <c r="I72" s="75"/>
      <c r="J72" s="69"/>
      <c r="K72" s="60">
        <f>IFERROR(_xlfn.XLOOKUP(E72,GSI!$AS$6:$AS$197,GSI!$AU$6:$AU$197),"")</f>
        <v>5152</v>
      </c>
      <c r="L72" s="87"/>
    </row>
    <row r="73" spans="2:12" ht="39.950000000000003" customHeight="1" thickBot="1" x14ac:dyDescent="0.3">
      <c r="B73" s="60" t="s">
        <v>819</v>
      </c>
      <c r="C73" s="60" t="s">
        <v>840</v>
      </c>
      <c r="D73" s="68"/>
      <c r="E73" s="60" t="s">
        <v>1519</v>
      </c>
      <c r="F73" s="61" t="s">
        <v>841</v>
      </c>
      <c r="G73" s="73" t="s">
        <v>842</v>
      </c>
      <c r="H73" s="74"/>
      <c r="I73" s="75"/>
      <c r="J73" s="61" t="s">
        <v>843</v>
      </c>
      <c r="K73" s="60" t="str">
        <f>IFERROR(_xlfn.XLOOKUP(E73,GSI!$AS$6:$AS$197,GSI!$AU$6:$AU$197),"")</f>
        <v/>
      </c>
      <c r="L73" s="87"/>
    </row>
    <row r="74" spans="2:12" ht="39.950000000000003" customHeight="1" thickBot="1" x14ac:dyDescent="0.3">
      <c r="B74" s="60" t="s">
        <v>819</v>
      </c>
      <c r="C74" s="60" t="s">
        <v>840</v>
      </c>
      <c r="D74" s="68"/>
      <c r="E74" s="60" t="s">
        <v>1520</v>
      </c>
      <c r="F74" s="61" t="s">
        <v>844</v>
      </c>
      <c r="G74" s="73" t="s">
        <v>845</v>
      </c>
      <c r="H74" s="74"/>
      <c r="I74" s="75"/>
      <c r="J74" s="61" t="s">
        <v>843</v>
      </c>
      <c r="K74" s="60" t="str">
        <f>IFERROR(_xlfn.XLOOKUP(E74,GSI!$AS$6:$AS$197,GSI!$AU$6:$AU$197),"")</f>
        <v/>
      </c>
      <c r="L74" s="87"/>
    </row>
    <row r="75" spans="2:12" ht="39.950000000000003" customHeight="1" thickBot="1" x14ac:dyDescent="0.3">
      <c r="B75" s="60" t="s">
        <v>819</v>
      </c>
      <c r="C75" s="60" t="s">
        <v>699</v>
      </c>
      <c r="D75" s="68"/>
      <c r="E75" s="60" t="s">
        <v>730</v>
      </c>
      <c r="F75" s="61" t="s">
        <v>847</v>
      </c>
      <c r="G75" s="73"/>
      <c r="H75" s="74"/>
      <c r="I75" s="75"/>
      <c r="J75" s="69"/>
      <c r="K75" s="60" t="str">
        <f>IFERROR(_xlfn.XLOOKUP(E75,GSI!$AS$6:$AS$197,GSI!$AU$6:$AU$197),"")</f>
        <v/>
      </c>
      <c r="L75" s="87"/>
    </row>
    <row r="76" spans="2:12" ht="39.950000000000003" customHeight="1" thickBot="1" x14ac:dyDescent="0.3">
      <c r="B76" s="60" t="s">
        <v>819</v>
      </c>
      <c r="C76" s="60" t="s">
        <v>699</v>
      </c>
      <c r="D76" s="68"/>
      <c r="E76" s="60" t="s">
        <v>848</v>
      </c>
      <c r="F76" s="61" t="s">
        <v>18752</v>
      </c>
      <c r="G76" s="73" t="s">
        <v>849</v>
      </c>
      <c r="H76" s="74"/>
      <c r="I76" s="75"/>
      <c r="J76" s="69" t="s">
        <v>18751</v>
      </c>
      <c r="K76" s="60">
        <f>IFERROR(_xlfn.XLOOKUP(E76,GSI!$AS$6:$AS$197,GSI!$AU$6:$AU$197),"")</f>
        <v>2489</v>
      </c>
      <c r="L76" s="87"/>
    </row>
    <row r="77" spans="2:12" ht="39.950000000000003" customHeight="1" thickBot="1" x14ac:dyDescent="0.3">
      <c r="B77" s="60" t="s">
        <v>819</v>
      </c>
      <c r="C77" s="60" t="s">
        <v>850</v>
      </c>
      <c r="D77" s="68"/>
      <c r="E77" s="60" t="s">
        <v>1521</v>
      </c>
      <c r="F77" s="61"/>
      <c r="G77" s="73"/>
      <c r="H77" s="74"/>
      <c r="I77" s="75"/>
      <c r="J77" s="69"/>
      <c r="K77" s="60" t="str">
        <f>IFERROR(_xlfn.XLOOKUP(E77,GSI!$AS$6:$AS$197,GSI!$AU$6:$AU$197),"")</f>
        <v/>
      </c>
      <c r="L77" s="87"/>
    </row>
    <row r="78" spans="2:12" ht="39.950000000000003" customHeight="1" thickBot="1" x14ac:dyDescent="0.3">
      <c r="B78" s="60" t="s">
        <v>819</v>
      </c>
      <c r="C78" s="60" t="s">
        <v>699</v>
      </c>
      <c r="D78" s="68"/>
      <c r="E78" s="60" t="s">
        <v>851</v>
      </c>
      <c r="F78" s="61" t="s">
        <v>451</v>
      </c>
      <c r="G78" s="73" t="s">
        <v>852</v>
      </c>
      <c r="H78" s="74"/>
      <c r="I78" s="75"/>
      <c r="J78" s="69"/>
      <c r="K78" s="60">
        <f>IFERROR(_xlfn.XLOOKUP(E78,GSI!$AS$6:$AS$197,GSI!$AU$6:$AU$197),"")</f>
        <v>4514</v>
      </c>
      <c r="L78" s="87"/>
    </row>
    <row r="79" spans="2:12" ht="39.950000000000003" customHeight="1" thickBot="1" x14ac:dyDescent="0.3">
      <c r="B79" s="60" t="s">
        <v>819</v>
      </c>
      <c r="C79" s="60" t="s">
        <v>699</v>
      </c>
      <c r="D79" s="68"/>
      <c r="E79" s="60" t="s">
        <v>853</v>
      </c>
      <c r="F79" s="61" t="s">
        <v>1412</v>
      </c>
      <c r="G79" s="73" t="s">
        <v>855</v>
      </c>
      <c r="H79" s="74"/>
      <c r="I79" s="75"/>
      <c r="J79" s="69" t="s">
        <v>18753</v>
      </c>
      <c r="K79" s="60">
        <f>IFERROR(_xlfn.XLOOKUP(E79,GSI!$AS$6:$AS$197,GSI!$AU$6:$AU$197),"")</f>
        <v>5220</v>
      </c>
      <c r="L79" s="87"/>
    </row>
    <row r="80" spans="2:12" ht="39.950000000000003" customHeight="1" thickBot="1" x14ac:dyDescent="0.3">
      <c r="B80" s="60" t="s">
        <v>819</v>
      </c>
      <c r="C80" s="60" t="s">
        <v>699</v>
      </c>
      <c r="D80" s="68"/>
      <c r="E80" s="60" t="s">
        <v>856</v>
      </c>
      <c r="F80" s="61" t="s">
        <v>454</v>
      </c>
      <c r="G80" s="73" t="s">
        <v>857</v>
      </c>
      <c r="H80" s="74"/>
      <c r="I80" s="75"/>
      <c r="J80" s="69"/>
      <c r="K80" s="60">
        <f>IFERROR(_xlfn.XLOOKUP(E80,GSI!$AS$6:$AS$197,GSI!$AU$6:$AU$197),"")</f>
        <v>4038</v>
      </c>
      <c r="L80" s="87"/>
    </row>
    <row r="81" spans="2:12" ht="39.950000000000003" customHeight="1" thickBot="1" x14ac:dyDescent="0.3">
      <c r="B81" s="60" t="s">
        <v>819</v>
      </c>
      <c r="C81" s="60" t="s">
        <v>699</v>
      </c>
      <c r="D81" s="68"/>
      <c r="E81" s="60" t="s">
        <v>858</v>
      </c>
      <c r="F81" s="61" t="s">
        <v>453</v>
      </c>
      <c r="G81" s="73" t="s">
        <v>859</v>
      </c>
      <c r="H81" s="74"/>
      <c r="I81" s="75"/>
      <c r="J81" s="69"/>
      <c r="K81" s="60">
        <f>IFERROR(_xlfn.XLOOKUP(E81,GSI!$AS$6:$AS$197,GSI!$AU$6:$AU$197),"")</f>
        <v>3825</v>
      </c>
      <c r="L81" s="87"/>
    </row>
    <row r="82" spans="2:12" ht="39.950000000000003" customHeight="1" thickBot="1" x14ac:dyDescent="0.3">
      <c r="B82" s="60" t="s">
        <v>819</v>
      </c>
      <c r="C82" s="60" t="s">
        <v>699</v>
      </c>
      <c r="D82" s="68"/>
      <c r="E82" s="60" t="s">
        <v>860</v>
      </c>
      <c r="F82" s="61" t="s">
        <v>455</v>
      </c>
      <c r="G82" s="73" t="s">
        <v>861</v>
      </c>
      <c r="H82" s="74"/>
      <c r="I82" s="75"/>
      <c r="J82" s="69"/>
      <c r="K82" s="60">
        <f>IFERROR(_xlfn.XLOOKUP(E82,GSI!$AS$6:$AS$197,GSI!$AU$6:$AU$197),"")</f>
        <v>3682</v>
      </c>
      <c r="L82" s="87"/>
    </row>
    <row r="83" spans="2:12" ht="39.950000000000003" customHeight="1" thickBot="1" x14ac:dyDescent="0.3">
      <c r="B83" s="60" t="s">
        <v>819</v>
      </c>
      <c r="C83" s="60" t="s">
        <v>699</v>
      </c>
      <c r="D83" s="68"/>
      <c r="E83" s="60" t="s">
        <v>862</v>
      </c>
      <c r="F83" s="61" t="s">
        <v>622</v>
      </c>
      <c r="G83" s="73" t="s">
        <v>863</v>
      </c>
      <c r="H83" s="74"/>
      <c r="I83" s="75"/>
      <c r="J83" s="69"/>
      <c r="K83" s="60">
        <f>IFERROR(_xlfn.XLOOKUP(E83,GSI!$AS$6:$AS$197,GSI!$AU$6:$AU$197),"")</f>
        <v>2521</v>
      </c>
      <c r="L83" s="87"/>
    </row>
    <row r="84" spans="2:12" ht="39.950000000000003" customHeight="1" thickBot="1" x14ac:dyDescent="0.3">
      <c r="B84" s="60" t="s">
        <v>819</v>
      </c>
      <c r="C84" s="60" t="s">
        <v>699</v>
      </c>
      <c r="D84" s="68"/>
      <c r="E84" s="60" t="s">
        <v>864</v>
      </c>
      <c r="F84" s="61" t="s">
        <v>623</v>
      </c>
      <c r="G84" s="73" t="s">
        <v>865</v>
      </c>
      <c r="H84" s="74"/>
      <c r="I84" s="75"/>
      <c r="J84" s="69"/>
      <c r="K84" s="60">
        <f>IFERROR(_xlfn.XLOOKUP(E84,GSI!$AS$6:$AS$197,GSI!$AU$6:$AU$197),"")</f>
        <v>4026</v>
      </c>
      <c r="L84" s="87"/>
    </row>
    <row r="85" spans="2:12" ht="39.950000000000003" customHeight="1" thickBot="1" x14ac:dyDescent="0.3">
      <c r="B85" s="60" t="s">
        <v>819</v>
      </c>
      <c r="C85" s="60" t="s">
        <v>699</v>
      </c>
      <c r="D85" s="68"/>
      <c r="E85" s="60" t="s">
        <v>866</v>
      </c>
      <c r="F85" s="61" t="s">
        <v>867</v>
      </c>
      <c r="G85" s="73" t="s">
        <v>868</v>
      </c>
      <c r="H85" s="74"/>
      <c r="I85" s="75"/>
      <c r="J85" s="69"/>
      <c r="K85" s="60">
        <f>IFERROR(_xlfn.XLOOKUP(E85,GSI!$AS$6:$AS$197,GSI!$AU$6:$AU$197),"")</f>
        <v>2257</v>
      </c>
      <c r="L85" s="87"/>
    </row>
    <row r="86" spans="2:12" ht="39.950000000000003" customHeight="1" thickBot="1" x14ac:dyDescent="0.3">
      <c r="B86" s="60" t="s">
        <v>819</v>
      </c>
      <c r="C86" s="60" t="s">
        <v>699</v>
      </c>
      <c r="D86" s="68"/>
      <c r="E86" s="60" t="s">
        <v>1522</v>
      </c>
      <c r="F86" s="61" t="s">
        <v>870</v>
      </c>
      <c r="G86" s="73" t="s">
        <v>871</v>
      </c>
      <c r="H86" s="74"/>
      <c r="I86" s="75"/>
      <c r="J86" s="69"/>
      <c r="K86" s="60" t="str">
        <f>IFERROR(_xlfn.XLOOKUP(E86,GSI!$AS$6:$AS$197,GSI!$AU$6:$AU$197),"")</f>
        <v/>
      </c>
      <c r="L86" s="87"/>
    </row>
    <row r="87" spans="2:12" ht="39.950000000000003" customHeight="1" thickBot="1" x14ac:dyDescent="0.3">
      <c r="B87" s="60" t="s">
        <v>819</v>
      </c>
      <c r="C87" s="60" t="s">
        <v>699</v>
      </c>
      <c r="D87" s="68"/>
      <c r="E87" s="60" t="s">
        <v>1523</v>
      </c>
      <c r="F87" s="61" t="s">
        <v>1402</v>
      </c>
      <c r="G87" s="73" t="s">
        <v>873</v>
      </c>
      <c r="H87" s="74"/>
      <c r="I87" s="75"/>
      <c r="J87" s="69"/>
      <c r="K87" s="60" t="str">
        <f>IFERROR(_xlfn.XLOOKUP(E87,GSI!$AS$6:$AS$197,GSI!$AU$6:$AU$197),"")</f>
        <v/>
      </c>
      <c r="L87" s="87"/>
    </row>
    <row r="88" spans="2:12" ht="39.950000000000003" customHeight="1" thickBot="1" x14ac:dyDescent="0.3">
      <c r="B88" s="60" t="s">
        <v>819</v>
      </c>
      <c r="C88" s="60" t="s">
        <v>699</v>
      </c>
      <c r="D88" s="68"/>
      <c r="E88" s="60" t="s">
        <v>874</v>
      </c>
      <c r="F88" s="61" t="s">
        <v>449</v>
      </c>
      <c r="G88" s="73" t="s">
        <v>875</v>
      </c>
      <c r="H88" s="74"/>
      <c r="I88" s="75"/>
      <c r="J88" s="69"/>
      <c r="K88" s="60">
        <f>IFERROR(_xlfn.XLOOKUP(E88,GSI!$AS$6:$AS$197,GSI!$AU$6:$AU$197),"")</f>
        <v>4214</v>
      </c>
      <c r="L88" s="87"/>
    </row>
    <row r="89" spans="2:12" ht="39.950000000000003" customHeight="1" thickBot="1" x14ac:dyDescent="0.3">
      <c r="B89" s="60" t="s">
        <v>819</v>
      </c>
      <c r="C89" s="60" t="s">
        <v>699</v>
      </c>
      <c r="D89" s="68"/>
      <c r="E89" s="60" t="s">
        <v>876</v>
      </c>
      <c r="F89" s="61" t="s">
        <v>877</v>
      </c>
      <c r="G89" s="73" t="s">
        <v>878</v>
      </c>
      <c r="H89" s="74"/>
      <c r="I89" s="75"/>
      <c r="J89" s="69"/>
      <c r="K89" s="60">
        <f>IFERROR(_xlfn.XLOOKUP(E89,GSI!$AS$6:$AS$197,GSI!$AU$6:$AU$197),"")</f>
        <v>3094</v>
      </c>
      <c r="L89" s="87"/>
    </row>
    <row r="90" spans="2:12" ht="39.950000000000003" customHeight="1" thickBot="1" x14ac:dyDescent="0.3">
      <c r="B90" s="60" t="s">
        <v>819</v>
      </c>
      <c r="C90" s="60" t="s">
        <v>699</v>
      </c>
      <c r="D90" s="68"/>
      <c r="E90" s="60" t="s">
        <v>879</v>
      </c>
      <c r="F90" s="61" t="s">
        <v>880</v>
      </c>
      <c r="G90" s="73" t="s">
        <v>881</v>
      </c>
      <c r="H90" s="74"/>
      <c r="I90" s="75"/>
      <c r="J90" s="69"/>
      <c r="K90" s="60">
        <f>IFERROR(_xlfn.XLOOKUP(E90,GSI!$AS$6:$AS$197,GSI!$AU$6:$AU$197),"")</f>
        <v>4735</v>
      </c>
      <c r="L90" s="87"/>
    </row>
    <row r="91" spans="2:12" ht="39.950000000000003" customHeight="1" thickBot="1" x14ac:dyDescent="0.3">
      <c r="B91" s="60" t="s">
        <v>819</v>
      </c>
      <c r="C91" s="60" t="s">
        <v>699</v>
      </c>
      <c r="D91" s="68"/>
      <c r="E91" s="60" t="s">
        <v>882</v>
      </c>
      <c r="F91" s="61" t="s">
        <v>446</v>
      </c>
      <c r="G91" s="73" t="s">
        <v>883</v>
      </c>
      <c r="H91" s="74"/>
      <c r="I91" s="75"/>
      <c r="J91" s="69"/>
      <c r="K91" s="60">
        <f>IFERROR(_xlfn.XLOOKUP(E91,GSI!$AS$6:$AS$197,GSI!$AU$6:$AU$197),"")</f>
        <v>2953</v>
      </c>
      <c r="L91" s="87"/>
    </row>
    <row r="92" spans="2:12" ht="39.950000000000003" customHeight="1" thickBot="1" x14ac:dyDescent="0.3">
      <c r="B92" s="60" t="s">
        <v>819</v>
      </c>
      <c r="C92" s="60" t="s">
        <v>850</v>
      </c>
      <c r="D92" s="68"/>
      <c r="E92" s="60" t="s">
        <v>884</v>
      </c>
      <c r="F92" s="61"/>
      <c r="G92" s="73"/>
      <c r="H92" s="74"/>
      <c r="I92" s="75"/>
      <c r="J92" s="69"/>
      <c r="K92" s="60" t="str">
        <f>IFERROR(_xlfn.XLOOKUP(E92,GSI!$AS$6:$AS$197,GSI!$AU$6:$AU$197),"")</f>
        <v/>
      </c>
      <c r="L92" s="87"/>
    </row>
    <row r="93" spans="2:12" ht="39.950000000000003" customHeight="1" thickBot="1" x14ac:dyDescent="0.3">
      <c r="B93" s="60" t="s">
        <v>819</v>
      </c>
      <c r="C93" s="60" t="s">
        <v>699</v>
      </c>
      <c r="D93" s="68"/>
      <c r="E93" s="60" t="s">
        <v>885</v>
      </c>
      <c r="F93" s="61" t="s">
        <v>634</v>
      </c>
      <c r="G93" s="73" t="s">
        <v>886</v>
      </c>
      <c r="H93" s="74"/>
      <c r="I93" s="75"/>
      <c r="J93" s="69"/>
      <c r="K93" s="60">
        <f>IFERROR(_xlfn.XLOOKUP(E93,GSI!$AS$6:$AS$197,GSI!$AU$6:$AU$197),"")</f>
        <v>5225</v>
      </c>
      <c r="L93" s="87"/>
    </row>
    <row r="94" spans="2:12" ht="39.950000000000003" customHeight="1" thickBot="1" x14ac:dyDescent="0.3">
      <c r="B94" s="60" t="s">
        <v>819</v>
      </c>
      <c r="C94" s="60" t="s">
        <v>699</v>
      </c>
      <c r="D94" s="68"/>
      <c r="E94" s="60" t="s">
        <v>887</v>
      </c>
      <c r="F94" s="61" t="s">
        <v>888</v>
      </c>
      <c r="G94" s="73" t="s">
        <v>889</v>
      </c>
      <c r="H94" s="74"/>
      <c r="I94" s="75"/>
      <c r="J94" s="69"/>
      <c r="K94" s="60">
        <f>IFERROR(_xlfn.XLOOKUP(E94,GSI!$AS$6:$AS$197,GSI!$AU$6:$AU$197),"")</f>
        <v>10224</v>
      </c>
      <c r="L94" s="87"/>
    </row>
    <row r="95" spans="2:12" ht="39.950000000000003" customHeight="1" thickBot="1" x14ac:dyDescent="0.3">
      <c r="B95" s="60" t="s">
        <v>819</v>
      </c>
      <c r="C95" s="60" t="s">
        <v>699</v>
      </c>
      <c r="D95" s="68"/>
      <c r="E95" s="60" t="s">
        <v>890</v>
      </c>
      <c r="F95" s="61" t="s">
        <v>641</v>
      </c>
      <c r="G95" s="73" t="s">
        <v>891</v>
      </c>
      <c r="H95" s="74"/>
      <c r="I95" s="75"/>
      <c r="J95" s="69"/>
      <c r="K95" s="60">
        <f>IFERROR(_xlfn.XLOOKUP(E95,GSI!$AS$6:$AS$197,GSI!$AU$6:$AU$197),"")</f>
        <v>2226</v>
      </c>
      <c r="L95" s="87"/>
    </row>
    <row r="96" spans="2:12" ht="39.950000000000003" customHeight="1" thickBot="1" x14ac:dyDescent="0.3">
      <c r="B96" s="60" t="s">
        <v>819</v>
      </c>
      <c r="C96" s="60" t="s">
        <v>699</v>
      </c>
      <c r="D96" s="68"/>
      <c r="E96" s="60" t="s">
        <v>892</v>
      </c>
      <c r="F96" s="61" t="s">
        <v>468</v>
      </c>
      <c r="G96" s="73" t="s">
        <v>893</v>
      </c>
      <c r="H96" s="74"/>
      <c r="I96" s="75"/>
      <c r="J96" s="69"/>
      <c r="K96" s="60">
        <f>IFERROR(_xlfn.XLOOKUP(E96,GSI!$AS$6:$AS$197,GSI!$AU$6:$AU$197),"")</f>
        <v>4565</v>
      </c>
      <c r="L96" s="87"/>
    </row>
    <row r="97" spans="2:12" ht="39.950000000000003" customHeight="1" thickBot="1" x14ac:dyDescent="0.3">
      <c r="B97" s="60" t="s">
        <v>819</v>
      </c>
      <c r="C97" s="60" t="s">
        <v>699</v>
      </c>
      <c r="D97" s="68"/>
      <c r="E97" s="60" t="s">
        <v>894</v>
      </c>
      <c r="F97" s="61" t="s">
        <v>644</v>
      </c>
      <c r="G97" s="73" t="s">
        <v>895</v>
      </c>
      <c r="H97" s="74"/>
      <c r="I97" s="75"/>
      <c r="J97" s="69"/>
      <c r="K97" s="60">
        <f>IFERROR(_xlfn.XLOOKUP(E97,GSI!$AS$6:$AS$197,GSI!$AU$6:$AU$197),"")</f>
        <v>4130</v>
      </c>
      <c r="L97" s="87"/>
    </row>
    <row r="98" spans="2:12" ht="39.950000000000003" customHeight="1" thickBot="1" x14ac:dyDescent="0.3">
      <c r="B98" s="60" t="s">
        <v>819</v>
      </c>
      <c r="C98" s="60" t="s">
        <v>699</v>
      </c>
      <c r="D98" s="68"/>
      <c r="E98" s="60" t="s">
        <v>896</v>
      </c>
      <c r="F98" s="61" t="s">
        <v>437</v>
      </c>
      <c r="G98" s="73" t="s">
        <v>897</v>
      </c>
      <c r="H98" s="74"/>
      <c r="I98" s="75"/>
      <c r="J98" s="69"/>
      <c r="K98" s="60">
        <f>IFERROR(_xlfn.XLOOKUP(E98,GSI!$AS$6:$AS$197,GSI!$AU$6:$AU$197),"")</f>
        <v>5102</v>
      </c>
      <c r="L98" s="87"/>
    </row>
    <row r="99" spans="2:12" ht="39.950000000000003" customHeight="1" thickBot="1" x14ac:dyDescent="0.3">
      <c r="B99" s="60" t="s">
        <v>819</v>
      </c>
      <c r="C99" s="60" t="s">
        <v>699</v>
      </c>
      <c r="D99" s="68"/>
      <c r="E99" s="60" t="s">
        <v>898</v>
      </c>
      <c r="F99" s="61" t="s">
        <v>650</v>
      </c>
      <c r="G99" s="73" t="s">
        <v>899</v>
      </c>
      <c r="H99" s="74"/>
      <c r="I99" s="75"/>
      <c r="J99" s="69"/>
      <c r="K99" s="60">
        <f>IFERROR(_xlfn.XLOOKUP(E99,GSI!$AS$6:$AS$197,GSI!$AU$6:$AU$197),"")</f>
        <v>4227</v>
      </c>
      <c r="L99" s="87"/>
    </row>
    <row r="100" spans="2:12" ht="39.950000000000003" customHeight="1" thickBot="1" x14ac:dyDescent="0.3">
      <c r="B100" s="60" t="s">
        <v>819</v>
      </c>
      <c r="C100" s="60" t="s">
        <v>699</v>
      </c>
      <c r="D100" s="68"/>
      <c r="E100" s="60" t="s">
        <v>1367</v>
      </c>
      <c r="F100" s="61" t="s">
        <v>900</v>
      </c>
      <c r="G100" s="73" t="s">
        <v>861</v>
      </c>
      <c r="H100" s="74"/>
      <c r="I100" s="75"/>
      <c r="J100" s="70" t="s">
        <v>901</v>
      </c>
      <c r="K100" s="60" t="str">
        <f>IFERROR(_xlfn.XLOOKUP(E100,GSI!$AS$6:$AS$197,GSI!$AU$6:$AU$197),"")</f>
        <v/>
      </c>
      <c r="L100" s="87"/>
    </row>
    <row r="101" spans="2:12" ht="39.950000000000003" customHeight="1" thickBot="1" x14ac:dyDescent="0.3">
      <c r="B101" s="60" t="s">
        <v>819</v>
      </c>
      <c r="C101" s="60" t="s">
        <v>699</v>
      </c>
      <c r="D101" s="68"/>
      <c r="E101" s="60" t="s">
        <v>902</v>
      </c>
      <c r="F101" s="61" t="s">
        <v>654</v>
      </c>
      <c r="G101" s="73" t="s">
        <v>903</v>
      </c>
      <c r="H101" s="74"/>
      <c r="I101" s="75"/>
      <c r="J101" s="69"/>
      <c r="K101" s="60">
        <f>IFERROR(_xlfn.XLOOKUP(E101,GSI!$AS$6:$AS$197,GSI!$AU$6:$AU$197),"")</f>
        <v>4928</v>
      </c>
      <c r="L101" s="87"/>
    </row>
    <row r="102" spans="2:12" ht="39.950000000000003" customHeight="1" thickBot="1" x14ac:dyDescent="0.3">
      <c r="B102" s="60" t="s">
        <v>819</v>
      </c>
      <c r="C102" s="60" t="s">
        <v>699</v>
      </c>
      <c r="D102" s="68"/>
      <c r="E102" s="60" t="s">
        <v>904</v>
      </c>
      <c r="F102" s="61" t="s">
        <v>905</v>
      </c>
      <c r="G102" s="73" t="s">
        <v>906</v>
      </c>
      <c r="H102" s="74"/>
      <c r="I102" s="75"/>
      <c r="J102" s="69"/>
      <c r="K102" s="60">
        <f>IFERROR(_xlfn.XLOOKUP(E102,GSI!$AS$6:$AS$197,GSI!$AU$6:$AU$197),"")</f>
        <v>4905</v>
      </c>
      <c r="L102" s="87"/>
    </row>
    <row r="103" spans="2:12" ht="39.950000000000003" customHeight="1" thickBot="1" x14ac:dyDescent="0.3">
      <c r="B103" s="60" t="s">
        <v>819</v>
      </c>
      <c r="C103" s="60" t="s">
        <v>699</v>
      </c>
      <c r="D103" s="68"/>
      <c r="E103" s="60" t="s">
        <v>1524</v>
      </c>
      <c r="F103" s="61" t="s">
        <v>910</v>
      </c>
      <c r="G103" s="73" t="s">
        <v>911</v>
      </c>
      <c r="H103" s="74"/>
      <c r="I103" s="75"/>
      <c r="J103" s="69"/>
      <c r="K103" s="60" t="str">
        <f>IFERROR(_xlfn.XLOOKUP(E103,GSI!$AS$6:$AS$197,GSI!$AU$6:$AU$197),"")</f>
        <v/>
      </c>
      <c r="L103" s="87"/>
    </row>
    <row r="104" spans="2:12" ht="39.950000000000003" customHeight="1" thickBot="1" x14ac:dyDescent="0.3">
      <c r="B104" s="60" t="s">
        <v>819</v>
      </c>
      <c r="C104" s="60" t="s">
        <v>699</v>
      </c>
      <c r="D104" s="68"/>
      <c r="E104" s="60" t="s">
        <v>912</v>
      </c>
      <c r="F104" s="61" t="s">
        <v>671</v>
      </c>
      <c r="G104" s="73" t="s">
        <v>671</v>
      </c>
      <c r="H104" s="74"/>
      <c r="I104" s="75"/>
      <c r="J104" s="69"/>
      <c r="K104" s="60">
        <f>IFERROR(_xlfn.XLOOKUP(E104,GSI!$AS$6:$AS$197,GSI!$AU$6:$AU$197),"")</f>
        <v>3979</v>
      </c>
      <c r="L104" s="87"/>
    </row>
    <row r="105" spans="2:12" ht="39.950000000000003" customHeight="1" thickBot="1" x14ac:dyDescent="0.3">
      <c r="B105" s="60" t="s">
        <v>819</v>
      </c>
      <c r="C105" s="60" t="s">
        <v>699</v>
      </c>
      <c r="D105" s="68"/>
      <c r="E105" s="60" t="s">
        <v>1525</v>
      </c>
      <c r="F105" s="61" t="s">
        <v>678</v>
      </c>
      <c r="G105" s="73" t="s">
        <v>913</v>
      </c>
      <c r="H105" s="74"/>
      <c r="I105" s="75"/>
      <c r="J105" s="69"/>
      <c r="K105" s="60" t="str">
        <f>IFERROR(_xlfn.XLOOKUP(E105,GSI!$AS$6:$AS$197,GSI!$AU$6:$AU$197),"")</f>
        <v/>
      </c>
      <c r="L105" s="87"/>
    </row>
    <row r="106" spans="2:12" ht="39.950000000000003" customHeight="1" thickBot="1" x14ac:dyDescent="0.3">
      <c r="B106" s="60" t="s">
        <v>819</v>
      </c>
      <c r="C106" s="60" t="s">
        <v>699</v>
      </c>
      <c r="D106" s="68"/>
      <c r="E106" s="60" t="s">
        <v>914</v>
      </c>
      <c r="F106" s="61" t="s">
        <v>915</v>
      </c>
      <c r="G106" s="73" t="s">
        <v>916</v>
      </c>
      <c r="H106" s="74"/>
      <c r="I106" s="75"/>
      <c r="J106" s="69"/>
      <c r="K106" s="60">
        <f>IFERROR(_xlfn.XLOOKUP(E106,GSI!$AS$6:$AS$197,GSI!$AU$6:$AU$197),"")</f>
        <v>3501</v>
      </c>
      <c r="L106" s="87"/>
    </row>
    <row r="107" spans="2:12" ht="39.950000000000003" customHeight="1" thickBot="1" x14ac:dyDescent="0.3">
      <c r="B107" s="60" t="s">
        <v>819</v>
      </c>
      <c r="C107" s="60" t="s">
        <v>699</v>
      </c>
      <c r="D107" s="68"/>
      <c r="E107" s="60" t="s">
        <v>917</v>
      </c>
      <c r="F107" s="61" t="s">
        <v>918</v>
      </c>
      <c r="G107" s="73" t="s">
        <v>919</v>
      </c>
      <c r="H107" s="74"/>
      <c r="I107" s="75"/>
      <c r="J107" s="69"/>
      <c r="K107" s="60">
        <f>IFERROR(_xlfn.XLOOKUP(E107,GSI!$AS$6:$AS$197,GSI!$AU$6:$AU$197),"")</f>
        <v>3538</v>
      </c>
      <c r="L107" s="87"/>
    </row>
    <row r="108" spans="2:12" ht="39.950000000000003" customHeight="1" thickBot="1" x14ac:dyDescent="0.3">
      <c r="B108" s="60" t="s">
        <v>819</v>
      </c>
      <c r="C108" s="60" t="s">
        <v>699</v>
      </c>
      <c r="D108" s="68"/>
      <c r="E108" s="60" t="s">
        <v>920</v>
      </c>
      <c r="F108" s="61" t="s">
        <v>426</v>
      </c>
      <c r="G108" s="73" t="s">
        <v>921</v>
      </c>
      <c r="H108" s="74"/>
      <c r="I108" s="75"/>
      <c r="J108" s="69"/>
      <c r="K108" s="60">
        <f>IFERROR(_xlfn.XLOOKUP(E108,GSI!$AS$6:$AS$197,GSI!$AU$6:$AU$197),"")</f>
        <v>4862</v>
      </c>
      <c r="L108" s="87"/>
    </row>
    <row r="109" spans="2:12" ht="39.950000000000003" customHeight="1" thickBot="1" x14ac:dyDescent="0.3">
      <c r="B109" s="60" t="s">
        <v>819</v>
      </c>
      <c r="C109" s="60" t="s">
        <v>699</v>
      </c>
      <c r="D109" s="68"/>
      <c r="E109" s="60" t="s">
        <v>1526</v>
      </c>
      <c r="F109" s="61" t="s">
        <v>680</v>
      </c>
      <c r="G109" s="73" t="s">
        <v>922</v>
      </c>
      <c r="H109" s="74"/>
      <c r="I109" s="75"/>
      <c r="J109" s="69"/>
      <c r="K109" s="60" t="str">
        <f>IFERROR(_xlfn.XLOOKUP(E109,GSI!$AS$6:$AS$197,GSI!$AU$6:$AU$197),"")</f>
        <v/>
      </c>
      <c r="L109" s="87"/>
    </row>
    <row r="110" spans="2:12" ht="39.950000000000003" customHeight="1" thickBot="1" x14ac:dyDescent="0.3">
      <c r="B110" s="60" t="s">
        <v>819</v>
      </c>
      <c r="C110" s="60" t="s">
        <v>699</v>
      </c>
      <c r="D110" s="68"/>
      <c r="E110" s="60" t="s">
        <v>923</v>
      </c>
      <c r="F110" s="61" t="s">
        <v>428</v>
      </c>
      <c r="G110" s="73" t="s">
        <v>924</v>
      </c>
      <c r="H110" s="74"/>
      <c r="I110" s="75"/>
      <c r="J110" s="69"/>
      <c r="K110" s="60">
        <f>IFERROR(_xlfn.XLOOKUP(E110,GSI!$AS$6:$AS$197,GSI!$AU$6:$AU$197),"")</f>
        <v>2924</v>
      </c>
      <c r="L110" s="87"/>
    </row>
    <row r="111" spans="2:12" ht="39.950000000000003" customHeight="1" thickBot="1" x14ac:dyDescent="0.3">
      <c r="B111" s="60" t="s">
        <v>819</v>
      </c>
      <c r="C111" s="60" t="s">
        <v>699</v>
      </c>
      <c r="D111" s="68"/>
      <c r="E111" s="60" t="s">
        <v>925</v>
      </c>
      <c r="F111" s="61" t="s">
        <v>926</v>
      </c>
      <c r="G111" s="73" t="s">
        <v>927</v>
      </c>
      <c r="H111" s="74"/>
      <c r="I111" s="75"/>
      <c r="J111" s="69"/>
      <c r="K111" s="60">
        <f>IFERROR(_xlfn.XLOOKUP(E111,GSI!$AS$6:$AS$197,GSI!$AU$6:$AU$197),"")</f>
        <v>3164</v>
      </c>
      <c r="L111" s="87"/>
    </row>
    <row r="112" spans="2:12" ht="39.950000000000003" customHeight="1" thickBot="1" x14ac:dyDescent="0.3">
      <c r="B112" s="60" t="s">
        <v>819</v>
      </c>
      <c r="C112" s="60" t="s">
        <v>699</v>
      </c>
      <c r="D112" s="68"/>
      <c r="E112" s="60" t="s">
        <v>1527</v>
      </c>
      <c r="F112" s="61" t="s">
        <v>929</v>
      </c>
      <c r="G112" s="73" t="s">
        <v>930</v>
      </c>
      <c r="H112" s="74"/>
      <c r="I112" s="75"/>
      <c r="J112" s="69"/>
      <c r="K112" s="60" t="str">
        <f>IFERROR(_xlfn.XLOOKUP(E112,GSI!$AS$6:$AS$197,GSI!$AU$6:$AU$197),"")</f>
        <v/>
      </c>
      <c r="L112" s="87"/>
    </row>
    <row r="113" spans="2:12" ht="39.950000000000003" customHeight="1" thickBot="1" x14ac:dyDescent="0.3">
      <c r="B113" s="60" t="s">
        <v>819</v>
      </c>
      <c r="C113" s="60" t="s">
        <v>699</v>
      </c>
      <c r="D113" s="68"/>
      <c r="E113" s="60" t="s">
        <v>931</v>
      </c>
      <c r="F113" s="61" t="s">
        <v>932</v>
      </c>
      <c r="G113" s="73" t="s">
        <v>933</v>
      </c>
      <c r="H113" s="74"/>
      <c r="I113" s="75"/>
      <c r="J113" s="69"/>
      <c r="K113" s="60">
        <f>IFERROR(_xlfn.XLOOKUP(E113,GSI!$AS$6:$AS$197,GSI!$AU$6:$AU$197),"")</f>
        <v>3172</v>
      </c>
      <c r="L113" s="87"/>
    </row>
    <row r="114" spans="2:12" ht="39.950000000000003" customHeight="1" thickBot="1" x14ac:dyDescent="0.3">
      <c r="B114" s="60" t="s">
        <v>819</v>
      </c>
      <c r="C114" s="60" t="s">
        <v>699</v>
      </c>
      <c r="D114" s="68"/>
      <c r="E114" s="60" t="s">
        <v>934</v>
      </c>
      <c r="F114" s="61" t="s">
        <v>423</v>
      </c>
      <c r="G114" s="73" t="s">
        <v>935</v>
      </c>
      <c r="H114" s="74"/>
      <c r="I114" s="75"/>
      <c r="J114" s="69"/>
      <c r="K114" s="60">
        <f>IFERROR(_xlfn.XLOOKUP(E114,GSI!$AS$6:$AS$197,GSI!$AU$6:$AU$197),"")</f>
        <v>4239</v>
      </c>
      <c r="L114" s="87"/>
    </row>
    <row r="115" spans="2:12" ht="39.950000000000003" customHeight="1" thickBot="1" x14ac:dyDescent="0.3">
      <c r="B115" s="60" t="s">
        <v>819</v>
      </c>
      <c r="C115" s="60" t="s">
        <v>699</v>
      </c>
      <c r="D115" s="68"/>
      <c r="E115" s="60" t="s">
        <v>936</v>
      </c>
      <c r="F115" s="61" t="s">
        <v>937</v>
      </c>
      <c r="G115" s="73" t="s">
        <v>938</v>
      </c>
      <c r="H115" s="74"/>
      <c r="I115" s="75"/>
      <c r="J115" s="69"/>
      <c r="K115" s="60">
        <f>IFERROR(_xlfn.XLOOKUP(E115,GSI!$AS$6:$AS$197,GSI!$AU$6:$AU$197),"")</f>
        <v>6089</v>
      </c>
      <c r="L115" s="87"/>
    </row>
    <row r="116" spans="2:12" ht="39.950000000000003" customHeight="1" thickBot="1" x14ac:dyDescent="0.3">
      <c r="B116" s="60" t="s">
        <v>819</v>
      </c>
      <c r="C116" s="60" t="s">
        <v>797</v>
      </c>
      <c r="D116" s="68"/>
      <c r="E116" s="60" t="s">
        <v>939</v>
      </c>
      <c r="F116" s="61" t="s">
        <v>940</v>
      </c>
      <c r="G116" s="73" t="s">
        <v>941</v>
      </c>
      <c r="H116" s="74"/>
      <c r="I116" s="75"/>
      <c r="J116" s="61" t="s">
        <v>815</v>
      </c>
      <c r="K116" s="60" t="str">
        <f>IFERROR(_xlfn.XLOOKUP(E116,GSI!$AS$6:$AS$197,GSI!$AU$6:$AU$197),"")</f>
        <v/>
      </c>
      <c r="L116" s="87"/>
    </row>
    <row r="117" spans="2:12" ht="39.950000000000003" customHeight="1" thickBot="1" x14ac:dyDescent="0.3">
      <c r="B117" s="60" t="s">
        <v>819</v>
      </c>
      <c r="C117" s="60" t="s">
        <v>797</v>
      </c>
      <c r="D117" s="68"/>
      <c r="E117" s="60" t="s">
        <v>942</v>
      </c>
      <c r="F117" s="61" t="s">
        <v>943</v>
      </c>
      <c r="G117" s="73" t="s">
        <v>944</v>
      </c>
      <c r="H117" s="74"/>
      <c r="I117" s="75"/>
      <c r="J117" s="61" t="s">
        <v>815</v>
      </c>
      <c r="K117" s="60" t="str">
        <f>IFERROR(_xlfn.XLOOKUP(E117,GSI!$AS$6:$AS$197,GSI!$AU$6:$AU$197),"")</f>
        <v/>
      </c>
      <c r="L117" s="223" t="str">
        <f>Annual2!K5</f>
        <v>3202 ~ 6917</v>
      </c>
    </row>
    <row r="118" spans="2:12" ht="39.950000000000003" customHeight="1" thickBot="1" x14ac:dyDescent="0.3">
      <c r="B118" s="60" t="s">
        <v>819</v>
      </c>
      <c r="C118" s="60" t="s">
        <v>797</v>
      </c>
      <c r="D118" s="68"/>
      <c r="E118" s="60" t="s">
        <v>945</v>
      </c>
      <c r="F118" s="61" t="s">
        <v>946</v>
      </c>
      <c r="G118" s="73" t="s">
        <v>947</v>
      </c>
      <c r="H118" s="74"/>
      <c r="I118" s="75"/>
      <c r="J118" s="61" t="s">
        <v>815</v>
      </c>
      <c r="K118" s="60" t="str">
        <f>IFERROR(_xlfn.XLOOKUP(E118,GSI!$AS$6:$AS$197,GSI!$AU$6:$AU$197),"")</f>
        <v/>
      </c>
      <c r="L118" s="87"/>
    </row>
    <row r="119" spans="2:12" ht="39.950000000000003" customHeight="1" thickBot="1" x14ac:dyDescent="0.3">
      <c r="B119" s="60" t="s">
        <v>819</v>
      </c>
      <c r="C119" s="60" t="s">
        <v>797</v>
      </c>
      <c r="D119" s="68"/>
      <c r="E119" s="60" t="s">
        <v>1528</v>
      </c>
      <c r="F119" s="61" t="s">
        <v>948</v>
      </c>
      <c r="G119" s="73" t="s">
        <v>949</v>
      </c>
      <c r="H119" s="74"/>
      <c r="I119" s="75"/>
      <c r="J119" s="61" t="s">
        <v>815</v>
      </c>
      <c r="K119" s="60" t="str">
        <f>IFERROR(_xlfn.XLOOKUP(E119,GSI!$AS$6:$AS$197,GSI!$AU$6:$AU$197),"")</f>
        <v/>
      </c>
      <c r="L119" s="87"/>
    </row>
    <row r="120" spans="2:12" ht="39.950000000000003" customHeight="1" thickBot="1" x14ac:dyDescent="0.3">
      <c r="B120" s="60" t="s">
        <v>819</v>
      </c>
      <c r="C120" s="60" t="s">
        <v>797</v>
      </c>
      <c r="D120" s="68"/>
      <c r="E120" s="60" t="s">
        <v>1529</v>
      </c>
      <c r="F120" s="61" t="s">
        <v>950</v>
      </c>
      <c r="G120" s="73" t="s">
        <v>951</v>
      </c>
      <c r="H120" s="74"/>
      <c r="I120" s="75"/>
      <c r="J120" s="61" t="s">
        <v>815</v>
      </c>
      <c r="K120" s="60" t="str">
        <f>IFERROR(_xlfn.XLOOKUP(E120,GSI!$AS$6:$AS$197,GSI!$AU$6:$AU$197),"")</f>
        <v/>
      </c>
      <c r="L120" s="87"/>
    </row>
    <row r="121" spans="2:12" ht="39.950000000000003" customHeight="1" thickBot="1" x14ac:dyDescent="0.3">
      <c r="B121" s="60" t="s">
        <v>819</v>
      </c>
      <c r="C121" s="60" t="s">
        <v>706</v>
      </c>
      <c r="D121" s="68"/>
      <c r="E121" s="60" t="s">
        <v>1530</v>
      </c>
      <c r="F121" s="61" t="s">
        <v>952</v>
      </c>
      <c r="G121" s="73" t="s">
        <v>952</v>
      </c>
      <c r="H121" s="74"/>
      <c r="I121" s="75"/>
      <c r="J121" s="70" t="s">
        <v>953</v>
      </c>
      <c r="K121" s="60" t="str">
        <f>IFERROR(_xlfn.XLOOKUP(E121,GSI!$AS$6:$AS$197,GSI!$AU$6:$AU$197),"")</f>
        <v/>
      </c>
      <c r="L121" s="87"/>
    </row>
    <row r="122" spans="2:12" ht="39.950000000000003" customHeight="1" thickBot="1" x14ac:dyDescent="0.3">
      <c r="B122" s="60" t="s">
        <v>954</v>
      </c>
      <c r="C122" s="60" t="s">
        <v>955</v>
      </c>
      <c r="D122" s="68"/>
      <c r="E122" s="60" t="s">
        <v>956</v>
      </c>
      <c r="F122" s="61" t="s">
        <v>957</v>
      </c>
      <c r="G122" s="73" t="s">
        <v>958</v>
      </c>
      <c r="H122" s="74"/>
      <c r="I122" s="75"/>
      <c r="J122" s="61" t="s">
        <v>959</v>
      </c>
      <c r="K122" s="60" t="str">
        <f>IFERROR(_xlfn.XLOOKUP(E122,GSI!$AS$6:$AS$197,GSI!$AU$6:$AU$197),"")</f>
        <v/>
      </c>
      <c r="L122" s="87"/>
    </row>
    <row r="123" spans="2:12" ht="39.950000000000003" customHeight="1" thickBot="1" x14ac:dyDescent="0.3">
      <c r="B123" s="60" t="s">
        <v>954</v>
      </c>
      <c r="C123" s="60" t="s">
        <v>699</v>
      </c>
      <c r="D123" s="68"/>
      <c r="E123" s="60" t="s">
        <v>960</v>
      </c>
      <c r="F123" s="61" t="s">
        <v>563</v>
      </c>
      <c r="G123" s="73" t="s">
        <v>961</v>
      </c>
      <c r="H123" s="74"/>
      <c r="I123" s="75"/>
      <c r="J123" s="61" t="s">
        <v>962</v>
      </c>
      <c r="K123" s="60">
        <f>IFERROR(_xlfn.XLOOKUP(E123,GSI!$AS$6:$AS$197,GSI!$AU$6:$AU$197),"")</f>
        <v>2542</v>
      </c>
      <c r="L123" s="87"/>
    </row>
    <row r="124" spans="2:12" ht="39.950000000000003" customHeight="1" thickBot="1" x14ac:dyDescent="0.3">
      <c r="B124" s="60" t="s">
        <v>954</v>
      </c>
      <c r="C124" s="60" t="s">
        <v>699</v>
      </c>
      <c r="D124" s="68"/>
      <c r="E124" s="60" t="s">
        <v>963</v>
      </c>
      <c r="F124" s="61" t="s">
        <v>564</v>
      </c>
      <c r="G124" s="73" t="s">
        <v>964</v>
      </c>
      <c r="H124" s="74"/>
      <c r="I124" s="75"/>
      <c r="J124" s="69"/>
      <c r="K124" s="60">
        <f>IFERROR(_xlfn.XLOOKUP(E124,GSI!$AS$6:$AS$197,GSI!$AU$6:$AU$197),"")</f>
        <v>2469</v>
      </c>
      <c r="L124" s="87"/>
    </row>
    <row r="125" spans="2:12" ht="39.950000000000003" customHeight="1" thickBot="1" x14ac:dyDescent="0.3">
      <c r="B125" s="60" t="s">
        <v>954</v>
      </c>
      <c r="C125" s="60" t="s">
        <v>699</v>
      </c>
      <c r="D125" s="68"/>
      <c r="E125" s="60" t="s">
        <v>965</v>
      </c>
      <c r="F125" s="61" t="s">
        <v>469</v>
      </c>
      <c r="G125" s="73" t="s">
        <v>966</v>
      </c>
      <c r="H125" s="74"/>
      <c r="I125" s="75"/>
      <c r="J125" s="69"/>
      <c r="K125" s="60">
        <f>IFERROR(_xlfn.XLOOKUP(E125,GSI!$AS$6:$AS$197,GSI!$AU$6:$AU$197),"")</f>
        <v>1888</v>
      </c>
      <c r="L125" s="87"/>
    </row>
    <row r="126" spans="2:12" ht="39.950000000000003" customHeight="1" thickBot="1" x14ac:dyDescent="0.3">
      <c r="B126" s="60" t="s">
        <v>954</v>
      </c>
      <c r="C126" s="60" t="s">
        <v>699</v>
      </c>
      <c r="D126" s="68"/>
      <c r="E126" s="60" t="s">
        <v>967</v>
      </c>
      <c r="F126" s="61" t="s">
        <v>572</v>
      </c>
      <c r="G126" s="73" t="s">
        <v>968</v>
      </c>
      <c r="H126" s="74"/>
      <c r="I126" s="75"/>
      <c r="J126" s="69"/>
      <c r="K126" s="60">
        <f>IFERROR(_xlfn.XLOOKUP(E126,GSI!$AS$6:$AS$197,GSI!$AU$6:$AU$197),"")</f>
        <v>1795</v>
      </c>
      <c r="L126" s="87"/>
    </row>
    <row r="127" spans="2:12" ht="39.950000000000003" customHeight="1" thickBot="1" x14ac:dyDescent="0.3">
      <c r="B127" s="60" t="s">
        <v>954</v>
      </c>
      <c r="C127" s="60" t="s">
        <v>699</v>
      </c>
      <c r="D127" s="68"/>
      <c r="E127" s="60" t="s">
        <v>969</v>
      </c>
      <c r="F127" s="61" t="s">
        <v>467</v>
      </c>
      <c r="G127" s="73" t="s">
        <v>970</v>
      </c>
      <c r="H127" s="74"/>
      <c r="I127" s="75"/>
      <c r="J127" s="69"/>
      <c r="K127" s="60">
        <f>IFERROR(_xlfn.XLOOKUP(E127,GSI!$AS$6:$AS$197,GSI!$AU$6:$AU$197),"")</f>
        <v>1645</v>
      </c>
      <c r="L127" s="87"/>
    </row>
    <row r="128" spans="2:12" ht="39.950000000000003" customHeight="1" thickBot="1" x14ac:dyDescent="0.3">
      <c r="B128" s="60" t="s">
        <v>954</v>
      </c>
      <c r="C128" s="60" t="s">
        <v>699</v>
      </c>
      <c r="D128" s="68"/>
      <c r="E128" s="60" t="s">
        <v>1531</v>
      </c>
      <c r="F128" s="61" t="s">
        <v>971</v>
      </c>
      <c r="G128" s="73" t="s">
        <v>972</v>
      </c>
      <c r="H128" s="74"/>
      <c r="I128" s="75"/>
      <c r="J128" s="69"/>
      <c r="K128" s="60" t="str">
        <f>IFERROR(_xlfn.XLOOKUP(E128,GSI!$AS$6:$AS$197,GSI!$AU$6:$AU$197),"")</f>
        <v/>
      </c>
      <c r="L128" s="87"/>
    </row>
    <row r="129" spans="2:12" ht="39.950000000000003" customHeight="1" thickBot="1" x14ac:dyDescent="0.3">
      <c r="B129" s="60" t="s">
        <v>954</v>
      </c>
      <c r="C129" s="60" t="s">
        <v>699</v>
      </c>
      <c r="D129" s="68"/>
      <c r="E129" s="60" t="s">
        <v>973</v>
      </c>
      <c r="F129" s="61" t="s">
        <v>473</v>
      </c>
      <c r="G129" s="73" t="s">
        <v>974</v>
      </c>
      <c r="H129" s="74"/>
      <c r="I129" s="75"/>
      <c r="J129" s="69"/>
      <c r="K129" s="60">
        <f>IFERROR(_xlfn.XLOOKUP(E129,GSI!$AS$6:$AS$197,GSI!$AU$6:$AU$197),"")</f>
        <v>2331</v>
      </c>
      <c r="L129" s="87"/>
    </row>
    <row r="130" spans="2:12" ht="39.950000000000003" customHeight="1" thickBot="1" x14ac:dyDescent="0.3">
      <c r="B130" s="60" t="s">
        <v>954</v>
      </c>
      <c r="C130" s="60" t="s">
        <v>699</v>
      </c>
      <c r="D130" s="68"/>
      <c r="E130" s="60" t="s">
        <v>975</v>
      </c>
      <c r="F130" s="61" t="s">
        <v>976</v>
      </c>
      <c r="G130" s="73" t="s">
        <v>977</v>
      </c>
      <c r="H130" s="74"/>
      <c r="I130" s="75"/>
      <c r="J130" s="69"/>
      <c r="K130" s="60">
        <f>IFERROR(_xlfn.XLOOKUP(E130,GSI!$AS$6:$AS$197,GSI!$AU$6:$AU$197),"")</f>
        <v>1976</v>
      </c>
      <c r="L130" s="87"/>
    </row>
    <row r="131" spans="2:12" ht="39.950000000000003" customHeight="1" thickBot="1" x14ac:dyDescent="0.3">
      <c r="B131" s="60" t="s">
        <v>954</v>
      </c>
      <c r="C131" s="60" t="s">
        <v>699</v>
      </c>
      <c r="D131" s="68"/>
      <c r="E131" s="60" t="s">
        <v>978</v>
      </c>
      <c r="F131" s="61" t="s">
        <v>979</v>
      </c>
      <c r="G131" s="73" t="s">
        <v>949</v>
      </c>
      <c r="H131" s="74"/>
      <c r="I131" s="75"/>
      <c r="J131" s="69" t="s">
        <v>18749</v>
      </c>
      <c r="K131" s="60">
        <f>IFERROR(_xlfn.XLOOKUP(E131,GSI!$AS$6:$AS$197,GSI!$AU$6:$AU$197),"")</f>
        <v>3439</v>
      </c>
      <c r="L131" s="87"/>
    </row>
    <row r="132" spans="2:12" ht="39.950000000000003" customHeight="1" thickBot="1" x14ac:dyDescent="0.3">
      <c r="B132" s="60" t="s">
        <v>954</v>
      </c>
      <c r="C132" s="60" t="s">
        <v>699</v>
      </c>
      <c r="D132" s="68"/>
      <c r="E132" s="60" t="s">
        <v>980</v>
      </c>
      <c r="F132" s="61" t="s">
        <v>981</v>
      </c>
      <c r="G132" s="73" t="s">
        <v>982</v>
      </c>
      <c r="H132" s="74"/>
      <c r="I132" s="75"/>
      <c r="J132" s="69"/>
      <c r="K132" s="60">
        <f>IFERROR(_xlfn.XLOOKUP(E132,GSI!$AS$6:$AS$197,GSI!$AU$6:$AU$197),"")</f>
        <v>1707</v>
      </c>
      <c r="L132" s="87"/>
    </row>
    <row r="133" spans="2:12" ht="39.950000000000003" customHeight="1" thickBot="1" x14ac:dyDescent="0.3">
      <c r="B133" s="60" t="s">
        <v>954</v>
      </c>
      <c r="C133" s="60" t="s">
        <v>699</v>
      </c>
      <c r="D133" s="68"/>
      <c r="E133" s="60" t="s">
        <v>983</v>
      </c>
      <c r="F133" s="61" t="s">
        <v>597</v>
      </c>
      <c r="G133" s="73" t="s">
        <v>984</v>
      </c>
      <c r="H133" s="74"/>
      <c r="I133" s="75"/>
      <c r="J133" s="69"/>
      <c r="K133" s="60">
        <f>IFERROR(_xlfn.XLOOKUP(E133,GSI!$AS$6:$AS$197,GSI!$AU$6:$AU$197),"")</f>
        <v>1691</v>
      </c>
      <c r="L133" s="87"/>
    </row>
    <row r="134" spans="2:12" ht="39.950000000000003" customHeight="1" thickBot="1" x14ac:dyDescent="0.3">
      <c r="B134" s="60" t="s">
        <v>954</v>
      </c>
      <c r="C134" s="60" t="s">
        <v>699</v>
      </c>
      <c r="D134" s="68"/>
      <c r="E134" s="60" t="s">
        <v>985</v>
      </c>
      <c r="F134" s="61" t="s">
        <v>604</v>
      </c>
      <c r="G134" s="73" t="s">
        <v>986</v>
      </c>
      <c r="H134" s="74"/>
      <c r="I134" s="75"/>
      <c r="J134" s="69"/>
      <c r="K134" s="60">
        <f>IFERROR(_xlfn.XLOOKUP(E134,GSI!$AS$6:$AS$197,GSI!$AU$6:$AU$197),"")</f>
        <v>1781</v>
      </c>
      <c r="L134" s="87"/>
    </row>
    <row r="135" spans="2:12" ht="39.950000000000003" customHeight="1" thickBot="1" x14ac:dyDescent="0.3">
      <c r="B135" s="60" t="s">
        <v>954</v>
      </c>
      <c r="C135" s="60" t="s">
        <v>987</v>
      </c>
      <c r="D135" s="68"/>
      <c r="E135" s="60" t="s">
        <v>1532</v>
      </c>
      <c r="F135" s="61" t="s">
        <v>988</v>
      </c>
      <c r="G135" s="73" t="s">
        <v>989</v>
      </c>
      <c r="H135" s="74"/>
      <c r="I135" s="75"/>
      <c r="J135" s="61" t="s">
        <v>990</v>
      </c>
      <c r="K135" s="60" t="str">
        <f>IFERROR(_xlfn.XLOOKUP(E135,GSI!$AS$6:$AS$197,GSI!$AU$6:$AU$197),"")</f>
        <v/>
      </c>
      <c r="L135" s="87"/>
    </row>
    <row r="136" spans="2:12" ht="39.950000000000003" customHeight="1" thickBot="1" x14ac:dyDescent="0.3">
      <c r="B136" s="60" t="s">
        <v>954</v>
      </c>
      <c r="C136" s="60" t="s">
        <v>699</v>
      </c>
      <c r="D136" s="68"/>
      <c r="E136" s="60" t="s">
        <v>991</v>
      </c>
      <c r="F136" s="61" t="s">
        <v>606</v>
      </c>
      <c r="G136" s="73" t="s">
        <v>992</v>
      </c>
      <c r="H136" s="74"/>
      <c r="I136" s="75"/>
      <c r="J136" s="69"/>
      <c r="K136" s="60">
        <f>IFERROR(_xlfn.XLOOKUP(E136,GSI!$AS$6:$AS$197,GSI!$AU$6:$AU$197),"")</f>
        <v>1494</v>
      </c>
      <c r="L136" s="87"/>
    </row>
    <row r="137" spans="2:12" ht="39.950000000000003" customHeight="1" thickBot="1" x14ac:dyDescent="0.3">
      <c r="B137" s="60" t="s">
        <v>954</v>
      </c>
      <c r="C137" s="60" t="s">
        <v>699</v>
      </c>
      <c r="D137" s="68"/>
      <c r="E137" s="60" t="s">
        <v>993</v>
      </c>
      <c r="F137" s="61" t="s">
        <v>607</v>
      </c>
      <c r="G137" s="73" t="s">
        <v>994</v>
      </c>
      <c r="H137" s="74"/>
      <c r="I137" s="75"/>
      <c r="J137" s="69"/>
      <c r="K137" s="60">
        <f>IFERROR(_xlfn.XLOOKUP(E137,GSI!$AS$6:$AS$197,GSI!$AU$6:$AU$197),"")</f>
        <v>1907</v>
      </c>
      <c r="L137" s="87"/>
    </row>
    <row r="138" spans="2:12" ht="39.950000000000003" customHeight="1" thickBot="1" x14ac:dyDescent="0.3">
      <c r="B138" s="60" t="s">
        <v>954</v>
      </c>
      <c r="C138" s="60" t="s">
        <v>699</v>
      </c>
      <c r="D138" s="68"/>
      <c r="E138" s="60" t="s">
        <v>995</v>
      </c>
      <c r="F138" s="61" t="s">
        <v>611</v>
      </c>
      <c r="G138" s="73" t="s">
        <v>996</v>
      </c>
      <c r="H138" s="74"/>
      <c r="I138" s="75"/>
      <c r="J138" s="69"/>
      <c r="K138" s="60">
        <f>IFERROR(_xlfn.XLOOKUP(E138,GSI!$AS$6:$AS$197,GSI!$AU$6:$AU$197),"")</f>
        <v>1812</v>
      </c>
      <c r="L138" s="87"/>
    </row>
    <row r="139" spans="2:12" ht="39.950000000000003" customHeight="1" thickBot="1" x14ac:dyDescent="0.3">
      <c r="B139" s="60" t="s">
        <v>954</v>
      </c>
      <c r="C139" s="60" t="s">
        <v>706</v>
      </c>
      <c r="D139" s="68"/>
      <c r="E139" s="60" t="s">
        <v>997</v>
      </c>
      <c r="F139" s="61" t="s">
        <v>998</v>
      </c>
      <c r="G139" s="73" t="s">
        <v>998</v>
      </c>
      <c r="H139" s="74"/>
      <c r="I139" s="75"/>
      <c r="J139" s="61" t="s">
        <v>999</v>
      </c>
      <c r="K139" s="60" t="str">
        <f>IFERROR(_xlfn.XLOOKUP(E139,GSI!$AS$6:$AS$197,GSI!$AU$6:$AU$197),"")</f>
        <v/>
      </c>
      <c r="L139" s="87"/>
    </row>
    <row r="140" spans="2:12" ht="39.950000000000003" customHeight="1" thickBot="1" x14ac:dyDescent="0.3">
      <c r="B140" s="60" t="s">
        <v>954</v>
      </c>
      <c r="C140" s="60" t="s">
        <v>699</v>
      </c>
      <c r="D140" s="68"/>
      <c r="E140" s="60" t="s">
        <v>1000</v>
      </c>
      <c r="F140" s="61" t="s">
        <v>613</v>
      </c>
      <c r="G140" s="73" t="s">
        <v>1001</v>
      </c>
      <c r="H140" s="74"/>
      <c r="I140" s="75"/>
      <c r="J140" s="69"/>
      <c r="K140" s="60">
        <f>IFERROR(_xlfn.XLOOKUP(E140,GSI!$AS$6:$AS$197,GSI!$AU$6:$AU$197),"")</f>
        <v>2753</v>
      </c>
      <c r="L140" s="87"/>
    </row>
    <row r="141" spans="2:12" ht="39.950000000000003" customHeight="1" thickBot="1" x14ac:dyDescent="0.3">
      <c r="B141" s="60" t="s">
        <v>954</v>
      </c>
      <c r="C141" s="60" t="s">
        <v>1002</v>
      </c>
      <c r="D141" s="68"/>
      <c r="E141" s="60" t="s">
        <v>1003</v>
      </c>
      <c r="F141" s="61" t="s">
        <v>1004</v>
      </c>
      <c r="G141" s="73" t="s">
        <v>1005</v>
      </c>
      <c r="H141" s="74"/>
      <c r="I141" s="75"/>
      <c r="J141" s="61" t="s">
        <v>1006</v>
      </c>
      <c r="K141" s="60" t="str">
        <f>IFERROR(_xlfn.XLOOKUP(E141,GSI!$AS$6:$AS$197,GSI!$AU$6:$AU$197),"")</f>
        <v/>
      </c>
      <c r="L141" s="87"/>
    </row>
    <row r="142" spans="2:12" ht="39.950000000000003" customHeight="1" thickBot="1" x14ac:dyDescent="0.3">
      <c r="B142" s="60" t="s">
        <v>954</v>
      </c>
      <c r="C142" s="60" t="s">
        <v>699</v>
      </c>
      <c r="D142" s="68"/>
      <c r="E142" s="60" t="s">
        <v>1007</v>
      </c>
      <c r="F142" s="61" t="s">
        <v>617</v>
      </c>
      <c r="G142" s="73" t="s">
        <v>1008</v>
      </c>
      <c r="H142" s="74"/>
      <c r="I142" s="75"/>
      <c r="J142" s="69"/>
      <c r="K142" s="60">
        <f>IFERROR(_xlfn.XLOOKUP(E142,GSI!$AS$6:$AS$197,GSI!$AU$6:$AU$197),"")</f>
        <v>1932</v>
      </c>
      <c r="L142" s="87"/>
    </row>
    <row r="143" spans="2:12" ht="39.950000000000003" customHeight="1" thickBot="1" x14ac:dyDescent="0.3">
      <c r="B143" s="60" t="s">
        <v>954</v>
      </c>
      <c r="C143" s="60" t="s">
        <v>699</v>
      </c>
      <c r="D143" s="68"/>
      <c r="E143" s="60" t="s">
        <v>1009</v>
      </c>
      <c r="F143" s="61" t="s">
        <v>618</v>
      </c>
      <c r="G143" s="73" t="s">
        <v>1010</v>
      </c>
      <c r="H143" s="74"/>
      <c r="I143" s="75"/>
      <c r="J143" s="69"/>
      <c r="K143" s="60">
        <f>IFERROR(_xlfn.XLOOKUP(E143,GSI!$AS$6:$AS$197,GSI!$AU$6:$AU$197),"")</f>
        <v>957</v>
      </c>
      <c r="L143" s="87"/>
    </row>
    <row r="144" spans="2:12" ht="39.950000000000003" customHeight="1" thickBot="1" x14ac:dyDescent="0.3">
      <c r="B144" s="60" t="s">
        <v>954</v>
      </c>
      <c r="C144" s="60" t="s">
        <v>699</v>
      </c>
      <c r="D144" s="68"/>
      <c r="E144" s="60" t="s">
        <v>1011</v>
      </c>
      <c r="F144" s="61" t="s">
        <v>620</v>
      </c>
      <c r="G144" s="73" t="s">
        <v>1012</v>
      </c>
      <c r="H144" s="74"/>
      <c r="I144" s="75"/>
      <c r="J144" s="69"/>
      <c r="K144" s="60">
        <f>IFERROR(_xlfn.XLOOKUP(E144,GSI!$AS$6:$AS$197,GSI!$AU$6:$AU$197),"")</f>
        <v>1509</v>
      </c>
      <c r="L144" s="87"/>
    </row>
    <row r="145" spans="2:12" ht="39.950000000000003" customHeight="1" thickBot="1" x14ac:dyDescent="0.3">
      <c r="B145" s="60" t="s">
        <v>954</v>
      </c>
      <c r="C145" s="60" t="s">
        <v>1002</v>
      </c>
      <c r="D145" s="68"/>
      <c r="E145" s="60" t="s">
        <v>1533</v>
      </c>
      <c r="F145" s="61" t="s">
        <v>1013</v>
      </c>
      <c r="G145" s="73" t="s">
        <v>1014</v>
      </c>
      <c r="H145" s="74"/>
      <c r="I145" s="75"/>
      <c r="J145" s="61" t="s">
        <v>1006</v>
      </c>
      <c r="K145" s="60" t="str">
        <f>IFERROR(_xlfn.XLOOKUP(E145,GSI!$AS$6:$AS$197,GSI!$AU$6:$AU$197),"")</f>
        <v/>
      </c>
      <c r="L145" s="87"/>
    </row>
    <row r="146" spans="2:12" ht="39.950000000000003" customHeight="1" thickBot="1" x14ac:dyDescent="0.3">
      <c r="B146" s="60" t="s">
        <v>954</v>
      </c>
      <c r="C146" s="60" t="s">
        <v>699</v>
      </c>
      <c r="D146" s="68"/>
      <c r="E146" s="60" t="s">
        <v>1015</v>
      </c>
      <c r="F146" s="61" t="s">
        <v>1016</v>
      </c>
      <c r="G146" s="73" t="s">
        <v>1017</v>
      </c>
      <c r="H146" s="74"/>
      <c r="I146" s="75"/>
      <c r="J146" s="69"/>
      <c r="K146" s="60">
        <f>IFERROR(_xlfn.XLOOKUP(E146,GSI!$AS$6:$AS$197,GSI!$AU$6:$AU$197),"")</f>
        <v>2444</v>
      </c>
      <c r="L146" s="87"/>
    </row>
    <row r="147" spans="2:12" ht="39.950000000000003" customHeight="1" thickBot="1" x14ac:dyDescent="0.3">
      <c r="B147" s="60" t="s">
        <v>954</v>
      </c>
      <c r="C147" s="60" t="s">
        <v>1002</v>
      </c>
      <c r="D147" s="68"/>
      <c r="E147" s="60" t="s">
        <v>1018</v>
      </c>
      <c r="F147" s="61" t="s">
        <v>1019</v>
      </c>
      <c r="G147" s="73" t="s">
        <v>1020</v>
      </c>
      <c r="H147" s="74"/>
      <c r="I147" s="75"/>
      <c r="J147" s="61" t="s">
        <v>1006</v>
      </c>
      <c r="K147" s="60" t="str">
        <f>IFERROR(_xlfn.XLOOKUP(E147,GSI!$AS$6:$AS$197,GSI!$AU$6:$AU$197),"")</f>
        <v/>
      </c>
      <c r="L147" s="87"/>
    </row>
    <row r="148" spans="2:12" ht="39.950000000000003" customHeight="1" thickBot="1" x14ac:dyDescent="0.3">
      <c r="B148" s="60" t="s">
        <v>954</v>
      </c>
      <c r="C148" s="60" t="s">
        <v>699</v>
      </c>
      <c r="D148" s="68"/>
      <c r="E148" s="60" t="s">
        <v>1021</v>
      </c>
      <c r="F148" s="61" t="s">
        <v>628</v>
      </c>
      <c r="G148" s="73" t="s">
        <v>1022</v>
      </c>
      <c r="H148" s="74"/>
      <c r="I148" s="75"/>
      <c r="J148" s="69"/>
      <c r="K148" s="60">
        <f>IFERROR(_xlfn.XLOOKUP(E148,GSI!$AS$6:$AS$197,GSI!$AU$6:$AU$197),"")</f>
        <v>1671</v>
      </c>
      <c r="L148" s="87"/>
    </row>
    <row r="149" spans="2:12" ht="39.950000000000003" customHeight="1" thickBot="1" x14ac:dyDescent="0.3">
      <c r="B149" s="60" t="s">
        <v>954</v>
      </c>
      <c r="C149" s="60" t="s">
        <v>699</v>
      </c>
      <c r="D149" s="68"/>
      <c r="E149" s="60" t="s">
        <v>1023</v>
      </c>
      <c r="F149" s="61" t="s">
        <v>1024</v>
      </c>
      <c r="G149" s="73" t="s">
        <v>1025</v>
      </c>
      <c r="H149" s="74"/>
      <c r="I149" s="75"/>
      <c r="J149" s="69"/>
      <c r="K149" s="60" t="str">
        <f>IFERROR(_xlfn.XLOOKUP(E149,GSI!$AS$6:$AS$197,GSI!$AU$6:$AU$197),"")</f>
        <v/>
      </c>
      <c r="L149" s="87"/>
    </row>
    <row r="150" spans="2:12" ht="39.950000000000003" customHeight="1" thickBot="1" x14ac:dyDescent="0.3">
      <c r="B150" s="60" t="s">
        <v>954</v>
      </c>
      <c r="C150" s="60" t="s">
        <v>699</v>
      </c>
      <c r="D150" s="68"/>
      <c r="E150" s="60" t="s">
        <v>1026</v>
      </c>
      <c r="F150" s="61" t="s">
        <v>632</v>
      </c>
      <c r="G150" s="73" t="s">
        <v>1027</v>
      </c>
      <c r="H150" s="74"/>
      <c r="I150" s="75"/>
      <c r="J150" s="69"/>
      <c r="K150" s="60">
        <f>IFERROR(_xlfn.XLOOKUP(E150,GSI!$AS$6:$AS$197,GSI!$AU$6:$AU$197),"")</f>
        <v>1801</v>
      </c>
      <c r="L150" s="87"/>
    </row>
    <row r="151" spans="2:12" ht="39.950000000000003" customHeight="1" thickBot="1" x14ac:dyDescent="0.3">
      <c r="B151" s="60" t="s">
        <v>954</v>
      </c>
      <c r="C151" s="60" t="s">
        <v>699</v>
      </c>
      <c r="D151" s="68"/>
      <c r="E151" s="60" t="s">
        <v>1028</v>
      </c>
      <c r="F151" s="61" t="s">
        <v>447</v>
      </c>
      <c r="G151" s="73" t="s">
        <v>1029</v>
      </c>
      <c r="H151" s="74"/>
      <c r="I151" s="75"/>
      <c r="J151" s="69"/>
      <c r="K151" s="60">
        <f>IFERROR(_xlfn.XLOOKUP(E151,GSI!$AS$6:$AS$197,GSI!$AU$6:$AU$197),"")</f>
        <v>1687</v>
      </c>
      <c r="L151" s="87"/>
    </row>
    <row r="152" spans="2:12" ht="39.950000000000003" customHeight="1" thickBot="1" x14ac:dyDescent="0.3">
      <c r="B152" s="60" t="s">
        <v>954</v>
      </c>
      <c r="C152" s="60" t="s">
        <v>699</v>
      </c>
      <c r="D152" s="68"/>
      <c r="E152" s="60" t="s">
        <v>1534</v>
      </c>
      <c r="F152" s="61" t="s">
        <v>1031</v>
      </c>
      <c r="G152" s="73" t="s">
        <v>1032</v>
      </c>
      <c r="H152" s="74"/>
      <c r="I152" s="75"/>
      <c r="J152" s="69"/>
      <c r="K152" s="60" t="str">
        <f>IFERROR(_xlfn.XLOOKUP(E152,GSI!$AS$6:$AS$197,GSI!$AU$6:$AU$197),"")</f>
        <v/>
      </c>
      <c r="L152" s="87"/>
    </row>
    <row r="153" spans="2:12" ht="39.950000000000003" customHeight="1" thickBot="1" x14ac:dyDescent="0.3">
      <c r="B153" s="60" t="s">
        <v>954</v>
      </c>
      <c r="C153" s="60" t="s">
        <v>699</v>
      </c>
      <c r="D153" s="68"/>
      <c r="E153" s="60" t="s">
        <v>1033</v>
      </c>
      <c r="F153" s="61" t="s">
        <v>1034</v>
      </c>
      <c r="G153" s="73" t="s">
        <v>1035</v>
      </c>
      <c r="H153" s="74"/>
      <c r="I153" s="75"/>
      <c r="J153" s="69"/>
      <c r="K153" s="60">
        <f>IFERROR(_xlfn.XLOOKUP(E153,GSI!$AS$6:$AS$197,GSI!$AU$6:$AU$197),"")</f>
        <v>3091</v>
      </c>
      <c r="L153" s="87"/>
    </row>
    <row r="154" spans="2:12" ht="39.950000000000003" customHeight="1" thickBot="1" x14ac:dyDescent="0.3">
      <c r="B154" s="60" t="s">
        <v>954</v>
      </c>
      <c r="C154" s="60" t="s">
        <v>699</v>
      </c>
      <c r="D154" s="68"/>
      <c r="E154" s="60" t="s">
        <v>1036</v>
      </c>
      <c r="F154" s="61" t="s">
        <v>1037</v>
      </c>
      <c r="G154" s="73" t="s">
        <v>1038</v>
      </c>
      <c r="H154" s="74"/>
      <c r="I154" s="75"/>
      <c r="J154" s="69"/>
      <c r="K154" s="60">
        <f>IFERROR(_xlfn.XLOOKUP(E154,GSI!$AS$6:$AS$197,GSI!$AU$6:$AU$197),"")</f>
        <v>1910</v>
      </c>
      <c r="L154" s="87"/>
    </row>
    <row r="155" spans="2:12" ht="39.950000000000003" customHeight="1" thickBot="1" x14ac:dyDescent="0.3">
      <c r="B155" s="60" t="s">
        <v>954</v>
      </c>
      <c r="C155" s="60" t="s">
        <v>699</v>
      </c>
      <c r="D155" s="68"/>
      <c r="E155" s="60" t="s">
        <v>1039</v>
      </c>
      <c r="F155" s="61" t="s">
        <v>640</v>
      </c>
      <c r="G155" s="73" t="s">
        <v>640</v>
      </c>
      <c r="H155" s="74"/>
      <c r="I155" s="75"/>
      <c r="J155" s="69"/>
      <c r="K155" s="60">
        <f>IFERROR(_xlfn.XLOOKUP(E155,GSI!$AS$6:$AS$197,GSI!$AU$6:$AU$197),"")</f>
        <v>1907</v>
      </c>
      <c r="L155" s="87"/>
    </row>
    <row r="156" spans="2:12" ht="39.950000000000003" customHeight="1" thickBot="1" x14ac:dyDescent="0.3">
      <c r="B156" s="60" t="s">
        <v>954</v>
      </c>
      <c r="C156" s="60" t="s">
        <v>699</v>
      </c>
      <c r="D156" s="68"/>
      <c r="E156" s="60" t="s">
        <v>1040</v>
      </c>
      <c r="F156" s="61" t="s">
        <v>1041</v>
      </c>
      <c r="G156" s="73" t="s">
        <v>1042</v>
      </c>
      <c r="H156" s="74"/>
      <c r="I156" s="75"/>
      <c r="J156" s="69"/>
      <c r="K156" s="60" t="str">
        <f>IFERROR(_xlfn.XLOOKUP(E156,GSI!$AS$6:$AS$197,GSI!$AU$6:$AU$197),"")</f>
        <v/>
      </c>
      <c r="L156" s="87"/>
    </row>
    <row r="157" spans="2:12" ht="39.950000000000003" customHeight="1" thickBot="1" x14ac:dyDescent="0.3">
      <c r="B157" s="60" t="s">
        <v>954</v>
      </c>
      <c r="C157" s="60" t="s">
        <v>699</v>
      </c>
      <c r="D157" s="68"/>
      <c r="E157" s="60" t="s">
        <v>1043</v>
      </c>
      <c r="F157" s="61" t="s">
        <v>645</v>
      </c>
      <c r="G157" s="73" t="s">
        <v>1044</v>
      </c>
      <c r="H157" s="74"/>
      <c r="I157" s="75"/>
      <c r="J157" s="69"/>
      <c r="K157" s="60">
        <f>IFERROR(_xlfn.XLOOKUP(E157,GSI!$AS$6:$AS$197,GSI!$AU$6:$AU$197),"")</f>
        <v>1662</v>
      </c>
      <c r="L157" s="87"/>
    </row>
    <row r="158" spans="2:12" ht="39.950000000000003" customHeight="1" thickBot="1" x14ac:dyDescent="0.3">
      <c r="B158" s="60" t="s">
        <v>954</v>
      </c>
      <c r="C158" s="60" t="s">
        <v>699</v>
      </c>
      <c r="D158" s="68"/>
      <c r="E158" s="60" t="s">
        <v>1045</v>
      </c>
      <c r="F158" s="61" t="s">
        <v>649</v>
      </c>
      <c r="G158" s="73" t="s">
        <v>1046</v>
      </c>
      <c r="H158" s="74"/>
      <c r="I158" s="75"/>
      <c r="J158" s="69"/>
      <c r="K158" s="60">
        <f>IFERROR(_xlfn.XLOOKUP(E158,GSI!$AS$6:$AS$197,GSI!$AU$6:$AU$197),"")</f>
        <v>1439</v>
      </c>
      <c r="L158" s="87"/>
    </row>
    <row r="159" spans="2:12" ht="39.950000000000003" customHeight="1" thickBot="1" x14ac:dyDescent="0.3">
      <c r="B159" s="60" t="s">
        <v>954</v>
      </c>
      <c r="C159" s="60" t="s">
        <v>699</v>
      </c>
      <c r="D159" s="68"/>
      <c r="E159" s="60" t="s">
        <v>1047</v>
      </c>
      <c r="F159" s="61" t="s">
        <v>655</v>
      </c>
      <c r="G159" s="73" t="s">
        <v>1048</v>
      </c>
      <c r="H159" s="74"/>
      <c r="I159" s="75"/>
      <c r="J159" s="69"/>
      <c r="K159" s="60">
        <f>IFERROR(_xlfn.XLOOKUP(E159,GSI!$AS$6:$AS$197,GSI!$AU$6:$AU$197),"")</f>
        <v>1749</v>
      </c>
      <c r="L159" s="87"/>
    </row>
    <row r="160" spans="2:12" ht="39.950000000000003" customHeight="1" thickBot="1" x14ac:dyDescent="0.3">
      <c r="B160" s="60" t="s">
        <v>954</v>
      </c>
      <c r="C160" s="60" t="s">
        <v>699</v>
      </c>
      <c r="D160" s="68"/>
      <c r="E160" s="60" t="s">
        <v>1049</v>
      </c>
      <c r="F160" s="61" t="s">
        <v>656</v>
      </c>
      <c r="G160" s="73" t="s">
        <v>1050</v>
      </c>
      <c r="H160" s="74"/>
      <c r="I160" s="75"/>
      <c r="J160" s="69"/>
      <c r="K160" s="60">
        <f>IFERROR(_xlfn.XLOOKUP(E160,GSI!$AS$6:$AS$197,GSI!$AU$6:$AU$197),"")</f>
        <v>2585</v>
      </c>
      <c r="L160" s="87"/>
    </row>
    <row r="161" spans="2:12" ht="39.950000000000003" customHeight="1" thickBot="1" x14ac:dyDescent="0.3">
      <c r="B161" s="60" t="s">
        <v>954</v>
      </c>
      <c r="C161" s="60" t="s">
        <v>699</v>
      </c>
      <c r="D161" s="68"/>
      <c r="E161" s="60" t="s">
        <v>1051</v>
      </c>
      <c r="F161" s="61" t="s">
        <v>659</v>
      </c>
      <c r="G161" s="73" t="s">
        <v>1052</v>
      </c>
      <c r="H161" s="74"/>
      <c r="I161" s="75"/>
      <c r="J161" s="69"/>
      <c r="K161" s="60">
        <f>IFERROR(_xlfn.XLOOKUP(E161,GSI!$AS$6:$AS$197,GSI!$AU$6:$AU$197),"")</f>
        <v>2071</v>
      </c>
      <c r="L161" s="87"/>
    </row>
    <row r="162" spans="2:12" ht="39.950000000000003" customHeight="1" thickBot="1" x14ac:dyDescent="0.3">
      <c r="B162" s="60" t="s">
        <v>954</v>
      </c>
      <c r="C162" s="60" t="s">
        <v>699</v>
      </c>
      <c r="D162" s="68"/>
      <c r="E162" s="60" t="s">
        <v>907</v>
      </c>
      <c r="F162" s="61" t="s">
        <v>908</v>
      </c>
      <c r="G162" s="73" t="s">
        <v>909</v>
      </c>
      <c r="H162" s="74"/>
      <c r="I162" s="75"/>
      <c r="J162" s="69"/>
      <c r="K162" s="60">
        <f>IFERROR(_xlfn.XLOOKUP(E162,GSI!$AS$6:$AS$197,GSI!$AU$6:$AU$197),"")</f>
        <v>1795</v>
      </c>
      <c r="L162" s="87"/>
    </row>
    <row r="163" spans="2:12" ht="39.950000000000003" customHeight="1" thickBot="1" x14ac:dyDescent="0.3">
      <c r="B163" s="60" t="s">
        <v>954</v>
      </c>
      <c r="C163" s="60" t="s">
        <v>699</v>
      </c>
      <c r="D163" s="68"/>
      <c r="E163" s="60" t="s">
        <v>1535</v>
      </c>
      <c r="F163" s="61" t="s">
        <v>1053</v>
      </c>
      <c r="G163" s="73" t="s">
        <v>1053</v>
      </c>
      <c r="H163" s="74"/>
      <c r="I163" s="75"/>
      <c r="J163" s="69"/>
      <c r="K163" s="60" t="str">
        <f>IFERROR(_xlfn.XLOOKUP(E163,GSI!$AS$6:$AS$197,GSI!$AU$6:$AU$197),"")</f>
        <v/>
      </c>
      <c r="L163" s="87"/>
    </row>
    <row r="164" spans="2:12" ht="39.950000000000003" customHeight="1" thickBot="1" x14ac:dyDescent="0.3">
      <c r="B164" s="60" t="s">
        <v>954</v>
      </c>
      <c r="C164" s="60" t="s">
        <v>699</v>
      </c>
      <c r="D164" s="68"/>
      <c r="E164" s="60" t="s">
        <v>1054</v>
      </c>
      <c r="F164" s="61" t="s">
        <v>1055</v>
      </c>
      <c r="G164" s="73" t="s">
        <v>1056</v>
      </c>
      <c r="H164" s="74"/>
      <c r="I164" s="75"/>
      <c r="J164" s="69"/>
      <c r="K164" s="60" t="str">
        <f>IFERROR(_xlfn.XLOOKUP(E164,GSI!$AS$6:$AS$197,GSI!$AU$6:$AU$197),"")</f>
        <v/>
      </c>
      <c r="L164" s="87"/>
    </row>
    <row r="165" spans="2:12" ht="39.950000000000003" customHeight="1" thickBot="1" x14ac:dyDescent="0.3">
      <c r="B165" s="60" t="s">
        <v>954</v>
      </c>
      <c r="C165" s="60" t="s">
        <v>699</v>
      </c>
      <c r="D165" s="68"/>
      <c r="E165" s="60" t="s">
        <v>1057</v>
      </c>
      <c r="F165" s="61" t="s">
        <v>672</v>
      </c>
      <c r="G165" s="73" t="s">
        <v>1058</v>
      </c>
      <c r="H165" s="74"/>
      <c r="I165" s="75"/>
      <c r="J165" s="69"/>
      <c r="K165" s="60">
        <f>IFERROR(_xlfn.XLOOKUP(E165,GSI!$AS$6:$AS$197,GSI!$AU$6:$AU$197),"")</f>
        <v>1795</v>
      </c>
      <c r="L165" s="87"/>
    </row>
    <row r="166" spans="2:12" ht="39.950000000000003" customHeight="1" thickBot="1" x14ac:dyDescent="0.3">
      <c r="B166" s="60" t="s">
        <v>954</v>
      </c>
      <c r="C166" s="60" t="s">
        <v>699</v>
      </c>
      <c r="D166" s="68"/>
      <c r="E166" s="60" t="s">
        <v>1059</v>
      </c>
      <c r="F166" s="61" t="s">
        <v>1060</v>
      </c>
      <c r="G166" s="73" t="s">
        <v>1061</v>
      </c>
      <c r="H166" s="74"/>
      <c r="I166" s="75"/>
      <c r="J166" s="69"/>
      <c r="K166" s="60">
        <f>IFERROR(_xlfn.XLOOKUP(E166,GSI!$AS$6:$AS$197,GSI!$AU$6:$AU$197),"")</f>
        <v>2256</v>
      </c>
      <c r="L166" s="87"/>
    </row>
    <row r="167" spans="2:12" ht="39.950000000000003" customHeight="1" thickBot="1" x14ac:dyDescent="0.3">
      <c r="B167" s="60" t="s">
        <v>954</v>
      </c>
      <c r="C167" s="60" t="s">
        <v>699</v>
      </c>
      <c r="D167" s="68"/>
      <c r="E167" s="60" t="s">
        <v>1062</v>
      </c>
      <c r="F167" s="61" t="s">
        <v>677</v>
      </c>
      <c r="G167" s="73" t="s">
        <v>1063</v>
      </c>
      <c r="H167" s="74"/>
      <c r="I167" s="75"/>
      <c r="J167" s="69"/>
      <c r="K167" s="60">
        <f>IFERROR(_xlfn.XLOOKUP(E167,GSI!$AS$6:$AS$197,GSI!$AU$6:$AU$197),"")</f>
        <v>2705</v>
      </c>
      <c r="L167" s="87"/>
    </row>
    <row r="168" spans="2:12" ht="39.950000000000003" customHeight="1" thickBot="1" x14ac:dyDescent="0.3">
      <c r="B168" s="60" t="s">
        <v>954</v>
      </c>
      <c r="C168" s="60" t="s">
        <v>1064</v>
      </c>
      <c r="D168" s="68"/>
      <c r="E168" s="60" t="s">
        <v>1065</v>
      </c>
      <c r="F168" s="61" t="s">
        <v>1066</v>
      </c>
      <c r="G168" s="73" t="s">
        <v>1067</v>
      </c>
      <c r="H168" s="74"/>
      <c r="I168" s="75"/>
      <c r="J168" s="61" t="s">
        <v>1068</v>
      </c>
      <c r="K168" s="60" t="str">
        <f>IFERROR(_xlfn.XLOOKUP(E168,GSI!$AS$6:$AS$197,GSI!$AU$6:$AU$197),"")</f>
        <v/>
      </c>
      <c r="L168" s="87"/>
    </row>
    <row r="169" spans="2:12" ht="39.950000000000003" customHeight="1" thickBot="1" x14ac:dyDescent="0.3">
      <c r="B169" s="60" t="s">
        <v>954</v>
      </c>
      <c r="C169" s="60" t="s">
        <v>699</v>
      </c>
      <c r="D169" s="68"/>
      <c r="E169" s="60" t="s">
        <v>1069</v>
      </c>
      <c r="F169" s="61" t="s">
        <v>432</v>
      </c>
      <c r="G169" s="73" t="s">
        <v>1070</v>
      </c>
      <c r="H169" s="74"/>
      <c r="I169" s="75"/>
      <c r="J169" s="69"/>
      <c r="K169" s="60">
        <f>IFERROR(_xlfn.XLOOKUP(E169,GSI!$AS$6:$AS$197,GSI!$AU$6:$AU$197),"")</f>
        <v>1587</v>
      </c>
      <c r="L169" s="87"/>
    </row>
    <row r="170" spans="2:12" ht="39.950000000000003" customHeight="1" thickBot="1" x14ac:dyDescent="0.3">
      <c r="B170" s="60" t="s">
        <v>954</v>
      </c>
      <c r="C170" s="60" t="s">
        <v>699</v>
      </c>
      <c r="D170" s="68"/>
      <c r="E170" s="60" t="s">
        <v>1071</v>
      </c>
      <c r="F170" s="61" t="s">
        <v>433</v>
      </c>
      <c r="G170" s="73" t="s">
        <v>1072</v>
      </c>
      <c r="H170" s="74"/>
      <c r="I170" s="75"/>
      <c r="J170" s="69"/>
      <c r="K170" s="60">
        <f>IFERROR(_xlfn.XLOOKUP(E170,GSI!$AS$6:$AS$197,GSI!$AU$6:$AU$197),"")</f>
        <v>2158</v>
      </c>
      <c r="L170" s="87"/>
    </row>
    <row r="171" spans="2:12" ht="39.950000000000003" customHeight="1" thickBot="1" x14ac:dyDescent="0.3">
      <c r="B171" s="60" t="s">
        <v>954</v>
      </c>
      <c r="C171" s="60" t="s">
        <v>699</v>
      </c>
      <c r="D171" s="68"/>
      <c r="E171" s="60" t="s">
        <v>1073</v>
      </c>
      <c r="F171" s="61" t="s">
        <v>689</v>
      </c>
      <c r="G171" s="73" t="s">
        <v>1074</v>
      </c>
      <c r="H171" s="74"/>
      <c r="I171" s="75"/>
      <c r="J171" s="69"/>
      <c r="K171" s="60">
        <f>IFERROR(_xlfn.XLOOKUP(E171,GSI!$AS$6:$AS$197,GSI!$AU$6:$AU$197),"")</f>
        <v>1843</v>
      </c>
      <c r="L171" s="87"/>
    </row>
    <row r="172" spans="2:12" ht="39.950000000000003" customHeight="1" thickBot="1" x14ac:dyDescent="0.3">
      <c r="B172" s="60" t="s">
        <v>954</v>
      </c>
      <c r="C172" s="60" t="s">
        <v>699</v>
      </c>
      <c r="D172" s="68"/>
      <c r="E172" s="60" t="s">
        <v>1362</v>
      </c>
      <c r="F172" s="61" t="s">
        <v>1075</v>
      </c>
      <c r="G172" s="73" t="s">
        <v>1076</v>
      </c>
      <c r="H172" s="74"/>
      <c r="I172" s="75"/>
      <c r="J172" s="69"/>
      <c r="K172" s="60">
        <f>IFERROR(_xlfn.XLOOKUP(E172,GSI!$AS$6:$AS$197,GSI!$AU$6:$AU$197),"")</f>
        <v>4862</v>
      </c>
      <c r="L172" s="87"/>
    </row>
    <row r="173" spans="2:12" ht="39.950000000000003" customHeight="1" thickBot="1" x14ac:dyDescent="0.3">
      <c r="B173" s="60" t="s">
        <v>954</v>
      </c>
      <c r="C173" s="60" t="s">
        <v>699</v>
      </c>
      <c r="D173" s="68"/>
      <c r="E173" s="60" t="s">
        <v>1077</v>
      </c>
      <c r="F173" s="61" t="s">
        <v>1078</v>
      </c>
      <c r="G173" s="73" t="s">
        <v>1078</v>
      </c>
      <c r="H173" s="74"/>
      <c r="I173" s="75"/>
      <c r="J173" s="69"/>
      <c r="K173" s="60" t="str">
        <f>IFERROR(_xlfn.XLOOKUP(E173,GSI!$AS$6:$AS$197,GSI!$AU$6:$AU$197),"")</f>
        <v/>
      </c>
      <c r="L173" s="87"/>
    </row>
    <row r="174" spans="2:12" ht="39.950000000000003" customHeight="1" thickBot="1" x14ac:dyDescent="0.3">
      <c r="B174" s="60" t="s">
        <v>954</v>
      </c>
      <c r="C174" s="60" t="s">
        <v>797</v>
      </c>
      <c r="D174" s="68"/>
      <c r="E174" s="60" t="s">
        <v>1079</v>
      </c>
      <c r="F174" s="61" t="s">
        <v>1080</v>
      </c>
      <c r="G174" s="73" t="s">
        <v>1081</v>
      </c>
      <c r="H174" s="74"/>
      <c r="I174" s="75"/>
      <c r="J174" s="61" t="s">
        <v>815</v>
      </c>
      <c r="K174" s="60" t="str">
        <f>IFERROR(_xlfn.XLOOKUP(E174,GSI!$AS$6:$AS$197,GSI!$AU$6:$AU$197),"")</f>
        <v/>
      </c>
      <c r="L174" s="87"/>
    </row>
    <row r="175" spans="2:12" ht="39.950000000000003" customHeight="1" thickBot="1" x14ac:dyDescent="0.3">
      <c r="B175" s="60" t="s">
        <v>954</v>
      </c>
      <c r="C175" s="60" t="s">
        <v>797</v>
      </c>
      <c r="D175" s="68"/>
      <c r="E175" s="60" t="s">
        <v>1082</v>
      </c>
      <c r="F175" s="61" t="s">
        <v>1083</v>
      </c>
      <c r="G175" s="73" t="s">
        <v>1084</v>
      </c>
      <c r="H175" s="74"/>
      <c r="I175" s="75"/>
      <c r="J175" s="61" t="s">
        <v>815</v>
      </c>
      <c r="K175" s="60" t="str">
        <f>IFERROR(_xlfn.XLOOKUP(E175,GSI!$AS$6:$AS$197,GSI!$AU$6:$AU$197),"")</f>
        <v/>
      </c>
      <c r="L175" s="87"/>
    </row>
    <row r="176" spans="2:12" ht="39.950000000000003" customHeight="1" thickBot="1" x14ac:dyDescent="0.3">
      <c r="B176" s="60" t="s">
        <v>954</v>
      </c>
      <c r="C176" s="60" t="s">
        <v>797</v>
      </c>
      <c r="D176" s="68"/>
      <c r="E176" s="60" t="s">
        <v>1536</v>
      </c>
      <c r="F176" s="61" t="s">
        <v>1085</v>
      </c>
      <c r="G176" s="73" t="s">
        <v>1086</v>
      </c>
      <c r="H176" s="74"/>
      <c r="I176" s="75"/>
      <c r="J176" s="61" t="s">
        <v>815</v>
      </c>
      <c r="K176" s="60" t="str">
        <f>IFERROR(_xlfn.XLOOKUP(E176,GSI!$AS$6:$AS$197,GSI!$AU$6:$AU$197),"")</f>
        <v/>
      </c>
      <c r="L176" s="87"/>
    </row>
    <row r="177" spans="2:12" ht="39.950000000000003" customHeight="1" thickBot="1" x14ac:dyDescent="0.3">
      <c r="B177" s="60" t="s">
        <v>954</v>
      </c>
      <c r="C177" s="60" t="s">
        <v>797</v>
      </c>
      <c r="D177" s="68"/>
      <c r="E177" s="60" t="s">
        <v>1537</v>
      </c>
      <c r="F177" s="61" t="s">
        <v>1087</v>
      </c>
      <c r="G177" s="73" t="s">
        <v>1088</v>
      </c>
      <c r="H177" s="74"/>
      <c r="I177" s="75"/>
      <c r="J177" s="61" t="s">
        <v>815</v>
      </c>
      <c r="K177" s="60" t="str">
        <f>IFERROR(_xlfn.XLOOKUP(E177,GSI!$AS$6:$AS$197,GSI!$AU$6:$AU$197),"")</f>
        <v/>
      </c>
      <c r="L177" s="87"/>
    </row>
    <row r="178" spans="2:12" ht="39.950000000000003" customHeight="1" thickBot="1" x14ac:dyDescent="0.3">
      <c r="B178" s="60" t="s">
        <v>18756</v>
      </c>
      <c r="C178" s="60" t="s">
        <v>706</v>
      </c>
      <c r="D178" s="68"/>
      <c r="E178" s="60" t="s">
        <v>1089</v>
      </c>
      <c r="F178" s="61" t="s">
        <v>1090</v>
      </c>
      <c r="G178" s="73" t="s">
        <v>1091</v>
      </c>
      <c r="H178" s="74"/>
      <c r="I178" s="75"/>
      <c r="J178" s="61" t="s">
        <v>709</v>
      </c>
      <c r="K178" s="60" t="str">
        <f>IFERROR(_xlfn.XLOOKUP(E178,GSI!$AS$6:$AS$197,GSI!$AU$6:$AU$197),"")</f>
        <v/>
      </c>
      <c r="L178" s="87"/>
    </row>
    <row r="179" spans="2:12" ht="39.950000000000003" customHeight="1" thickBot="1" x14ac:dyDescent="0.3">
      <c r="B179" s="60" t="s">
        <v>18755</v>
      </c>
      <c r="C179" s="60" t="s">
        <v>699</v>
      </c>
      <c r="D179" s="68"/>
      <c r="E179" s="60" t="s">
        <v>1538</v>
      </c>
      <c r="F179" s="61" t="s">
        <v>1092</v>
      </c>
      <c r="G179" s="73" t="s">
        <v>1093</v>
      </c>
      <c r="H179" s="74"/>
      <c r="I179" s="75"/>
      <c r="J179" s="69"/>
      <c r="K179" s="60" t="str">
        <f>IFERROR(_xlfn.XLOOKUP(E179,GSI!$AS$6:$AS$197,GSI!$AU$6:$AU$197),"")</f>
        <v/>
      </c>
      <c r="L179" s="87"/>
    </row>
    <row r="180" spans="2:12" ht="39.950000000000003" customHeight="1" thickBot="1" x14ac:dyDescent="0.3">
      <c r="B180" s="60" t="s">
        <v>18755</v>
      </c>
      <c r="C180" s="60" t="s">
        <v>1094</v>
      </c>
      <c r="D180" s="68"/>
      <c r="E180" s="60" t="s">
        <v>1095</v>
      </c>
      <c r="F180" s="61" t="s">
        <v>1096</v>
      </c>
      <c r="G180" s="73" t="s">
        <v>1096</v>
      </c>
      <c r="H180" s="74"/>
      <c r="I180" s="75"/>
      <c r="J180" s="61" t="s">
        <v>1097</v>
      </c>
      <c r="K180" s="60" t="str">
        <f>IFERROR(_xlfn.XLOOKUP(E180,GSI!$AS$6:$AS$197,GSI!$AU$6:$AU$197),"")</f>
        <v/>
      </c>
      <c r="L180" s="87"/>
    </row>
    <row r="181" spans="2:12" ht="39.950000000000003" customHeight="1" thickBot="1" x14ac:dyDescent="0.3">
      <c r="B181" s="60" t="s">
        <v>18755</v>
      </c>
      <c r="C181" s="60" t="s">
        <v>699</v>
      </c>
      <c r="D181" s="68"/>
      <c r="E181" s="60" t="s">
        <v>1098</v>
      </c>
      <c r="F181" s="61" t="s">
        <v>465</v>
      </c>
      <c r="G181" s="73" t="s">
        <v>1099</v>
      </c>
      <c r="H181" s="74"/>
      <c r="I181" s="75"/>
      <c r="J181" s="69"/>
      <c r="K181" s="60">
        <f>IFERROR(_xlfn.XLOOKUP(E181,GSI!$AS$6:$AS$197,GSI!$AU$6:$AU$197),"")</f>
        <v>4119</v>
      </c>
      <c r="L181" s="87"/>
    </row>
    <row r="182" spans="2:12" ht="39.950000000000003" customHeight="1" thickBot="1" x14ac:dyDescent="0.3">
      <c r="B182" s="60" t="s">
        <v>18755</v>
      </c>
      <c r="C182" s="60" t="s">
        <v>699</v>
      </c>
      <c r="D182" s="68"/>
      <c r="E182" s="60" t="s">
        <v>1100</v>
      </c>
      <c r="F182" s="61" t="s">
        <v>1101</v>
      </c>
      <c r="G182" s="73" t="s">
        <v>1102</v>
      </c>
      <c r="H182" s="74"/>
      <c r="I182" s="75"/>
      <c r="J182" s="69"/>
      <c r="K182" s="60">
        <f>IFERROR(_xlfn.XLOOKUP(E182,GSI!$AS$6:$AS$197,GSI!$AU$6:$AU$197),"")</f>
        <v>5787</v>
      </c>
      <c r="L182" s="87"/>
    </row>
    <row r="183" spans="2:12" ht="39.950000000000003" customHeight="1" thickBot="1" x14ac:dyDescent="0.3">
      <c r="B183" s="60" t="s">
        <v>18755</v>
      </c>
      <c r="C183" s="60" t="s">
        <v>699</v>
      </c>
      <c r="D183" s="68"/>
      <c r="E183" s="60" t="s">
        <v>1103</v>
      </c>
      <c r="F183" s="61" t="s">
        <v>1104</v>
      </c>
      <c r="G183" s="73" t="s">
        <v>1105</v>
      </c>
      <c r="H183" s="74"/>
      <c r="I183" s="75"/>
      <c r="J183" s="69"/>
      <c r="K183" s="60">
        <f>IFERROR(_xlfn.XLOOKUP(E183,GSI!$AS$6:$AS$197,GSI!$AU$6:$AU$197),"")</f>
        <v>4639</v>
      </c>
      <c r="L183" s="87"/>
    </row>
    <row r="184" spans="2:12" ht="39.950000000000003" customHeight="1" thickBot="1" x14ac:dyDescent="0.3">
      <c r="B184" s="60" t="s">
        <v>18755</v>
      </c>
      <c r="C184" s="60" t="s">
        <v>706</v>
      </c>
      <c r="D184" s="68"/>
      <c r="E184" s="60" t="s">
        <v>1106</v>
      </c>
      <c r="F184" s="61" t="s">
        <v>1107</v>
      </c>
      <c r="G184" s="73" t="s">
        <v>1108</v>
      </c>
      <c r="H184" s="74"/>
      <c r="I184" s="75"/>
      <c r="J184" s="61" t="s">
        <v>709</v>
      </c>
      <c r="K184" s="60" t="str">
        <f>IFERROR(_xlfn.XLOOKUP(E184,GSI!$AS$6:$AS$197,GSI!$AU$6:$AU$197),"")</f>
        <v/>
      </c>
      <c r="L184" s="87"/>
    </row>
    <row r="185" spans="2:12" ht="39.950000000000003" customHeight="1" thickBot="1" x14ac:dyDescent="0.3">
      <c r="B185" s="60" t="s">
        <v>18755</v>
      </c>
      <c r="C185" s="60" t="s">
        <v>706</v>
      </c>
      <c r="D185" s="68"/>
      <c r="E185" s="60" t="s">
        <v>1539</v>
      </c>
      <c r="F185" s="61" t="s">
        <v>1109</v>
      </c>
      <c r="G185" s="73" t="s">
        <v>1110</v>
      </c>
      <c r="H185" s="74"/>
      <c r="I185" s="75"/>
      <c r="J185" s="61" t="s">
        <v>709</v>
      </c>
      <c r="K185" s="60" t="str">
        <f>IFERROR(_xlfn.XLOOKUP(E185,GSI!$AS$6:$AS$197,GSI!$AU$6:$AU$197),"")</f>
        <v/>
      </c>
      <c r="L185" s="87"/>
    </row>
    <row r="186" spans="2:12" ht="39.950000000000003" customHeight="1" thickBot="1" x14ac:dyDescent="0.3">
      <c r="B186" s="60" t="s">
        <v>18755</v>
      </c>
      <c r="C186" s="60" t="s">
        <v>699</v>
      </c>
      <c r="D186" s="68"/>
      <c r="E186" s="60" t="s">
        <v>1111</v>
      </c>
      <c r="F186" s="61" t="s">
        <v>584</v>
      </c>
      <c r="G186" s="73" t="s">
        <v>1112</v>
      </c>
      <c r="H186" s="74"/>
      <c r="I186" s="75"/>
      <c r="J186" s="69"/>
      <c r="K186" s="60">
        <f>IFERROR(_xlfn.XLOOKUP(E186,GSI!$AS$6:$AS$197,GSI!$AU$6:$AU$197),"")</f>
        <v>1887</v>
      </c>
      <c r="L186" s="87"/>
    </row>
    <row r="187" spans="2:12" ht="39.950000000000003" customHeight="1" thickBot="1" x14ac:dyDescent="0.3">
      <c r="B187" s="60" t="s">
        <v>18755</v>
      </c>
      <c r="C187" s="60" t="s">
        <v>706</v>
      </c>
      <c r="D187" s="68"/>
      <c r="E187" s="60" t="s">
        <v>1540</v>
      </c>
      <c r="F187" s="61" t="s">
        <v>1113</v>
      </c>
      <c r="G187" s="73" t="s">
        <v>1114</v>
      </c>
      <c r="H187" s="74"/>
      <c r="I187" s="75"/>
      <c r="J187" s="61" t="s">
        <v>709</v>
      </c>
      <c r="K187" s="60" t="str">
        <f>IFERROR(_xlfn.XLOOKUP(E187,GSI!$AS$6:$AS$197,GSI!$AU$6:$AU$197),"")</f>
        <v/>
      </c>
      <c r="L187" s="87"/>
    </row>
    <row r="188" spans="2:12" ht="39.950000000000003" customHeight="1" thickBot="1" x14ac:dyDescent="0.3">
      <c r="B188" s="60" t="s">
        <v>18755</v>
      </c>
      <c r="C188" s="60" t="s">
        <v>1115</v>
      </c>
      <c r="D188" s="68"/>
      <c r="E188" s="60" t="s">
        <v>1541</v>
      </c>
      <c r="F188" s="61" t="s">
        <v>1116</v>
      </c>
      <c r="G188" s="73" t="s">
        <v>1116</v>
      </c>
      <c r="H188" s="74"/>
      <c r="I188" s="75"/>
      <c r="J188" s="61" t="s">
        <v>765</v>
      </c>
      <c r="K188" s="60" t="str">
        <f>IFERROR(_xlfn.XLOOKUP(E188,GSI!$AS$6:$AS$197,GSI!$AU$6:$AU$197),"")</f>
        <v/>
      </c>
      <c r="L188" s="87"/>
    </row>
    <row r="189" spans="2:12" ht="39.950000000000003" customHeight="1" thickBot="1" x14ac:dyDescent="0.3">
      <c r="B189" s="60" t="s">
        <v>18755</v>
      </c>
      <c r="C189" s="60" t="s">
        <v>699</v>
      </c>
      <c r="D189" s="68"/>
      <c r="E189" s="60" t="s">
        <v>1542</v>
      </c>
      <c r="F189" s="61" t="s">
        <v>1117</v>
      </c>
      <c r="G189" s="73" t="s">
        <v>1118</v>
      </c>
      <c r="H189" s="74"/>
      <c r="I189" s="75"/>
      <c r="J189" s="69"/>
      <c r="K189" s="60" t="str">
        <f>IFERROR(_xlfn.XLOOKUP(E189,GSI!$AS$6:$AS$197,GSI!$AU$6:$AU$197),"")</f>
        <v/>
      </c>
      <c r="L189" s="87"/>
    </row>
    <row r="190" spans="2:12" ht="39.950000000000003" customHeight="1" thickBot="1" x14ac:dyDescent="0.3">
      <c r="B190" s="60" t="s">
        <v>18755</v>
      </c>
      <c r="C190" s="60" t="s">
        <v>699</v>
      </c>
      <c r="D190" s="68"/>
      <c r="E190" s="60" t="s">
        <v>1119</v>
      </c>
      <c r="F190" s="61" t="s">
        <v>595</v>
      </c>
      <c r="G190" s="73" t="s">
        <v>1120</v>
      </c>
      <c r="H190" s="74"/>
      <c r="I190" s="75"/>
      <c r="J190" s="69"/>
      <c r="K190" s="60">
        <f>IFERROR(_xlfn.XLOOKUP(E190,GSI!$AS$6:$AS$197,GSI!$AU$6:$AU$197),"")</f>
        <v>4401</v>
      </c>
      <c r="L190" s="87"/>
    </row>
    <row r="191" spans="2:12" ht="39.950000000000003" customHeight="1" thickBot="1" x14ac:dyDescent="0.3">
      <c r="B191" s="60" t="s">
        <v>18755</v>
      </c>
      <c r="C191" s="60" t="s">
        <v>1094</v>
      </c>
      <c r="D191" s="68"/>
      <c r="E191" s="60" t="s">
        <v>1121</v>
      </c>
      <c r="F191" s="61" t="s">
        <v>1122</v>
      </c>
      <c r="G191" s="73" t="s">
        <v>1123</v>
      </c>
      <c r="H191" s="74"/>
      <c r="I191" s="75"/>
      <c r="J191" s="61" t="s">
        <v>1124</v>
      </c>
      <c r="K191" s="60" t="str">
        <f>IFERROR(_xlfn.XLOOKUP(E191,GSI!$AS$6:$AS$197,GSI!$AU$6:$AU$197),"")</f>
        <v/>
      </c>
      <c r="L191" s="87"/>
    </row>
    <row r="192" spans="2:12" ht="39.950000000000003" customHeight="1" thickBot="1" x14ac:dyDescent="0.3">
      <c r="B192" s="60" t="s">
        <v>18755</v>
      </c>
      <c r="C192" s="60" t="s">
        <v>699</v>
      </c>
      <c r="D192" s="68"/>
      <c r="E192" s="60" t="s">
        <v>1125</v>
      </c>
      <c r="F192" s="61" t="s">
        <v>1126</v>
      </c>
      <c r="G192" s="73" t="s">
        <v>1127</v>
      </c>
      <c r="H192" s="74"/>
      <c r="I192" s="75"/>
      <c r="J192" s="69"/>
      <c r="K192" s="60">
        <f>IFERROR(_xlfn.XLOOKUP(E192,GSI!$AS$6:$AS$197,GSI!$AU$6:$AU$197),"")</f>
        <v>5464</v>
      </c>
      <c r="L192" s="87"/>
    </row>
    <row r="193" spans="2:12" ht="39.950000000000003" customHeight="1" thickBot="1" x14ac:dyDescent="0.3">
      <c r="B193" s="60" t="s">
        <v>18755</v>
      </c>
      <c r="C193" s="60" t="s">
        <v>699</v>
      </c>
      <c r="D193" s="68"/>
      <c r="E193" s="60" t="s">
        <v>1128</v>
      </c>
      <c r="F193" s="61" t="s">
        <v>1129</v>
      </c>
      <c r="G193" s="73" t="s">
        <v>1130</v>
      </c>
      <c r="H193" s="74"/>
      <c r="I193" s="75"/>
      <c r="J193" s="69"/>
      <c r="K193" s="60">
        <f>IFERROR(_xlfn.XLOOKUP(E193,GSI!$AS$6:$AS$197,GSI!$AU$6:$AU$197),"")</f>
        <v>4880</v>
      </c>
      <c r="L193" s="87"/>
    </row>
    <row r="194" spans="2:12" ht="39.950000000000003" customHeight="1" thickBot="1" x14ac:dyDescent="0.3">
      <c r="B194" s="60" t="s">
        <v>18755</v>
      </c>
      <c r="C194" s="60" t="s">
        <v>699</v>
      </c>
      <c r="D194" s="68"/>
      <c r="E194" s="60" t="s">
        <v>1543</v>
      </c>
      <c r="F194" s="61" t="s">
        <v>461</v>
      </c>
      <c r="G194" s="73" t="s">
        <v>1132</v>
      </c>
      <c r="H194" s="74"/>
      <c r="I194" s="75"/>
      <c r="J194" s="69"/>
      <c r="K194" s="60" t="str">
        <f>IFERROR(_xlfn.XLOOKUP(E194,GSI!$AS$6:$AS$197,GSI!$AU$6:$AU$197),"")</f>
        <v/>
      </c>
      <c r="L194" s="87"/>
    </row>
    <row r="195" spans="2:12" ht="39.950000000000003" customHeight="1" thickBot="1" x14ac:dyDescent="0.3">
      <c r="B195" s="60" t="s">
        <v>18755</v>
      </c>
      <c r="C195" s="60" t="s">
        <v>987</v>
      </c>
      <c r="D195" s="68"/>
      <c r="E195" s="60" t="s">
        <v>1133</v>
      </c>
      <c r="F195" s="61" t="s">
        <v>1134</v>
      </c>
      <c r="G195" s="73" t="s">
        <v>1135</v>
      </c>
      <c r="H195" s="74"/>
      <c r="I195" s="75"/>
      <c r="J195" s="61" t="s">
        <v>990</v>
      </c>
      <c r="K195" s="60" t="str">
        <f>IFERROR(_xlfn.XLOOKUP(E195,GSI!$AS$6:$AS$197,GSI!$AU$6:$AU$197),"")</f>
        <v/>
      </c>
      <c r="L195" s="87"/>
    </row>
    <row r="196" spans="2:12" ht="39.950000000000003" customHeight="1" thickBot="1" x14ac:dyDescent="0.3">
      <c r="B196" s="60" t="s">
        <v>18755</v>
      </c>
      <c r="C196" s="60" t="s">
        <v>699</v>
      </c>
      <c r="D196" s="68"/>
      <c r="E196" s="60" t="s">
        <v>1136</v>
      </c>
      <c r="F196" s="61" t="s">
        <v>1137</v>
      </c>
      <c r="G196" s="73" t="s">
        <v>1138</v>
      </c>
      <c r="H196" s="74"/>
      <c r="I196" s="75"/>
      <c r="J196" s="69"/>
      <c r="K196" s="60">
        <f>IFERROR(_xlfn.XLOOKUP(E196,GSI!$AS$6:$AS$197,GSI!$AU$6:$AU$197),"")</f>
        <v>4875</v>
      </c>
      <c r="L196" s="87"/>
    </row>
    <row r="197" spans="2:12" ht="39.950000000000003" customHeight="1" thickBot="1" x14ac:dyDescent="0.3">
      <c r="B197" s="60" t="s">
        <v>18755</v>
      </c>
      <c r="C197" s="60" t="s">
        <v>761</v>
      </c>
      <c r="D197" s="68"/>
      <c r="E197" s="60" t="s">
        <v>1139</v>
      </c>
      <c r="F197" s="61" t="s">
        <v>1140</v>
      </c>
      <c r="G197" s="73" t="s">
        <v>1141</v>
      </c>
      <c r="H197" s="74"/>
      <c r="I197" s="75"/>
      <c r="J197" s="61" t="s">
        <v>1142</v>
      </c>
      <c r="K197" s="60" t="str">
        <f>IFERROR(_xlfn.XLOOKUP(E197,GSI!$AS$6:$AS$197,GSI!$AU$6:$AU$197),"")</f>
        <v/>
      </c>
      <c r="L197" s="87"/>
    </row>
    <row r="198" spans="2:12" ht="39.950000000000003" customHeight="1" thickBot="1" x14ac:dyDescent="0.3">
      <c r="B198" s="60" t="s">
        <v>18755</v>
      </c>
      <c r="C198" s="60" t="s">
        <v>699</v>
      </c>
      <c r="D198" s="68"/>
      <c r="E198" s="60" t="s">
        <v>1143</v>
      </c>
      <c r="F198" s="61" t="s">
        <v>1144</v>
      </c>
      <c r="G198" s="73" t="s">
        <v>1145</v>
      </c>
      <c r="H198" s="74"/>
      <c r="I198" s="75"/>
      <c r="J198" s="69"/>
      <c r="K198" s="60">
        <f>IFERROR(_xlfn.XLOOKUP(E198,GSI!$AS$6:$AS$197,GSI!$AU$6:$AU$197),"")</f>
        <v>5141</v>
      </c>
      <c r="L198" s="87"/>
    </row>
    <row r="199" spans="2:12" ht="39.950000000000003" customHeight="1" thickBot="1" x14ac:dyDescent="0.3">
      <c r="B199" s="60" t="s">
        <v>18755</v>
      </c>
      <c r="C199" s="60" t="s">
        <v>699</v>
      </c>
      <c r="D199" s="68"/>
      <c r="E199" s="60" t="s">
        <v>1146</v>
      </c>
      <c r="F199" s="61" t="s">
        <v>459</v>
      </c>
      <c r="G199" s="73" t="s">
        <v>1147</v>
      </c>
      <c r="H199" s="74"/>
      <c r="I199" s="75"/>
      <c r="J199" s="69"/>
      <c r="K199" s="60">
        <f>IFERROR(_xlfn.XLOOKUP(E199,GSI!$AS$6:$AS$197,GSI!$AU$6:$AU$197),"")</f>
        <v>5016</v>
      </c>
      <c r="L199" s="87"/>
    </row>
    <row r="200" spans="2:12" ht="39.950000000000003" customHeight="1" thickBot="1" x14ac:dyDescent="0.3">
      <c r="B200" s="60" t="s">
        <v>18755</v>
      </c>
      <c r="C200" s="60" t="s">
        <v>699</v>
      </c>
      <c r="D200" s="68"/>
      <c r="E200" s="60" t="s">
        <v>1148</v>
      </c>
      <c r="F200" s="61" t="s">
        <v>1149</v>
      </c>
      <c r="G200" s="73" t="s">
        <v>1150</v>
      </c>
      <c r="H200" s="74"/>
      <c r="I200" s="75"/>
      <c r="J200" s="69"/>
      <c r="K200" s="60">
        <f>IFERROR(_xlfn.XLOOKUP(E200,GSI!$AS$6:$AS$197,GSI!$AU$6:$AU$197),"")</f>
        <v>4924</v>
      </c>
      <c r="L200" s="87"/>
    </row>
    <row r="201" spans="2:12" ht="39.950000000000003" customHeight="1" thickBot="1" x14ac:dyDescent="0.3">
      <c r="B201" s="60" t="s">
        <v>18755</v>
      </c>
      <c r="C201" s="60" t="s">
        <v>699</v>
      </c>
      <c r="D201" s="68"/>
      <c r="E201" s="60" t="s">
        <v>1151</v>
      </c>
      <c r="F201" s="61" t="s">
        <v>450</v>
      </c>
      <c r="G201" s="73" t="s">
        <v>1152</v>
      </c>
      <c r="H201" s="74"/>
      <c r="I201" s="75"/>
      <c r="J201" s="69"/>
      <c r="K201" s="60">
        <f>IFERROR(_xlfn.XLOOKUP(E201,GSI!$AS$6:$AS$197,GSI!$AU$6:$AU$197),"")</f>
        <v>4942</v>
      </c>
      <c r="L201" s="87"/>
    </row>
    <row r="202" spans="2:12" ht="39.950000000000003" customHeight="1" thickBot="1" x14ac:dyDescent="0.3">
      <c r="B202" s="60" t="s">
        <v>18755</v>
      </c>
      <c r="C202" s="60" t="s">
        <v>761</v>
      </c>
      <c r="D202" s="68"/>
      <c r="E202" s="60" t="s">
        <v>1153</v>
      </c>
      <c r="F202" s="61" t="s">
        <v>1154</v>
      </c>
      <c r="G202" s="73" t="s">
        <v>1155</v>
      </c>
      <c r="H202" s="74"/>
      <c r="I202" s="75"/>
      <c r="J202" s="61" t="s">
        <v>1156</v>
      </c>
      <c r="K202" s="60" t="str">
        <f>IFERROR(_xlfn.XLOOKUP(E202,GSI!$AS$6:$AS$197,GSI!$AU$6:$AU$197),"")</f>
        <v/>
      </c>
      <c r="L202" s="87"/>
    </row>
    <row r="203" spans="2:12" ht="39.950000000000003" customHeight="1" thickBot="1" x14ac:dyDescent="0.3">
      <c r="B203" s="60" t="s">
        <v>18755</v>
      </c>
      <c r="C203" s="60" t="s">
        <v>699</v>
      </c>
      <c r="D203" s="68"/>
      <c r="E203" s="60" t="s">
        <v>1157</v>
      </c>
      <c r="F203" s="61" t="s">
        <v>638</v>
      </c>
      <c r="G203" s="73" t="s">
        <v>1158</v>
      </c>
      <c r="H203" s="74"/>
      <c r="I203" s="75"/>
      <c r="J203" s="69"/>
      <c r="K203" s="60">
        <f>IFERROR(_xlfn.XLOOKUP(E203,GSI!$AS$6:$AS$197,GSI!$AU$6:$AU$197),"")</f>
        <v>4974</v>
      </c>
      <c r="L203" s="87"/>
    </row>
    <row r="204" spans="2:12" ht="39.950000000000003" customHeight="1" thickBot="1" x14ac:dyDescent="0.3">
      <c r="B204" s="60" t="s">
        <v>18755</v>
      </c>
      <c r="C204" s="60" t="s">
        <v>706</v>
      </c>
      <c r="D204" s="68"/>
      <c r="E204" s="60" t="s">
        <v>1159</v>
      </c>
      <c r="F204" s="61" t="s">
        <v>1160</v>
      </c>
      <c r="G204" s="73" t="s">
        <v>1161</v>
      </c>
      <c r="H204" s="74"/>
      <c r="I204" s="75"/>
      <c r="J204" s="61" t="s">
        <v>999</v>
      </c>
      <c r="K204" s="60" t="str">
        <f>IFERROR(_xlfn.XLOOKUP(E204,GSI!$AS$6:$AS$197,GSI!$AU$6:$AU$197),"")</f>
        <v/>
      </c>
      <c r="L204" s="87"/>
    </row>
    <row r="205" spans="2:12" ht="39.950000000000003" customHeight="1" thickBot="1" x14ac:dyDescent="0.3">
      <c r="B205" s="60" t="s">
        <v>18755</v>
      </c>
      <c r="C205" s="60" t="s">
        <v>1162</v>
      </c>
      <c r="D205" s="68"/>
      <c r="E205" s="60" t="s">
        <v>1544</v>
      </c>
      <c r="F205" s="61" t="s">
        <v>1163</v>
      </c>
      <c r="G205" s="73" t="s">
        <v>1163</v>
      </c>
      <c r="H205" s="74"/>
      <c r="I205" s="75"/>
      <c r="J205" s="61" t="s">
        <v>1164</v>
      </c>
      <c r="K205" s="60" t="str">
        <f>IFERROR(_xlfn.XLOOKUP(E205,GSI!$AS$6:$AS$197,GSI!$AU$6:$AU$197),"")</f>
        <v/>
      </c>
      <c r="L205" s="87"/>
    </row>
    <row r="206" spans="2:12" ht="39.950000000000003" customHeight="1" thickBot="1" x14ac:dyDescent="0.3">
      <c r="B206" s="60" t="s">
        <v>18755</v>
      </c>
      <c r="C206" s="60" t="s">
        <v>699</v>
      </c>
      <c r="D206" s="68"/>
      <c r="E206" s="60" t="s">
        <v>1165</v>
      </c>
      <c r="F206" s="61" t="s">
        <v>439</v>
      </c>
      <c r="G206" s="73" t="s">
        <v>1166</v>
      </c>
      <c r="H206" s="74"/>
      <c r="I206" s="75"/>
      <c r="J206" s="69"/>
      <c r="K206" s="60">
        <f>IFERROR(_xlfn.XLOOKUP(E206,GSI!$AS$6:$AS$197,GSI!$AU$6:$AU$197),"")</f>
        <v>5078</v>
      </c>
      <c r="L206" s="87"/>
    </row>
    <row r="207" spans="2:12" ht="39.950000000000003" customHeight="1" thickBot="1" x14ac:dyDescent="0.3">
      <c r="B207" s="60" t="s">
        <v>18755</v>
      </c>
      <c r="C207" s="60" t="s">
        <v>699</v>
      </c>
      <c r="D207" s="68"/>
      <c r="E207" s="60" t="s">
        <v>1167</v>
      </c>
      <c r="F207" s="61" t="s">
        <v>435</v>
      </c>
      <c r="G207" s="73" t="s">
        <v>1168</v>
      </c>
      <c r="H207" s="74"/>
      <c r="I207" s="75"/>
      <c r="J207" s="69"/>
      <c r="K207" s="60">
        <f>IFERROR(_xlfn.XLOOKUP(E207,GSI!$AS$6:$AS$197,GSI!$AU$6:$AU$197),"")</f>
        <v>4898</v>
      </c>
      <c r="L207" s="87"/>
    </row>
    <row r="208" spans="2:12" ht="39.950000000000003" customHeight="1" thickBot="1" x14ac:dyDescent="0.3">
      <c r="B208" s="60" t="s">
        <v>18755</v>
      </c>
      <c r="C208" s="60" t="s">
        <v>1162</v>
      </c>
      <c r="D208" s="68"/>
      <c r="E208" s="60" t="s">
        <v>1545</v>
      </c>
      <c r="F208" s="61" t="s">
        <v>1169</v>
      </c>
      <c r="G208" s="73" t="s">
        <v>1170</v>
      </c>
      <c r="H208" s="74"/>
      <c r="I208" s="75"/>
      <c r="J208" s="61" t="s">
        <v>1164</v>
      </c>
      <c r="K208" s="60" t="str">
        <f>IFERROR(_xlfn.XLOOKUP(E208,GSI!$AS$6:$AS$197,GSI!$AU$6:$AU$197),"")</f>
        <v/>
      </c>
      <c r="L208" s="87"/>
    </row>
    <row r="209" spans="2:12" ht="39.950000000000003" customHeight="1" thickBot="1" x14ac:dyDescent="0.3">
      <c r="B209" s="60" t="s">
        <v>18755</v>
      </c>
      <c r="C209" s="60" t="s">
        <v>1171</v>
      </c>
      <c r="D209" s="68"/>
      <c r="E209" s="60" t="s">
        <v>1546</v>
      </c>
      <c r="F209" s="61" t="s">
        <v>1172</v>
      </c>
      <c r="G209" s="73" t="s">
        <v>1173</v>
      </c>
      <c r="H209" s="74"/>
      <c r="I209" s="75"/>
      <c r="J209" s="61" t="s">
        <v>1142</v>
      </c>
      <c r="K209" s="60" t="str">
        <f>IFERROR(_xlfn.XLOOKUP(E209,GSI!$AS$6:$AS$197,GSI!$AU$6:$AU$197),"")</f>
        <v/>
      </c>
      <c r="L209" s="87"/>
    </row>
    <row r="210" spans="2:12" ht="39.950000000000003" customHeight="1" thickBot="1" x14ac:dyDescent="0.3">
      <c r="B210" s="60" t="s">
        <v>18755</v>
      </c>
      <c r="C210" s="60" t="s">
        <v>699</v>
      </c>
      <c r="D210" s="68"/>
      <c r="E210" s="60" t="s">
        <v>1547</v>
      </c>
      <c r="F210" s="61" t="s">
        <v>1174</v>
      </c>
      <c r="G210" s="73" t="s">
        <v>1175</v>
      </c>
      <c r="H210" s="74"/>
      <c r="I210" s="75"/>
      <c r="J210" s="69"/>
      <c r="K210" s="60" t="str">
        <f>IFERROR(_xlfn.XLOOKUP(E210,GSI!$AS$6:$AS$197,GSI!$AU$6:$AU$197),"")</f>
        <v/>
      </c>
      <c r="L210" s="87"/>
    </row>
    <row r="211" spans="2:12" ht="39.950000000000003" customHeight="1" thickBot="1" x14ac:dyDescent="0.3">
      <c r="B211" s="60" t="s">
        <v>18755</v>
      </c>
      <c r="C211" s="60" t="s">
        <v>699</v>
      </c>
      <c r="D211" s="68"/>
      <c r="E211" s="60" t="s">
        <v>1548</v>
      </c>
      <c r="F211" s="61" t="s">
        <v>1176</v>
      </c>
      <c r="G211" s="73" t="s">
        <v>1177</v>
      </c>
      <c r="H211" s="74"/>
      <c r="I211" s="75"/>
      <c r="J211" s="69"/>
      <c r="K211" s="60" t="str">
        <f>IFERROR(_xlfn.XLOOKUP(E211,GSI!$AS$6:$AS$197,GSI!$AU$6:$AU$197),"")</f>
        <v/>
      </c>
      <c r="L211" s="87"/>
    </row>
    <row r="212" spans="2:12" ht="39.950000000000003" customHeight="1" thickBot="1" x14ac:dyDescent="0.3">
      <c r="B212" s="60" t="s">
        <v>18755</v>
      </c>
      <c r="C212" s="60" t="s">
        <v>1171</v>
      </c>
      <c r="D212" s="68"/>
      <c r="E212" s="60" t="s">
        <v>1549</v>
      </c>
      <c r="F212" s="61" t="s">
        <v>1178</v>
      </c>
      <c r="G212" s="73" t="s">
        <v>1179</v>
      </c>
      <c r="H212" s="74"/>
      <c r="I212" s="75"/>
      <c r="J212" s="61" t="s">
        <v>1142</v>
      </c>
      <c r="K212" s="60" t="str">
        <f>IFERROR(_xlfn.XLOOKUP(E212,GSI!$AS$6:$AS$197,GSI!$AU$6:$AU$197),"")</f>
        <v/>
      </c>
      <c r="L212" s="87"/>
    </row>
    <row r="213" spans="2:12" ht="39.950000000000003" customHeight="1" thickBot="1" x14ac:dyDescent="0.3">
      <c r="B213" s="60" t="s">
        <v>18755</v>
      </c>
      <c r="C213" s="60" t="s">
        <v>1171</v>
      </c>
      <c r="D213" s="68"/>
      <c r="E213" s="60" t="s">
        <v>1550</v>
      </c>
      <c r="F213" s="61" t="s">
        <v>1180</v>
      </c>
      <c r="G213" s="73" t="s">
        <v>1181</v>
      </c>
      <c r="H213" s="74"/>
      <c r="I213" s="75"/>
      <c r="J213" s="61" t="s">
        <v>1142</v>
      </c>
      <c r="K213" s="60" t="str">
        <f>IFERROR(_xlfn.XLOOKUP(E213,GSI!$AS$6:$AS$197,GSI!$AU$6:$AU$197),"")</f>
        <v/>
      </c>
      <c r="L213" s="87"/>
    </row>
    <row r="214" spans="2:12" ht="39.950000000000003" customHeight="1" thickBot="1" x14ac:dyDescent="0.3">
      <c r="B214" s="60" t="s">
        <v>18755</v>
      </c>
      <c r="C214" s="60" t="s">
        <v>699</v>
      </c>
      <c r="D214" s="68"/>
      <c r="E214" s="60" t="s">
        <v>1551</v>
      </c>
      <c r="F214" s="61" t="s">
        <v>1182</v>
      </c>
      <c r="G214" s="73" t="s">
        <v>1152</v>
      </c>
      <c r="H214" s="74"/>
      <c r="I214" s="75"/>
      <c r="J214" s="69"/>
      <c r="K214" s="60" t="str">
        <f>IFERROR(_xlfn.XLOOKUP(E214,GSI!$AS$6:$AS$197,GSI!$AU$6:$AU$197),"")</f>
        <v/>
      </c>
      <c r="L214" s="87"/>
    </row>
    <row r="215" spans="2:12" ht="39.950000000000003" customHeight="1" thickBot="1" x14ac:dyDescent="0.3">
      <c r="B215" s="60" t="s">
        <v>18755</v>
      </c>
      <c r="C215" s="60" t="s">
        <v>699</v>
      </c>
      <c r="D215" s="68"/>
      <c r="E215" s="60" t="s">
        <v>1552</v>
      </c>
      <c r="F215" s="61" t="s">
        <v>1183</v>
      </c>
      <c r="G215" s="73" t="s">
        <v>1184</v>
      </c>
      <c r="H215" s="74"/>
      <c r="I215" s="75"/>
      <c r="J215" s="69"/>
      <c r="K215" s="60" t="str">
        <f>IFERROR(_xlfn.XLOOKUP(E215,GSI!$AS$6:$AS$197,GSI!$AU$6:$AU$197),"")</f>
        <v/>
      </c>
      <c r="L215" s="87"/>
    </row>
    <row r="216" spans="2:12" ht="39.950000000000003" customHeight="1" thickBot="1" x14ac:dyDescent="0.3">
      <c r="B216" s="60" t="s">
        <v>18755</v>
      </c>
      <c r="C216" s="60" t="s">
        <v>706</v>
      </c>
      <c r="D216" s="68"/>
      <c r="E216" s="60" t="s">
        <v>1553</v>
      </c>
      <c r="F216" s="61" t="s">
        <v>1185</v>
      </c>
      <c r="G216" s="73" t="s">
        <v>1186</v>
      </c>
      <c r="H216" s="74"/>
      <c r="I216" s="75"/>
      <c r="J216" s="61" t="s">
        <v>709</v>
      </c>
      <c r="K216" s="60" t="str">
        <f>IFERROR(_xlfn.XLOOKUP(E216,GSI!$AS$6:$AS$197,GSI!$AU$6:$AU$197),"")</f>
        <v/>
      </c>
      <c r="L216" s="87"/>
    </row>
    <row r="217" spans="2:12" ht="39.950000000000003" customHeight="1" thickBot="1" x14ac:dyDescent="0.3">
      <c r="B217" s="60" t="s">
        <v>18755</v>
      </c>
      <c r="C217" s="60" t="s">
        <v>699</v>
      </c>
      <c r="D217" s="68"/>
      <c r="E217" s="60" t="s">
        <v>1363</v>
      </c>
      <c r="F217" s="61" t="s">
        <v>1187</v>
      </c>
      <c r="G217" s="73" t="s">
        <v>1188</v>
      </c>
      <c r="H217" s="74"/>
      <c r="I217" s="75"/>
      <c r="J217" s="69"/>
      <c r="K217" s="60">
        <f>IFERROR(_xlfn.XLOOKUP(E217,GSI!$AS$6:$AS$197,GSI!$AU$6:$AU$197),"")</f>
        <v>2736</v>
      </c>
      <c r="L217" s="87"/>
    </row>
    <row r="218" spans="2:12" ht="39.950000000000003" customHeight="1" thickBot="1" x14ac:dyDescent="0.3">
      <c r="B218" s="60" t="s">
        <v>18755</v>
      </c>
      <c r="C218" s="60" t="s">
        <v>1162</v>
      </c>
      <c r="D218" s="68"/>
      <c r="E218" s="60" t="s">
        <v>1554</v>
      </c>
      <c r="F218" s="61" t="s">
        <v>1189</v>
      </c>
      <c r="G218" s="73" t="s">
        <v>1190</v>
      </c>
      <c r="H218" s="74"/>
      <c r="I218" s="75"/>
      <c r="J218" s="61" t="s">
        <v>1164</v>
      </c>
      <c r="K218" s="60" t="str">
        <f>IFERROR(_xlfn.XLOOKUP(E218,GSI!$AS$6:$AS$197,GSI!$AU$6:$AU$197),"")</f>
        <v/>
      </c>
      <c r="L218" s="87"/>
    </row>
    <row r="219" spans="2:12" ht="39.950000000000003" customHeight="1" thickBot="1" x14ac:dyDescent="0.3">
      <c r="B219" s="60" t="s">
        <v>18755</v>
      </c>
      <c r="C219" s="60" t="s">
        <v>1094</v>
      </c>
      <c r="D219" s="68"/>
      <c r="E219" s="60" t="s">
        <v>1555</v>
      </c>
      <c r="F219" s="61" t="s">
        <v>1191</v>
      </c>
      <c r="G219" s="73" t="s">
        <v>1192</v>
      </c>
      <c r="H219" s="74"/>
      <c r="I219" s="75"/>
      <c r="J219" s="61" t="s">
        <v>1124</v>
      </c>
      <c r="K219" s="60" t="str">
        <f>IFERROR(_xlfn.XLOOKUP(E219,GSI!$AS$6:$AS$197,GSI!$AU$6:$AU$197),"")</f>
        <v/>
      </c>
      <c r="L219" s="87"/>
    </row>
    <row r="220" spans="2:12" ht="39.950000000000003" customHeight="1" thickBot="1" x14ac:dyDescent="0.3">
      <c r="B220" s="60" t="s">
        <v>18755</v>
      </c>
      <c r="C220" s="60" t="s">
        <v>1094</v>
      </c>
      <c r="D220" s="68"/>
      <c r="E220" s="60" t="s">
        <v>1193</v>
      </c>
      <c r="F220" s="61" t="s">
        <v>1194</v>
      </c>
      <c r="G220" s="73" t="s">
        <v>1195</v>
      </c>
      <c r="H220" s="74"/>
      <c r="I220" s="75"/>
      <c r="J220" s="61" t="s">
        <v>1124</v>
      </c>
      <c r="K220" s="60" t="str">
        <f>IFERROR(_xlfn.XLOOKUP(E220,GSI!$AS$6:$AS$197,GSI!$AU$6:$AU$197),"")</f>
        <v/>
      </c>
      <c r="L220" s="87"/>
    </row>
    <row r="221" spans="2:12" ht="39.950000000000003" customHeight="1" thickBot="1" x14ac:dyDescent="0.3">
      <c r="B221" s="60" t="s">
        <v>18755</v>
      </c>
      <c r="C221" s="60" t="s">
        <v>1094</v>
      </c>
      <c r="D221" s="68"/>
      <c r="E221" s="60" t="s">
        <v>1556</v>
      </c>
      <c r="F221" s="61" t="s">
        <v>1196</v>
      </c>
      <c r="G221" s="73" t="s">
        <v>1197</v>
      </c>
      <c r="H221" s="74"/>
      <c r="I221" s="75"/>
      <c r="J221" s="61" t="s">
        <v>1124</v>
      </c>
      <c r="K221" s="60" t="str">
        <f>IFERROR(_xlfn.XLOOKUP(E221,GSI!$AS$6:$AS$197,GSI!$AU$6:$AU$197),"")</f>
        <v/>
      </c>
      <c r="L221" s="87"/>
    </row>
    <row r="222" spans="2:12" ht="39.950000000000003" customHeight="1" thickBot="1" x14ac:dyDescent="0.3">
      <c r="B222" s="60" t="s">
        <v>18755</v>
      </c>
      <c r="C222" s="60" t="s">
        <v>1094</v>
      </c>
      <c r="D222" s="68"/>
      <c r="E222" s="60" t="s">
        <v>1198</v>
      </c>
      <c r="F222" s="61" t="s">
        <v>1199</v>
      </c>
      <c r="G222" s="73" t="s">
        <v>1200</v>
      </c>
      <c r="H222" s="74"/>
      <c r="I222" s="75"/>
      <c r="J222" s="61" t="s">
        <v>1124</v>
      </c>
      <c r="K222" s="60" t="str">
        <f>IFERROR(_xlfn.XLOOKUP(E222,GSI!$AS$6:$AS$197,GSI!$AU$6:$AU$197),"")</f>
        <v/>
      </c>
      <c r="L222" s="87"/>
    </row>
    <row r="223" spans="2:12" ht="39.950000000000003" customHeight="1" thickBot="1" x14ac:dyDescent="0.3">
      <c r="B223" s="60" t="s">
        <v>18758</v>
      </c>
      <c r="C223" s="60" t="s">
        <v>699</v>
      </c>
      <c r="D223" s="68"/>
      <c r="E223" s="60" t="s">
        <v>1201</v>
      </c>
      <c r="F223" s="61" t="s">
        <v>566</v>
      </c>
      <c r="G223" s="73" t="s">
        <v>1202</v>
      </c>
      <c r="H223" s="74"/>
      <c r="I223" s="75"/>
      <c r="J223" s="69"/>
      <c r="K223" s="60">
        <f>IFERROR(_xlfn.XLOOKUP(E223,GSI!$AS$6:$AS$197,GSI!$AU$6:$AU$197),"")</f>
        <v>3476</v>
      </c>
      <c r="L223" s="87"/>
    </row>
    <row r="224" spans="2:12" ht="39.950000000000003" customHeight="1" thickBot="1" x14ac:dyDescent="0.3">
      <c r="B224" s="60" t="s">
        <v>18757</v>
      </c>
      <c r="C224" s="60" t="s">
        <v>699</v>
      </c>
      <c r="D224" s="68"/>
      <c r="E224" s="60" t="s">
        <v>1203</v>
      </c>
      <c r="F224" s="61" t="s">
        <v>1204</v>
      </c>
      <c r="G224" s="73" t="s">
        <v>1205</v>
      </c>
      <c r="H224" s="74"/>
      <c r="I224" s="75"/>
      <c r="J224" s="69"/>
      <c r="K224" s="60">
        <f>IFERROR(_xlfn.XLOOKUP(E224,GSI!$AS$6:$AS$197,GSI!$AU$6:$AU$197),"")</f>
        <v>5344</v>
      </c>
      <c r="L224" s="87"/>
    </row>
    <row r="225" spans="2:12" ht="39.950000000000003" customHeight="1" thickBot="1" x14ac:dyDescent="0.3">
      <c r="B225" s="60" t="s">
        <v>18757</v>
      </c>
      <c r="C225" s="60" t="s">
        <v>699</v>
      </c>
      <c r="D225" s="68"/>
      <c r="E225" s="60" t="s">
        <v>1206</v>
      </c>
      <c r="F225" s="61" t="s">
        <v>579</v>
      </c>
      <c r="G225" s="73" t="s">
        <v>1207</v>
      </c>
      <c r="H225" s="74"/>
      <c r="I225" s="75"/>
      <c r="J225" s="69"/>
      <c r="K225" s="60">
        <f>IFERROR(_xlfn.XLOOKUP(E225,GSI!$AS$6:$AS$197,GSI!$AU$6:$AU$197),"")</f>
        <v>4552</v>
      </c>
      <c r="L225" s="87"/>
    </row>
    <row r="226" spans="2:12" ht="39.950000000000003" customHeight="1" thickBot="1" x14ac:dyDescent="0.3">
      <c r="B226" s="60" t="s">
        <v>18757</v>
      </c>
      <c r="C226" s="60" t="s">
        <v>699</v>
      </c>
      <c r="D226" s="68"/>
      <c r="E226" s="60" t="s">
        <v>1208</v>
      </c>
      <c r="F226" s="61" t="s">
        <v>587</v>
      </c>
      <c r="G226" s="73" t="s">
        <v>1209</v>
      </c>
      <c r="H226" s="74"/>
      <c r="I226" s="75"/>
      <c r="J226" s="69"/>
      <c r="K226" s="60">
        <f>IFERROR(_xlfn.XLOOKUP(E226,GSI!$AS$6:$AS$197,GSI!$AU$6:$AU$197),"")</f>
        <v>3982</v>
      </c>
      <c r="L226" s="87"/>
    </row>
    <row r="227" spans="2:12" ht="39.950000000000003" customHeight="1" thickBot="1" x14ac:dyDescent="0.3">
      <c r="B227" s="60" t="s">
        <v>18757</v>
      </c>
      <c r="C227" s="60" t="s">
        <v>699</v>
      </c>
      <c r="D227" s="68"/>
      <c r="E227" s="60" t="s">
        <v>1210</v>
      </c>
      <c r="F227" s="61" t="s">
        <v>589</v>
      </c>
      <c r="G227" s="73" t="s">
        <v>1211</v>
      </c>
      <c r="H227" s="74"/>
      <c r="I227" s="75"/>
      <c r="J227" s="69"/>
      <c r="K227" s="60">
        <f>IFERROR(_xlfn.XLOOKUP(E227,GSI!$AS$6:$AS$197,GSI!$AU$6:$AU$197),"")</f>
        <v>5385</v>
      </c>
      <c r="L227" s="87"/>
    </row>
    <row r="228" spans="2:12" ht="39.950000000000003" customHeight="1" thickBot="1" x14ac:dyDescent="0.3">
      <c r="B228" s="60" t="s">
        <v>18757</v>
      </c>
      <c r="C228" s="60" t="s">
        <v>699</v>
      </c>
      <c r="D228" s="68"/>
      <c r="E228" s="60" t="s">
        <v>1212</v>
      </c>
      <c r="F228" s="61" t="s">
        <v>1213</v>
      </c>
      <c r="G228" s="73" t="s">
        <v>1214</v>
      </c>
      <c r="H228" s="74"/>
      <c r="I228" s="75"/>
      <c r="J228" s="69"/>
      <c r="K228" s="60">
        <f>IFERROR(_xlfn.XLOOKUP(E228,GSI!$AS$6:$AS$197,GSI!$AU$6:$AU$197),"")</f>
        <v>4929</v>
      </c>
      <c r="L228" s="87"/>
    </row>
    <row r="229" spans="2:12" ht="39.950000000000003" customHeight="1" thickBot="1" x14ac:dyDescent="0.3">
      <c r="B229" s="60" t="s">
        <v>18757</v>
      </c>
      <c r="C229" s="60" t="s">
        <v>706</v>
      </c>
      <c r="D229" s="68"/>
      <c r="E229" s="60" t="s">
        <v>1215</v>
      </c>
      <c r="F229" s="61" t="s">
        <v>1216</v>
      </c>
      <c r="G229" s="73" t="s">
        <v>1217</v>
      </c>
      <c r="H229" s="74"/>
      <c r="I229" s="75"/>
      <c r="J229" s="61" t="s">
        <v>1218</v>
      </c>
      <c r="K229" s="60" t="str">
        <f>IFERROR(_xlfn.XLOOKUP(E229,GSI!$AS$6:$AS$197,GSI!$AU$6:$AU$197),"")</f>
        <v/>
      </c>
      <c r="L229" s="87"/>
    </row>
    <row r="230" spans="2:12" ht="39.950000000000003" customHeight="1" thickBot="1" x14ac:dyDescent="0.3">
      <c r="B230" s="60" t="s">
        <v>18757</v>
      </c>
      <c r="C230" s="60" t="s">
        <v>761</v>
      </c>
      <c r="D230" s="68"/>
      <c r="E230" s="60" t="s">
        <v>1557</v>
      </c>
      <c r="F230" s="61" t="s">
        <v>1219</v>
      </c>
      <c r="G230" s="73" t="s">
        <v>1220</v>
      </c>
      <c r="H230" s="74"/>
      <c r="I230" s="75"/>
      <c r="J230" s="61" t="s">
        <v>765</v>
      </c>
      <c r="K230" s="60" t="str">
        <f>IFERROR(_xlfn.XLOOKUP(E230,GSI!$AS$6:$AS$197,GSI!$AU$6:$AU$197),"")</f>
        <v/>
      </c>
      <c r="L230" s="87"/>
    </row>
    <row r="231" spans="2:12" ht="39.950000000000003" customHeight="1" thickBot="1" x14ac:dyDescent="0.3">
      <c r="B231" s="60" t="s">
        <v>18757</v>
      </c>
      <c r="C231" s="60" t="s">
        <v>699</v>
      </c>
      <c r="D231" s="68"/>
      <c r="E231" s="60" t="s">
        <v>1221</v>
      </c>
      <c r="F231" s="61" t="s">
        <v>1222</v>
      </c>
      <c r="G231" s="73" t="s">
        <v>1114</v>
      </c>
      <c r="H231" s="74"/>
      <c r="I231" s="75"/>
      <c r="J231" s="69"/>
      <c r="K231" s="60">
        <f>IFERROR(_xlfn.XLOOKUP(E231,GSI!$AS$6:$AS$197,GSI!$AU$6:$AU$197),"")</f>
        <v>5203</v>
      </c>
      <c r="L231" s="87"/>
    </row>
    <row r="232" spans="2:12" ht="39.950000000000003" customHeight="1" thickBot="1" x14ac:dyDescent="0.3">
      <c r="B232" s="60" t="s">
        <v>18757</v>
      </c>
      <c r="C232" s="60" t="s">
        <v>699</v>
      </c>
      <c r="D232" s="68"/>
      <c r="E232" s="60" t="s">
        <v>1223</v>
      </c>
      <c r="F232" s="61" t="s">
        <v>436</v>
      </c>
      <c r="G232" s="73" t="s">
        <v>1224</v>
      </c>
      <c r="H232" s="74"/>
      <c r="I232" s="75"/>
      <c r="J232" s="69"/>
      <c r="K232" s="60">
        <f>IFERROR(_xlfn.XLOOKUP(E232,GSI!$AS$6:$AS$197,GSI!$AU$6:$AU$197),"")</f>
        <v>4038</v>
      </c>
      <c r="L232" s="87"/>
    </row>
    <row r="233" spans="2:12" ht="39.950000000000003" customHeight="1" thickBot="1" x14ac:dyDescent="0.3">
      <c r="B233" s="60" t="s">
        <v>18757</v>
      </c>
      <c r="C233" s="60" t="s">
        <v>699</v>
      </c>
      <c r="D233" s="68"/>
      <c r="E233" s="60" t="s">
        <v>1225</v>
      </c>
      <c r="F233" s="61" t="s">
        <v>653</v>
      </c>
      <c r="G233" s="73" t="s">
        <v>1226</v>
      </c>
      <c r="H233" s="74"/>
      <c r="I233" s="75"/>
      <c r="J233" s="69"/>
      <c r="K233" s="60">
        <f>IFERROR(_xlfn.XLOOKUP(E233,GSI!$AS$6:$AS$197,GSI!$AU$6:$AU$197),"")</f>
        <v>5906</v>
      </c>
      <c r="L233" s="87"/>
    </row>
    <row r="234" spans="2:12" ht="39.950000000000003" customHeight="1" thickBot="1" x14ac:dyDescent="0.3">
      <c r="B234" s="60" t="s">
        <v>18757</v>
      </c>
      <c r="C234" s="60" t="s">
        <v>699</v>
      </c>
      <c r="D234" s="68"/>
      <c r="E234" s="60" t="s">
        <v>1227</v>
      </c>
      <c r="F234" s="61" t="s">
        <v>1228</v>
      </c>
      <c r="G234" s="73" t="s">
        <v>1229</v>
      </c>
      <c r="H234" s="74"/>
      <c r="I234" s="75"/>
      <c r="J234" s="69"/>
      <c r="K234" s="60">
        <f>IFERROR(_xlfn.XLOOKUP(E234,GSI!$AS$6:$AS$197,GSI!$AU$6:$AU$197),"")</f>
        <v>4799</v>
      </c>
      <c r="L234" s="87"/>
    </row>
    <row r="235" spans="2:12" ht="39.950000000000003" customHeight="1" thickBot="1" x14ac:dyDescent="0.3">
      <c r="B235" s="60" t="s">
        <v>18757</v>
      </c>
      <c r="C235" s="60" t="s">
        <v>699</v>
      </c>
      <c r="D235" s="68"/>
      <c r="E235" s="60" t="s">
        <v>1230</v>
      </c>
      <c r="F235" s="61" t="s">
        <v>429</v>
      </c>
      <c r="G235" s="73" t="s">
        <v>1231</v>
      </c>
      <c r="H235" s="74"/>
      <c r="I235" s="75"/>
      <c r="J235" s="69"/>
      <c r="K235" s="60">
        <f>IFERROR(_xlfn.XLOOKUP(E235,GSI!$AS$6:$AS$197,GSI!$AU$6:$AU$197),"")</f>
        <v>3235</v>
      </c>
      <c r="L235" s="87"/>
    </row>
    <row r="236" spans="2:12" ht="39.950000000000003" customHeight="1" thickBot="1" x14ac:dyDescent="0.3">
      <c r="B236" s="60" t="s">
        <v>18757</v>
      </c>
      <c r="C236" s="60" t="s">
        <v>699</v>
      </c>
      <c r="D236" s="68"/>
      <c r="E236" s="60" t="s">
        <v>1232</v>
      </c>
      <c r="F236" s="61" t="s">
        <v>425</v>
      </c>
      <c r="G236" s="73" t="s">
        <v>1233</v>
      </c>
      <c r="H236" s="80"/>
      <c r="I236" s="72"/>
      <c r="J236" s="71"/>
      <c r="K236" s="60">
        <f>IFERROR(_xlfn.XLOOKUP(E236,GSI!$AS$6:$AS$197,GSI!$AU$6:$AU$197),"")</f>
        <v>5211</v>
      </c>
      <c r="L236" s="87"/>
    </row>
    <row r="237" spans="2:12" ht="39.950000000000003" customHeight="1" thickBot="1" x14ac:dyDescent="0.3">
      <c r="B237" s="60" t="s">
        <v>1234</v>
      </c>
      <c r="C237" s="60" t="s">
        <v>1162</v>
      </c>
      <c r="D237" s="68"/>
      <c r="E237" s="60" t="s">
        <v>1558</v>
      </c>
      <c r="F237" s="61" t="s">
        <v>1235</v>
      </c>
      <c r="G237" s="73" t="s">
        <v>1236</v>
      </c>
      <c r="H237" s="74"/>
      <c r="I237" s="75"/>
      <c r="J237" s="61" t="s">
        <v>1164</v>
      </c>
      <c r="K237" s="60" t="str">
        <f>IFERROR(_xlfn.XLOOKUP(E237,GSI!$AS$6:$AS$197,GSI!$AU$6:$AU$197),"")</f>
        <v/>
      </c>
      <c r="L237" s="87"/>
    </row>
    <row r="238" spans="2:12" ht="39.950000000000003" customHeight="1" thickBot="1" x14ac:dyDescent="0.3">
      <c r="B238" s="60" t="s">
        <v>1234</v>
      </c>
      <c r="C238" s="60" t="s">
        <v>699</v>
      </c>
      <c r="D238" s="68"/>
      <c r="E238" s="60" t="s">
        <v>1317</v>
      </c>
      <c r="F238" s="61" t="s">
        <v>1438</v>
      </c>
      <c r="G238" s="73" t="s">
        <v>1238</v>
      </c>
      <c r="H238" s="74"/>
      <c r="I238" s="75"/>
      <c r="J238" s="69"/>
      <c r="K238" s="60">
        <f>IFERROR(_xlfn.XLOOKUP(E238,GSI!$AS$6:$AS$197,GSI!$AU$6:$AU$197),"")</f>
        <v>3206</v>
      </c>
      <c r="L238" s="87"/>
    </row>
    <row r="239" spans="2:12" ht="39.950000000000003" customHeight="1" thickBot="1" x14ac:dyDescent="0.3">
      <c r="B239" s="60" t="s">
        <v>1234</v>
      </c>
      <c r="C239" s="60" t="s">
        <v>1162</v>
      </c>
      <c r="D239" s="68"/>
      <c r="E239" s="60" t="s">
        <v>1559</v>
      </c>
      <c r="F239" s="61" t="s">
        <v>1239</v>
      </c>
      <c r="G239" s="81"/>
      <c r="H239" s="82"/>
      <c r="I239" s="83"/>
      <c r="J239" s="61" t="s">
        <v>1164</v>
      </c>
      <c r="K239" s="60" t="str">
        <f>IFERROR(_xlfn.XLOOKUP(E239,GSI!$AS$6:$AS$197,GSI!$AU$6:$AU$197),"")</f>
        <v/>
      </c>
      <c r="L239" s="87"/>
    </row>
    <row r="240" spans="2:12" ht="39.950000000000003" customHeight="1" thickBot="1" x14ac:dyDescent="0.3">
      <c r="B240" s="60" t="s">
        <v>1234</v>
      </c>
      <c r="C240" s="60" t="s">
        <v>1240</v>
      </c>
      <c r="D240" s="68"/>
      <c r="E240" s="60" t="s">
        <v>1560</v>
      </c>
      <c r="F240" s="61" t="s">
        <v>592</v>
      </c>
      <c r="G240" s="73" t="s">
        <v>1241</v>
      </c>
      <c r="H240" s="74"/>
      <c r="I240" s="75"/>
      <c r="J240" s="61" t="s">
        <v>1242</v>
      </c>
      <c r="K240" s="60" t="str">
        <f>IFERROR(_xlfn.XLOOKUP(E240,GSI!$AS$6:$AS$197,GSI!$AU$6:$AU$197),"")</f>
        <v/>
      </c>
      <c r="L240" s="87"/>
    </row>
    <row r="241" spans="2:12" ht="39.950000000000003" customHeight="1" thickBot="1" x14ac:dyDescent="0.3">
      <c r="B241" s="60" t="s">
        <v>1234</v>
      </c>
      <c r="C241" s="60" t="s">
        <v>699</v>
      </c>
      <c r="D241" s="68"/>
      <c r="E241" s="60" t="s">
        <v>1243</v>
      </c>
      <c r="F241" s="61" t="s">
        <v>605</v>
      </c>
      <c r="G241" s="73" t="s">
        <v>1244</v>
      </c>
      <c r="H241" s="74"/>
      <c r="I241" s="75"/>
      <c r="J241" s="69"/>
      <c r="K241" s="60">
        <f>IFERROR(_xlfn.XLOOKUP(E241,GSI!$AS$6:$AS$197,GSI!$AU$6:$AU$197),"")</f>
        <v>4431</v>
      </c>
      <c r="L241" s="87"/>
    </row>
    <row r="242" spans="2:12" ht="39.950000000000003" customHeight="1" thickBot="1" x14ac:dyDescent="0.3">
      <c r="B242" s="60" t="s">
        <v>1234</v>
      </c>
      <c r="C242" s="60" t="s">
        <v>1171</v>
      </c>
      <c r="D242" s="68"/>
      <c r="E242" s="60" t="s">
        <v>1561</v>
      </c>
      <c r="F242" s="61" t="s">
        <v>1245</v>
      </c>
      <c r="G242" s="73" t="s">
        <v>1246</v>
      </c>
      <c r="H242" s="74"/>
      <c r="I242" s="75"/>
      <c r="J242" s="61" t="s">
        <v>765</v>
      </c>
      <c r="K242" s="60" t="str">
        <f>IFERROR(_xlfn.XLOOKUP(E242,GSI!$AS$6:$AS$197,GSI!$AU$6:$AU$197),"")</f>
        <v/>
      </c>
      <c r="L242" s="87"/>
    </row>
    <row r="243" spans="2:12" ht="39.950000000000003" customHeight="1" thickBot="1" x14ac:dyDescent="0.3">
      <c r="B243" s="60" t="s">
        <v>1234</v>
      </c>
      <c r="C243" s="60" t="s">
        <v>1162</v>
      </c>
      <c r="D243" s="68"/>
      <c r="E243" s="60" t="s">
        <v>1247</v>
      </c>
      <c r="F243" s="61" t="s">
        <v>1248</v>
      </c>
      <c r="G243" s="73" t="s">
        <v>1249</v>
      </c>
      <c r="H243" s="74"/>
      <c r="I243" s="75"/>
      <c r="J243" s="61" t="s">
        <v>1164</v>
      </c>
      <c r="K243" s="60" t="str">
        <f>IFERROR(_xlfn.XLOOKUP(E243,GSI!$AS$6:$AS$197,GSI!$AU$6:$AU$197),"")</f>
        <v/>
      </c>
      <c r="L243" s="87"/>
    </row>
    <row r="244" spans="2:12" ht="39.950000000000003" customHeight="1" thickBot="1" x14ac:dyDescent="0.3">
      <c r="B244" s="60" t="s">
        <v>1234</v>
      </c>
      <c r="C244" s="60" t="s">
        <v>1162</v>
      </c>
      <c r="D244" s="68"/>
      <c r="E244" s="60" t="s">
        <v>1562</v>
      </c>
      <c r="F244" s="61" t="s">
        <v>1250</v>
      </c>
      <c r="G244" s="81"/>
      <c r="H244" s="82"/>
      <c r="I244" s="83"/>
      <c r="J244" s="61" t="s">
        <v>1164</v>
      </c>
      <c r="K244" s="60" t="str">
        <f>IFERROR(_xlfn.XLOOKUP(E244,GSI!$AS$6:$AS$197,GSI!$AU$6:$AU$197),"")</f>
        <v/>
      </c>
      <c r="L244" s="87"/>
    </row>
    <row r="245" spans="2:12" ht="39.950000000000003" customHeight="1" thickBot="1" x14ac:dyDescent="0.3">
      <c r="B245" s="60" t="s">
        <v>1234</v>
      </c>
      <c r="C245" s="60" t="s">
        <v>1162</v>
      </c>
      <c r="D245" s="68"/>
      <c r="E245" s="60" t="s">
        <v>1563</v>
      </c>
      <c r="F245" s="61" t="s">
        <v>1251</v>
      </c>
      <c r="G245" s="81"/>
      <c r="H245" s="82"/>
      <c r="I245" s="83"/>
      <c r="J245" s="61" t="s">
        <v>1164</v>
      </c>
      <c r="K245" s="60" t="str">
        <f>IFERROR(_xlfn.XLOOKUP(E245,GSI!$AS$6:$AS$197,GSI!$AU$6:$AU$197),"")</f>
        <v/>
      </c>
      <c r="L245" s="87"/>
    </row>
    <row r="246" spans="2:12" ht="39.950000000000003" customHeight="1" thickBot="1" x14ac:dyDescent="0.3">
      <c r="B246" s="60" t="s">
        <v>1234</v>
      </c>
      <c r="C246" s="60" t="s">
        <v>1162</v>
      </c>
      <c r="D246" s="68"/>
      <c r="E246" s="60" t="s">
        <v>1564</v>
      </c>
      <c r="F246" s="61" t="s">
        <v>1252</v>
      </c>
      <c r="G246" s="81"/>
      <c r="H246" s="82"/>
      <c r="I246" s="83"/>
      <c r="J246" s="61" t="s">
        <v>1164</v>
      </c>
      <c r="K246" s="60" t="str">
        <f>IFERROR(_xlfn.XLOOKUP(E246,GSI!$AS$6:$AS$197,GSI!$AU$6:$AU$197),"")</f>
        <v/>
      </c>
      <c r="L246" s="87"/>
    </row>
    <row r="247" spans="2:12" ht="39.950000000000003" customHeight="1" thickBot="1" x14ac:dyDescent="0.3">
      <c r="B247" s="60" t="s">
        <v>1234</v>
      </c>
      <c r="C247" s="60" t="s">
        <v>1162</v>
      </c>
      <c r="D247" s="68"/>
      <c r="E247" s="60" t="s">
        <v>1565</v>
      </c>
      <c r="F247" s="61" t="s">
        <v>1253</v>
      </c>
      <c r="G247" s="81"/>
      <c r="H247" s="82"/>
      <c r="I247" s="83"/>
      <c r="J247" s="61" t="s">
        <v>1164</v>
      </c>
      <c r="K247" s="60" t="str">
        <f>IFERROR(_xlfn.XLOOKUP(E247,GSI!$AS$6:$AS$197,GSI!$AU$6:$AU$197),"")</f>
        <v/>
      </c>
      <c r="L247" s="87"/>
    </row>
    <row r="248" spans="2:12" ht="39.950000000000003" customHeight="1" thickBot="1" x14ac:dyDescent="0.3">
      <c r="B248" s="60" t="s">
        <v>1234</v>
      </c>
      <c r="C248" s="60" t="s">
        <v>699</v>
      </c>
      <c r="D248" s="68"/>
      <c r="E248" s="60" t="s">
        <v>1254</v>
      </c>
      <c r="F248" s="61" t="s">
        <v>1255</v>
      </c>
      <c r="G248" s="73" t="s">
        <v>1256</v>
      </c>
      <c r="H248" s="74"/>
      <c r="I248" s="75"/>
      <c r="J248" s="69"/>
      <c r="K248" s="60">
        <f>IFERROR(_xlfn.XLOOKUP(E248,GSI!$AS$6:$AS$197,GSI!$AU$6:$AU$197),"")</f>
        <v>6229</v>
      </c>
      <c r="L248" s="87"/>
    </row>
    <row r="249" spans="2:12" ht="39.950000000000003" customHeight="1" thickBot="1" x14ac:dyDescent="0.3">
      <c r="B249" s="60" t="s">
        <v>1234</v>
      </c>
      <c r="C249" s="60" t="s">
        <v>699</v>
      </c>
      <c r="D249" s="68"/>
      <c r="E249" s="60" t="s">
        <v>1566</v>
      </c>
      <c r="F249" s="61" t="s">
        <v>636</v>
      </c>
      <c r="G249" s="73" t="s">
        <v>1257</v>
      </c>
      <c r="H249" s="74"/>
      <c r="I249" s="75"/>
      <c r="J249" s="69"/>
      <c r="K249" s="60" t="str">
        <f>IFERROR(_xlfn.XLOOKUP(E249,GSI!$AS$6:$AS$197,GSI!$AU$6:$AU$197),"")</f>
        <v/>
      </c>
      <c r="L249" s="87"/>
    </row>
    <row r="250" spans="2:12" ht="39.950000000000003" customHeight="1" thickBot="1" x14ac:dyDescent="0.3">
      <c r="B250" s="60" t="s">
        <v>1234</v>
      </c>
      <c r="C250" s="60" t="s">
        <v>699</v>
      </c>
      <c r="D250" s="68"/>
      <c r="E250" s="60" t="s">
        <v>1258</v>
      </c>
      <c r="F250" s="61" t="s">
        <v>1259</v>
      </c>
      <c r="G250" s="73" t="s">
        <v>1260</v>
      </c>
      <c r="H250" s="74"/>
      <c r="I250" s="75"/>
      <c r="J250" s="69"/>
      <c r="K250" s="60">
        <f>IFERROR(_xlfn.XLOOKUP(E250,GSI!$AS$6:$AS$197,GSI!$AU$6:$AU$197),"")</f>
        <v>4587</v>
      </c>
      <c r="L250" s="87"/>
    </row>
    <row r="251" spans="2:12" ht="39.950000000000003" customHeight="1" thickBot="1" x14ac:dyDescent="0.3">
      <c r="B251" s="60" t="s">
        <v>1234</v>
      </c>
      <c r="C251" s="60" t="s">
        <v>1162</v>
      </c>
      <c r="D251" s="68"/>
      <c r="E251" s="60" t="s">
        <v>1567</v>
      </c>
      <c r="F251" s="61" t="s">
        <v>1261</v>
      </c>
      <c r="G251" s="81"/>
      <c r="H251" s="82"/>
      <c r="I251" s="83"/>
      <c r="J251" s="61" t="s">
        <v>1164</v>
      </c>
      <c r="K251" s="60" t="str">
        <f>IFERROR(_xlfn.XLOOKUP(E251,GSI!$AS$6:$AS$197,GSI!$AU$6:$AU$197),"")</f>
        <v/>
      </c>
      <c r="L251" s="87"/>
    </row>
    <row r="252" spans="2:12" ht="39.950000000000003" customHeight="1" thickBot="1" x14ac:dyDescent="0.3">
      <c r="B252" s="60" t="s">
        <v>1234</v>
      </c>
      <c r="C252" s="60" t="s">
        <v>699</v>
      </c>
      <c r="D252" s="68"/>
      <c r="E252" s="60" t="s">
        <v>1262</v>
      </c>
      <c r="F252" s="61" t="s">
        <v>1263</v>
      </c>
      <c r="G252" s="73" t="s">
        <v>1264</v>
      </c>
      <c r="H252" s="74"/>
      <c r="I252" s="75"/>
      <c r="J252" s="69"/>
      <c r="K252" s="60">
        <f>IFERROR(_xlfn.XLOOKUP(E252,GSI!$AS$6:$AS$197,GSI!$AU$6:$AU$197),"")</f>
        <v>3022</v>
      </c>
      <c r="L252" s="87"/>
    </row>
    <row r="253" spans="2:12" ht="39.950000000000003" customHeight="1" thickBot="1" x14ac:dyDescent="0.3">
      <c r="B253" s="60" t="s">
        <v>1234</v>
      </c>
      <c r="C253" s="60" t="s">
        <v>1265</v>
      </c>
      <c r="D253" s="68"/>
      <c r="E253" s="60" t="s">
        <v>1568</v>
      </c>
      <c r="F253" s="61" t="s">
        <v>1266</v>
      </c>
      <c r="G253" s="73" t="s">
        <v>1267</v>
      </c>
      <c r="H253" s="74"/>
      <c r="I253" s="75"/>
      <c r="J253" s="61" t="s">
        <v>765</v>
      </c>
      <c r="K253" s="60" t="str">
        <f>IFERROR(_xlfn.XLOOKUP(E253,GSI!$AS$6:$AS$197,GSI!$AU$6:$AU$197),"")</f>
        <v/>
      </c>
      <c r="L253" s="87"/>
    </row>
    <row r="254" spans="2:12" ht="39.950000000000003" customHeight="1" thickBot="1" x14ac:dyDescent="0.3">
      <c r="B254" s="60" t="s">
        <v>1234</v>
      </c>
      <c r="C254" s="60" t="s">
        <v>699</v>
      </c>
      <c r="D254" s="68"/>
      <c r="E254" s="60" t="s">
        <v>1569</v>
      </c>
      <c r="F254" s="61" t="s">
        <v>1268</v>
      </c>
      <c r="G254" s="73" t="s">
        <v>1269</v>
      </c>
      <c r="H254" s="74"/>
      <c r="I254" s="75"/>
      <c r="J254" s="69"/>
      <c r="K254" s="60" t="str">
        <f>IFERROR(_xlfn.XLOOKUP(E254,GSI!$AS$6:$AS$197,GSI!$AU$6:$AU$197),"")</f>
        <v/>
      </c>
      <c r="L254" s="87"/>
    </row>
    <row r="255" spans="2:12" ht="39.950000000000003" customHeight="1" thickBot="1" x14ac:dyDescent="0.3">
      <c r="B255" s="60" t="s">
        <v>1234</v>
      </c>
      <c r="C255" s="60" t="s">
        <v>1270</v>
      </c>
      <c r="D255" s="68"/>
      <c r="E255" s="60" t="s">
        <v>1271</v>
      </c>
      <c r="F255" s="61" t="s">
        <v>648</v>
      </c>
      <c r="G255" s="73" t="s">
        <v>1272</v>
      </c>
      <c r="H255" s="74"/>
      <c r="I255" s="75"/>
      <c r="J255" s="61" t="s">
        <v>1242</v>
      </c>
      <c r="K255" s="60">
        <f>IFERROR(_xlfn.XLOOKUP(E255,GSI!$AS$6:$AS$197,GSI!$AU$6:$AU$197),"")</f>
        <v>4687</v>
      </c>
      <c r="L255" s="87"/>
    </row>
    <row r="256" spans="2:12" ht="39.950000000000003" customHeight="1" thickBot="1" x14ac:dyDescent="0.3">
      <c r="B256" s="60" t="s">
        <v>1234</v>
      </c>
      <c r="C256" s="60" t="s">
        <v>840</v>
      </c>
      <c r="D256" s="68"/>
      <c r="E256" s="60" t="s">
        <v>1570</v>
      </c>
      <c r="F256" s="61" t="s">
        <v>1273</v>
      </c>
      <c r="G256" s="73" t="s">
        <v>1152</v>
      </c>
      <c r="H256" s="74"/>
      <c r="I256" s="75"/>
      <c r="J256" s="61" t="s">
        <v>843</v>
      </c>
      <c r="K256" s="60" t="str">
        <f>IFERROR(_xlfn.XLOOKUP(E256,GSI!$AS$6:$AS$197,GSI!$AU$6:$AU$197),"")</f>
        <v/>
      </c>
      <c r="L256" s="87"/>
    </row>
    <row r="257" spans="2:12" ht="39.950000000000003" customHeight="1" thickBot="1" x14ac:dyDescent="0.3">
      <c r="B257" s="60" t="s">
        <v>1234</v>
      </c>
      <c r="C257" s="60" t="s">
        <v>1162</v>
      </c>
      <c r="D257" s="68"/>
      <c r="E257" s="60" t="s">
        <v>1571</v>
      </c>
      <c r="F257" s="61" t="s">
        <v>1274</v>
      </c>
      <c r="G257" s="73" t="s">
        <v>1275</v>
      </c>
      <c r="H257" s="74"/>
      <c r="I257" s="75"/>
      <c r="J257" s="61" t="s">
        <v>1164</v>
      </c>
      <c r="K257" s="60" t="str">
        <f>IFERROR(_xlfn.XLOOKUP(E257,GSI!$AS$6:$AS$197,GSI!$AU$6:$AU$197),"")</f>
        <v/>
      </c>
      <c r="L257" s="87"/>
    </row>
    <row r="258" spans="2:12" ht="39.950000000000003" customHeight="1" thickBot="1" x14ac:dyDescent="0.3">
      <c r="B258" s="60" t="s">
        <v>1234</v>
      </c>
      <c r="C258" s="60" t="s">
        <v>699</v>
      </c>
      <c r="D258" s="68"/>
      <c r="E258" s="60" t="s">
        <v>1276</v>
      </c>
      <c r="F258" s="61" t="s">
        <v>1277</v>
      </c>
      <c r="G258" s="73" t="s">
        <v>1278</v>
      </c>
      <c r="H258" s="74"/>
      <c r="I258" s="75"/>
      <c r="J258" s="69"/>
      <c r="K258" s="60">
        <f>IFERROR(_xlfn.XLOOKUP(E258,GSI!$AS$6:$AS$197,GSI!$AU$6:$AU$197),"")</f>
        <v>5175</v>
      </c>
      <c r="L258" s="87"/>
    </row>
    <row r="259" spans="2:12" ht="39.950000000000003" customHeight="1" thickBot="1" x14ac:dyDescent="0.3">
      <c r="B259" s="60" t="s">
        <v>1234</v>
      </c>
      <c r="C259" s="60" t="s">
        <v>1162</v>
      </c>
      <c r="D259" s="68"/>
      <c r="E259" s="60" t="s">
        <v>1572</v>
      </c>
      <c r="F259" s="61" t="s">
        <v>1279</v>
      </c>
      <c r="G259" s="81"/>
      <c r="H259" s="82"/>
      <c r="I259" s="83"/>
      <c r="J259" s="61" t="s">
        <v>1164</v>
      </c>
      <c r="K259" s="60" t="str">
        <f>IFERROR(_xlfn.XLOOKUP(E259,GSI!$AS$6:$AS$197,GSI!$AU$6:$AU$197),"")</f>
        <v/>
      </c>
      <c r="L259" s="87"/>
    </row>
    <row r="260" spans="2:12" ht="39.950000000000003" customHeight="1" thickBot="1" x14ac:dyDescent="0.3">
      <c r="B260" s="60" t="s">
        <v>1234</v>
      </c>
      <c r="C260" s="60" t="s">
        <v>699</v>
      </c>
      <c r="D260" s="68"/>
      <c r="E260" s="60" t="s">
        <v>1573</v>
      </c>
      <c r="F260" s="61" t="s">
        <v>1280</v>
      </c>
      <c r="G260" s="73" t="s">
        <v>1281</v>
      </c>
      <c r="H260" s="74"/>
      <c r="I260" s="75"/>
      <c r="J260" s="69"/>
      <c r="K260" s="60" t="str">
        <f>IFERROR(_xlfn.XLOOKUP(E260,GSI!$AS$6:$AS$197,GSI!$AU$6:$AU$197),"")</f>
        <v/>
      </c>
      <c r="L260" s="87"/>
    </row>
    <row r="261" spans="2:12" ht="39.950000000000003" customHeight="1" thickBot="1" x14ac:dyDescent="0.3">
      <c r="B261" s="60" t="s">
        <v>1234</v>
      </c>
      <c r="C261" s="60" t="s">
        <v>706</v>
      </c>
      <c r="D261" s="68"/>
      <c r="E261" s="60" t="s">
        <v>1574</v>
      </c>
      <c r="F261" s="61" t="s">
        <v>1282</v>
      </c>
      <c r="G261" s="73" t="s">
        <v>1283</v>
      </c>
      <c r="H261" s="74"/>
      <c r="I261" s="75"/>
      <c r="J261" s="61" t="s">
        <v>999</v>
      </c>
      <c r="K261" s="60" t="str">
        <f>IFERROR(_xlfn.XLOOKUP(E261,GSI!$AS$6:$AS$197,GSI!$AU$6:$AU$197),"")</f>
        <v/>
      </c>
      <c r="L261" s="87"/>
    </row>
    <row r="262" spans="2:12" ht="39.950000000000003" customHeight="1" thickBot="1" x14ac:dyDescent="0.3">
      <c r="B262" s="60" t="s">
        <v>1234</v>
      </c>
      <c r="C262" s="60" t="s">
        <v>699</v>
      </c>
      <c r="D262" s="68"/>
      <c r="E262" s="60" t="s">
        <v>1284</v>
      </c>
      <c r="F262" s="61" t="s">
        <v>664</v>
      </c>
      <c r="G262" s="73" t="s">
        <v>1285</v>
      </c>
      <c r="H262" s="74"/>
      <c r="I262" s="75"/>
      <c r="J262" s="69"/>
      <c r="K262" s="60">
        <f>IFERROR(_xlfn.XLOOKUP(E262,GSI!$AS$6:$AS$197,GSI!$AU$6:$AU$197),"")</f>
        <v>4966</v>
      </c>
      <c r="L262" s="87"/>
    </row>
    <row r="263" spans="2:12" ht="39.950000000000003" customHeight="1" thickBot="1" x14ac:dyDescent="0.3">
      <c r="B263" s="60" t="s">
        <v>1234</v>
      </c>
      <c r="C263" s="60" t="s">
        <v>699</v>
      </c>
      <c r="D263" s="68"/>
      <c r="E263" s="60" t="s">
        <v>1575</v>
      </c>
      <c r="F263" s="61" t="s">
        <v>1286</v>
      </c>
      <c r="G263" s="73" t="s">
        <v>1287</v>
      </c>
      <c r="H263" s="74"/>
      <c r="I263" s="75"/>
      <c r="J263" s="69"/>
      <c r="K263" s="60" t="str">
        <f>IFERROR(_xlfn.XLOOKUP(E263,GSI!$AS$6:$AS$197,GSI!$AU$6:$AU$197),"")</f>
        <v/>
      </c>
      <c r="L263" s="87"/>
    </row>
    <row r="264" spans="2:12" ht="39.950000000000003" customHeight="1" thickBot="1" x14ac:dyDescent="0.3">
      <c r="B264" s="60" t="s">
        <v>1234</v>
      </c>
      <c r="C264" s="60" t="s">
        <v>1288</v>
      </c>
      <c r="D264" s="68"/>
      <c r="E264" s="60" t="s">
        <v>1289</v>
      </c>
      <c r="F264" s="61" t="s">
        <v>1290</v>
      </c>
      <c r="G264" s="73" t="s">
        <v>1290</v>
      </c>
      <c r="H264" s="74"/>
      <c r="I264" s="75"/>
      <c r="J264" s="61" t="s">
        <v>1242</v>
      </c>
      <c r="K264" s="60" t="str">
        <f>IFERROR(_xlfn.XLOOKUP(E264,GSI!$AS$6:$AS$197,GSI!$AU$6:$AU$197),"")</f>
        <v/>
      </c>
      <c r="L264" s="87"/>
    </row>
    <row r="265" spans="2:12" ht="39.950000000000003" customHeight="1" thickBot="1" x14ac:dyDescent="0.3">
      <c r="B265" s="60" t="s">
        <v>1234</v>
      </c>
      <c r="C265" s="60" t="s">
        <v>699</v>
      </c>
      <c r="D265" s="68"/>
      <c r="E265" s="60" t="s">
        <v>1291</v>
      </c>
      <c r="F265" s="61" t="s">
        <v>1292</v>
      </c>
      <c r="G265" s="73" t="s">
        <v>1293</v>
      </c>
      <c r="H265" s="74"/>
      <c r="I265" s="75"/>
      <c r="J265" s="69"/>
      <c r="K265" s="60">
        <f>IFERROR(_xlfn.XLOOKUP(E265,GSI!$AS$6:$AS$197,GSI!$AU$6:$AU$197),"")</f>
        <v>4087</v>
      </c>
      <c r="L265" s="87"/>
    </row>
    <row r="266" spans="2:12" ht="39.950000000000003" customHeight="1" thickBot="1" x14ac:dyDescent="0.3">
      <c r="B266" s="60" t="s">
        <v>1234</v>
      </c>
      <c r="C266" s="60" t="s">
        <v>699</v>
      </c>
      <c r="D266" s="68"/>
      <c r="E266" s="60" t="s">
        <v>1294</v>
      </c>
      <c r="F266" s="61" t="s">
        <v>1295</v>
      </c>
      <c r="G266" s="73" t="s">
        <v>1296</v>
      </c>
      <c r="H266" s="74"/>
      <c r="I266" s="75"/>
      <c r="J266" s="69"/>
      <c r="K266" s="60">
        <f>IFERROR(_xlfn.XLOOKUP(E266,GSI!$AS$6:$AS$197,GSI!$AU$6:$AU$197),"")</f>
        <v>5465</v>
      </c>
      <c r="L266" s="87"/>
    </row>
    <row r="267" spans="2:12" ht="39.950000000000003" customHeight="1" thickBot="1" x14ac:dyDescent="0.3">
      <c r="B267" s="60" t="s">
        <v>1234</v>
      </c>
      <c r="C267" s="60" t="s">
        <v>699</v>
      </c>
      <c r="D267" s="68"/>
      <c r="E267" s="60" t="s">
        <v>1297</v>
      </c>
      <c r="F267" s="61" t="s">
        <v>1298</v>
      </c>
      <c r="G267" s="73" t="s">
        <v>1299</v>
      </c>
      <c r="H267" s="74"/>
      <c r="I267" s="75"/>
      <c r="J267" s="69"/>
      <c r="K267" s="60">
        <f>IFERROR(_xlfn.XLOOKUP(E267,GSI!$AS$6:$AS$197,GSI!$AU$6:$AU$197),"")</f>
        <v>4555</v>
      </c>
      <c r="L267" s="87"/>
    </row>
    <row r="268" spans="2:12" ht="39.950000000000003" customHeight="1" thickBot="1" x14ac:dyDescent="0.3">
      <c r="B268" s="60" t="s">
        <v>1234</v>
      </c>
      <c r="C268" s="60" t="s">
        <v>1162</v>
      </c>
      <c r="D268" s="68"/>
      <c r="E268" s="60" t="s">
        <v>1576</v>
      </c>
      <c r="F268" s="61" t="s">
        <v>1300</v>
      </c>
      <c r="G268" s="73" t="s">
        <v>1300</v>
      </c>
      <c r="H268" s="74"/>
      <c r="I268" s="75"/>
      <c r="J268" s="61" t="s">
        <v>1164</v>
      </c>
      <c r="K268" s="60" t="str">
        <f>IFERROR(_xlfn.XLOOKUP(E268,GSI!$AS$6:$AS$197,GSI!$AU$6:$AU$197),"")</f>
        <v/>
      </c>
      <c r="L268" s="87"/>
    </row>
    <row r="269" spans="2:12" ht="39.950000000000003" customHeight="1" thickBot="1" x14ac:dyDescent="0.3">
      <c r="B269" s="60" t="s">
        <v>1234</v>
      </c>
      <c r="C269" s="60" t="s">
        <v>1301</v>
      </c>
      <c r="D269" s="68"/>
      <c r="E269" s="60" t="s">
        <v>1577</v>
      </c>
      <c r="F269" s="61" t="s">
        <v>1302</v>
      </c>
      <c r="G269" s="73" t="s">
        <v>1303</v>
      </c>
      <c r="H269" s="74"/>
      <c r="I269" s="75"/>
      <c r="J269" s="61" t="s">
        <v>1142</v>
      </c>
      <c r="K269" s="60" t="str">
        <f>IFERROR(_xlfn.XLOOKUP(E269,GSI!$AS$6:$AS$197,GSI!$AU$6:$AU$197),"")</f>
        <v/>
      </c>
      <c r="L269" s="87"/>
    </row>
    <row r="270" spans="2:12" ht="39.950000000000003" customHeight="1" thickBot="1" x14ac:dyDescent="0.3">
      <c r="B270" s="60" t="s">
        <v>1304</v>
      </c>
      <c r="C270" s="60" t="s">
        <v>1305</v>
      </c>
      <c r="D270" s="68"/>
      <c r="E270" s="60" t="s">
        <v>1578</v>
      </c>
      <c r="F270" s="61" t="s">
        <v>1306</v>
      </c>
      <c r="G270" s="73" t="s">
        <v>1306</v>
      </c>
      <c r="H270" s="74"/>
      <c r="I270" s="75"/>
      <c r="J270" s="61" t="s">
        <v>1307</v>
      </c>
      <c r="K270" s="60" t="str">
        <f>IFERROR(_xlfn.XLOOKUP(E270,GSI!$AS$6:$AS$197,GSI!$AU$6:$AU$197),"")</f>
        <v/>
      </c>
      <c r="L270" s="87"/>
    </row>
    <row r="271" spans="2:12" ht="39.950000000000003" customHeight="1" thickBot="1" x14ac:dyDescent="0.3">
      <c r="B271" s="60" t="s">
        <v>1304</v>
      </c>
      <c r="C271" s="60" t="s">
        <v>1301</v>
      </c>
      <c r="D271" s="68"/>
      <c r="E271" s="60" t="s">
        <v>1579</v>
      </c>
      <c r="F271" s="61" t="s">
        <v>1308</v>
      </c>
      <c r="G271" s="73" t="s">
        <v>1309</v>
      </c>
      <c r="H271" s="74"/>
      <c r="I271" s="75"/>
      <c r="J271" s="61" t="s">
        <v>1142</v>
      </c>
      <c r="K271" s="60" t="str">
        <f>IFERROR(_xlfn.XLOOKUP(E271,GSI!$AS$6:$AS$197,GSI!$AU$6:$AU$197),"")</f>
        <v/>
      </c>
      <c r="L271" s="87"/>
    </row>
    <row r="272" spans="2:12" ht="39.950000000000003" customHeight="1" thickBot="1" x14ac:dyDescent="0.3">
      <c r="B272" s="60" t="s">
        <v>1304</v>
      </c>
      <c r="C272" s="60" t="s">
        <v>840</v>
      </c>
      <c r="D272" s="68"/>
      <c r="E272" s="60" t="s">
        <v>1580</v>
      </c>
      <c r="F272" s="61" t="s">
        <v>1310</v>
      </c>
      <c r="G272" s="81"/>
      <c r="H272" s="82"/>
      <c r="I272" s="83"/>
      <c r="J272" s="61" t="s">
        <v>843</v>
      </c>
      <c r="K272" s="60" t="str">
        <f>IFERROR(_xlfn.XLOOKUP(E272,GSI!$AS$6:$AS$197,GSI!$AU$6:$AU$197),"")</f>
        <v/>
      </c>
      <c r="L272" s="87"/>
    </row>
    <row r="273" spans="2:12" ht="39.950000000000003" customHeight="1" thickBot="1" x14ac:dyDescent="0.3">
      <c r="B273" s="60" t="s">
        <v>1304</v>
      </c>
      <c r="C273" s="60" t="s">
        <v>706</v>
      </c>
      <c r="D273" s="68"/>
      <c r="E273" s="60" t="s">
        <v>1581</v>
      </c>
      <c r="F273" s="61" t="s">
        <v>1311</v>
      </c>
      <c r="G273" s="73" t="s">
        <v>1312</v>
      </c>
      <c r="H273" s="74"/>
      <c r="I273" s="75"/>
      <c r="J273" s="61" t="s">
        <v>709</v>
      </c>
      <c r="K273" s="60" t="str">
        <f>IFERROR(_xlfn.XLOOKUP(E273,GSI!$AS$6:$AS$197,GSI!$AU$6:$AU$197),"")</f>
        <v/>
      </c>
      <c r="L273" s="87"/>
    </row>
    <row r="274" spans="2:12" ht="39.950000000000003" customHeight="1" x14ac:dyDescent="0.25"/>
    <row r="275" spans="2:12" ht="39.950000000000003" customHeight="1" x14ac:dyDescent="0.25"/>
    <row r="276" spans="2:12" ht="39.950000000000003" customHeight="1" x14ac:dyDescent="0.25"/>
    <row r="277" spans="2:12" ht="39.950000000000003" customHeight="1" x14ac:dyDescent="0.25"/>
    <row r="278" spans="2:12" ht="39.950000000000003" customHeight="1" x14ac:dyDescent="0.25"/>
    <row r="279" spans="2:12" ht="39.950000000000003" customHeight="1" x14ac:dyDescent="0.25"/>
    <row r="280" spans="2:12" ht="39.950000000000003" customHeight="1" x14ac:dyDescent="0.25"/>
    <row r="281" spans="2:12" ht="39.950000000000003" customHeight="1" x14ac:dyDescent="0.25"/>
    <row r="282" spans="2:12" ht="39.950000000000003" customHeight="1" x14ac:dyDescent="0.25"/>
    <row r="283" spans="2:12" ht="39.950000000000003" customHeight="1" x14ac:dyDescent="0.25"/>
    <row r="284" spans="2:12" ht="39.950000000000003" customHeight="1" x14ac:dyDescent="0.25"/>
    <row r="285" spans="2:12" ht="39.950000000000003" customHeight="1" x14ac:dyDescent="0.25"/>
    <row r="286" spans="2:12" ht="39.950000000000003" customHeight="1" x14ac:dyDescent="0.25"/>
    <row r="287" spans="2:12" ht="39.950000000000003" customHeight="1" x14ac:dyDescent="0.25"/>
    <row r="288" spans="2:12" ht="39.950000000000003" customHeight="1" x14ac:dyDescent="0.25"/>
    <row r="289" ht="39.950000000000003" customHeight="1" x14ac:dyDescent="0.25"/>
    <row r="290" ht="39.950000000000003" customHeight="1" x14ac:dyDescent="0.25"/>
    <row r="291" ht="39.950000000000003" customHeight="1" x14ac:dyDescent="0.25"/>
    <row r="292" ht="39.950000000000003" customHeight="1" x14ac:dyDescent="0.25"/>
    <row r="293" ht="39.950000000000003" customHeight="1" x14ac:dyDescent="0.25"/>
    <row r="294" ht="39.950000000000003" customHeight="1" x14ac:dyDescent="0.25"/>
    <row r="295" ht="39.950000000000003" customHeight="1" x14ac:dyDescent="0.25"/>
    <row r="296" ht="39.950000000000003" customHeight="1" x14ac:dyDescent="0.25"/>
  </sheetData>
  <autoFilter ref="B3:J273" xr:uid="{53DFB07F-6ED7-4153-85AC-12B65A4E793B}"/>
  <phoneticPr fontId="3" type="noConversion"/>
  <conditionalFormatting sqref="E4:E273">
    <cfRule type="duplicateValues" dxfId="0" priority="73"/>
  </conditionalFormatting>
  <hyperlinks>
    <hyperlink ref="F4" r:id="rId1" display="https://zh.wikipedia.org/wiki/%E9%98%BF%E5%B0%94%E5%8F%8A%E5%88%A9%E4%BA%9A" xr:uid="{DC4F18F8-8AC9-410F-810F-7D96D208C062}"/>
    <hyperlink ref="G4" r:id="rId2" tooltip="阿爾及爾" display="https://zh.wikipedia.org/wiki/%E9%98%BF%E5%B0%94%E5%8F%8A%E5%B0%94" xr:uid="{C0BAF7B1-72BF-441E-AA51-B0AB0A8F56D3}"/>
    <hyperlink ref="F5" r:id="rId3" tooltip="安哥拉" display="https://zh.wikipedia.org/wiki/%E5%AE%89%E5%93%A5%E6%8B%89" xr:uid="{C3E86C66-4BA2-4B06-9559-8B83E2CC9657}"/>
    <hyperlink ref="G5" r:id="rId4" tooltip="魯安達" display="https://zh.wikipedia.org/wiki/%E7%BD%97%E5%AE%89%E8%BE%BE" xr:uid="{D6B789DE-4735-4CDF-AEA0-778F9EC5E3B0}"/>
    <hyperlink ref="F6" r:id="rId5" tooltip="貝南" display="https://zh.wikipedia.org/wiki/%E8%B4%9D%E5%AE%81" xr:uid="{0F11F7E0-4F02-4402-BC23-9E793DC3502A}"/>
    <hyperlink ref="G6" r:id="rId6" tooltip="新港" display="https://zh.wikipedia.org/wiki/%E6%B3%A2%E5%A4%9A%E8%AF%BA%E4%BC%8F" xr:uid="{02C5534F-52E5-4A8E-8024-556BE87A23B8}"/>
    <hyperlink ref="F7" r:id="rId7" tooltip="波札那" display="https://zh.wikipedia.org/wiki/%E5%8D%9A%E8%8C%A8%E7%93%A6%E7%BA%B3" xr:uid="{ED71BC97-7BA4-499B-9B6D-C250D2BEF9BA}"/>
    <hyperlink ref="G7" r:id="rId8" tooltip="未被國際普遍承認國家列表" display="https://zh.wikipedia.org/wiki/%E5%93%88%E5%8D%9A%E7%BD%97%E5%86%85" xr:uid="{8A2BD936-F440-4362-968F-AB26E87EC5E8}"/>
    <hyperlink ref="F8" r:id="rId9" tooltip="英屬印度洋領地" display="https://zh.wikipedia.org/wiki/%E8%8B%B1%E5%B1%9E%E5%8D%B0%E5%BA%A6%E6%B4%8B%E9%A2%86%E5%9C%B0" xr:uid="{C16ED1BF-7D50-4435-94D2-766255B1064F}"/>
    <hyperlink ref="G8" r:id="rId10" tooltip="迪亞哥加西亞島" display="https://zh.wikipedia.org/wiki/%E8%BF%AA%E4%BA%9A%E5%93%A5%E5%8A%A0%E8%A5%BF%E4%BA%9A%E5%B2%9B" xr:uid="{9BE21EEA-E13D-411E-84FD-B7072AF890E0}"/>
    <hyperlink ref="J8" r:id="rId11" tooltip="英國海外領地" display="https://zh.wikipedia.org/wiki/%E8%8B%B1%E5%9B%BD%E6%B5%B7%E5%A4%96%E9%A2%86%E5%9C%B0" xr:uid="{42F89D6E-83D0-4CC5-B97D-381D5C3C5955}"/>
    <hyperlink ref="F9" r:id="rId12" tooltip="布吉納法索" display="https://zh.wikipedia.org/wiki/%E5%B8%83%E5%9F%BA%E7%BA%B3%E6%B3%95%E7%B4%A2" xr:uid="{8F313BEF-F89B-461F-93C0-4930F9AA1474}"/>
    <hyperlink ref="G9" r:id="rId13" tooltip="瓦加杜古" display="https://zh.wikipedia.org/wiki/%E7%93%A6%E5%8A%A0%E6%9D%9C%E5%8F%A4" xr:uid="{83E0E576-B0C8-49EF-9CB2-2EC95D6BD855}"/>
    <hyperlink ref="F10" r:id="rId14" tooltip="蒲隆地" display="https://zh.wikipedia.org/wiki/%E5%B8%83%E9%9A%86%E8%BF%AA" xr:uid="{C1EACC44-B4F4-4CD3-8A59-6EAB4B75D8B2}"/>
    <hyperlink ref="G10" r:id="rId15" tooltip="基特加" display="https://zh.wikipedia.org/wiki/%E5%9F%BA%E7%89%B9%E5%8A%A0" xr:uid="{67AE5652-BB7F-4359-BB9F-3720EDB52792}"/>
    <hyperlink ref="F11" r:id="rId16" tooltip="喀麥隆" display="https://zh.wikipedia.org/wiki/%E5%96%80%E9%BA%A6%E9%9A%86" xr:uid="{FC2CE3F5-05DB-4BE9-BE74-DB1585B98ED4}"/>
    <hyperlink ref="G11" r:id="rId17" tooltip="雅恩德" display="https://zh.wikipedia.org/wiki/%E9%9B%85%E6%B8%A9%E5%BE%97" xr:uid="{D0B92A5C-427D-434D-B1D0-9A2016CF622B}"/>
    <hyperlink ref="F12" r:id="rId18" tooltip="維德角" display="https://zh.wikipedia.org/wiki/%E4%BD%9B%E5%BE%97%E8%A7%92" xr:uid="{4F655A35-3C56-4C2F-9167-BC0556B317A5}"/>
    <hyperlink ref="G12" r:id="rId19" tooltip="培亞" display="https://zh.wikipedia.org/wiki/%E6%99%AE%E6%8B%89%E4%BA%9A" xr:uid="{87289CD7-587F-4F9C-9B26-03E510AC49EB}"/>
    <hyperlink ref="F13" r:id="rId20" tooltip="中非共和國" display="https://zh.wikipedia.org/wiki/%E4%B8%AD%E9%9D%9E%E5%85%B1%E5%92%8C%E5%9C%8B" xr:uid="{79C0CBD0-6FCF-4640-8B42-34D6750480AC}"/>
    <hyperlink ref="G13" r:id="rId21" tooltip="班基" display="https://zh.wikipedia.org/wiki/%E7%8F%AD%E5%90%89" xr:uid="{C65ACC06-7AF4-41F4-AA80-8F2A2965AAA4}"/>
    <hyperlink ref="F14" r:id="rId22" tooltip="查德" display="https://zh.wikipedia.org/wiki/%E4%B9%8D%E5%BE%97" xr:uid="{920CCAEE-F002-42B7-8CFC-C2E00803A858}"/>
    <hyperlink ref="G14" r:id="rId23" tooltip="恩加美納" display="https://zh.wikipedia.org/wiki/%E6%81%A9%E8%B4%BE%E6%A2%85%E7%BA%B3" xr:uid="{3289609F-DEAB-4D6B-8CA7-C66381AA2A41}"/>
    <hyperlink ref="F15" r:id="rId24" tooltip="葛摩" display="https://zh.wikipedia.org/wiki/%E7%A7%91%E6%91%A9%E7%BD%97" xr:uid="{4CA5470C-C302-4057-A871-36D116770660}"/>
    <hyperlink ref="G15" r:id="rId25" tooltip="莫洛尼" display="https://zh.wikipedia.org/wiki/%E8%8E%AB%E7%BD%97%E5%B0%BC" xr:uid="{5EE64946-8A5C-4BDE-BCF2-5D41A39E4E1A}"/>
    <hyperlink ref="F16" r:id="rId26" tooltip="剛果（金）" display="https://zh.wikipedia.org/wiki/%E5%88%9A%E6%9E%9C%EF%BC%88%E9%87%91%EF%BC%89" xr:uid="{5A24B5F7-0905-419D-A666-2BDA7D41C033}"/>
    <hyperlink ref="G16" r:id="rId27" tooltip="金夏沙" display="https://zh.wikipedia.org/wiki/%E9%87%91%E6%B2%99%E8%90%A8" xr:uid="{36F34AE8-D8B0-4C1D-BBCF-C3D0E85978D4}"/>
    <hyperlink ref="F17" r:id="rId28" tooltip="剛果共和國" display="https://zh.wikipedia.org/wiki/%E5%88%9A%E6%9E%9C%E5%85%B1%E5%92%8C%E5%9B%BD" xr:uid="{A38A7383-5F2B-493B-BCFA-E60E4999D9FD}"/>
    <hyperlink ref="G17" r:id="rId29" tooltip="布拉薩市" display="https://zh.wikipedia.org/wiki/%E5%B8%83%E6%8B%89%E6%9F%B4%E7%BB%B4%E5%B0%94" xr:uid="{CA067E39-F1AA-4C04-A7A4-1836F2C84D01}"/>
    <hyperlink ref="F18" r:id="rId30" tooltip="象牙海岸" display="https://zh.wikipedia.org/wiki/%E7%A7%91%E7%89%B9%E8%BF%AA%E7%93%A6" xr:uid="{9B6F09E8-319F-4FEF-8C78-E007E88E9D49}"/>
    <hyperlink ref="G18" r:id="rId31" tooltip="雅穆索戈" display="https://zh.wikipedia.org/wiki/%E4%BA%9A%E7%A9%86%E8%8B%8F%E5%85%8B%E7%BD%97" xr:uid="{A054C4A0-3D7F-46BB-807E-9FF783C33E00}"/>
    <hyperlink ref="F19" r:id="rId32" tooltip="吉布地" display="https://zh.wikipedia.org/wiki/%E5%90%89%E5%B8%83%E6%8F%90" xr:uid="{E16991E3-4C5E-4D6A-8061-0A2DFD8BDE0D}"/>
    <hyperlink ref="G19" r:id="rId33" tooltip="吉布地市" display="https://zh.wikipedia.org/wiki/%E5%90%89%E5%B8%83%E6%8F%90%E5%B8%82" xr:uid="{C066D0F7-B108-4D32-9406-F6525D60F8B1}"/>
    <hyperlink ref="F20" r:id="rId34" tooltip="埃及" display="https://zh.wikipedia.org/wiki/%E5%9F%83%E5%8F%8A" xr:uid="{5D1F160B-F2D9-4EC4-A53F-434B58FFC1FA}"/>
    <hyperlink ref="G20" r:id="rId35" tooltip="開羅" display="https://zh.wikipedia.org/wiki/%E5%BC%80%E7%BD%97" xr:uid="{9A3B3821-0942-4BCC-A8B7-691E1F9319BA}"/>
    <hyperlink ref="F21" r:id="rId36" tooltip="赤道幾內亞" display="https://zh.wikipedia.org/wiki/%E8%B5%A4%E9%81%93%E5%87%A0%E5%86%85%E4%BA%9A" xr:uid="{434996DE-D430-424A-9E9A-37A12CE2E97A}"/>
    <hyperlink ref="G21" r:id="rId37" tooltip="馬拉博" display="https://zh.wikipedia.org/wiki/%E9%A9%AC%E6%8B%89%E5%8D%9A" xr:uid="{33FF7A8E-6960-4434-BF2F-BDE49E05FBA7}"/>
    <hyperlink ref="F22" r:id="rId38" tooltip="厄利垂亞" display="https://zh.wikipedia.org/wiki/%E5%8E%84%E7%AB%8B%E7%89%B9%E9%87%8C%E4%BA%9A" xr:uid="{D9D086CE-1B60-4A9F-92B7-84363FF9F249}"/>
    <hyperlink ref="G22" r:id="rId39" tooltip="阿斯瑪拉" display="https://zh.wikipedia.org/wiki/%E9%98%BF%E6%96%AF%E9%A9%AC%E6%8B%89" xr:uid="{246FAC61-B530-4B7B-BFB3-5B0936D78294}"/>
    <hyperlink ref="F23" r:id="rId40" tooltip="衣索比亞" display="https://zh.wikipedia.org/wiki/%E5%9F%83%E5%A1%9E%E4%BF%84%E6%AF%94%E4%BA%9A" xr:uid="{A358DBBD-9221-496D-BDF2-DC4F770BB343}"/>
    <hyperlink ref="G23" r:id="rId41" tooltip="阿迪斯阿貝巴" display="https://zh.wikipedia.org/wiki/%E4%BA%9A%E7%9A%84%E6%96%AF%E4%BA%9A%E8%B4%9D%E5%B7%B4" xr:uid="{16A6903A-4E8D-4E85-B253-034B6BC2684C}"/>
    <hyperlink ref="F24" r:id="rId42" tooltip="加彭" display="https://zh.wikipedia.org/wiki/%E5%8A%A0%E8%93%AC" xr:uid="{D1105757-7CE2-476C-88F0-FC99EEB754D3}"/>
    <hyperlink ref="G24" r:id="rId43" tooltip="自由市" display="https://zh.wikipedia.org/wiki/%E5%88%A9%E4%BC%AF%E7%BB%B4%E5%B0%94" xr:uid="{2862AB53-D5D6-4E08-9F67-EC5C7A53A7A8}"/>
    <hyperlink ref="F25" r:id="rId44" tooltip="甘比亞" display="https://zh.wikipedia.org/wiki/%E5%86%88%E6%AF%94%E4%BA%9A" xr:uid="{C27D946F-D87F-445A-8376-E9AC052F5372}"/>
    <hyperlink ref="G25" r:id="rId45" tooltip="班竹" display="https://zh.wikipedia.org/wiki/%E7%8F%AD%E7%8F%A0%E5%B0%94" xr:uid="{610333D0-6F10-456F-8607-BC785EA91DE2}"/>
    <hyperlink ref="F26" r:id="rId46" tooltip="迦納" display="https://zh.wikipedia.org/wiki/%E5%8A%A0%E7%BA%B3" xr:uid="{00677F8A-8DB3-465C-BAD5-AA4CDAAAA71A}"/>
    <hyperlink ref="G26" r:id="rId47" tooltip="阿克拉" display="https://zh.wikipedia.org/wiki/%E9%98%BF%E5%85%8B%E6%8B%89" xr:uid="{9BD3B4ED-BD7C-4B55-B7A7-232A15275122}"/>
    <hyperlink ref="F27" r:id="rId48" tooltip="幾內亞" display="https://zh.wikipedia.org/wiki/%E5%87%A0%E5%86%85%E4%BA%9A" xr:uid="{9923D650-C5D6-46BC-9B08-4C23D8AACFA8}"/>
    <hyperlink ref="G27" r:id="rId49" tooltip="柯那克里" display="https://zh.wikipedia.org/wiki/%E7%A7%91%E7%BA%B3%E5%85%8B%E9%87%8C" xr:uid="{803E8F95-DC49-4381-A9ED-DC92AE1F7DB5}"/>
    <hyperlink ref="F28" r:id="rId50" tooltip="幾內亞比索" display="https://zh.wikipedia.org/wiki/%E5%87%A0%E5%86%85%E4%BA%9A%E6%AF%94%E7%BB%8D" xr:uid="{0007A58B-7DC3-419F-8584-C970A3A0EDAE}"/>
    <hyperlink ref="G28" r:id="rId51" tooltip="比索" display="https://zh.wikipedia.org/wiki/%E6%AF%94%E7%BB%8D" xr:uid="{1C7091B0-2196-429D-828C-718360B0D3F3}"/>
    <hyperlink ref="F29" r:id="rId52" tooltip="肯亞" display="https://zh.wikipedia.org/wiki/%E8%82%AF%E5%B0%BC%E4%BA%9A" xr:uid="{98E818F6-1D79-43C9-A9B9-D0292B75F309}"/>
    <hyperlink ref="G29" r:id="rId53" tooltip="奈洛比" display="https://zh.wikipedia.org/wiki/%E5%86%85%E7%BD%97%E6%AF%95" xr:uid="{8DCA9662-AC6B-4FAA-BCBB-9A795D67C491}"/>
    <hyperlink ref="F30" r:id="rId54" tooltip="賴索托" display="https://zh.wikipedia.org/wiki/%E8%8E%B1%E7%B4%A2%E6%89%98" xr:uid="{41D2E2C2-90A7-49EE-ADE5-6B7C7C7F0C43}"/>
    <hyperlink ref="G30" r:id="rId55" tooltip="馬賽魯" display="https://zh.wikipedia.org/wiki/%E9%A9%AC%E5%A1%9E%E5%8D%A2" xr:uid="{87BB4DDF-6A86-4024-B194-A61DC6C3F960}"/>
    <hyperlink ref="F31" r:id="rId56" tooltip="賴比瑞亞" display="https://zh.wikipedia.org/wiki/%E5%88%A9%E6%AF%94%E9%87%8C%E4%BA%9A" xr:uid="{F91E287B-55F6-495E-8BC4-76F5534BBB7C}"/>
    <hyperlink ref="G31" r:id="rId57" tooltip="蒙羅維亞" display="https://zh.wikipedia.org/wiki/%E8%92%99%E7%BD%97%E7%BB%B4%E4%BA%9A" xr:uid="{28D17A76-6B3D-4358-9058-875D133B04C7}"/>
    <hyperlink ref="F32" r:id="rId58" tooltip="利比亞" display="https://zh.wikipedia.org/wiki/%E5%88%A9%E6%AF%94%E4%BA%9A" xr:uid="{D5DD0828-6505-46E5-B5E0-E681C0ED192D}"/>
    <hyperlink ref="G32" r:id="rId59" tooltip="的黎波里" display="https://zh.wikipedia.org/wiki/%E7%9A%84%E9%BB%8E%E6%B3%A2%E9%87%8C" xr:uid="{149FDA5D-1EC6-4839-B9FE-17BC416199A0}"/>
    <hyperlink ref="F33" r:id="rId60" tooltip="馬達加斯加" display="https://zh.wikipedia.org/wiki/%E9%A9%AC%E8%BE%BE%E5%8A%A0%E6%96%AF%E5%8A%A0" xr:uid="{CEC69288-C6B1-437D-A1D0-C7B6B17792FB}"/>
    <hyperlink ref="G33" r:id="rId61" tooltip="安塔那那利佛" display="https://zh.wikipedia.org/wiki/%E5%A1%94%E9%82%A3%E9%82%A3%E5%88%A9%E4%BD%9B" xr:uid="{2D58C528-09B2-4935-88C2-7C3F3FB4C30F}"/>
    <hyperlink ref="F34" r:id="rId62" tooltip="馬拉威" display="https://zh.wikipedia.org/wiki/%E9%A9%AC%E6%8B%89%E7%BB%B4" xr:uid="{FDEF30CF-4D9D-4B1A-AC56-E2C00CB08A1B}"/>
    <hyperlink ref="G34" r:id="rId63" tooltip="里朗威" display="https://zh.wikipedia.org/wiki/%E5%88%A9%E9%9A%86%E5%9C%AD" xr:uid="{0904B4BB-3EF5-436B-AE18-46C9C36DC6F7}"/>
    <hyperlink ref="F35" r:id="rId64" tooltip="馬里" display="https://zh.wikipedia.org/wiki/%E9%A9%AC%E9%87%8C" xr:uid="{811DD6FC-66C1-479E-8677-E3539E5AA77F}"/>
    <hyperlink ref="G35" r:id="rId65" tooltip="巴馬科" display="https://zh.wikipedia.org/wiki/%E5%B7%B4%E9%A9%AC%E7%A7%91" xr:uid="{B445E3AD-FA54-4277-A4C5-8F91282F8A23}"/>
    <hyperlink ref="F36" r:id="rId66" tooltip="茅利塔尼亞" display="https://zh.wikipedia.org/wiki/%E6%AF%9B%E9%87%8C%E5%A1%94%E5%B0%BC%E4%BA%9A" xr:uid="{9F1E8888-765B-4AA2-8592-7EF4A1D50DD0}"/>
    <hyperlink ref="G36" r:id="rId67" tooltip="諾克少" display="https://zh.wikipedia.org/wiki/%E5%8A%AA%E7%93%A6%E5%85%8B%E8%82%96%E7%89%B9" xr:uid="{A7480E56-2B24-4F04-8C02-2BE8C1D0B733}"/>
    <hyperlink ref="F37" r:id="rId68" tooltip="模里西斯" display="https://zh.wikipedia.org/wiki/%E6%AF%9B%E9%87%8C%E6%B1%82%E6%96%AF" xr:uid="{75BF57AD-EF46-4E58-92AE-79A0B880D5E6}"/>
    <hyperlink ref="G37" r:id="rId69" tooltip="路易士港" display="https://zh.wikipedia.org/wiki/%E8%B7%AF%E6%98%93%E6%B8%AF" xr:uid="{11EFE147-FA60-4EC9-A511-3DFF53051CB1}"/>
    <hyperlink ref="F38" r:id="rId70" tooltip="馬約特" display="https://zh.wikipedia.org/wiki/%E9%A9%AC%E7%BA%A6%E7%89%B9" xr:uid="{D1920C95-917F-48AB-A8F8-9CBE1323CC21}"/>
    <hyperlink ref="G38" r:id="rId71" tooltip="馬穆楚" display="https://zh.wikipedia.org/wiki/%E9%A9%AC%E7%A9%86%E6%A5%9A" xr:uid="{A9DA0262-2CF3-4968-AF88-D3999B32B408}"/>
    <hyperlink ref="J38" r:id="rId72" tooltip="法國行政區劃" display="https://zh.wikipedia.org/wiki/%E6%B3%95%E5%9B%BD%E8%A1%8C%E6%94%BF%E5%8C%BA%E5%88%92" xr:uid="{36D983E7-8EDD-4996-B7C6-8B1154D99E73}"/>
    <hyperlink ref="F39" r:id="rId73" tooltip="摩洛哥" display="https://zh.wikipedia.org/wiki/%E6%91%A9%E6%B4%9B%E5%93%A5" xr:uid="{5DF2FF83-8C5D-4546-83EA-08ECE3B81849}"/>
    <hyperlink ref="G39" r:id="rId74" tooltip="拉巴特" display="https://zh.wikipedia.org/wiki/%E6%8B%89%E5%B7%B4%E7%89%B9" xr:uid="{799C2268-BAC0-4743-8D75-2A8FA18DC4DB}"/>
    <hyperlink ref="F40" r:id="rId75" tooltip="莫三比克" display="https://zh.wikipedia.org/wiki/%E8%8E%AB%E6%A1%91%E6%AF%94%E5%85%8B" xr:uid="{19A4E585-C892-4307-AEEF-5796FBE722FE}"/>
    <hyperlink ref="G40" r:id="rId76" tooltip="馬布多" display="https://zh.wikipedia.org/wiki/%E9%A9%AC%E6%99%AE%E6%89%98" xr:uid="{98870D8A-3DDF-451F-A5E5-B46405B2A539}"/>
    <hyperlink ref="F41" r:id="rId77" tooltip="納米比亞" display="https://zh.wikipedia.org/wiki/%E7%BA%B3%E7%B1%B3%E6%AF%94%E4%BA%9A" xr:uid="{FF405481-DB6A-4FC9-AB09-8925144005ED}"/>
    <hyperlink ref="G41" r:id="rId78" tooltip="溫荷克" display="https://zh.wikipedia.org/wiki/%E6%B8%A9%E5%BE%97%E5%92%8C%E5%85%8B" xr:uid="{A8193780-9144-4930-B5FB-6461ACD85B42}"/>
    <hyperlink ref="F42" r:id="rId79" tooltip="尼日" display="https://zh.wikipedia.org/wiki/%E5%B0%BC%E6%97%A5%E5%B0%94" xr:uid="{6618D212-004F-4995-B11C-4F3FF65CE61B}"/>
    <hyperlink ref="G42" r:id="rId80" tooltip="尼阿美" display="https://zh.wikipedia.org/wiki/%E5%B0%BC%E4%BA%9A%E7%BE%8E" xr:uid="{C1A521EE-67DB-4224-9D29-70EAE204BA11}"/>
    <hyperlink ref="F43" r:id="rId81" tooltip="奈及利亞" display="https://zh.wikipedia.org/wiki/%E5%B0%BC%E6%97%A5%E5%88%A9%E4%BA%9A" xr:uid="{77B230C1-77CC-4BF2-B8B4-AD52B2DEA0D2}"/>
    <hyperlink ref="G43" r:id="rId82" tooltip="阿布加" display="https://zh.wikipedia.org/wiki/%E9%98%BF%E5%B8%83%E8%B4%BE" xr:uid="{E3DE0C7B-7AF3-4593-870D-E6225B60D41B}"/>
    <hyperlink ref="F44" r:id="rId83" tooltip="留尼旺" display="https://zh.wikipedia.org/wiki/%E7%95%99%E5%B0%BC%E6%97%BA" xr:uid="{0C86DB90-1E42-42CE-B0F0-4DB8FC1B8EFA}"/>
    <hyperlink ref="G44" r:id="rId84" tooltip="聖但尼 (留尼旺)" display="https://zh.wikipedia.org/wiki/%E5%9C%A3%E4%BD%86%E5%B0%BC_(%E7%95%99%E5%B0%BC%E6%B1%AA)" xr:uid="{3B1771B3-890A-49D8-BBEA-49F057A8BF8C}"/>
    <hyperlink ref="J44" r:id="rId85" tooltip="法國行政區劃" display="https://zh.wikipedia.org/wiki/%E6%B3%95%E5%9B%BD%E8%A1%8C%E6%94%BF%E5%8C%BA%E5%88%92" xr:uid="{30922AD2-DFE8-4D8A-BF06-0874F5CF10D3}"/>
    <hyperlink ref="F45" r:id="rId86" tooltip="盧安達" display="https://zh.wikipedia.org/wiki/%E5%8D%A2%E6%97%BA%E8%BE%BE" xr:uid="{19580CFE-B49C-43F7-B938-9F5A9DCBD39B}"/>
    <hyperlink ref="G45" r:id="rId87" tooltip="吉佳利" display="https://zh.wikipedia.org/wiki/%E5%9F%BA%E5%8A%A0%E5%88%A9" xr:uid="{29105CFB-85FB-4C3F-ADD4-E1540CD88EC8}"/>
    <hyperlink ref="F46" r:id="rId88" tooltip="聖赫倫那" display="https://zh.wikipedia.org/wiki/%E8%81%96%E8%B5%AB%E5%80%AB%E9%82%A3" xr:uid="{33852E34-6F83-42F0-9078-A7CF6C679B66}"/>
    <hyperlink ref="G46" r:id="rId89" tooltip="詹姆斯敦 (聖海蓮娜)" display="https://zh.wikipedia.org/wiki/%E8%A9%B9%E5%A7%86%E6%96%AF%E6%95%A6_(%E5%9C%A3%E8%B5%AB%E5%8B%92%E6%8B%BF)" xr:uid="{621DEF14-8D95-4605-87D3-F305F45698E1}"/>
    <hyperlink ref="F47" r:id="rId90" tooltip="聖多美普林西比" display="https://zh.wikipedia.org/wiki/%E5%9C%A3%E5%A4%9A%E7%BE%8E%E5%92%8C%E6%99%AE%E6%9E%97%E8%A5%BF%E6%AF%94" xr:uid="{021F7367-136D-47AC-81B3-EA0422030F13}"/>
    <hyperlink ref="G47" r:id="rId91" tooltip="聖多美" display="https://zh.wikipedia.org/wiki/%E5%9C%A3%E5%A4%9A%E7%BE%8E" xr:uid="{29CF88ED-55BB-483B-A72A-C157E3C09CC0}"/>
    <hyperlink ref="F48" r:id="rId92" tooltip="塞內加爾" display="https://zh.wikipedia.org/wiki/%E5%A1%9E%E5%86%85%E5%8A%A0%E5%B0%94" xr:uid="{37E1CB1F-4488-4ED9-9FE7-597BA506D1D3}"/>
    <hyperlink ref="G48" r:id="rId93" tooltip="達卡" display="https://zh.wikipedia.org/wiki/%E8%BE%BE%E5%96%80%E5%B0%94" xr:uid="{F4397714-04E7-49E2-B20C-CE720F60879E}"/>
    <hyperlink ref="F49" r:id="rId94" tooltip="塞席爾" display="https://zh.wikipedia.org/wiki/%E5%A1%9E%E8%88%8C%E5%B0%94" xr:uid="{DDD798EB-FD51-4C06-88D7-0066F9865767}"/>
    <hyperlink ref="G49" r:id="rId95" tooltip="維多利亞 (塞席爾)" display="https://zh.wikipedia.org/wiki/%E7%BB%B4%E5%A4%9A%E5%88%A9%E4%BA%9A_(%E5%A1%9E%E8%88%8C%E5%B0%94)" xr:uid="{F13F7D40-A342-405E-9B0E-CBBFBAC5DDEA}"/>
    <hyperlink ref="F50" r:id="rId96" tooltip="獅子山" display="https://zh.wikipedia.org/wiki/%E5%A1%9E%E6%8B%89%E5%88%A9%E6%98%82" xr:uid="{4E5BCD88-F8D6-44B3-B011-85F995660BD5}"/>
    <hyperlink ref="G50" r:id="rId97" tooltip="自由城" display="https://zh.wikipedia.org/wiki/%E5%BC%97%E9%87%8C%E6%95%A6" xr:uid="{EBBA6CEF-2D00-4F5D-B342-9198A4829D95}"/>
    <hyperlink ref="F51" r:id="rId98" tooltip="索馬利亞" display="https://zh.wikipedia.org/wiki/%E7%B4%A2%E9%A9%AC%E9%87%8C" xr:uid="{31E154BB-04E0-486B-B968-5DA2B72DC29A}"/>
    <hyperlink ref="G51" r:id="rId99" tooltip="摩加迪休" display="https://zh.wikipedia.org/wiki/%E6%91%A9%E5%8A%A0%E8%BF%AA%E6%B2%99" xr:uid="{A9717E1D-F880-4CE8-8F75-C2E1AE60CDF7}"/>
    <hyperlink ref="F52" r:id="rId100" tooltip="南非" display="https://zh.wikipedia.org/wiki/%E5%8D%97%E9%9D%9E" xr:uid="{964C1300-FD0A-4B7F-9F34-EC8CC80CBF5A}"/>
    <hyperlink ref="G52" r:id="rId101" tooltip="赫爾辛基" display="https://zh.wikipedia.org/wiki/%E6%AF%94%E5%8B%92%E9%99%80%E5%88%A9%E4%BA%9A" xr:uid="{DCDFAB85-7598-4F0B-A936-0C2DBEFE2F6D}"/>
    <hyperlink ref="H52" r:id="rId102" display="https://zh.wikipedia.org/wiki/%E5%BC%80%E6%99%AE%E6%95%A6" xr:uid="{19F8E14B-503B-489B-8390-FB013D30B76A}"/>
    <hyperlink ref="I52" r:id="rId103" tooltip="布隆泉" display="https://zh.wikipedia.org/wiki/%E5%B8%83%E9%9A%86%E6%96%B9%E4%B8%B9" xr:uid="{55EE6BDB-8AF2-480F-B728-875F75FC2359}"/>
    <hyperlink ref="F53" r:id="rId104" tooltip="蘇丹" display="https://zh.wikipedia.org/wiki/%E8%8B%8F%E4%B8%B9" xr:uid="{BAD49645-B217-45F0-891F-72AF56C365A7}"/>
    <hyperlink ref="G53" r:id="rId105" tooltip="喀土穆" display="https://zh.wikipedia.org/wiki/%E5%96%80%E5%9C%9F%E7%A9%86" xr:uid="{D2309614-DAB6-45AE-8687-F443460C39F2}"/>
    <hyperlink ref="F54" r:id="rId106" tooltip="史瓦帝尼" display="https://zh.wikipedia.org/wiki/%E5%8F%B2%E7%93%A6%E5%B8%9D%E5%B0%BC" xr:uid="{41F42D99-BF1F-42F7-8DE7-FE368A7A67DD}"/>
    <hyperlink ref="G54" r:id="rId107" tooltip="墨巴本" display="https://zh.wikipedia.org/wiki/%E5%A2%A8%E5%B7%B4%E6%9C%AC" xr:uid="{CDEA2936-75C2-4B6C-BB4B-C512C6BF357C}"/>
    <hyperlink ref="F55" r:id="rId108" tooltip="坦尚尼亞" display="https://zh.wikipedia.org/wiki/%E5%9D%A6%E6%A1%91%E5%B0%BC%E4%BA%9A" xr:uid="{67639737-D50C-4EA2-A990-921BA2FAB71A}"/>
    <hyperlink ref="G55" r:id="rId109" tooltip="杜篤瑪" display="https://zh.wikipedia.org/wiki/%E5%A4%9A%E5%A4%9A%E9%A9%AC" xr:uid="{61036A81-D948-44FA-9676-EBC3A4CBEF59}"/>
    <hyperlink ref="F56" r:id="rId110" tooltip="多哥" display="https://zh.wikipedia.org/wiki/%E5%A4%9A%E5%93%A5" xr:uid="{AC047E98-2714-48D4-B0C7-7BDB0EC5D25F}"/>
    <hyperlink ref="G56" r:id="rId111" tooltip="洛梅" display="https://zh.wikipedia.org/wiki/%E6%B4%9B%E7%BE%8E" xr:uid="{8E0B104D-E366-4522-AB0D-44365299A23F}"/>
    <hyperlink ref="F57" r:id="rId112" tooltip="突尼西亞" display="https://zh.wikipedia.org/wiki/%E7%AA%81%E5%B0%BC%E6%96%AF" xr:uid="{DF8219AE-1E56-4AFC-B634-FAEB484B2246}"/>
    <hyperlink ref="G57" r:id="rId113" tooltip="突尼西亞市" display="https://zh.wikipedia.org/wiki/%E7%AA%81%E5%B0%BC%E6%96%AF%E5%B8%82" xr:uid="{2FEF7045-50DC-4B0E-A37D-A0D3E6B0ED87}"/>
    <hyperlink ref="F58" r:id="rId114" tooltip="烏干達" display="https://zh.wikipedia.org/wiki/%E4%B9%8C%E5%B9%B2%E8%BE%BE" xr:uid="{77DAED2A-6C44-444B-82CC-E61F5DCBD3AD}"/>
    <hyperlink ref="G58" r:id="rId115" tooltip="康培拉" display="https://zh.wikipedia.org/wiki/%E5%9D%8E%E5%B8%95%E6%8B%89" xr:uid="{002AEC1F-3B6C-4F06-BD5F-F4DB8887E74C}"/>
    <hyperlink ref="F59" r:id="rId116" tooltip="撒拉威阿拉伯民主共和國" display="https://zh.wikipedia.org/wiki/%E9%98%BF%E6%8B%89%E4%BC%AF%E6%92%92%E5%93%88%E6%8B%89%E6%B0%91%E4%B8%BB%E5%85%B1%E5%92%8C%E5%9B%BD" xr:uid="{C96A96FE-6FAC-43FA-841E-C755165DB935}"/>
    <hyperlink ref="G59" r:id="rId117" tooltip="阿尤恩" display="https://zh.wikipedia.org/wiki/%E9%98%BF%E5%B0%A4%E6%81%A9" xr:uid="{910053E7-3CE3-4B21-B7FC-615F67A1F739}"/>
    <hyperlink ref="J59" r:id="rId118" tooltip="有限承認國家列表" display="https://zh.wikipedia.org/wiki/%E6%9C%89%E9%99%90%E6%89%BF%E8%AE%A4%E5%9B%BD%E5%AE%B6%E5%88%97%E8%A1%A8" xr:uid="{716DC910-A967-44A5-BFB9-1243804565B6}"/>
    <hyperlink ref="F60" r:id="rId119" tooltip="尚比亞" display="https://zh.wikipedia.org/wiki/%E8%B5%9E%E6%AF%94%E4%BA%9A" xr:uid="{3BF1A616-EBC2-4893-85CF-1DDD7E359B93}"/>
    <hyperlink ref="G60" r:id="rId120" tooltip="路沙卡" display="https://zh.wikipedia.org/wiki/%E5%8D%A2%E8%90%A8%E5%8D%A1" xr:uid="{791CA38C-42AB-47A6-A84D-E6ECCE76998E}"/>
    <hyperlink ref="F61" r:id="rId121" tooltip="辛巴威" display="https://zh.wikipedia.org/wiki/%E6%B4%A5%E5%B7%B4%E5%B8%83%E9%9F%A6" xr:uid="{4DEB7CBB-4F32-44C2-8E15-D6E09C746B90}"/>
    <hyperlink ref="G61" r:id="rId122" tooltip="哈拉雷" display="https://zh.wikipedia.org/wiki/%E5%93%88%E6%8B%89%E9%9B%B7" xr:uid="{6FB3BB22-7DB6-40C8-9F08-D78D89A8ECE9}"/>
    <hyperlink ref="F62" r:id="rId123" tooltip="索馬利蘭" display="https://zh.wikipedia.org/wiki/%E7%B4%A2%E9%A9%AC%E9%87%8C%E5%85%B0" xr:uid="{DBB5A62A-53D6-44F6-B011-81D1BE7F5ABE}"/>
    <hyperlink ref="G62" r:id="rId124" tooltip="哈爾格薩" display="https://zh.wikipedia.org/wiki/%E5%93%88%E5%B0%94%E6%A0%BC%E8%90%A8" xr:uid="{234BC7EF-A712-4961-B7F5-338B5F4A93BA}"/>
    <hyperlink ref="J62" r:id="rId125" tooltip="未被國際普遍承認國家列表" display="https://zh.wikipedia.org/wiki/%E6%9C%AA%E8%A2%AB%E5%9B%BD%E9%99%85%E6%99%AE%E9%81%8D%E6%89%BF%E8%AE%A4%E5%9B%BD%E5%AE%B6%E5%88%97%E8%A1%A8" xr:uid="{B9A124DD-AA88-4B04-9EDB-B2E523668BAA}"/>
    <hyperlink ref="F63" r:id="rId126" tooltip="南蘇丹" display="https://zh.wikipedia.org/wiki/%E5%8D%97%E8%98%87%E4%B8%B9" xr:uid="{74E1178E-6FBA-46FE-BF4B-6F93E60AF4C6}"/>
    <hyperlink ref="G63" r:id="rId127" tooltip="朱巴" display="https://zh.wikipedia.org/wiki/%E6%9C%B1%E5%B7%B4" xr:uid="{CCD2EEBA-BCE0-4EA8-9559-4F5796B4ECE4}"/>
    <hyperlink ref="J63" r:id="rId128" tooltip="南蘇丹獨立公投" display="https://zh.wikipedia.org/wiki/%E5%8D%97%E8%8B%8F%E4%B8%B9%E7%8B%AC%E7%AB%8B%E5%85%AC%E6%8A%95" xr:uid="{25A74065-BC92-48E4-8979-4ADF72A9DDA6}"/>
    <hyperlink ref="F64" r:id="rId129" tooltip="阿富汗" display="https://zh.wikipedia.org/wiki/%E9%98%BF%E5%AF%8C%E6%B1%97" xr:uid="{96C0DA01-9A51-40D1-B424-7EEAB0AD43C8}"/>
    <hyperlink ref="G64" r:id="rId130" tooltip="喀波耳" display="https://zh.wikipedia.org/wiki/%E5%96%80%E5%B8%83%E5%B0%94" xr:uid="{AB0936F2-321A-4D36-B538-2777B2552D32}"/>
    <hyperlink ref="F65" r:id="rId131" display="https://zh.wikipedia.org/wiki/%E4%BA%9A%E7%BE%8E%E5%B0%BC%E4%BA%9A" xr:uid="{3ADD9646-28A7-460A-9DDB-60DCA0AC22AF}"/>
    <hyperlink ref="G65" r:id="rId132" tooltip="葉里溫" display="https://zh.wikipedia.org/wiki/%E5%9F%83%E9%87%8C%E6%B8%A9" xr:uid="{B0D24696-E937-489B-B5B6-F8FDE9B409C5}"/>
    <hyperlink ref="F66" r:id="rId133" tooltip="聖但尼 (留尼旺)" display="https://zh.wikipedia.org/wiki/%E9%98%BF%E5%A1%9E%E6%8B%9C%E7%96%86" xr:uid="{3C79F6E3-F660-497F-8CD4-B60F2F45714B}"/>
    <hyperlink ref="G66" r:id="rId134" tooltip="巴庫" display="https://zh.wikipedia.org/wiki/%E5%B7%B4%E5%BA%93" xr:uid="{92D59858-5CAC-4036-A47C-98E9132202BE}"/>
    <hyperlink ref="F67" r:id="rId135" tooltip="巴林" display="https://zh.wikipedia.org/wiki/%E5%B7%B4%E6%9E%97" xr:uid="{43FA2CDF-18DF-4EE0-A077-BEB48961EA11}"/>
    <hyperlink ref="G67" r:id="rId136" tooltip="麥納瑪" display="https://zh.wikipedia.org/wiki/%E9%BA%A6%E7%BA%B3%E9%BA%A6" xr:uid="{B9298C9B-7571-4E56-9352-22D22B5AF286}"/>
    <hyperlink ref="F68" r:id="rId137" tooltip="孟加拉國" display="https://zh.wikipedia.org/wiki/%E5%AD%9F%E5%8A%A0%E6%8B%89%E5%9B%BD" xr:uid="{A5AAAB17-A39D-4EF9-94C1-CB773721419F}"/>
    <hyperlink ref="G68" r:id="rId138" tooltip="達卡" display="https://zh.wikipedia.org/wiki/%E8%BE%BE%E5%8D%A1" xr:uid="{8EF99531-5A1B-4C22-A83E-540082F8145C}"/>
    <hyperlink ref="F69" r:id="rId139" tooltip="中華人民共和國" display="https://zh.wikipedia.org/wiki/%E4%B8%AD%E5%8D%8E%E4%BA%BA%E6%B0%91%E5%85%B1%E5%92%8C%E5%9B%BD" xr:uid="{92E5511C-196E-4AA5-91A6-60AB0A491D9C}"/>
    <hyperlink ref="G69" r:id="rId140" display="https://zh.wikipedia.org/wiki/%E5%8C%97%E4%BA%AC" xr:uid="{DBB43A5A-4503-46E8-A6B1-08702F01B86B}"/>
    <hyperlink ref="F70" r:id="rId141" tooltip="不丹" display="https://zh.wikipedia.org/wiki/%E4%B8%8D%E4%B8%B9" xr:uid="{BD2CB54F-7E0C-4190-B1AC-039D06C3FDCB}"/>
    <hyperlink ref="G70" r:id="rId142" tooltip="辛布" display="https://zh.wikipedia.org/wiki/%E5%BB%B7%E5%B8%83" xr:uid="{C46A125F-F75C-4878-B3D5-3D36A3443BB8}"/>
    <hyperlink ref="F71" r:id="rId143" tooltip="汶萊" display="https://zh.wikipedia.org/wiki/%E6%96%87%E8%8E%B1" xr:uid="{556AC21F-B70B-4EBE-A32C-E6FF4AC8B998}"/>
    <hyperlink ref="G71" r:id="rId144" tooltip="斯里巴卡旺" display="https://zh.wikipedia.org/wiki/%E6%96%AF%E9%87%8C%E5%B7%B4%E5%8A%A0%E7%81%A3" xr:uid="{2E8E606F-DD83-4D82-811C-F3409DDC7A3E}"/>
    <hyperlink ref="F72" r:id="rId145" tooltip="柬埔寨" display="https://zh.wikipedia.org/wiki/%E6%9F%AC%E5%9F%94%E5%AF%A8" xr:uid="{C7263786-1348-43D2-B815-9408B7340CCF}"/>
    <hyperlink ref="G72" r:id="rId146" tooltip="金邊" display="https://zh.wikipedia.org/wiki/%E9%87%91%E8%BE%B9" xr:uid="{FA87C4AF-4A49-4E72-83B3-A92792F3EF0F}"/>
    <hyperlink ref="F73" r:id="rId147" tooltip="聖誕島" display="https://zh.wikipedia.org/wiki/%E5%9C%A3%E8%AF%9E%E5%B2%9B" xr:uid="{B3702F81-BAF7-4734-837F-B76DF2CF5F56}"/>
    <hyperlink ref="G73" r:id="rId148" tooltip="飛魚灣" display="https://zh.wikipedia.org/wiki/%E9%A3%9E%E9%B1%BC%E6%B9%BE" xr:uid="{A609003E-950E-440F-B9B5-3C9D0E9E5CEC}"/>
    <hyperlink ref="J73" r:id="rId149" tooltip="澳洲行政區劃" display="https://zh.wikipedia.org/wiki/%E6%BE%B3%E5%A4%A7%E5%88%A9%E4%BA%9A%E8%A1%8C%E6%94%BF%E5%8C%BA%E5%88%92" xr:uid="{E0FF1BEC-1145-44D9-8F45-967908928979}"/>
    <hyperlink ref="F74" r:id="rId150" tooltip="科科斯（基林）群島" display="https://zh.wikipedia.org/wiki/%E7%A7%91%E7%A7%91%E6%96%AF%EF%BC%88%E5%9F%BA%E6%9E%97%EF%BC%89%E7%BE%A4%E5%B2%9B" xr:uid="{909BFFC6-F8F5-444A-B822-183676A0D3F1}"/>
    <hyperlink ref="G74" r:id="rId151" tooltip="西島" display="https://zh.wikipedia.org/wiki/%E8%A5%BF%E5%B3%B6" xr:uid="{119D773D-556A-4871-B431-5B592563684E}"/>
    <hyperlink ref="J74" r:id="rId152" tooltip="澳洲行政區劃" display="https://zh.wikipedia.org/wiki/%E6%BE%B3%E5%A4%A7%E5%88%A9%E4%BA%9A%E8%A1%8C%E6%94%BF%E5%8C%BA%E5%88%92" xr:uid="{6ECA4A0F-51FA-4F01-B93F-A7A72494DFC9}"/>
    <hyperlink ref="F131" r:id="rId153" tooltip="賽普勒斯" display="https://zh.wikipedia.org/wiki/%E5%A1%9E%E6%B5%A6%E8%B7%AF%E6%96%AF" xr:uid="{D422EA25-5074-454D-B764-BE3C62C3202B}"/>
    <hyperlink ref="G131" r:id="rId154" tooltip="尼柯西亞" display="https://zh.wikipedia.org/wiki/%E5%B0%BC%E7%A7%91%E8%A5%BF%E4%BA%9A" xr:uid="{BCBA803B-8912-44C8-9106-8A8F23668F17}"/>
    <hyperlink ref="F76" r:id="rId155" tooltip="喬治亞" display="https://zh.wikipedia.org/wiki/%E6%A0%BC%E9%B2%81%E5%90%89%E4%BA%9A" xr:uid="{E06B634A-ADF8-44A6-8C95-330398D07C63}"/>
    <hyperlink ref="G76" r:id="rId156" tooltip="提比里斯" display="https://zh.wikipedia.org/wiki/%E7%AC%AC%E6%AF%94%E5%88%A9%E6%96%AF" xr:uid="{8E33039E-038B-4000-8A1A-63D5415278B3}"/>
    <hyperlink ref="F78" r:id="rId157" tooltip="印度" display="https://zh.wikipedia.org/wiki/%E5%8D%B0%E5%BA%A6" xr:uid="{91B83C54-8030-4557-8EFD-E39A981E97D7}"/>
    <hyperlink ref="G78" r:id="rId158" tooltip="新德里" display="https://zh.wikipedia.org/wiki/%E6%96%B0%E5%BE%B7%E9%87%8C" xr:uid="{0CF6F560-BD2A-45D3-8700-E4C5EF46F3EF}"/>
    <hyperlink ref="F79" r:id="rId159" tooltip="印尼" display="https://zh.wikipedia.org/wiki/%E5%8D%B0%E5%B0%BC" xr:uid="{9577A623-2638-49B5-9D58-8DF6B792D179}"/>
    <hyperlink ref="G79" r:id="rId160" tooltip="雅加達" display="https://zh.wikipedia.org/wiki/%E9%9B%85%E5%8A%A0%E8%BE%BE" xr:uid="{B84692CE-4A63-453A-81D1-857349D4AFD8}"/>
    <hyperlink ref="F80" r:id="rId161" tooltip="伊朗" display="https://zh.wikipedia.org/wiki/%E4%BC%8A%E6%9C%97" xr:uid="{99822E8A-4F41-4421-82AD-18DAA0983BAE}"/>
    <hyperlink ref="G80" r:id="rId162" tooltip="德黑蘭" display="https://zh.wikipedia.org/wiki/%E5%BE%B7%E9%BB%91%E5%85%B0" xr:uid="{69C4CE3D-B8EF-4170-86F1-DBE442CE6AD7}"/>
    <hyperlink ref="F81" r:id="rId163" tooltip="伊拉克" display="https://zh.wikipedia.org/wiki/%E4%BC%8A%E6%8B%89%E5%85%8B" xr:uid="{650228AC-CCE3-4A73-B72F-F47F477DF648}"/>
    <hyperlink ref="G81" r:id="rId164" tooltip="巴格達" display="https://zh.wikipedia.org/wiki/%E5%B7%B4%E6%A0%BC%E8%BE%BE" xr:uid="{8607A0FA-5CFC-4A01-A119-312D3806969A}"/>
    <hyperlink ref="F82" r:id="rId165" tooltip="以色列" display="https://zh.wikipedia.org/wiki/%E4%BB%A5%E8%89%B2%E5%88%97" xr:uid="{F8105567-645D-4153-A358-75C0B486B0BB}"/>
    <hyperlink ref="G82" r:id="rId166" tooltip="耶路撒冷" display="https://zh.wikipedia.org/wiki/%E8%80%B6%E8%B7%AF%E6%92%92%E5%86%B7" xr:uid="{0D02BCC5-7568-446E-B3CB-8E78BC05F374}"/>
    <hyperlink ref="F83" r:id="rId167" tooltip="日本" display="https://zh.wikipedia.org/wiki/%E6%97%A5%E6%9C%AC" xr:uid="{E232AF96-E11E-4270-9F24-EADE2797D408}"/>
    <hyperlink ref="G83" r:id="rId168" tooltip="東京" display="https://zh.wikipedia.org/wiki/%E6%9D%B1%E4%BA%AC" xr:uid="{7DBC1FDE-DC63-407F-AF49-5F1489E509AE}"/>
    <hyperlink ref="F84" r:id="rId169" tooltip="約旦" display="https://zh.wikipedia.org/wiki/%E7%BA%A6%E6%97%A6" xr:uid="{74EBA1F5-CB5E-4A65-8447-9E3B910173B9}"/>
    <hyperlink ref="G84" r:id="rId170" tooltip="安曼" display="https://zh.wikipedia.org/wiki/%E5%AE%89%E6%9B%BC" xr:uid="{85578A61-47E3-440B-8A6D-DDD883D8E017}"/>
    <hyperlink ref="F85" r:id="rId171" tooltip="哈薩克" display="https://zh.wikipedia.org/wiki/%E5%93%88%E8%96%A9%E5%85%8B%E6%96%AF%E5%9D%A6" xr:uid="{C006B95B-8153-45F8-B318-7A5E0BBD1285}"/>
    <hyperlink ref="G85" r:id="rId172" tooltip="努爾蘇丹" display="https://zh.wikipedia.org/wiki/%E5%8A%AA%E5%B0%94%E8%8B%8F%E4%B8%B9" xr:uid="{16F03E74-5A26-432F-A49A-730D7EEC3843}"/>
    <hyperlink ref="F86" r:id="rId173" tooltip="北韓" display="https://zh.wikipedia.org/wiki/%E6%9C%9D%E9%B2%9C" xr:uid="{152CC51F-A56F-4006-9395-C81558AE9E0A}"/>
    <hyperlink ref="G86" r:id="rId174" tooltip="平壤" display="https://zh.wikipedia.org/wiki/%E5%B9%B3%E5%A3%A4" xr:uid="{68FA4968-5D16-449C-B9BF-23F74905DBA4}"/>
    <hyperlink ref="F87" r:id="rId175" tooltip="韓國" display="https://zh.wikipedia.org/wiki/%E9%9F%A9%E5%9B%BD" xr:uid="{4AB2CB4B-EA63-41AE-B9DB-7D25BCFF1CDC}"/>
    <hyperlink ref="G87" r:id="rId176" tooltip="首爾" display="https://zh.wikipedia.org/wiki/%E9%A6%96%E5%B0%94" xr:uid="{20D1537E-99CD-4A25-B9CE-E45795C98F43}"/>
    <hyperlink ref="F88" r:id="rId177" tooltip="科威特" display="https://zh.wikipedia.org/wiki/%E7%A7%91%E5%A8%81%E7%89%B9" xr:uid="{B57E86C7-6EF5-4BF6-A71B-F0BAE7FA30D0}"/>
    <hyperlink ref="G88" r:id="rId178" tooltip="科威特城" display="https://zh.wikipedia.org/wiki/%E7%A7%91%E5%A8%81%E7%89%B9%E5%9F%8E" xr:uid="{6597AF04-7AEE-48D3-A70D-31D7EE00DD90}"/>
    <hyperlink ref="F89" r:id="rId179" tooltip="吉爾吉斯" display="https://zh.wikipedia.org/wiki/%E5%90%89%E5%B0%94%E5%90%89%E6%96%AF%E6%96%AF%E5%9D%A6" xr:uid="{3C761028-D38A-494C-AD24-EC9E94EEE30A}"/>
    <hyperlink ref="G89" r:id="rId180" tooltip="比斯凱克" display="https://zh.wikipedia.org/wiki/%E6%AF%94%E4%BB%80%E5%87%AF%E5%85%8B" xr:uid="{A4E6EA6B-F0BB-480D-8B75-C2EF68666D8A}"/>
    <hyperlink ref="F90" r:id="rId181" tooltip="寮國" display="https://zh.wikipedia.org/wiki/%E8%80%81%E6%8C%9D" xr:uid="{2728AFAD-1290-4E2E-A9D9-9CE1969E81C6}"/>
    <hyperlink ref="G90" r:id="rId182" tooltip="永珍" display="https://zh.wikipedia.org/wiki/%E4%B8%87%E8%B1%A1" xr:uid="{F80E3AE5-DBFC-4F75-85B1-47A1B41EC645}"/>
    <hyperlink ref="F91" r:id="rId183" tooltip="黎巴嫩" display="https://zh.wikipedia.org/wiki/%E9%BB%8E%E5%B7%B4%E5%AB%A9" xr:uid="{4E7804FA-891A-4B43-A480-C8DCB5ADC0EC}"/>
    <hyperlink ref="G91" r:id="rId184" tooltip="貝魯特" display="https://zh.wikipedia.org/wiki/%E8%B4%9D%E9%B2%81%E7%89%B9" xr:uid="{F7BF0691-02D0-442C-8C8D-07B9927068BE}"/>
    <hyperlink ref="F93" r:id="rId185" tooltip="馬來西亞" display="https://zh.wikipedia.org/wiki/%E9%A9%AC%E6%9D%A5%E8%A5%BF%E4%BA%9A" xr:uid="{FDA1C3EF-DA1A-4CB5-9C81-B07A7D5DDE86}"/>
    <hyperlink ref="G93" r:id="rId186" tooltip="吉隆坡" display="https://zh.wikipedia.org/wiki/%E5%90%89%E9%9A%86%E5%9D%A1" xr:uid="{00C59970-5E48-4BA6-9432-9079A4D4641A}"/>
    <hyperlink ref="F94" r:id="rId187" tooltip="馬爾地夫" display="https://zh.wikipedia.org/wiki/%E9%A9%AC%E5%B0%94%E4%BB%A3%E5%A4%AB" xr:uid="{FB1516A4-9B9A-4B84-910F-908DE82A6144}"/>
    <hyperlink ref="G94" r:id="rId188" tooltip="馬累" display="https://zh.wikipedia.org/wiki/%E9%A9%AC%E7%B4%AF" xr:uid="{D150E8D9-D64C-453D-9E3F-CA0E8C08EF8C}"/>
    <hyperlink ref="F95" r:id="rId189" tooltip="蒙古" display="https://zh.wikipedia.org/wiki/%E8%92%99%E5%8F%A4" xr:uid="{C7319878-D7F5-4937-86AC-14C5EFAB350B}"/>
    <hyperlink ref="G95" r:id="rId190" tooltip="烏蘭巴托" display="https://zh.wikipedia.org/wiki/%E4%B9%8C%E5%85%B0%E5%B7%B4%E6%89%98" xr:uid="{110EB57F-95BE-45E1-BFE9-9413216FC69F}"/>
    <hyperlink ref="F96" r:id="rId191" tooltip="緬甸" display="https://zh.wikipedia.org/wiki/%E7%BC%85%E7%94%B8" xr:uid="{8997BA0D-5CA3-45BD-A4C8-C8B4FE5CEB20}"/>
    <hyperlink ref="G96" r:id="rId192" tooltip="奈比多" display="https://zh.wikipedia.org/wiki/%E5%86%85%E6%AF%94%E9%83%BD" xr:uid="{F53C0987-0502-446C-BB74-9DD0F67D15C1}"/>
    <hyperlink ref="F97" r:id="rId193" tooltip="尼泊爾" display="https://zh.wikipedia.org/wiki/%E5%B0%BC%E6%B3%8A%E5%B0%94" xr:uid="{D749B832-7C5B-4763-90DA-CA661CCFE9EF}"/>
    <hyperlink ref="G97" r:id="rId194" tooltip="加德滿都" display="https://zh.wikipedia.org/wiki/%E5%8A%A0%E5%BE%B7%E6%BB%A1%E9%83%BD" xr:uid="{6821B2A2-C09F-4D38-9AF7-70468FE0EE98}"/>
    <hyperlink ref="F98" r:id="rId195" tooltip="阿曼" display="https://zh.wikipedia.org/wiki/%E9%98%BF%E6%9B%BC" xr:uid="{E88DF308-26B4-4A8C-8A00-332C54E1E6B1}"/>
    <hyperlink ref="G98" r:id="rId196" tooltip="馬斯喀特" display="https://zh.wikipedia.org/wiki/%E9%A9%AC%E6%96%AF%E5%96%80%E7%89%B9" xr:uid="{89040F00-2539-4AB8-9A17-7DFE54966B10}"/>
    <hyperlink ref="F99" r:id="rId197" tooltip="巴基斯坦" display="https://zh.wikipedia.org/wiki/%E5%B7%B4%E5%9F%BA%E6%96%AF%E5%9D%A6" xr:uid="{63D0DD8C-51F2-42C2-A063-DD284DBDF057}"/>
    <hyperlink ref="G99" r:id="rId198" tooltip="伊斯蘭瑪巴德" display="https://zh.wikipedia.org/wiki/%E4%BC%8A%E6%96%AF%E5%85%B0%E5%A0%A1" xr:uid="{16807E83-3F1F-4201-BAE1-13B6550D69BD}"/>
    <hyperlink ref="F100" r:id="rId199" tooltip="巴勒斯坦國" display="https://zh.wikipedia.org/wiki/%E5%B7%B4%E5%8B%92%E6%96%AF%E5%9D%A6%E5%9B%BD" xr:uid="{7BF9C889-A8F0-4D12-9AEB-73A367155C49}"/>
    <hyperlink ref="G100" r:id="rId200" tooltip="耶路撒冷" display="https://zh.wikipedia.org/wiki/%E8%80%B6%E8%B7%AF%E6%92%92%E5%86%B7" xr:uid="{5DB84115-6193-4A6F-9E9D-D4FFFACA8324}"/>
    <hyperlink ref="F101" r:id="rId201" tooltip="菲律賓" display="https://zh.wikipedia.org/wiki/%E8%8F%B2%E5%BE%8B%E5%AE%BE" xr:uid="{722CBA50-CD72-4B57-9C66-596D06820795}"/>
    <hyperlink ref="G101" r:id="rId202" tooltip="馬尼拉" display="https://zh.wikipedia.org/wiki/%E9%A9%AC%E5%B0%BC%E6%8B%89" xr:uid="{8F478287-11CC-4196-BDA9-B7FA87257618}"/>
    <hyperlink ref="F102" r:id="rId203" tooltip="卡達" display="https://zh.wikipedia.org/wiki/%E5%8D%A1%E5%A1%94%E5%B0%94" xr:uid="{ED7842B1-00D7-44FF-B1E9-E283A739DB76}"/>
    <hyperlink ref="G102" r:id="rId204" tooltip="杜哈" display="https://zh.wikipedia.org/wiki/%E5%A4%9A%E5%93%88" xr:uid="{8536FEDA-D697-4CC5-9475-B732B111F6EE}"/>
    <hyperlink ref="F103" r:id="rId205" tooltip="沙烏地阿拉伯" display="https://zh.wikipedia.org/wiki/%E6%B2%99%E7%89%B9%E9%98%BF%E6%8B%89%E4%BC%AF" xr:uid="{8CBCC1ED-DB92-460D-B8AB-FA72E9394D84}"/>
    <hyperlink ref="G103" r:id="rId206" tooltip="利雅德" display="https://zh.wikipedia.org/wiki/%E5%88%A9%E9%9B%85%E5%BE%97" xr:uid="{58BADF51-747D-403F-930C-E04E3E980331}"/>
    <hyperlink ref="F104" r:id="rId207" tooltip="新加坡" display="https://zh.wikipedia.org/wiki/%E6%96%B0%E5%8A%A0%E5%9D%A1" xr:uid="{ACD50073-BC06-4A1C-B3AB-D6B92C15BC23}"/>
    <hyperlink ref="G104" r:id="rId208" tooltip="新加坡" display="https://zh.wikipedia.org/wiki/%E6%96%B0%E5%8A%A0%E5%9D%A1" xr:uid="{2F91008E-1B07-401F-8060-D12B43AA5D12}"/>
    <hyperlink ref="F105" r:id="rId209" tooltip="斯里蘭卡" display="https://zh.wikipedia.org/wiki/%E6%96%AF%E9%87%8C%E5%85%B0%E5%8D%A1" xr:uid="{D9DC942F-1556-49A3-8EF0-77E204DD6779}"/>
    <hyperlink ref="G105" r:id="rId210" tooltip="斯里賈亞瓦德納普拉科特" display="https://zh.wikipedia.org/wiki/%E6%96%AF%E9%87%8C%E8%B3%88%E4%BA%9E%E7%93%A6%E5%BE%B7%E7%B4%8D%E6%99%AE%E6%8B%89%E7%A7%91%E7%89%B9" xr:uid="{DC8E65FD-C3E9-4A89-A2C3-EFF63B7492A6}"/>
    <hyperlink ref="F106" r:id="rId211" tooltip="敘利亞" display="https://zh.wikipedia.org/wiki/%E5%8F%99%E5%88%A9%E4%BA%9A" xr:uid="{FB93A3BB-B19E-460D-9C84-2796556BCF9F}"/>
    <hyperlink ref="G106" r:id="rId212" tooltip="大馬士革" display="https://zh.wikipedia.org/wiki/%E5%A4%A7%E9%A9%AC%E5%A3%AB%E9%9D%A9" xr:uid="{C4D40F4A-FFAC-4BCF-A92A-B751296F208D}"/>
    <hyperlink ref="F107" r:id="rId213" tooltip="塔吉克" display="https://zh.wikipedia.org/wiki/%E5%A1%94%E5%90%89%E5%85%8B%E6%96%AF%E5%9D%A6" xr:uid="{692B8E42-7E44-45AE-A95A-3F810CDBD057}"/>
    <hyperlink ref="G107" r:id="rId214" tooltip="杜尚貝" display="https://zh.wikipedia.org/wiki/%E6%9D%9C%E5%B0%9A%E5%88%AB" xr:uid="{39DEE0E2-3194-4C3D-8377-BA0E979763A0}"/>
    <hyperlink ref="F108" r:id="rId215" tooltip="泰國" display="https://zh.wikipedia.org/wiki/%E6%B3%B0%E5%9B%BD" xr:uid="{31FA56B5-FFB7-4C8F-874F-0E25E2BCD1B2}"/>
    <hyperlink ref="G108" r:id="rId216" tooltip="曼谷" display="https://zh.wikipedia.org/wiki/%E6%9B%BC%E8%B0%B7" xr:uid="{90061B4C-FA09-4352-82B0-2DD76186742B}"/>
    <hyperlink ref="F109" r:id="rId217" tooltip="東帝汶" display="https://zh.wikipedia.org/wiki/%E4%B8%9C%E5%B8%9D%E6%B1%B6" xr:uid="{8045D36F-8CAD-48D5-91C3-31B8DE3EE7F7}"/>
    <hyperlink ref="G109" r:id="rId218" tooltip="狄力" display="https://zh.wikipedia.org/wiki/%E5%B8%9D%E5%8A%9B" xr:uid="{75263AB5-36D5-41ED-B2E3-C298B5721B52}"/>
    <hyperlink ref="F110" r:id="rId219" tooltip="土耳其" display="https://zh.wikipedia.org/wiki/%E5%9C%9F%E8%80%B3%E5%85%B6" xr:uid="{7D906342-5A1B-42EF-95BB-80EDCB7622B8}"/>
    <hyperlink ref="G110" r:id="rId220" tooltip="安卡拉" display="https://zh.wikipedia.org/wiki/%E5%AE%89%E5%8D%A1%E6%8B%89" xr:uid="{51B735E3-8A27-4CD8-A79F-2540FE1ED7B9}"/>
    <hyperlink ref="F111" r:id="rId221" tooltip="土庫曼" display="https://zh.wikipedia.org/wiki/%E5%9C%9F%E5%BA%93%E6%9B%BC%E6%96%AF%E5%9D%A6" xr:uid="{485E3DEB-C267-4BF3-A46B-72C614D000C2}"/>
    <hyperlink ref="G111" r:id="rId222" tooltip="阿什哈巴特" display="https://zh.wikipedia.org/wiki/%E9%98%BF%E4%BB%80%E5%93%88%E5%B7%B4%E5%BE%B7" xr:uid="{2BFB256A-22A0-4CD6-B24C-A296FC4CDAAC}"/>
    <hyperlink ref="F112" r:id="rId223" tooltip="阿拉伯聯合大公國" display="https://zh.wikipedia.org/wiki/%E9%98%BF%E6%8B%89%E4%BC%AF%E8%81%94%E5%90%88%E9%85%8B%E9%95%BF%E5%9B%BD" xr:uid="{EBB9B4A1-295B-4E8E-A3F8-AFF0A76AA9C4}"/>
    <hyperlink ref="G112" r:id="rId224" tooltip="阿布達比" display="https://zh.wikipedia.org/wiki/%E9%98%BF%E5%B8%83%E6%89%8E%E6%AF%94" xr:uid="{A2FE12F0-DBDB-40DC-9000-47C4133B7C09}"/>
    <hyperlink ref="F113" r:id="rId225" tooltip="烏茲別克" display="https://zh.wikipedia.org/wiki/%E4%B9%8C%E5%85%B9%E5%88%AB%E5%85%8B%E6%96%AF%E5%9D%A6" xr:uid="{39C92C3D-D0E9-45B4-B4C2-B2A7432A483D}"/>
    <hyperlink ref="G113" r:id="rId226" tooltip="塔什干" display="https://zh.wikipedia.org/wiki/%E5%A1%94%E4%BB%80%E5%B9%B2" xr:uid="{1B72C7F7-4551-4CB6-BDBF-519FF8A43504}"/>
    <hyperlink ref="F114" r:id="rId227" tooltip="越南" display="https://zh.wikipedia.org/wiki/%E8%B6%8A%E5%8D%97" xr:uid="{08EF4FB9-82BB-49AA-9322-E9933009E4DC}"/>
    <hyperlink ref="G114" r:id="rId228" tooltip="河內" display="https://zh.wikipedia.org/wiki/%E6%B2%B3%E5%86%85" xr:uid="{FC20F8DF-2511-4AD1-BE23-F40E023469D5}"/>
    <hyperlink ref="F115" r:id="rId229" tooltip="葉門" display="https://zh.wikipedia.org/wiki/%E4%B9%9F%E9%97%A8" xr:uid="{85254FA9-A74C-49EF-A07C-4D4F09A334A5}"/>
    <hyperlink ref="G115" r:id="rId230" tooltip="沙那" display="https://zh.wikipedia.org/wiki/%E8%90%A8%E9%82%A3" xr:uid="{1F29B354-A09E-49CC-9747-7A20A1956BD9}"/>
    <hyperlink ref="F116" r:id="rId231" tooltip="阿布哈茲" display="https://zh.wikipedia.org/wiki/%E9%98%BF%E5%B8%83%E5%93%88%E5%85%B9" xr:uid="{ADED6315-7EAB-4C2C-80F7-2BBAB420CE58}"/>
    <hyperlink ref="G116" r:id="rId232" tooltip="蘇呼米" display="https://zh.wikipedia.org/wiki/%E8%8B%8F%E5%91%BC%E7%B1%B3" xr:uid="{EC0C1276-21EF-42AC-BA63-244914896004}"/>
    <hyperlink ref="J116" r:id="rId233" tooltip="未被國際普遍承認國家列表" display="https://zh.wikipedia.org/wiki/%E6%9C%AA%E8%A2%AB%E5%9B%BD%E9%99%85%E6%99%AE%E9%81%8D%E6%89%BF%E8%AE%A4%E5%9B%BD%E5%AE%B6%E5%88%97%E8%A1%A8" xr:uid="{C9167B11-B210-4A84-BBB2-E20B478B0937}"/>
    <hyperlink ref="F117" r:id="rId234" tooltip="臺灣" display="https://zh.wikipedia.org/wiki/%E8%87%BA%E7%81%A3" xr:uid="{1A0D89EE-6649-4105-B5B1-22338CEB23E2}"/>
    <hyperlink ref="G117" r:id="rId235" tooltip="臺北市" display="https://zh.wikipedia.org/wiki/%E8%87%BA%E5%8C%97%E5%B8%82" xr:uid="{2D5D53EA-2B86-46C4-A925-4213131A931B}"/>
    <hyperlink ref="J117" r:id="rId236" tooltip="未被國際普遍承認國家列表" display="https://zh.wikipedia.org/wiki/%E6%9C%AA%E8%A2%AB%E5%9B%BD%E9%99%85%E6%99%AE%E9%81%8D%E6%89%BF%E8%AE%A4%E5%9B%BD%E5%AE%B6%E5%88%97%E8%A1%A8" xr:uid="{ACF39C76-AF0D-4B06-967F-16E3B972E6C0}"/>
    <hyperlink ref="F118" r:id="rId237" tooltip="阿爾察赫" display="https://zh.wikipedia.org/wiki/%E9%98%BF%E7%88%BE%E5%AF%9F%E8%B5%AB" xr:uid="{D5B8CF4D-C5B0-46B0-A578-ECB5D67D156A}"/>
    <hyperlink ref="G118" r:id="rId238" tooltip="斯捷潘奈克特" display="https://zh.wikipedia.org/wiki/%E6%96%AF%E6%8D%B7%E6%BD%98%E7%BA%B3%E5%85%8B%E7%89%B9" xr:uid="{0F10A8E6-24A1-4A02-AB41-4BD124AFBDA7}"/>
    <hyperlink ref="J118" r:id="rId239" tooltip="未被國際普遍承認國家列表" display="https://zh.wikipedia.org/wiki/%E6%9C%AA%E8%A2%AB%E5%9B%BD%E9%99%85%E6%99%AE%E9%81%8D%E6%89%BF%E8%AE%A4%E5%9B%BD%E5%AE%B6%E5%88%97%E8%A1%A8" xr:uid="{977EA55E-BCFA-41AF-A1DA-424AD46FF00A}"/>
    <hyperlink ref="F119" r:id="rId240" tooltip="北賽普勒斯" display="https://zh.wikipedia.org/wiki/%E5%8C%97%E5%A1%9E%E6%B5%A6%E8%B7%AF%E6%96%AF" xr:uid="{CB8061C9-0ACB-4598-8033-F41979AC1F2A}"/>
    <hyperlink ref="G119" r:id="rId241" tooltip="尼柯西亞" display="https://zh.wikipedia.org/wiki/%E5%B0%BC%E7%A7%91%E8%A5%BF%E4%BA%9A" xr:uid="{2FCE1066-EA5D-4B29-9226-F392AE737BB6}"/>
    <hyperlink ref="J119" r:id="rId242" tooltip="未被國際普遍承認國家列表" display="https://zh.wikipedia.org/wiki/%E6%9C%AA%E8%A2%AB%E5%9B%BD%E9%99%85%E6%99%AE%E9%81%8D%E6%89%BF%E8%AE%A4%E5%9B%BD%E5%AE%B6%E5%88%97%E8%A1%A8" xr:uid="{AB3711B7-0634-4B60-B7EF-5845A5AB4881}"/>
    <hyperlink ref="F120" r:id="rId243" tooltip="南奧塞提亞" display="https://zh.wikipedia.org/wiki/%E5%8D%97%E5%A5%A5%E5%A1%9E%E6%A2%AF" xr:uid="{F133BD1E-2D70-47C8-8E99-5996EEEC5479}"/>
    <hyperlink ref="G120" r:id="rId244" tooltip="茲辛瓦利" display="https://zh.wikipedia.org/wiki/%E8%8C%A8%E6%AC%A3%E7%93%A6%E5%88%A9" xr:uid="{47B67C0A-9BCD-45D2-9CEE-8C7FE98A859F}"/>
    <hyperlink ref="J120" r:id="rId245" tooltip="未被國際普遍承認國家列表" display="https://zh.wikipedia.org/wiki/%E6%9C%AA%E8%A2%AB%E5%9B%BD%E9%99%85%E6%99%AE%E9%81%8D%E6%89%BF%E8%AE%A4%E5%9B%BD%E5%AE%B6%E5%88%97%E8%A1%A8" xr:uid="{DB4DA6B5-4A34-4558-8C95-61E4EE2F8EB3}"/>
    <hyperlink ref="F121" r:id="rId246" tooltip="亞克羅提利與德凱利亞" display="https://zh.wikipedia.org/wiki/%E4%BA%9A%E5%85%8B%E7%BD%97%E6%8F%90%E5%88%A9%E4%B8%8E%E5%BE%B7%E5%87%AF%E5%88%A9%E4%BA%9A" xr:uid="{54FCAA91-9584-4B10-9323-68B90B994935}"/>
    <hyperlink ref="G121" r:id="rId247" display="https://zh.wikipedia.org/wiki/%E4%BA%9A%E5%85%8B%E7%BD%97%E6%8F%90%E5%88%A9%E4%B8%8E%E5%BE%B7%E5%87%AF%E5%88%A9%E4%BA%9A" xr:uid="{5F20E9A0-95C9-4549-837F-DB4DE7E1CA66}"/>
    <hyperlink ref="F122" r:id="rId248" tooltip="奧蘭群島" display="https://zh.wikipedia.org/wiki/%E5%A5%A5%E5%85%B0%E7%BE%A4%E5%B2%9B" xr:uid="{1722A164-8ADF-4FC4-B049-76D1EEA0AEDE}"/>
    <hyperlink ref="G122" r:id="rId249" tooltip="瑪麗港" display="https://zh.wikipedia.org/wiki/%E7%8E%9B%E4%B8%BD%E6%B8%AF" xr:uid="{53B649D1-75AE-44DD-AA93-8C8459CC2280}"/>
    <hyperlink ref="J122" r:id="rId250" tooltip="芬蘭行政區劃" display="https://zh.wikipedia.org/wiki/%E8%8A%AC%E5%85%B0%E8%A1%8C%E6%94%BF%E5%8C%BA%E5%88%92" xr:uid="{AF782D77-86C7-439A-B0FC-57B9C18C14C7}"/>
    <hyperlink ref="F123" r:id="rId251" display="https://zh.wikipedia.org/wiki/%E9%98%BF%E5%B0%94%E5%B7%B4%E5%B0%BC%E4%BA%9A" xr:uid="{7E1DEB4B-7E48-4995-83A2-AF5288CC59FE}"/>
    <hyperlink ref="G123" r:id="rId252" tooltip="地拉那" display="https://zh.wikipedia.org/wiki/%E5%9C%B0%E6%8B%89%E9%82%A3" xr:uid="{582126CC-3020-498A-BA04-561054DD7C5C}"/>
    <hyperlink ref="J123" r:id="rId253" tooltip="阿爾巴尼亞行政區劃" display="https://zh.wikipedia.org/wiki/%E9%98%BF%E7%88%BE%E5%B7%B4%E5%B0%BC%E4%BA%9E%E8%A1%8C%E6%94%BF%E5%8D%80%E5%8A%83" xr:uid="{1BC10851-8156-4AFA-ACDA-B19A91126F28}"/>
    <hyperlink ref="F124" r:id="rId254" tooltip="安道爾" display="https://zh.wikipedia.org/wiki/%E5%AE%89%E9%81%93%E5%B0%94" xr:uid="{8F270542-F16D-4BBE-9ECB-6960BE6EE772}"/>
    <hyperlink ref="G124" r:id="rId255" tooltip="老安道爾" display="https://zh.wikipedia.org/wiki/%E5%AE%89%E9%81%93%E5%B0%94%E5%9F%8E" xr:uid="{20661D19-9EE2-4158-AEF6-423F33AD7527}"/>
    <hyperlink ref="F125" r:id="rId256" tooltip="奧地利" display="https://zh.wikipedia.org/wiki/%E5%A5%A5%E5%9C%B0%E5%88%A9" xr:uid="{AE609A51-9C64-4A75-9590-4197C1634101}"/>
    <hyperlink ref="G125" r:id="rId257" tooltip="維也納" display="https://zh.wikipedia.org/wiki/%E7%BB%B4%E4%B9%9F%E7%BA%B3" xr:uid="{951DB82A-AC21-409D-ADC1-D55E37365E08}"/>
    <hyperlink ref="F126" r:id="rId258" tooltip="白俄羅斯" display="https://zh.wikipedia.org/wiki/%E7%99%BD%E4%BF%84%E7%BD%97%E6%96%AF" xr:uid="{008BE106-48BE-4914-8D0B-1309CA571AF7}"/>
    <hyperlink ref="G126" r:id="rId259" tooltip="明斯克" display="https://zh.wikipedia.org/wiki/%E6%98%8E%E6%96%AF%E5%85%8B" xr:uid="{AFC2F299-E069-4226-B96C-DD1F46F64637}"/>
    <hyperlink ref="F127" r:id="rId260" tooltip="比利時" display="https://zh.wikipedia.org/wiki/%E6%AF%94%E5%88%A9%E6%97%B6" xr:uid="{90C0EC71-41A5-4B73-A6E1-ED70041602AC}"/>
    <hyperlink ref="G127" r:id="rId261" tooltip="布魯塞爾" display="https://zh.wikipedia.org/wiki/%E5%B8%83%E9%B2%81%E5%A1%9E%E5%B0%94" xr:uid="{A3739584-D3E2-4803-BA75-D06A46843FBF}"/>
    <hyperlink ref="F128" r:id="rId262" tooltip="波士尼亞與赫塞哥維納" display="https://zh.wikipedia.org/wiki/%E6%B3%A2%E6%96%AF%E5%B0%BC%E4%BA%9A%E5%92%8C%E9%BB%91%E5%A1%9E%E5%93%A5%E7%BB%B4%E9%82%A3" xr:uid="{6FAA82D0-B40D-4677-91AB-BCFA6B299201}"/>
    <hyperlink ref="G128" r:id="rId263" tooltip="未被國際普遍承認國家列表" display="https://zh.wikipedia.org/wiki/%E8%90%A8%E6%8B%89%E7%83%AD%E7%AA%9D" xr:uid="{A9AD72B1-C477-4132-9C2B-540A959A0C8E}"/>
    <hyperlink ref="F129" r:id="rId264" tooltip="保加利亞" display="https://zh.wikipedia.org/wiki/%E4%BF%9D%E5%8A%A0%E5%88%A9%E4%BA%9A" xr:uid="{68793D82-D29B-42AE-8DAA-25A39E5BFB8D}"/>
    <hyperlink ref="G129" r:id="rId265" tooltip="索菲亞" display="https://zh.wikipedia.org/wiki/%E7%B4%A2%E8%8F%B2%E4%BA%9A" xr:uid="{068998B8-AC7A-4F14-BB78-A3DB38894B4C}"/>
    <hyperlink ref="F130" r:id="rId266" tooltip="克羅埃西亞" display="https://zh.wikipedia.org/wiki/%E5%85%8B%E7%BD%97%E5%9C%B0%E4%BA%9A" xr:uid="{4546E14D-086A-4C47-A3D2-14A40BA98DAB}"/>
    <hyperlink ref="G130" r:id="rId267" tooltip="札格瑞布" display="https://zh.wikipedia.org/wiki/%E8%90%A8%E6%A0%BC%E5%8B%92%E5%B8%83" xr:uid="{8A8C69FA-0C1B-4C56-B093-50F56F40238C}"/>
    <hyperlink ref="F132" r:id="rId268" tooltip="捷克共和國" display="https://zh.wikipedia.org/wiki/%E6%8D%B7%E5%85%8B%E5%85%B1%E5%92%8C%E5%9B%BD" xr:uid="{6EA2D895-0172-41DC-9C08-E834F3FF08F2}"/>
    <hyperlink ref="G132" r:id="rId269" tooltip="布拉格" display="https://zh.wikipedia.org/wiki/%E5%B8%83%E6%8B%89%E6%A0%BC" xr:uid="{F8EF99A1-C375-4953-BAFD-9589A4FBC9F1}"/>
    <hyperlink ref="F133" r:id="rId270" tooltip="丹麥" display="https://zh.wikipedia.org/wiki/%E4%B8%B9%E9%BA%A6" xr:uid="{E84D4BAE-2365-4D7F-AB71-6921139F8B42}"/>
    <hyperlink ref="G133" r:id="rId271" tooltip="哥本哈根" display="https://zh.wikipedia.org/wiki/%E5%93%A5%E6%9C%AC%E5%93%88%E6%A0%B9" xr:uid="{362762E8-A012-43FA-AE53-9872D9BDD616}"/>
    <hyperlink ref="F134" r:id="rId272" tooltip="愛沙尼亞" display="https://zh.wikipedia.org/wiki/%E7%88%B1%E6%B2%99%E5%B0%BC%E4%BA%9A" xr:uid="{09B00875-CC05-4BF6-B975-1843A099A0B6}"/>
    <hyperlink ref="G134" r:id="rId273" tooltip="塔林" display="https://zh.wikipedia.org/wiki/%E5%A1%94%E6%9E%97" xr:uid="{55906033-A17B-42B1-A702-F3907DE9BDF3}"/>
    <hyperlink ref="F135" r:id="rId274" tooltip="法羅群島" display="https://zh.wikipedia.org/wiki/%E6%B3%95%E7%BD%97%E7%BE%A4%E5%B2%9B" xr:uid="{43A66D6E-8E6E-409C-A652-1A9A0CA98AFE}"/>
    <hyperlink ref="G135" r:id="rId275" tooltip="托爾斯港" display="https://zh.wikipedia.org/wiki/%E6%89%98%E7%88%BE%E6%96%AF%E6%B8%AF" xr:uid="{726C3BDA-8362-4F33-B1D6-E4884B3747B2}"/>
    <hyperlink ref="J135" r:id="rId276" tooltip="丹麥行政區劃" display="https://zh.wikipedia.org/wiki/%E4%B8%B9%E9%BA%A6%E8%A1%8C%E6%94%BF%E5%8C%BA%E5%88%92" xr:uid="{CAECE2C8-25C1-45AB-9FC5-8D604F731B0C}"/>
    <hyperlink ref="F136" r:id="rId277" tooltip="芬蘭" display="https://zh.wikipedia.org/wiki/%E8%8A%AC%E5%85%B0" xr:uid="{FAAFD86B-F1C2-400E-BC0E-A1AFF382B7FC}"/>
    <hyperlink ref="G136" r:id="rId278" tooltip="赫爾辛基" display="https://zh.wikipedia.org/wiki/%E8%B5%AB%E5%B0%94%E8%BE%9B%E5%9F%BA" xr:uid="{57C8C454-A162-42DC-8CE6-61F2F63084AD}"/>
    <hyperlink ref="F137" r:id="rId279" tooltip="法國" display="https://zh.wikipedia.org/wiki/%E6%B3%95%E5%9B%BD" xr:uid="{52F0D8AA-7CFF-4855-BED9-A50BA52DA1FF}"/>
    <hyperlink ref="G137" r:id="rId280" tooltip="巴黎" display="https://zh.wikipedia.org/wiki/%E5%B7%B4%E9%BB%8E" xr:uid="{D76BFA70-07C4-4DC9-A848-87126FD857CE}"/>
    <hyperlink ref="F138" r:id="rId281" tooltip="德國" display="https://zh.wikipedia.org/wiki/%E5%BE%B7%E5%9B%BD" xr:uid="{C4F6E23D-48E2-45EE-BE80-CD80699FE822}"/>
    <hyperlink ref="G138" r:id="rId282" tooltip="柏林" display="https://zh.wikipedia.org/wiki/%E6%9F%8F%E6%9E%97" xr:uid="{ABBDC3FF-291F-42BC-B458-6C9D6CC4F962}"/>
    <hyperlink ref="F139" r:id="rId283" tooltip="直布羅陀" display="https://zh.wikipedia.org/wiki/%E7%9B%B4%E5%B8%83%E7%BD%97%E9%99%80" xr:uid="{4B049C3F-9C8C-4550-96CB-C2487695C47A}"/>
    <hyperlink ref="G139" r:id="rId284" tooltip="直布羅陀" display="https://zh.wikipedia.org/wiki/%E7%9B%B4%E5%B8%83%E7%BD%97%E9%99%80" xr:uid="{A4BF3102-8BD6-4E0F-A2C8-A34D99F677B5}"/>
    <hyperlink ref="J139" r:id="rId285" tooltip="英國海外領土" display="https://zh.wikipedia.org/wiki/%E8%8B%B1%E5%9B%BD%E6%B5%B7%E5%A4%96%E9%A2%86%E5%9C%9F" xr:uid="{17FA0D22-805A-445C-BAFB-0BFCD5D85043}"/>
    <hyperlink ref="F140" r:id="rId286" tooltip="希臘" display="https://zh.wikipedia.org/wiki/%E5%B8%8C%E8%85%8A" xr:uid="{042189FC-EB69-46DB-9BCE-B4B9396DA729}"/>
    <hyperlink ref="G140" r:id="rId287" tooltip="雅典" display="https://zh.wikipedia.org/wiki/%E9%9B%85%E5%85%B8" xr:uid="{DDBB37A7-96D5-49DF-9EEC-B973BCB57BBE}"/>
    <hyperlink ref="F141" r:id="rId288" tooltip="根西島" display="https://zh.wikipedia.org/wiki/%E6%A0%B9%E8%A5%BF%E5%B2%9B" xr:uid="{BA9B83FA-A9DA-4B46-8201-4629F9FBA7E4}"/>
    <hyperlink ref="G141" r:id="rId289" tooltip="聖彼得港" display="https://zh.wikipedia.org/wiki/%E5%9C%A3%E5%BD%BC%E5%BE%97%E6%B8%AF" xr:uid="{109E9D8F-54CE-45F7-975C-456FB8FDF90D}"/>
    <hyperlink ref="J141" r:id="rId290" tooltip="英國皇家屬地" display="https://zh.wikipedia.org/wiki/%E8%8B%B1%E5%9B%BD%E7%9A%87%E5%AE%B6%E5%B1%9E%E5%9C%B0" xr:uid="{562624D9-B9E2-44AF-BB09-6911679D20F6}"/>
    <hyperlink ref="F142" r:id="rId291" tooltip="匈牙利" display="https://zh.wikipedia.org/wiki/%E5%8C%88%E7%89%99%E5%88%A9" xr:uid="{DBD3FFE3-F84C-4291-8B2E-696A96886608}"/>
    <hyperlink ref="G142" r:id="rId292" tooltip="布達佩斯" display="https://zh.wikipedia.org/wiki/%E5%B8%83%E8%BE%BE%E4%BD%A9%E6%96%AF" xr:uid="{11B4E901-2252-4ACB-B320-DD08875EC1DC}"/>
    <hyperlink ref="F143" r:id="rId293" tooltip="冰島" display="https://zh.wikipedia.org/wiki/%E5%86%B0%E5%B2%9B" xr:uid="{AC85BFC0-8076-4589-805C-ABF677680A7D}"/>
    <hyperlink ref="G143" r:id="rId294" tooltip="雷克雅維克" display="https://zh.wikipedia.org/wiki/%E9%9B%B7%E5%85%8B%E9%9B%85%E6%9C%AA%E5%85%8B" xr:uid="{82910041-7771-4FFD-92BF-BF6385EEDD0B}"/>
    <hyperlink ref="F144" r:id="rId295" tooltip="愛爾蘭共和國" display="https://zh.wikipedia.org/wiki/%E7%88%B1%E5%B0%94%E5%85%B0%E5%85%B1%E5%92%8C%E5%9B%BD" xr:uid="{19B61DF8-C3D2-4CBD-902A-C475A7BBD96F}"/>
    <hyperlink ref="G144" r:id="rId296" tooltip="都柏林" display="https://zh.wikipedia.org/wiki/%E9%83%BD%E6%9F%8F%E6%9E%97" xr:uid="{58913EA6-A0BF-4DBA-BC8C-18A2B3B23D4F}"/>
    <hyperlink ref="F145" r:id="rId297" tooltip="曼島" display="https://zh.wikipedia.org/wiki/%E9%A9%AC%E6%81%A9%E5%B2%9B" xr:uid="{D3CE156C-E021-47BA-85E9-2F05B3EBF006}"/>
    <hyperlink ref="G145" r:id="rId298" tooltip="道格拉斯 (曼島)" display="https://zh.wikipedia.org/wiki/%E9%81%93%E6%A0%BC%E6%8B%89%E6%96%AF_(%E9%A9%AC%E6%81%A9%E5%B2%9B)" xr:uid="{FD6C2E24-E559-4B06-973C-217F8EA0390E}"/>
    <hyperlink ref="J145" r:id="rId299" tooltip="英國皇家屬地" display="https://zh.wikipedia.org/wiki/%E8%8B%B1%E5%9B%BD%E7%9A%87%E5%AE%B6%E5%B1%9E%E5%9C%B0" xr:uid="{1DC46192-D75D-4588-802B-8C2DFFB015CF}"/>
    <hyperlink ref="F146" r:id="rId300" tooltip="義大利" display="https://zh.wikipedia.org/wiki/%E6%84%8F%E5%A4%A7%E5%88%A9" xr:uid="{B94F26D6-EC71-4B71-88AC-E427402CBAD1}"/>
    <hyperlink ref="G146" r:id="rId301" tooltip="羅馬" display="https://zh.wikipedia.org/wiki/%E7%BD%97%E9%A9%AC" xr:uid="{46579A3A-049D-4F19-B907-A40D37F42BC3}"/>
    <hyperlink ref="F147" r:id="rId302" tooltip="澤西島" display="https://zh.wikipedia.org/wiki/%E6%B3%BD%E8%A5%BF%E5%B2%9B" xr:uid="{C74B8F7F-E3BA-4701-B154-781902E21574}"/>
    <hyperlink ref="G147" r:id="rId303" tooltip="聖赫利爾" display="https://zh.wikipedia.org/wiki/%E5%9C%A3%E8%B5%AB%E5%88%A9%E5%B0%94" xr:uid="{CC0A1FE4-1741-41B0-A85C-B9E5C4FA7DCE}"/>
    <hyperlink ref="J147" r:id="rId304" tooltip="英國皇家屬地" display="https://zh.wikipedia.org/wiki/%E8%8B%B1%E5%9B%BD%E7%9A%87%E5%AE%B6%E5%B1%9E%E5%9C%B0" xr:uid="{8A322A87-06C6-44CE-B5D7-46F2C35A7048}"/>
    <hyperlink ref="F148" r:id="rId305" tooltip="拉脫維亞" display="https://zh.wikipedia.org/wiki/%E6%8B%89%E8%84%B1%E7%BB%B4%E4%BA%9A" xr:uid="{378A781E-B68E-435A-8952-F9E0E2887A66}"/>
    <hyperlink ref="G148" r:id="rId306" tooltip="里加" display="https://zh.wikipedia.org/wiki/%E9%87%8C%E5%8A%A0" xr:uid="{BDBFE5DF-8651-4242-B7A1-76A031A5A2BF}"/>
    <hyperlink ref="F149" r:id="rId307" tooltip="列支敦斯登" display="https://zh.wikipedia.org/wiki/%E5%88%97%E6%94%AF%E6%95%A6%E5%A3%AB%E7%99%BB" xr:uid="{0B6F9EB2-98E5-4F44-9FF4-5F4572770C19}"/>
    <hyperlink ref="G149" r:id="rId308" tooltip="瓦都茲" display="https://zh.wikipedia.org/wiki/%E7%93%A6%E6%9D%9C%E5%85%B9" xr:uid="{316CE8C0-0E2A-4AA5-A984-8AF76C75D601}"/>
    <hyperlink ref="F150" r:id="rId309" tooltip="立陶宛" display="https://zh.wikipedia.org/wiki/%E7%AB%8B%E9%99%B6%E5%AE%9B" xr:uid="{E2E27EA2-93CE-4F6D-A4B7-28B86BA51831}"/>
    <hyperlink ref="G150" r:id="rId310" tooltip="維爾紐斯" display="https://zh.wikipedia.org/wiki/%E7%BB%B4%E5%B0%94%E7%BA%BD%E6%96%AF" xr:uid="{756AEE61-490E-4E45-8CE7-44E6A4503011}"/>
    <hyperlink ref="F151" r:id="rId311" tooltip="盧森堡" display="https://zh.wikipedia.org/wiki/%E5%8D%A2%E6%A3%AE%E5%A0%A1" xr:uid="{674AD8FE-8ABC-4C45-9E7A-9124141D010B}"/>
    <hyperlink ref="G151" r:id="rId312" tooltip="盧森堡市" display="https://zh.wikipedia.org/wiki/%E5%8D%A2%E6%A3%AE%E5%A0%A1%E5%B8%82" xr:uid="{5517C836-1A0D-4DD8-AA5A-CE58528BFD36}"/>
    <hyperlink ref="F152" r:id="rId313" tooltip="北馬其頓" display="https://zh.wikipedia.org/wiki/%E5%8C%97%E9%A9%AC%E5%85%B6%E9%A1%BF" xr:uid="{4F2A3C16-1F7F-4F91-B813-6EAF5C9297D2}"/>
    <hyperlink ref="G152" r:id="rId314" tooltip="史高比耶" display="https://zh.wikipedia.org/wiki/%E6%96%AF%E7%A7%91%E6%99%AE%E9%87%8C" xr:uid="{75489B30-59B8-4EDC-A094-309049AC1447}"/>
    <hyperlink ref="F153" r:id="rId315" tooltip="馬爾他" display="https://zh.wikipedia.org/wiki/%E9%A9%AC%E8%80%B3%E4%BB%96" xr:uid="{C754219D-6983-4699-B738-70B38CE7B467}"/>
    <hyperlink ref="G153" r:id="rId316" tooltip="瓦勒他" display="https://zh.wikipedia.org/wiki/%E7%93%A6%E8%8E%B1%E5%A1%94" xr:uid="{53B44829-FF9D-409C-B4A8-F24CF5032E29}"/>
    <hyperlink ref="F154" r:id="rId317" tooltip="摩爾多瓦" display="https://zh.wikipedia.org/wiki/%E6%91%A9%E5%B0%94%E5%A4%9A%E7%93%A6" xr:uid="{82769621-7156-492F-A254-0EAF3A6E9917}"/>
    <hyperlink ref="G154" r:id="rId318" tooltip="基希訥烏" display="https://zh.wikipedia.org/wiki/%E5%9F%BA%E5%B8%8C%E8%AE%B7%E4%B9%8C" xr:uid="{5397D9F5-C85D-480B-B4D5-35EEAC642FDD}"/>
    <hyperlink ref="F155" r:id="rId319" tooltip="摩納哥" display="https://zh.wikipedia.org/wiki/%E6%91%A9%E7%BA%B3%E5%93%A5" xr:uid="{90F23C6D-DCF4-4235-B10C-A4A076E90CF4}"/>
    <hyperlink ref="G155" r:id="rId320" tooltip="摩納哥" display="https://zh.wikipedia.org/wiki/%E6%91%A9%E7%BA%B3%E5%93%A5" xr:uid="{7E254ED0-5A16-443E-A67B-3B178086976C}"/>
    <hyperlink ref="F156" r:id="rId321" tooltip="蒙特內哥羅共和國" display="https://zh.wikipedia.org/wiki/%E9%BB%91%E5%B1%B1%E5%85%B1%E5%92%8C%E5%9B%BD" xr:uid="{DE7E44B3-69BA-4753-B329-E7BCF8024CED}"/>
    <hyperlink ref="G156" r:id="rId322" tooltip="波德里查" display="https://zh.wikipedia.org/wiki/%E6%B3%A2%E5%BE%B7%E6%88%88%E9%87%8C%E5%AF%9F" xr:uid="{A819530B-E4C0-4F38-8A0D-4D9D2228469D}"/>
    <hyperlink ref="F157" r:id="rId323" tooltip="荷蘭" display="https://zh.wikipedia.org/wiki/%E8%8D%B7%E5%85%B0" xr:uid="{E77767E5-BF8F-4C3D-866A-30C33725A899}"/>
    <hyperlink ref="G157" r:id="rId324" tooltip="阿姆斯特丹" display="https://zh.wikipedia.org/wiki/%E9%98%BF%E5%A7%86%E6%96%AF%E7%89%B9%E4%B8%B9" xr:uid="{CE39283D-FBDA-4CCD-A3A4-9122743DD658}"/>
    <hyperlink ref="F158" r:id="rId325" tooltip="挪威" display="https://zh.wikipedia.org/wiki/%E6%8C%AA%E5%A8%81" xr:uid="{E8BB640C-2DA5-4AA0-9C4C-86037021925B}"/>
    <hyperlink ref="G158" r:id="rId326" tooltip="奧斯陸" display="https://zh.wikipedia.org/wiki/%E5%A5%A5%E6%96%AF%E9%99%86" xr:uid="{DB09F070-6652-449A-B6E0-4A1FED515432}"/>
    <hyperlink ref="F159" r:id="rId327" tooltip="波蘭" display="https://zh.wikipedia.org/wiki/%E6%B3%A2%E5%85%B0" xr:uid="{FC5FBBB7-5FB0-4B79-91BA-DA2C7A53DE26}"/>
    <hyperlink ref="G159" r:id="rId328" tooltip="華沙" display="https://zh.wikipedia.org/wiki/%E5%8D%8E%E6%B2%99" xr:uid="{0E5AE083-CBD5-4457-9814-70EFDE496696}"/>
    <hyperlink ref="F160" r:id="rId329" tooltip="葡萄牙" display="https://zh.wikipedia.org/wiki/%E8%91%A1%E8%90%84%E7%89%99" xr:uid="{3722647A-83CE-433D-8A81-37755906BA35}"/>
    <hyperlink ref="G160" r:id="rId330" tooltip="里斯本" display="https://zh.wikipedia.org/wiki/%E9%87%8C%E6%96%AF%E6%9C%AC" xr:uid="{5015CFF3-7670-4056-8FCE-050D9ED2DFDC}"/>
    <hyperlink ref="F161" r:id="rId331" tooltip="羅馬尼亞" display="https://zh.wikipedia.org/wiki/%E7%BD%97%E9%A9%AC%E5%B0%BC%E4%BA%9A" xr:uid="{CD0582B7-96AC-4330-82C4-720339C646C2}"/>
    <hyperlink ref="G161" r:id="rId332" tooltip="布加勒斯特" display="https://zh.wikipedia.org/wiki/%E5%B8%83%E5%8A%A0%E5%8B%92%E6%96%AF%E7%89%B9" xr:uid="{C7A1D688-060B-4F22-A095-C97FC271F0ED}"/>
    <hyperlink ref="F162" r:id="rId333" tooltip="俄羅斯" display="https://zh.wikipedia.org/wiki/%E4%BF%84%E7%BD%97%E6%96%AF" xr:uid="{8FF190E7-8789-4E67-9593-1AAF2EA0EB5B}"/>
    <hyperlink ref="G162" r:id="rId334" tooltip="莫斯科" display="https://zh.wikipedia.org/wiki/%E8%8E%AB%E6%96%AF%E7%A7%91" xr:uid="{CF4B5BFC-E282-4F9F-9ADB-DCB8A9FE9896}"/>
    <hyperlink ref="F163" r:id="rId335" tooltip="聖馬利諾" display="https://zh.wikipedia.org/wiki/%E5%9C%A3%E9%A9%AC%E5%8A%9B%E8%AF%BA" xr:uid="{62B16140-44D3-4300-86F4-CB83DCEAEA3F}"/>
    <hyperlink ref="G163" r:id="rId336" tooltip="聖馬利諾 (城市)" display="https://zh.wikipedia.org/wiki/%E5%9C%A3%E9%A9%AC%E5%8A%9B%E8%AF%BA_(%E5%9F%8E%E5%B8%82)" xr:uid="{0702FF67-ED11-4AA2-9022-48E4525F1B6E}"/>
    <hyperlink ref="F164" r:id="rId337" tooltip="塞爾維亞" display="https://zh.wikipedia.org/wiki/%E5%A1%9E%E5%B0%94%E7%BB%B4%E4%BA%9A" xr:uid="{B691C1A2-7F07-4203-9D06-7B82DFC23554}"/>
    <hyperlink ref="G164" r:id="rId338" tooltip="貝爾格勒" display="https://zh.wikipedia.org/wiki/%E8%B4%9D%E5%B0%94%E6%A0%BC%E8%8E%B1%E5%BE%B7" xr:uid="{46234D0F-0D72-4F02-B465-F97FE6D42260}"/>
    <hyperlink ref="F165" r:id="rId339" tooltip="斯洛伐克" display="https://zh.wikipedia.org/wiki/%E6%96%AF%E6%B4%9B%E4%BC%90%E5%85%8B" xr:uid="{CB78D682-70B5-473A-82B5-7F9CA68E46AF}"/>
    <hyperlink ref="G165" r:id="rId340" tooltip="布拉提斯拉瓦" display="https://zh.wikipedia.org/wiki/%E5%B8%83%E6%8B%89%E8%BF%AA%E6%96%AF%E6%8B%89%E5%8F%91" xr:uid="{66697785-42AE-432B-A600-09D9E6D786B1}"/>
    <hyperlink ref="F166" r:id="rId341" tooltip="斯洛維尼亞" display="https://zh.wikipedia.org/wiki/%E6%96%AF%E6%B4%9B%E6%96%87%E5%B0%BC%E4%BA%9A" xr:uid="{72137428-79F1-4C45-9B3C-DE45FCC487D7}"/>
    <hyperlink ref="G166" r:id="rId342" tooltip="盧比安納" display="https://zh.wikipedia.org/wiki/%E5%8D%A2%E5%B8%83%E5%B0%94%E9%9B%85%E9%82%A3" xr:uid="{48E78E89-FDC3-46CB-9CBC-1CB51F3FD2FD}"/>
    <hyperlink ref="F167" r:id="rId343" tooltip="西班牙" display="https://zh.wikipedia.org/wiki/%E8%A5%BF%E7%8F%AD%E7%89%99" xr:uid="{D6CDBCD5-F1D1-4B29-82A5-4111A0E16532}"/>
    <hyperlink ref="G167" r:id="rId344" tooltip="馬德里" display="https://zh.wikipedia.org/wiki/%E9%A9%AC%E5%BE%B7%E9%87%8C" xr:uid="{6022D2D4-857D-4A61-A514-B2EA9CDC5BEB}"/>
    <hyperlink ref="F168" r:id="rId345" tooltip="斯瓦巴" display="https://zh.wikipedia.org/wiki/%E6%96%AF%E7%93%A6%E5%B7%B4" xr:uid="{582836BF-930C-43EC-8474-644D156DB9EC}"/>
    <hyperlink ref="G168" r:id="rId346" tooltip="隆雅市" display="https://zh.wikipedia.org/wiki/%E9%9A%86%E9%9B%85%E5%B8%82" xr:uid="{54E8A461-29F2-47DB-9E96-AFF538978E00}"/>
    <hyperlink ref="J168" r:id="rId347" tooltip="挪威屬地" display="https://zh.wikipedia.org/wiki/%E6%8C%AA%E5%A8%81%E5%B1%9E%E5%9C%B0" xr:uid="{822B57EC-AF81-426B-A424-788211382822}"/>
    <hyperlink ref="F169" r:id="rId348" tooltip="瑞典" display="https://zh.wikipedia.org/wiki/%E7%91%9E%E5%85%B8" xr:uid="{2B3B1108-70B7-4201-B999-6552F5092699}"/>
    <hyperlink ref="G169" r:id="rId349" tooltip="斯德哥爾摩" display="https://zh.wikipedia.org/wiki/%E6%96%AF%E5%BE%B7%E5%93%A5%E5%B0%94%E6%91%A9" xr:uid="{C31FCFB6-94E6-4FBC-98FB-FA672496C546}"/>
    <hyperlink ref="F170" r:id="rId350" tooltip="瑞士" display="https://zh.wikipedia.org/wiki/%E7%91%9E%E5%A3%AB" xr:uid="{AC5FAD13-1FA6-45AA-ACE5-E758DA45F229}"/>
    <hyperlink ref="G170" r:id="rId351" tooltip="伯爾尼" display="https://zh.wikipedia.org/wiki/%E4%BC%AF%E5%B0%94%E5%B0%BC" xr:uid="{BB9F990B-851F-43B3-8ECC-B1BFC33E8D57}"/>
    <hyperlink ref="F171" r:id="rId352" tooltip="烏克蘭" display="https://zh.wikipedia.org/wiki/%E4%B9%8C%E5%85%8B%E5%85%B0" xr:uid="{D18F066E-478A-4F52-80AE-A3DEAF1FE13C}"/>
    <hyperlink ref="G171" r:id="rId353" tooltip="基輔" display="https://zh.wikipedia.org/wiki/%E5%9F%BA%E8%BE%85" xr:uid="{22A8783F-C106-44E9-B215-0CC43A7D6861}"/>
    <hyperlink ref="F172" r:id="rId354" tooltip="英國" display="https://zh.wikipedia.org/wiki/%E8%8B%B1%E5%9B%BD" xr:uid="{44E958A5-376D-4BB5-8450-D1B2FFE83C8A}"/>
    <hyperlink ref="G172" r:id="rId355" tooltip="倫敦" display="https://zh.wikipedia.org/wiki/%E4%BC%A6%E6%95%A6" xr:uid="{BD2F4732-ECEB-40FD-A925-49AC871299E2}"/>
    <hyperlink ref="F173" r:id="rId356" tooltip="梵蒂岡" display="https://zh.wikipedia.org/wiki/%E6%A2%B5%E8%92%82%E5%86%88" xr:uid="{0426279A-5BFE-4E69-9A5C-82CA54A35CC9}"/>
    <hyperlink ref="G173" r:id="rId357" tooltip="梵蒂岡" display="https://zh.wikipedia.org/wiki/%E6%A2%B5%E8%92%82%E5%86%88" xr:uid="{CDED529B-31F0-46E2-8F09-9C55B301F316}"/>
    <hyperlink ref="F174" r:id="rId358" tooltip="科索沃" display="https://zh.wikipedia.org/wiki/%E7%A7%91%E7%B4%A2%E6%B2%83" xr:uid="{8AB03A90-141B-4E77-8614-DF7E250A7203}"/>
    <hyperlink ref="G174" r:id="rId359" tooltip="普里斯提納" display="https://zh.wikipedia.org/wiki/%E6%99%AE%E9%87%8C%E4%BB%80%E8%92%82%E7%BA%B3" xr:uid="{9D1D2D88-282E-49CC-BB94-7307A601AD1C}"/>
    <hyperlink ref="J174" r:id="rId360" tooltip="未被國際普遍承認國家列表" display="https://zh.wikipedia.org/wiki/%E6%9C%AA%E8%A2%AB%E5%9B%BD%E9%99%85%E6%99%AE%E9%81%8D%E6%89%BF%E8%AE%A4%E5%9B%BD%E5%AE%B6%E5%88%97%E8%A1%A8" xr:uid="{BA26968E-A36D-4D45-B81F-E4D6FF42E464}"/>
    <hyperlink ref="F175" r:id="rId361" tooltip="聶斯特河沿岸" display="https://zh.wikipedia.org/wiki/%E5%BE%B7%E6%B6%85%E6%96%AF%E7%89%B9%E6%B2%B3%E6%B2%BF%E5%B2%B8" xr:uid="{F5AD4684-18B4-4C7D-9A72-D2F7147D6B19}"/>
    <hyperlink ref="G175" r:id="rId362" tooltip="蒂拉斯波爾" display="https://zh.wikipedia.org/wiki/%E8%92%82%E6%8B%89%E6%96%AF%E6%B3%A2%E5%B0%94" xr:uid="{310F8ED4-36AD-4267-B99A-5FF3DDC6FC57}"/>
    <hyperlink ref="J175" r:id="rId363" tooltip="未被國際普遍承認國家列表" display="https://zh.wikipedia.org/wiki/%E6%9C%AA%E8%A2%AB%E5%9B%BD%E9%99%85%E6%99%AE%E9%81%8D%E6%89%BF%E8%AE%A4%E5%9B%BD%E5%AE%B6%E5%88%97%E8%A1%A8" xr:uid="{70009D2E-BC45-4BBF-B78B-C8CB668CC2AC}"/>
    <hyperlink ref="F176" r:id="rId364" tooltip="頓內次克人民共和國" display="https://zh.wikipedia.org/wiki/%E9%A1%BF%E6%B6%85%E8%8C%A8%E5%85%8B%E4%BA%BA%E6%B0%91%E5%85%B1%E5%92%8C%E5%9B%BD" xr:uid="{80763758-8A2A-4C43-A5D4-9B5848EFE9BA}"/>
    <hyperlink ref="G176" r:id="rId365" tooltip="頓內次克" display="https://zh.wikipedia.org/wiki/%E9%A1%BF%E6%B6%85%E8%8C%A8%E5%85%8B" xr:uid="{4740D069-239B-447A-9C5F-6337B9796C88}"/>
    <hyperlink ref="J176" r:id="rId366" tooltip="未被國際普遍承認國家列表" display="https://zh.wikipedia.org/wiki/%E6%9C%AA%E8%A2%AB%E5%9B%BD%E9%99%85%E6%99%AE%E9%81%8D%E6%89%BF%E8%AE%A4%E5%9B%BD%E5%AE%B6%E5%88%97%E8%A1%A8" xr:uid="{09D68D2F-6B6B-40CB-ACA7-349C79826CB4}"/>
    <hyperlink ref="F177" r:id="rId367" tooltip="盧干斯克人民共和國" display="https://zh.wikipedia.org/wiki/%E5%8D%A2%E7%94%98%E6%96%AF%E5%85%8B%E4%BA%BA%E6%B0%91%E5%85%B1%E5%92%8C%E5%9B%BD" xr:uid="{5C498262-093C-4F23-BB5C-A4B6916CA3F8}"/>
    <hyperlink ref="G177" r:id="rId368" tooltip="盧干斯克" display="https://zh.wikipedia.org/wiki/%E5%8D%A2%E7%94%98%E6%96%AF%E5%85%8B" xr:uid="{9DA06E50-B543-4FB3-A598-C85E9CBECD21}"/>
    <hyperlink ref="J177" r:id="rId369" display="https://zh.wikipedia.org/wiki/%E6%9C%AA%E8%A2%AB%E5%9B%BD%E9%99%85%E6%99%AE%E9%81%8D%E6%89%BF%E8%AE%A4%E5%9B%BD%E5%AE%B6%E5%88%97%E8%A1%A8" xr:uid="{26B635E2-1775-4762-BC97-2394C7C99141}"/>
    <hyperlink ref="F178" r:id="rId370" tooltip="安圭拉" display="https://zh.wikipedia.org/wiki/%E5%AE%89%E5%9C%AD%E6%8B%89" xr:uid="{6A89E57B-0C20-437D-A376-3314DFAC709E}"/>
    <hyperlink ref="G178" r:id="rId371" tooltip="山谷市" display="https://zh.wikipedia.org/wiki/%E5%B1%B1%E8%B0%B7%E5%B8%82" xr:uid="{2A2D3CF5-3557-4259-A1CC-C30676B27A2F}"/>
    <hyperlink ref="J178" r:id="rId372" display="https://zh.wikipedia.org/wiki/%E8%8B%B1%E5%9B%BD%E6%B5%B7%E5%A4%96%E9%A2%86%E5%9C%B0" xr:uid="{A9673B21-7A34-4517-B29F-53D225176746}"/>
    <hyperlink ref="F179" r:id="rId373" tooltip="安圭拉" display="https://zh.wikipedia.org/wiki/%E5%AE%89%E6%8F%90%E7%93%9C%E5%92%8C%E5%B7%B4%E5%B8%83%E8%BE%BE" xr:uid="{A4FD9EEF-13E6-41AE-851E-67D8610EEFD3}"/>
    <hyperlink ref="G179" r:id="rId374" tooltip="聖約翰斯 (安地卡及巴布達)" display="https://zh.wikipedia.org/wiki/%E8%81%96%E7%B4%84%E7%BF%B0%E6%96%AF_(%E5%AE%89%E6%8F%90%E7%93%9C%E5%92%8C%E5%B7%B4%E5%B8%83%E9%81%94)" xr:uid="{1D7B1E24-5C59-4A10-A46D-9FE82A5E05A6}"/>
    <hyperlink ref="F180" r:id="rId375" display="https://zh.wikipedia.org/wiki/%E9%98%BF%E9%B2%81%E5%B7%B4" xr:uid="{301863B0-E476-4A9F-9764-B1507B14AC85}"/>
    <hyperlink ref="G180" r:id="rId376" tooltip="阿魯巴" display="https://zh.wikipedia.org/wiki/%E9%98%BF%E9%B2%81%E5%B7%B4" xr:uid="{F65D3D19-3AF0-4634-A216-D7A22F691CA6}"/>
    <hyperlink ref="J180" r:id="rId377" tooltip="荷蘭王國行政區劃" display="https://zh.wikipedia.org/wiki/%E8%8D%B7%E8%98%AD%E7%8E%8B%E5%9C%8B%E8%A1%8C%E6%94%BF%E5%8D%80%E5%8A%83" xr:uid="{46187B20-82E1-4685-BDDC-69C77856D7B6}"/>
    <hyperlink ref="F181" r:id="rId378" tooltip="巴哈馬" display="https://zh.wikipedia.org/wiki/%E5%B7%B4%E5%93%88%E9%A9%AC" xr:uid="{A777427F-6280-460E-8EEE-5D3158B46A7A}"/>
    <hyperlink ref="G181" r:id="rId379" tooltip="拿索" display="https://zh.wikipedia.org/wiki/%E6%8B%BF%E9%AA%9A" xr:uid="{EB533C80-C72C-48A4-A46A-81E7C1B6EB44}"/>
    <hyperlink ref="F182" r:id="rId380" tooltip="巴貝多" display="https://zh.wikipedia.org/wiki/%E5%B7%B4%E5%B7%B4%E5%A4%9A%E6%96%AF" xr:uid="{E76DFA14-4486-4A50-8CCB-ED7BE8E6CF88}"/>
    <hyperlink ref="G182" r:id="rId381" tooltip="布里奇敦" display="https://zh.wikipedia.org/wiki/%E5%B8%83%E9%87%8C%E5%A5%87%E6%95%A6" xr:uid="{C38AF54F-A775-4C99-8899-42600B3CBF1D}"/>
    <hyperlink ref="F183" r:id="rId382" tooltip="貝里斯" display="https://zh.wikipedia.org/wiki/%E4%BC%AF%E5%88%A9%E5%85%B9" xr:uid="{8B558D37-7DD8-4B51-BF6D-AB024E96E6A4}"/>
    <hyperlink ref="G183" r:id="rId383" tooltip="貝爾墨邦" display="https://zh.wikipedia.org/wiki/%E8%B4%9D%E5%B0%94%E8%8E%AB%E6%BD%98" xr:uid="{DFB23540-3320-4F0D-81C0-D7300E68E8A5}"/>
    <hyperlink ref="F184" r:id="rId384" tooltip="百慕達" display="https://zh.wikipedia.org/wiki/%E7%99%BE%E6%85%95%E5%A4%A7" xr:uid="{AD7DEF89-06B2-49D9-82A0-FFF405982D3F}"/>
    <hyperlink ref="G184" r:id="rId385" tooltip="英國海外領地" display="https://zh.wikipedia.org/wiki/%E6%B1%89%E5%AF%86%E5%B0%94%E9%A1%BF_(%E7%99%BE%E6%85%95%E5%A4%A7)" xr:uid="{869D6CBC-E1F9-4D3C-B67D-B6F21CBD1CD3}"/>
    <hyperlink ref="J184" r:id="rId386" tooltip="英國海外領地" display="https://zh.wikipedia.org/wiki/%E8%8B%B1%E5%9B%BD%E6%B5%B7%E5%A4%96%E9%A2%86%E5%9C%B0" xr:uid="{8E84945D-F81D-41E0-A083-B1BABBDE6248}"/>
    <hyperlink ref="F185" r:id="rId387" tooltip="英屬維京群島" display="https://zh.wikipedia.org/wiki/%E8%8B%B1%E5%B1%9E%E7%BB%B4%E5%B0%94%E4%BA%AC%E7%BE%A4%E5%B2%9B" xr:uid="{D2067C53-5D88-4B00-B7C1-6EAC77BE3305}"/>
    <hyperlink ref="G185" r:id="rId388" tooltip="羅德城" display="https://zh.wikipedia.org/wiki/%E7%BD%97%E5%BE%B7%E5%9F%8E" xr:uid="{8DF4D6B7-53CD-4B02-8CA5-DB3353F94158}"/>
    <hyperlink ref="J185" r:id="rId389" tooltip="英國海外領地" display="https://zh.wikipedia.org/wiki/%E8%8B%B1%E5%9B%BD%E6%B5%B7%E5%A4%96%E9%A2%86%E5%9C%B0" xr:uid="{27359BFA-C3ED-47FD-95D6-074B92A84F8F}"/>
    <hyperlink ref="F186" r:id="rId390" tooltip="加拿大" display="https://zh.wikipedia.org/wiki/%E5%8A%A0%E6%8B%BF%E5%A4%A7" xr:uid="{160BC7FB-191C-491C-B17C-D9907F4B49D4}"/>
    <hyperlink ref="G186" r:id="rId391" tooltip="渥太華" display="https://zh.wikipedia.org/wiki/%E6%B8%A5%E5%A4%AA%E5%8D%8E" xr:uid="{93447A6F-4AFA-4C7F-868B-00B4C5FC84F4}"/>
    <hyperlink ref="F187" r:id="rId392" tooltip="開曼群島" display="https://zh.wikipedia.org/wiki/%E5%BC%80%E6%9B%BC%E7%BE%A4%E5%B2%9B" xr:uid="{13B887BD-DB7B-4210-BFC5-10901BE52455}"/>
    <hyperlink ref="G187" r:id="rId393" tooltip="喬治敦 (開曼群島)" display="https://zh.wikipedia.org/wiki/%E5%96%AC%E6%B2%BB%E6%95%A6_(%E9%96%8B%E6%9B%BC%E7%BE%A4%E5%B3%B6)" xr:uid="{E75E2DBF-ADB4-4CBF-A625-C465AB15C6EB}"/>
    <hyperlink ref="J187" r:id="rId394" tooltip="英國海外領地" display="https://zh.wikipedia.org/wiki/%E8%8B%B1%E5%9B%BD%E6%B5%B7%E5%A4%96%E9%A2%86%E5%9C%B0" xr:uid="{34C3B773-FFF5-4BEB-B735-978C0E080615}"/>
    <hyperlink ref="F188" r:id="rId395" tooltip="克利珀頓島" display="https://zh.wikipedia.org/wiki/%E5%85%8B%E5%88%A9%E7%8F%80%E9%A1%BF%E5%B2%9B" xr:uid="{C32FB336-0581-4877-849D-60E4C4A2F20C}"/>
    <hyperlink ref="G188" r:id="rId396" tooltip="克利珀頓島" display="https://zh.wikipedia.org/wiki/%E5%85%8B%E5%88%A9%E7%8F%80%E9%A1%BF%E5%B2%9B" xr:uid="{23F28309-FCC9-4C70-95FB-AA4A8BAA2B8A}"/>
    <hyperlink ref="J188" r:id="rId397" tooltip="法國行政區劃" display="https://zh.wikipedia.org/wiki/%E6%B3%95%E5%9B%BD%E8%A1%8C%E6%94%BF%E5%8C%BA%E5%88%92" xr:uid="{4E97770B-E6DE-48E3-B938-CFF37D73BB7C}"/>
    <hyperlink ref="F189" r:id="rId398" tooltip="哥斯大黎加" display="https://zh.wikipedia.org/wiki/%E5%93%A5%E6%96%AF%E8%BE%BE%E9%BB%8E%E5%8A%A0" xr:uid="{9E0AF7E7-D489-42C0-84D7-83EB1908C5D7}"/>
    <hyperlink ref="G189" r:id="rId399" tooltip="聖荷西" display="https://zh.wikipedia.org/wiki/%E5%9C%A3%E4%BD%95%E5%A1%9E" xr:uid="{0B934C3B-A1CC-4415-96B9-D7ED6772C622}"/>
    <hyperlink ref="F190" r:id="rId400" tooltip="古巴" display="https://zh.wikipedia.org/wiki/%E5%8F%A4%E5%B7%B4" xr:uid="{72D03090-01A9-44FA-9D8F-D9EA02E87C51}"/>
    <hyperlink ref="G190" r:id="rId401" tooltip="哈瓦那" display="https://zh.wikipedia.org/wiki/%E5%93%88%E7%93%A6%E9%82%A3" xr:uid="{51382634-93D7-40FF-910C-9499055B8B9A}"/>
    <hyperlink ref="F191" r:id="rId402" tooltip="古拉索" display="https://zh.wikipedia.org/wiki/%E5%BA%93%E6%8B%89%E7%B4%A2" xr:uid="{190F6CFF-69EB-4262-9CF7-9837BC600221}"/>
    <hyperlink ref="G191" r:id="rId403" tooltip="威廉城" display="https://zh.wikipedia.org/wiki/%E5%A8%81%E5%BB%89%E6%96%AF%E5%A1%94%E5%BE%B7" xr:uid="{5DD5C753-743F-46F4-A963-BAF98F3EC04C}"/>
    <hyperlink ref="J191" r:id="rId404" tooltip="荷蘭行政區劃" display="https://zh.wikipedia.org/wiki/%E8%8D%B7%E5%85%B0%E8%A1%8C%E6%94%BF%E5%8C%BA%E5%88%92" xr:uid="{A4E27605-9B27-42B2-A8D6-913C4BC82B56}"/>
    <hyperlink ref="F192" r:id="rId405" tooltip="多米尼克" display="https://zh.wikipedia.org/wiki/%E5%A4%9A%E7%B1%B3%E5%B0%BC%E5%85%8B" xr:uid="{B727BFB8-1E29-4B75-8808-451D073082EC}"/>
    <hyperlink ref="G192" r:id="rId406" tooltip="羅梭" display="https://zh.wikipedia.org/wiki/%E7%BD%97%E7%B4%A2" xr:uid="{227E1739-E68A-4789-96EF-AD0274972D71}"/>
    <hyperlink ref="F193" r:id="rId407" tooltip="多明尼加共和國" display="https://zh.wikipedia.org/wiki/%E5%A4%9A%E7%B1%B3%E5%B0%BC%E5%8A%A0%E5%85%B1%E5%92%8C%E5%9B%BD" xr:uid="{5E1885F6-7CB0-4D24-AA4F-8534F912BDEE}"/>
    <hyperlink ref="G193" r:id="rId408" tooltip="聖多明哥" display="https://zh.wikipedia.org/wiki/%E5%9C%A3%E5%A4%9A%E6%98%8E%E5%90%84" xr:uid="{1DEC7587-E1D4-4EC0-867E-0A10378214BF}"/>
    <hyperlink ref="F194" r:id="rId409" tooltip="薩爾瓦多" display="https://zh.wikipedia.org/wiki/%E8%90%A8%E5%B0%94%E7%93%A6%E5%A4%9A" xr:uid="{81E53393-5817-4F61-83AB-473B366B9817}"/>
    <hyperlink ref="G194" r:id="rId410" tooltip="聖薩爾瓦多" display="https://zh.wikipedia.org/wiki/%E5%9C%A3%E8%90%A8%E5%B0%94%E7%93%A6%E5%A4%9A" xr:uid="{119A528D-03B3-4985-86CF-7778F5463A02}"/>
    <hyperlink ref="F195" r:id="rId411" tooltip="格陵蘭" display="https://zh.wikipedia.org/wiki/%E6%A0%BC%E9%99%B5%E5%85%B0" xr:uid="{743114DD-0317-43A1-8723-333F8AD0581F}"/>
    <hyperlink ref="G195" r:id="rId412" tooltip="努克" display="https://zh.wikipedia.org/wiki/%E5%8A%AA%E5%85%8B" xr:uid="{0FCB275C-4635-4CF2-A80D-44DAB4848CC3}"/>
    <hyperlink ref="J195" r:id="rId413" tooltip="丹麥行政區劃" display="https://zh.wikipedia.org/wiki/%E4%B8%B9%E9%BA%A6%E8%A1%8C%E6%94%BF%E5%8C%BA%E5%88%92" xr:uid="{42EB6393-D26B-4D49-ACCE-B7B1DA019930}"/>
    <hyperlink ref="F196" r:id="rId414" tooltip="格瑞那達" display="https://zh.wikipedia.org/wiki/%E6%A0%BC%E6%9E%97%E7%BA%B3%E8%BE%BE" xr:uid="{73D7950A-CE2F-4A9A-8678-EE89D39AEB67}"/>
    <hyperlink ref="G196" r:id="rId415" tooltip="聖喬治 (格瑞那達)" display="https://zh.wikipedia.org/wiki/%E5%9C%A3%E4%B9%94%E6%B2%BB_(%E6%A0%BC%E6%9E%97%E7%BA%B3%E8%BE%BE)" xr:uid="{B31691D7-5E53-48D0-9881-112072DDF4F7}"/>
    <hyperlink ref="F197" r:id="rId416" tooltip="瓜德羅普" display="https://zh.wikipedia.org/wiki/%E7%93%9C%E5%BE%B7%E7%BD%97%E6%99%AE" xr:uid="{73C894BE-F68D-4C43-8197-52A7E2D30AAD}"/>
    <hyperlink ref="G197" r:id="rId417" tooltip="巴士地 (瓜德羅普)" display="https://zh.wikipedia.org/wiki/%E5%B7%B4%E6%96%AF%E7%89%B9%E5%B0%94_(%E7%93%9C%E5%BE%B7%E7%BD%97%E6%99%AE)" xr:uid="{A944791E-9B9E-490E-BA4E-9E8E8CA65947}"/>
    <hyperlink ref="J197" r:id="rId418" tooltip="法國海外領地" display="https://zh.wikipedia.org/wiki/%E6%B3%95%E5%9B%BD%E6%B5%B7%E5%A4%96%E9%A2%86%E5%9C%B0" xr:uid="{2DAD271C-8637-4360-8B70-DECFF9B29B3E}"/>
    <hyperlink ref="F198" r:id="rId419" tooltip="瓜地馬拉" display="https://zh.wikipedia.org/wiki/%E5%8D%B1%E5%9C%B0%E9%A9%AC%E6%8B%89" xr:uid="{22961DD4-2D56-486C-B178-8C71ED4D1EFD}"/>
    <hyperlink ref="G198" r:id="rId420" tooltip="瓜地馬拉市" display="https://zh.wikipedia.org/wiki/%E5%8D%B1%E5%9C%B0%E9%A9%AC%E6%8B%89%E5%9F%8E" xr:uid="{267AB669-0500-4046-BC22-C7D8939C5BDA}"/>
    <hyperlink ref="F199" r:id="rId421" tooltip="海地" display="https://zh.wikipedia.org/wiki/%E6%B5%B7%E5%9C%B0" xr:uid="{DCE07526-7DF0-4648-AA22-71053D472268}"/>
    <hyperlink ref="G199" r:id="rId422" tooltip="太子港" display="https://zh.wikipedia.org/wiki/%E5%A4%AA%E5%AD%90%E6%B8%AF" xr:uid="{FFBF34E6-3AA4-4A2B-8879-98B2E389F6B6}"/>
    <hyperlink ref="F200" r:id="rId423" tooltip="宏都拉斯" display="https://zh.wikipedia.org/wiki/%E6%B4%AA%E9%83%BD%E6%8B%89%E6%96%AF" xr:uid="{0CE7337D-8942-4DF9-AC3F-2693A0B0A40E}"/>
    <hyperlink ref="G200" r:id="rId424" tooltip="德古西加巴" display="https://zh.wikipedia.org/wiki/%E7%89%B9%E5%8F%A4%E8%A5%BF%E5%8A%A0%E5%B0%94%E5%B7%B4" xr:uid="{A1FFEFB4-282D-466A-83C9-BD5FEC202C17}"/>
    <hyperlink ref="F201" r:id="rId425" tooltip="牙買加" display="https://zh.wikipedia.org/wiki/%E7%89%99%E4%B9%B0%E5%8A%A0" xr:uid="{22F21121-61D3-4D90-8FA1-5AED421EBECC}"/>
    <hyperlink ref="G201" r:id="rId426" tooltip="京斯敦" display="https://zh.wikipedia.org/wiki/%E4%BA%AC%E6%96%AF%E6%95%A6" xr:uid="{F60106E7-9E45-4552-8119-3E3FEC6E563D}"/>
    <hyperlink ref="F202" r:id="rId427" tooltip="馬提尼克島" display="https://zh.wikipedia.org/wiki/%E9%A9%AC%E6%8F%90%E5%B0%BC%E5%85%8B%E5%B2%9B" xr:uid="{96685227-B788-4BA6-8F19-47D1E1EB9E31}"/>
    <hyperlink ref="G202" r:id="rId428" tooltip="法蘭西堡" display="https://zh.wikipedia.org/wiki/%E6%B3%95%E5%85%B0%E8%A5%BF%E5%A0%A1" xr:uid="{4A5BE1F5-E9F7-4F6F-A895-B86D36EB3FFC}"/>
    <hyperlink ref="J202" r:id="rId429" tooltip="法國海外省" display="https://zh.wikipedia.org/wiki/%E6%B3%95%E5%9B%BD%E6%B5%B7%E5%A4%96%E7%9C%81" xr:uid="{8B52C983-496A-46FF-9D26-7AC2631A60BF}"/>
    <hyperlink ref="F203" r:id="rId430" tooltip="墨西哥" display="https://zh.wikipedia.org/wiki/%E5%A2%A8%E8%A5%BF%E5%93%A5" xr:uid="{FDFD9279-67BF-440A-8626-3E7E5EA14784}"/>
    <hyperlink ref="G203" r:id="rId431" tooltip="墨西哥城" display="https://zh.wikipedia.org/wiki/%E5%A2%A8%E8%A5%BF%E5%93%A5%E5%9F%8E" xr:uid="{A2A52FD7-C787-4373-979D-4366380175AC}"/>
    <hyperlink ref="F204" r:id="rId432" tooltip="蒙哲臘" display="https://zh.wikipedia.org/wiki/%E8%92%99%E7%89%B9%E5%A1%9E%E6%8B%89%E7%89%B9" xr:uid="{A0DFC471-0D0C-4A6A-B6AE-CA361796BFE7}"/>
    <hyperlink ref="G204" r:id="rId433" tooltip="普利茅斯 (蒙哲臘)" display="https://zh.wikipedia.org/wiki/%E6%99%AE%E5%88%A9%E8%8C%85%E6%96%AF_(%E8%92%99%E7%89%B9%E5%A1%9E%E6%8B%89%E7%89%B9)" xr:uid="{CF730F6F-505B-4791-A2FF-D3FAF4B8793F}"/>
    <hyperlink ref="J204" r:id="rId434" tooltip="英國海外領土" display="https://zh.wikipedia.org/wiki/%E8%8B%B1%E5%9B%BD%E6%B5%B7%E5%A4%96%E9%A2%86%E5%9C%9F" xr:uid="{92BB2B97-D42B-42D1-B9D9-D07B9B7E90E0}"/>
    <hyperlink ref="F205" r:id="rId435" tooltip="納瓦薩島" display="https://zh.wikipedia.org/wiki/%E7%BA%B3%E7%93%A6%E8%90%A8%E5%B2%9B" xr:uid="{C3D0D2FD-90EE-4D2D-BF3B-6F5ABAC4B7AD}"/>
    <hyperlink ref="G205" r:id="rId436" tooltip="納瓦薩島" display="https://zh.wikipedia.org/wiki/%E7%BA%B3%E7%93%A6%E8%90%A8%E5%B2%9B" xr:uid="{63C0BC7E-AD61-438D-9775-64EEC4B6F00D}"/>
    <hyperlink ref="J205" r:id="rId437" tooltip="美國行政區劃" display="https://zh.wikipedia.org/wiki/%E7%BE%8E%E5%9B%BD%E8%A1%8C%E6%94%BF%E5%8C%BA%E5%88%92" xr:uid="{15C94719-94FA-473C-A074-C5BE04B2820B}"/>
    <hyperlink ref="F206" r:id="rId438" tooltip="尼加拉瓜" display="https://zh.wikipedia.org/wiki/%E5%B0%BC%E5%8A%A0%E6%8B%89%E7%93%9C" xr:uid="{77ADC34E-3A49-48D0-9532-F134FC06FF68}"/>
    <hyperlink ref="G206" r:id="rId439" tooltip="馬納瓜" display="https://zh.wikipedia.org/wiki/%E9%A9%AC%E9%82%A3%E7%93%9C" xr:uid="{E5A1277E-1CF6-46EE-86EA-F2D807545385}"/>
    <hyperlink ref="F207" r:id="rId440" tooltip="巴拿馬" display="https://zh.wikipedia.org/wiki/%E5%B7%B4%E6%8B%BF%E9%A9%AC" xr:uid="{C5FF170C-ACCE-4278-85AE-A442070007D1}"/>
    <hyperlink ref="G207" r:id="rId441" tooltip="巴拿馬城" display="https://zh.wikipedia.org/wiki/%E5%B7%B4%E6%8B%BF%E9%A9%AC%E5%9F%8E" xr:uid="{2849F865-B752-4865-BC67-5669FED303E7}"/>
    <hyperlink ref="F208" r:id="rId442" tooltip="波多黎各" display="https://zh.wikipedia.org/wiki/%E6%B3%A2%E5%A4%9A%E9%BB%8E%E5%90%84" xr:uid="{72DD27BC-A014-44FA-A0F8-22B399F4EC54}"/>
    <hyperlink ref="G208" r:id="rId443" tooltip="聖胡安 (波多黎各)" display="https://zh.wikipedia.org/wiki/%E5%9C%A3%E8%83%A1%E5%AE%89_(%E6%B3%A2%E5%A4%9A%E9%BB%8E%E5%90%84)" xr:uid="{AFAAE4F4-600F-48DC-BDB6-0B9AF0814E55}"/>
    <hyperlink ref="J208" r:id="rId444" tooltip="美國行政區劃" display="https://zh.wikipedia.org/wiki/%E7%BE%8E%E5%9B%BD%E8%A1%8C%E6%94%BF%E5%8C%BA%E5%88%92" xr:uid="{458398E0-8978-411F-AFD4-A7F80B871318}"/>
    <hyperlink ref="F209" r:id="rId445" tooltip="聖巴泰勒米" display="https://zh.wikipedia.org/wiki/%E5%9C%A3%E5%B7%B4%E6%B3%B0%E5%8B%92%E7%B1%B3" xr:uid="{548A6AAD-EC14-4BDE-9472-224E5B1F773B}"/>
    <hyperlink ref="G209" r:id="rId446" tooltip="古斯塔維亞" display="https://zh.wikipedia.org/wiki/%E5%8F%A4%E6%96%AF%E5%A1%94%E7%BB%B4%E4%BA%9A" xr:uid="{14AC1B7F-8AFE-47D5-BFD3-C16D2536F308}"/>
    <hyperlink ref="J209" r:id="rId447" tooltip="法國海外領地" display="https://zh.wikipedia.org/wiki/%E6%B3%95%E5%9B%BD%E6%B5%B7%E5%A4%96%E9%A2%86%E5%9C%B0" xr:uid="{FE166D5D-ADA7-47AE-A279-2B37CD5C0929}"/>
    <hyperlink ref="F210" r:id="rId448" tooltip="聖克里斯多福及尼維斯" display="https://zh.wikipedia.org/wiki/%E5%9C%A3%E5%9F%BA%E8%8C%A8%E5%92%8C%E5%B0%BC%E7%BB%B4%E6%96%AF" xr:uid="{8CD58FC3-3CEA-45A3-9520-5C646940098E}"/>
    <hyperlink ref="G210" r:id="rId449" tooltip="巴士地 (聖克里斯多福及尼維斯)" display="https://zh.wikipedia.org/wiki/%E5%B7%B4%E6%96%AF%E7%89%B9%E5%B0%94_(%E5%9C%A3%E5%9F%BA%E8%8C%A8%E5%92%8C%E5%B0%BC%E7%BB%B4%E6%96%AF)" xr:uid="{3C9932EA-CB8A-40C6-9BEC-0385AC169706}"/>
    <hyperlink ref="F211" r:id="rId450" tooltip="聖露西亞" display="https://zh.wikipedia.org/wiki/%E5%9C%A3%E5%8D%A2%E8%A5%BF%E4%BA%9A" xr:uid="{5FFF7DC8-8AD0-4BF5-806E-8C4CB9FDA7D1}"/>
    <hyperlink ref="G211" r:id="rId451" tooltip="卡斯翠" display="https://zh.wikipedia.org/wiki/%E5%8D%A1%E6%96%AF%E7%89%B9%E9%87%8C" xr:uid="{D5EE00F7-1EB0-41AB-AF10-3D241CDCB7ED}"/>
    <hyperlink ref="F212" r:id="rId452" tooltip="法屬聖馬丁" display="https://zh.wikipedia.org/wiki/%E6%B3%95%E5%B1%AC%E8%81%96%E9%A6%AC%E4%B8%81" xr:uid="{30601438-F411-44E8-96D5-74C3510DEA55}"/>
    <hyperlink ref="G212" r:id="rId453" tooltip="馬里戈特" display="https://zh.wikipedia.org/wiki/%E9%A9%AC%E9%87%8C%E6%88%88%E7%89%B9" xr:uid="{3ED5496A-C0CD-4490-BA1F-BEA9C301DAE6}"/>
    <hyperlink ref="J212" r:id="rId454" tooltip="法國海外領地" display="https://zh.wikipedia.org/wiki/%E6%B3%95%E5%9B%BD%E6%B5%B7%E5%A4%96%E9%A2%86%E5%9C%B0" xr:uid="{45F12A9B-39D0-4697-80AA-10BE9064E937}"/>
    <hyperlink ref="F213" r:id="rId455" tooltip="聖皮耶與密克隆群島" display="https://zh.wikipedia.org/wiki/%E5%9C%A3%E7%9A%AE%E5%9F%83%E5%B0%94%E5%92%8C%E5%AF%86%E5%85%8B%E9%9A%86%E7%BE%A4%E5%B2%9B" xr:uid="{713E0520-9012-46CC-A1D8-DA55F03BBFE4}"/>
    <hyperlink ref="G213" r:id="rId456" tooltip="聖皮耶" display="https://zh.wikipedia.org/wiki/%E5%9C%A3%E7%9A%AE%E5%9F%83%E5%B0%94" xr:uid="{A4C948D3-9BB8-4EE9-87AC-8774AA829DC2}"/>
    <hyperlink ref="J213" r:id="rId457" tooltip="法國海外領地" display="https://zh.wikipedia.org/wiki/%E6%B3%95%E5%9B%BD%E6%B5%B7%E5%A4%96%E9%A2%86%E5%9C%B0" xr:uid="{608F6FAF-297A-4F19-BBEA-617E17F691DD}"/>
    <hyperlink ref="F214" r:id="rId458" tooltip="聖文森及格瑞那丁" display="https://zh.wikipedia.org/wiki/%E5%9C%A3%E6%96%87%E6%A3%AE%E7%89%B9%E5%92%8C%E6%A0%BC%E6%9E%97%E7%BA%B3%E4%B8%81%E6%96%AF" xr:uid="{0FF599C5-BE0C-4390-A7E8-DB00BDBE02B3}"/>
    <hyperlink ref="G214" r:id="rId459" tooltip="京斯敦" display="https://zh.wikipedia.org/wiki/%E9%87%91%E6%96%AF%E6%95%A6" xr:uid="{C65E94B1-FEF1-44F8-8CD4-6DFFE1237A98}"/>
    <hyperlink ref="F215" r:id="rId460" tooltip="千里達及托巴哥" display="https://zh.wikipedia.org/wiki/%E7%89%B9%E7%AB%8B%E5%B0%BC%E8%BE%BE%E5%92%8C%E5%A4%9A%E5%B7%B4%E5%93%A5" xr:uid="{4FBCADCD-AA7B-4BE8-8384-402EB0CE89B8}"/>
    <hyperlink ref="G215" r:id="rId461" tooltip="西班牙港" display="https://zh.wikipedia.org/wiki/%E8%A5%BF%E7%8F%AD%E7%89%99%E6%B8%AF" xr:uid="{A16A1749-A075-4964-A79E-8550666764D5}"/>
    <hyperlink ref="F216" r:id="rId462" tooltip="土克凱可群島" display="https://zh.wikipedia.org/wiki/%E7%89%B9%E5%85%8B%E6%96%AF%E5%92%8C%E5%87%AF%E7%A7%91%E6%96%AF%E7%BE%A4%E5%B2%9B" xr:uid="{E38585FF-F5D2-48ED-A4C9-DA29ECEE2A9F}"/>
    <hyperlink ref="G216" r:id="rId463" tooltip="科伯恩城" display="https://zh.wikipedia.org/wiki/%E7%A7%91%E4%BC%AF%E6%81%A9%E5%9F%8E" xr:uid="{21D04E0E-9CC0-497F-92F2-815903D00FEA}"/>
    <hyperlink ref="J216" r:id="rId464" tooltip="英國海外領地" display="https://zh.wikipedia.org/wiki/%E8%8B%B1%E5%9B%BD%E6%B5%B7%E5%A4%96%E9%A2%86%E5%9C%B0" xr:uid="{D7D3E1C6-C4BB-4FBA-A5DE-0FA0DD8E031E}"/>
    <hyperlink ref="F217" r:id="rId465" tooltip="美國" display="https://zh.wikipedia.org/wiki/%E7%BE%8E%E5%9B%BD" xr:uid="{ADC06BCB-C613-44C6-8DC7-47FB1A666E38}"/>
    <hyperlink ref="G217" r:id="rId466" tooltip="阿魯巴" display="https://zh.wikipedia.org/wiki/%E5%8D%8E%E7%9B%9B%E9%A1%BF%E5%93%A5%E4%BC%A6%E6%AF%94%E4%BA%9A%E7%89%B9%E5%8C%BA" xr:uid="{B7934F2D-04BF-42EE-A62F-310A785924D2}"/>
    <hyperlink ref="F218" r:id="rId467" tooltip="美屬維京群島" display="https://zh.wikipedia.org/wiki/%E7%BE%8E%E5%B1%9E%E7%BB%B4%E5%B0%94%E4%BA%AC%E7%BE%A4%E5%B2%9B" xr:uid="{CB5B2B0C-9F6C-4A94-A496-AD9943B855DB}"/>
    <hyperlink ref="G218" r:id="rId468" tooltip="夏洛特阿馬利亞" display="https://zh.wikipedia.org/wiki/%E5%A4%8F%E6%B4%9B%E7%89%B9%E9%98%BF%E9%A9%AC%E5%88%A9%E4%BA%9A" xr:uid="{0CF6E196-5D3E-4ED7-9B33-D3CEC6B7DABE}"/>
    <hyperlink ref="J218" r:id="rId469" tooltip="美國行政區劃" display="https://zh.wikipedia.org/wiki/%E7%BE%8E%E5%9B%BD%E8%A1%8C%E6%94%BF%E5%8C%BA%E5%88%92" xr:uid="{4565064A-EFF5-4CCB-AA85-00CEDEE6B067}"/>
    <hyperlink ref="F219" r:id="rId470" tooltip="荷屬聖馬丁" display="https://zh.wikipedia.org/wiki/%E8%8D%B7%E5%B1%AC%E8%81%96%E9%A6%AC%E4%B8%81" xr:uid="{D8F98EA6-9F40-4B8A-BA78-A922A870E426}"/>
    <hyperlink ref="G219" r:id="rId471" tooltip="菲利普斯堡" display="https://zh.wikipedia.org/wiki/%E8%8F%B2%E5%88%A9%E6%99%AE%E6%96%AF%E5%A0%A1" xr:uid="{1DC602A7-9C35-4A9D-A524-986325138EB0}"/>
    <hyperlink ref="J219" r:id="rId472" tooltip="荷蘭行政區劃" display="https://zh.wikipedia.org/wiki/%E8%8D%B7%E5%85%B0%E8%A1%8C%E6%94%BF%E5%8C%BA%E5%88%92" xr:uid="{6F18BA98-3023-4FDC-B83E-97E2242AE436}"/>
    <hyperlink ref="F220" r:id="rId473" tooltip="波內赫" display="https://zh.wikipedia.org/wiki/%E6%B3%A2%E5%86%85%E8%B5%AB" xr:uid="{081219C9-45DC-4872-B37B-21FEF6C46103}"/>
    <hyperlink ref="G220" r:id="rId474" tooltip="克拉倫代克" display="https://zh.wikipedia.org/wiki/%E5%85%8B%E6%8B%89%E4%BC%A6%E4%BB%A3%E5%85%8B" xr:uid="{5463A2A9-4BA1-494B-9155-FD070F03ED00}"/>
    <hyperlink ref="J220" r:id="rId475" tooltip="荷蘭行政區劃" display="https://zh.wikipedia.org/wiki/%E8%8D%B7%E5%85%B0%E8%A1%8C%E6%94%BF%E5%8C%BA%E5%88%92" xr:uid="{302A6E03-163C-40D5-A054-8CA62AF42011}"/>
    <hyperlink ref="F221" r:id="rId476" tooltip="聖佑達修斯" display="https://zh.wikipedia.org/wiki/%E5%9C%A3%E5%B0%A4%E6%96%AF%E7%89%B9%E6%AD%87%E6%96%AF" xr:uid="{A6795499-F0FB-44B8-9F3F-B5D877AF2999}"/>
    <hyperlink ref="G221" r:id="rId477" tooltip="奧拉涅斯塔德 (聖佑達修斯)" display="https://zh.wikipedia.org/wiki/%E5%A5%A5%E6%8B%89%E6%B6%85%E6%96%AF%E5%A1%94%E5%BE%B7_(%E5%9C%A3%E5%B0%A4%E6%96%AF%E7%89%B9%E6%AD%87%E6%96%AF)" xr:uid="{1DB64858-9C5D-4BE6-8AE7-D0A358E76CA5}"/>
    <hyperlink ref="J221" r:id="rId478" display="https://zh.wikipedia.org/wiki/%E8%8D%B7%E5%85%B0%E8%A1%8C%E6%94%BF%E5%8C%BA%E5%88%92" xr:uid="{0B585853-CB90-4E3E-8982-DBAF049585BA}"/>
    <hyperlink ref="F222" r:id="rId479" tooltip="荷屬沙巴" display="https://zh.wikipedia.org/wiki/%E8%90%A8%E5%B7%B4" xr:uid="{4ED46FBB-6CA8-44EF-9D6D-0E25369E1FFE}"/>
    <hyperlink ref="G222" r:id="rId480" tooltip="博坦" display="https://zh.wikipedia.org/wiki/%E5%8D%9A%E5%9D%A6" xr:uid="{C64466B4-6972-4B88-8041-15FC31D90536}"/>
    <hyperlink ref="J222" r:id="rId481" tooltip="荷蘭行政區劃" display="https://zh.wikipedia.org/wiki/%E8%8D%B7%E5%85%B0%E8%A1%8C%E6%94%BF%E5%8C%BA%E5%88%92" xr:uid="{DB2EB294-84A3-4E8E-9371-80525A82D7C3}"/>
    <hyperlink ref="F223" r:id="rId482" tooltip="法國行政區劃" display="https://zh.wikipedia.org/wiki/%E9%98%BF%E6%A0%B9%E5%BB%B7" xr:uid="{F2281F77-8770-4B8F-A7B8-60029A982CD4}"/>
    <hyperlink ref="G223" r:id="rId483" tooltip="布宜諾斯艾利斯" display="https://zh.wikipedia.org/wiki/%E5%B8%83%E5%AE%9C%E8%AF%BA%E6%96%AF%E8%89%BE%E5%88%A9%E6%96%AF" xr:uid="{84AC608A-2F0D-4656-803C-386FFDE4971B}"/>
    <hyperlink ref="F224" r:id="rId484" tooltip="玻利維亞" display="https://zh.wikipedia.org/wiki/%E7%8E%BB%E5%88%A9%E7%BB%B4%E4%BA%9A" xr:uid="{8E834511-FD62-4290-ACBC-33FBFB832B06}"/>
    <hyperlink ref="G224" r:id="rId485" tooltip="蘇克瑞" display="https://zh.wikipedia.org/wiki/%E8%8B%8F%E5%85%8B%E9%9B%B7" xr:uid="{83C5DBA5-D506-4CCF-BD38-8BC22AB5291D}"/>
    <hyperlink ref="F225" r:id="rId486" tooltip="巴西" display="https://zh.wikipedia.org/wiki/%E5%B7%B4%E8%A5%BF" xr:uid="{32DCC4B0-65A3-493C-ACCD-3B0E43376C60}"/>
    <hyperlink ref="G225" r:id="rId487" tooltip="巴西利亞" display="https://zh.wikipedia.org/wiki/%E5%B7%B4%E8%A5%BF%E5%88%A9%E4%BA%9A" xr:uid="{90ECDB50-BAEE-4F5E-B1FE-66C09AF0F84D}"/>
    <hyperlink ref="F226" r:id="rId488" tooltip="智利" display="https://zh.wikipedia.org/wiki/%E6%99%BA%E5%88%A9" xr:uid="{183E62F8-4803-48FE-B580-4D89BBE9E672}"/>
    <hyperlink ref="G226" r:id="rId489" tooltip="聖地牙哥 (智利)" display="https://zh.wikipedia.org/wiki/%E5%9C%A3%E5%9C%B0%E4%BA%9A%E5%93%A5_(%E6%99%BA%E5%88%A9)" xr:uid="{8A5C1216-EC5A-44E4-8C93-0F0B58E1482B}"/>
    <hyperlink ref="F227" r:id="rId490" tooltip="哥倫比亞" display="https://zh.wikipedia.org/wiki/%E5%93%A5%E4%BC%A6%E6%AF%94%E4%BA%9A" xr:uid="{91C7BEF5-57B3-4766-AA3F-3EFE54893425}"/>
    <hyperlink ref="G227" r:id="rId491" tooltip="波哥大" display="https://zh.wikipedia.org/wiki/%E6%B3%A2%E5%93%A5%E5%A4%A7" xr:uid="{596330DD-055A-47B2-B8BB-2963D1257F25}"/>
    <hyperlink ref="F228" r:id="rId492" tooltip="厄瓜多" display="https://zh.wikipedia.org/wiki/%E5%8E%84%E7%93%9C%E5%A4%9A%E5%B0%94" xr:uid="{E89521BD-1739-4963-872C-A8AC5CC6A6FE}"/>
    <hyperlink ref="G228" r:id="rId493" tooltip="基多" display="https://zh.wikipedia.org/wiki/%E5%9F%BA%E5%A4%9A" xr:uid="{B84E2FD8-D5ED-4F3F-BE5C-132ECF5E796A}"/>
    <hyperlink ref="F229" r:id="rId494" display="https://zh.wikipedia.org/wiki/%E7%A6%8F%E5%85%8B%E5%85%B0%E7%BE%A4%E5%B2%9B" xr:uid="{0BE28AC3-94ED-4E02-8E0E-A639515A32D0}"/>
    <hyperlink ref="G229" r:id="rId495" tooltip="斯坦利港" display="https://zh.wikipedia.org/wiki/%E6%96%AF%E5%9D%A6%E5%88%A9%E6%B8%AF" xr:uid="{C761E46F-FD4B-47A7-8DD7-90F3DBACB8EB}"/>
    <hyperlink ref="J229" r:id="rId496" tooltip="馬島戰爭" display="https://zh.wikipedia.org/wiki/%E9%A9%AC%E5%B2%9B%E6%88%98%E4%BA%89" xr:uid="{39CD7DFF-DDCD-43DA-A8E8-B5A567ABDD06}"/>
    <hyperlink ref="F230" r:id="rId497" tooltip="法屬蓋亞那" display="https://zh.wikipedia.org/wiki/%E6%B3%95%E5%B1%9E%E5%9C%AD%E4%BA%9A%E9%82%A3" xr:uid="{1776E85A-574D-4206-BD06-F7C99BDEF7B3}"/>
    <hyperlink ref="G230" r:id="rId498" tooltip="開雲" display="https://zh.wikipedia.org/wiki/%E5%8D%A1%E5%AE%B4" xr:uid="{F7C75038-F303-49A7-B1E7-F571FE59FC2F}"/>
    <hyperlink ref="J230" r:id="rId499" display="https://zh.wikipedia.org/wiki/%E6%B3%95%E5%9B%BD%E8%A1%8C%E6%94%BF%E5%8C%BA%E5%88%92" xr:uid="{26335399-AC34-4723-8D04-B2AC6E60E3D0}"/>
    <hyperlink ref="F231" r:id="rId500" tooltip="蓋亞那" display="https://zh.wikipedia.org/wiki/%E5%9C%AD%E4%BA%9A%E9%82%A3" xr:uid="{C566297C-19A8-4C9F-8994-C2DAA2D24A8C}"/>
    <hyperlink ref="G231" r:id="rId501" tooltip="喬治城 (蓋亞那)" display="https://zh.wikipedia.org/wiki/%E4%B9%94%E6%B2%BB%E6%95%A6_(%E5%9C%AD%E4%BA%9A%E9%82%A3)" xr:uid="{BB7A70E1-116B-443A-B214-56951B922D83}"/>
    <hyperlink ref="F232" r:id="rId502" tooltip="巴拉圭" display="https://zh.wikipedia.org/wiki/%E5%B7%B4%E6%8B%89%E5%9C%AD" xr:uid="{0AB3C00B-90A9-425F-BD75-5FB064CC4DA9}"/>
    <hyperlink ref="G232" r:id="rId503" tooltip="亞松森" display="https://zh.wikipedia.org/wiki/%E4%BA%9A%E6%9D%BE%E6%A3%AE" xr:uid="{5D181B61-0D4F-4A1C-A2B5-6CA1C9026B6A}"/>
    <hyperlink ref="F233" r:id="rId504" tooltip="秘魯" display="https://zh.wikipedia.org/wiki/%E7%A7%98%E9%B2%81" xr:uid="{CD606B6E-1CB1-4E5B-8526-824A3F0AF643}"/>
    <hyperlink ref="G233" r:id="rId505" tooltip="利馬" display="https://zh.wikipedia.org/wiki/%E5%88%A9%E9%A9%AC" xr:uid="{E41D3D22-3881-4DF9-90B2-6527D43D42D2}"/>
    <hyperlink ref="F234" r:id="rId506" tooltip="蘇利南" display="https://zh.wikipedia.org/wiki/%E8%8B%8F%E9%87%8C%E5%8D%97" xr:uid="{7FF25AFD-C52C-4843-B24C-0CF689BEDE14}"/>
    <hyperlink ref="G234" r:id="rId507" tooltip="巴拉馬利波" display="https://zh.wikipedia.org/wiki/%E5%B8%95%E6%8B%89%E9%A9%AC%E9%87%8C%E5%8D%9A" xr:uid="{7DD7A9EE-6F8E-4598-8CAA-42C2B29B31C5}"/>
    <hyperlink ref="F235" r:id="rId508" tooltip="烏拉圭" display="https://zh.wikipedia.org/wiki/%E4%B9%8C%E6%8B%89%E5%9C%AD" xr:uid="{CC9F1753-86DC-4CFC-AF90-4F913FFC375C}"/>
    <hyperlink ref="G235" r:id="rId509" tooltip="蒙特維多" display="https://zh.wikipedia.org/wiki/%E8%92%99%E5%BE%97%E7%BB%B4%E7%9A%84%E4%BA%9A" xr:uid="{525373E8-7EE4-4D93-B67A-EFBEE67B2D66}"/>
    <hyperlink ref="F236" r:id="rId510" tooltip="委內瑞拉" display="https://zh.wikipedia.org/wiki/%E5%A7%94%E5%86%85%E7%91%9E%E6%8B%89" xr:uid="{70BA7E17-785B-4AD3-B231-B83A89BB1566}"/>
    <hyperlink ref="G236" r:id="rId511" tooltip="卡拉卡斯" display="https://zh.wikipedia.org/wiki/%E5%8A%A0%E6%8B%89%E5%8A%A0%E6%96%AF" xr:uid="{BA8B21D9-4D56-47F9-B7DD-77C4AC95F18A}"/>
    <hyperlink ref="F237" r:id="rId512" tooltip="坎培拉" display="https://zh.wikipedia.org/wiki/%E7%BE%8E%E5%B1%9E%E8%90%A8%E6%91%A9%E4%BA%9A" xr:uid="{27B2656B-8A08-4383-A4BD-73BA12FDE075}"/>
    <hyperlink ref="G237" r:id="rId513" tooltip="帕果帕果" display="https://zh.wikipedia.org/wiki/%E5%B8%95%E6%9E%9C%E5%B8%95%E6%9E%9C" xr:uid="{11E2D642-C08D-4E13-95AE-8C90C849D506}"/>
    <hyperlink ref="J237" r:id="rId514" tooltip="美國行政區劃" display="https://zh.wikipedia.org/wiki/%E7%BE%8E%E5%9B%BD%E8%A1%8C%E6%94%BF%E5%8C%BA%E5%88%92" xr:uid="{69F16B8F-F165-4277-9270-85C7E4207963}"/>
    <hyperlink ref="F238" r:id="rId515" tooltip="澳洲" display="https://zh.wikipedia.org/wiki/%E6%BE%B3%E5%A4%A7%E5%88%A9%E4%BA%9A" xr:uid="{8BBD8048-07AD-4834-9797-BEFA66AD0DBD}"/>
    <hyperlink ref="G238" r:id="rId516" display="https://zh.wikipedia.org/wiki/%E5%A0%AA%E5%9F%B9%E6%8B%89" xr:uid="{3CFBA3AD-7DA0-41D5-B25E-B4F2363B999A}"/>
    <hyperlink ref="F239" r:id="rId517" tooltip="美國行政區劃" display="https://zh.wikipedia.org/wiki/%E7%BE%8E%E5%9B%BD%E8%A1%8C%E6%94%BF%E5%8C%BA%E5%88%92" xr:uid="{EC238762-EDDA-457A-A1C5-D19CD052D325}"/>
    <hyperlink ref="J239" r:id="rId518" tooltip="福克蘭群島" display="https://zh.wikipedia.org/wiki/%E7%BE%8E%E5%9B%BD%E8%A1%8C%E6%94%BF%E5%8C%BA%E5%88%92" xr:uid="{09A50566-77A9-4F22-AE52-C1A89C69D4B1}"/>
    <hyperlink ref="F240" r:id="rId519" tooltip="庫克群島" display="https://zh.wikipedia.org/wiki/%E5%BA%93%E5%85%8B%E7%BE%A4%E5%B2%9B" xr:uid="{3895835F-9EFB-4EED-8743-371CE6B29A2C}"/>
    <hyperlink ref="G240" r:id="rId520" tooltip="庫克群島" display="https://zh.wikipedia.org/wiki/%E5%BA%93%E5%85%8B%E7%BE%A4%E5%B2%9B" xr:uid="{4D205723-5F6A-45E2-BCB3-C0DC37C4B499}"/>
    <hyperlink ref="J240" r:id="rId521" display="https://zh.wikipedia.org/wiki/%E6%96%B0%E8%A5%BF%E5%85%B0%E8%A1%8C%E6%94%BF%E5%8C%BA%E5%88%92" xr:uid="{605B1EED-B0A4-4590-81D8-CD15E6B40B57}"/>
    <hyperlink ref="F241" r:id="rId522" tooltip="斐濟" display="https://zh.wikipedia.org/wiki/%E6%96%90%E6%B5%8E" xr:uid="{8DD55771-E9DB-46B0-A5E1-524444119240}"/>
    <hyperlink ref="G241" r:id="rId523" tooltip="蘇瓦" display="https://zh.wikipedia.org/wiki/%E8%8B%8F%E7%93%A6" xr:uid="{92CC0427-A5DA-415A-82CF-2C6330995964}"/>
    <hyperlink ref="F242" r:id="rId524" tooltip="法屬玻里尼西亞" display="https://zh.wikipedia.org/wiki/%E6%B3%95%E5%B1%9E%E6%B3%A2%E5%88%A9%E5%B0%BC%E8%A5%BF%E4%BA%9A" xr:uid="{DFB38F67-564F-44FD-A185-C036A430F889}"/>
    <hyperlink ref="G242" r:id="rId525" tooltip="巴比提" display="https://zh.wikipedia.org/wiki/%E5%B8%95%E7%9A%AE%E6%8F%90" xr:uid="{FE08DB6D-8439-43D1-BDDD-9FA25157078D}"/>
    <hyperlink ref="J242" r:id="rId526" tooltip="法國行政區劃" display="https://zh.wikipedia.org/wiki/%E6%B3%95%E5%9B%BD%E8%A1%8C%E6%94%BF%E5%8C%BA%E5%88%92" xr:uid="{CB55C964-52A5-4349-A41B-4003BA782143}"/>
    <hyperlink ref="F243" r:id="rId527" tooltip="關島" display="https://zh.wikipedia.org/wiki/%E5%85%B3%E5%B2%9B" xr:uid="{0FA18DF9-ADF7-4D80-916D-D1655CCC7362}"/>
    <hyperlink ref="G243" r:id="rId528" tooltip="關島" display="https://zh.wikipedia.org/wiki/%E5%85%B3%E5%B2%9B" xr:uid="{3CF9D550-306D-4AF7-B8A1-90DBD47AA7F6}"/>
    <hyperlink ref="J243" r:id="rId529" tooltip="美國行政區劃" display="https://zh.wikipedia.org/wiki/%E7%BE%8E%E5%9B%BD%E8%A1%8C%E6%94%BF%E5%8C%BA%E5%88%92" xr:uid="{05B0DE44-7115-489A-AF10-9BF3CB4F4A5A}"/>
    <hyperlink ref="F244" r:id="rId530" tooltip="豪蘭島" display="https://zh.wikipedia.org/wiki/%E8%B1%AA%E5%85%B0%E5%B2%9B" xr:uid="{5608EFFC-9367-4168-8C06-4E6BE94136E6}"/>
    <hyperlink ref="J244" r:id="rId531" tooltip="美國行政區劃" display="https://zh.wikipedia.org/wiki/%E7%BE%8E%E5%9B%BD%E8%A1%8C%E6%94%BF%E5%8C%BA%E5%88%92" xr:uid="{CE757461-E62B-44CC-9106-DFF56F7C1964}"/>
    <hyperlink ref="F245" r:id="rId532" tooltip="美國行政區劃" display="https://zh.wikipedia.org/wiki/%E7%BE%8E%E5%9B%BD%E8%A1%8C%E6%94%BF%E5%8C%BA%E5%88%92" xr:uid="{2E066CF2-8768-4AE1-86E3-7611CA6A1193}"/>
    <hyperlink ref="J245" r:id="rId533" tooltip="美國行政區劃" display="https://zh.wikipedia.org/wiki/%E7%BE%8E%E5%9B%BD%E8%A1%8C%E6%94%BF%E5%8C%BA%E5%88%92" xr:uid="{27BBD70A-8B06-488F-934E-292123D95BA5}"/>
    <hyperlink ref="F246" r:id="rId534" tooltip="強斯頓島" display="https://zh.wikipedia.org/wiki/%E7%BA%A6%E7%BF%B0%E6%96%AF%E9%A1%BF%E5%B2%9B" xr:uid="{0D491ACD-448E-4B56-8CE9-DAFD8171A0EF}"/>
    <hyperlink ref="J246" r:id="rId535" tooltip="美國行政區劃" display="https://zh.wikipedia.org/wiki/%E7%BE%8E%E5%9B%BD%E8%A1%8C%E6%94%BF%E5%8C%BA%E5%88%92" xr:uid="{FF801602-0DAF-4CFF-8BD6-7CDA9A72FAC3}"/>
    <hyperlink ref="F247" r:id="rId536" tooltip="金曼礁" display="https://zh.wikipedia.org/wiki/%E9%87%91%E6%9B%BC%E7%A4%81" xr:uid="{9C704B48-BB1D-4AB0-A740-555D53A08BF8}"/>
    <hyperlink ref="J247" r:id="rId537" tooltip="美國行政區劃" display="https://zh.wikipedia.org/wiki/%E7%BE%8E%E5%9B%BD%E8%A1%8C%E6%94%BF%E5%8C%BA%E5%88%92" xr:uid="{1715C9CC-2A7F-4313-AD1C-467342847B19}"/>
    <hyperlink ref="F248" r:id="rId538" tooltip="吉里巴斯" display="https://zh.wikipedia.org/wiki/%E5%9F%BA%E9%87%8C%E5%B7%B4%E6%96%AF" xr:uid="{5D833BD3-FC64-45A1-9DE2-5364F4775B14}"/>
    <hyperlink ref="G248" r:id="rId539" tooltip="南塔拉瓦" display="https://zh.wikipedia.org/wiki/%E5%8D%97%E5%A1%94%E6%8B%89%E7%93%A6" xr:uid="{032564C4-B7C3-4C34-BAE6-BF64552CEAD5}"/>
    <hyperlink ref="F249" r:id="rId540" tooltip="馬紹爾群島" display="https://zh.wikipedia.org/wiki/%E9%A9%AC%E7%BB%8D%E5%B0%94%E7%BE%A4%E5%B2%9B" xr:uid="{453286BF-25AF-4788-9333-B4CEA534504B}"/>
    <hyperlink ref="G249" r:id="rId541" tooltip="馬久羅" display="https://zh.wikipedia.org/wiki/%E9%A9%AC%E6%9C%B1%E7%BD%97" xr:uid="{DEE38642-66E7-45D1-A0AE-679D96010193}"/>
    <hyperlink ref="F250" r:id="rId542" tooltip="密克羅尼西亞聯邦" display="https://zh.wikipedia.org/wiki/%E5%AF%86%E5%85%8B%E7%BD%97%E5%B0%BC%E8%A5%BF%E4%BA%9A%E8%81%94%E9%82%A6" xr:uid="{4C689298-5807-4435-9873-0F822BA72EEB}"/>
    <hyperlink ref="G250" r:id="rId543" tooltip="帕里克爾" display="https://zh.wikipedia.org/wiki/%E5%B8%95%E5%88%A9%E5%9F%BA%E5%B0%94" xr:uid="{AF5A6819-3E20-4BBD-88E6-6AC657F1D6C4}"/>
    <hyperlink ref="F251" r:id="rId544" tooltip="中途島" display="https://zh.wikipedia.org/wiki/%E4%B8%AD%E9%80%94%E5%B2%9B" xr:uid="{9966EFD9-35E6-4E67-99BE-57A81E7AA29A}"/>
    <hyperlink ref="J251" r:id="rId545" tooltip="美國行政區劃" display="https://zh.wikipedia.org/wiki/%E7%BE%8E%E5%9B%BD%E8%A1%8C%E6%94%BF%E5%8C%BA%E5%88%92" xr:uid="{6E8966A0-A7B9-409A-97FB-BFAD00A2F99F}"/>
    <hyperlink ref="F252" r:id="rId546" tooltip="諾魯" display="https://zh.wikipedia.org/wiki/%E7%91%99%E9%B2%81" xr:uid="{4CDE71F4-82FB-4F7F-B771-474211570EA7}"/>
    <hyperlink ref="G252" r:id="rId547" tooltip="雅連" display="https://zh.wikipedia.org/wiki/%E4%BA%9A%E4%BC%A6" xr:uid="{579D655F-7D0F-4F07-9BFE-259BE12FF757}"/>
    <hyperlink ref="F253" r:id="rId548" tooltip="新喀里多尼亞" display="https://zh.wikipedia.org/wiki/%E6%96%B0%E5%96%80%E9%87%8C%E5%A4%9A%E5%B0%BC%E4%BA%9A" xr:uid="{72DAFCE3-3933-445F-93E4-95C685EBA6F1}"/>
    <hyperlink ref="G253" r:id="rId549" tooltip="努美阿" display="https://zh.wikipedia.org/wiki/%E5%8A%AA%E7%BE%8E%E9%98%BF" xr:uid="{12870D65-5C30-4E0D-95F0-34392CAD1E62}"/>
    <hyperlink ref="J253" r:id="rId550" tooltip="法國行政區劃" display="https://zh.wikipedia.org/wiki/%E6%B3%95%E5%9B%BD%E8%A1%8C%E6%94%BF%E5%8C%BA%E5%88%92" xr:uid="{1FD69B3F-FA59-4A03-A72A-5AE80681A28C}"/>
    <hyperlink ref="F254" r:id="rId551" tooltip="紐西蘭" display="https://zh.wikipedia.org/wiki/%E6%96%B0%E8%A5%BF%E5%85%B0" xr:uid="{D45FC471-91C4-4C38-AB68-6F3278490577}"/>
    <hyperlink ref="G254" r:id="rId552" tooltip="威靈頓" display="https://zh.wikipedia.org/wiki/%E6%83%A0%E7%81%B5%E9%A1%BF" xr:uid="{E3016AA0-2069-4596-943D-DD577FAA9802}"/>
    <hyperlink ref="F255" r:id="rId553" tooltip="紐埃" display="https://zh.wikipedia.org/wiki/%E7%BA%BD%E5%9F%83" xr:uid="{1AE399D4-A18A-4709-A08D-87D88F1840EA}"/>
    <hyperlink ref="G255" r:id="rId554" tooltip="阿洛菲" display="https://zh.wikipedia.org/wiki/%E9%98%BF%E6%B4%9B%E8%8F%B2" xr:uid="{D83CC30E-5C1B-45C9-8A9A-80D1FE53335D}"/>
    <hyperlink ref="J255" r:id="rId555" tooltip="紐西蘭行政區劃" display="https://zh.wikipedia.org/wiki/%E6%96%B0%E8%A5%BF%E5%85%B0%E8%A1%8C%E6%94%BF%E5%8C%BA%E5%88%92" xr:uid="{7689D629-1E0E-409A-ACE5-988859333B53}"/>
    <hyperlink ref="F256" r:id="rId556" tooltip="諾福克島" display="https://zh.wikipedia.org/wiki/%E8%AF%BA%E7%A6%8F%E5%85%8B%E5%B2%9B" xr:uid="{D1C5E1EA-2E94-4A3B-91DD-43687CC7763E}"/>
    <hyperlink ref="G256" r:id="rId557" tooltip="京斯敦 (諾福克島)" display="https://zh.wikipedia.org/wiki/%E9%87%91%E6%96%AF%E6%95%A6_(%E8%AF%BA%E7%A6%8F%E5%85%8B%E5%B2%9B)" xr:uid="{ADB95D50-5E5A-45AB-B8B7-D407C42F9C48}"/>
    <hyperlink ref="J256" r:id="rId558" tooltip="澳洲行政區劃" display="https://zh.wikipedia.org/wiki/%E6%BE%B3%E5%A4%A7%E5%88%A9%E4%BA%9A%E8%A1%8C%E6%94%BF%E5%8C%BA%E5%88%92" xr:uid="{3DB1BFCA-F747-41E3-AAB2-DE48BDCAA307}"/>
    <hyperlink ref="F257" r:id="rId559" tooltip="北馬利安納群島" display="https://zh.wikipedia.org/wiki/%E5%8C%97%E9%A9%AC%E9%87%8C%E4%BA%9A%E7%BA%B3%E7%BE%A4%E5%B2%9B" xr:uid="{B7B837B5-8219-45F2-A2E0-6CAF24256B1E}"/>
    <hyperlink ref="G257" r:id="rId560" tooltip="塞班" display="https://zh.wikipedia.org/wiki/%E5%A1%9E%E7%8F%AD" xr:uid="{B923BD76-0FD5-4946-A76C-97775B7F7F79}"/>
    <hyperlink ref="J257" r:id="rId561" tooltip="美國行政區劃" display="https://zh.wikipedia.org/wiki/%E7%BE%8E%E5%9B%BD%E8%A1%8C%E6%94%BF%E5%8C%BA%E5%88%92" xr:uid="{A3EE0E55-8302-404F-BE0B-B41204E83BB8}"/>
    <hyperlink ref="F258" r:id="rId562" tooltip="帛琉" display="https://zh.wikipedia.org/wiki/%E5%B8%95%E5%8A%B3" xr:uid="{8586C9A1-3DD6-491E-9E2B-AC6BAC757859}"/>
    <hyperlink ref="G258" r:id="rId563" tooltip="恩吉魯穆德" display="https://zh.wikipedia.org/wiki/%E6%81%A9%E5%90%89%E9%B2%81%E7%A9%86%E5%BE%B7" xr:uid="{846C8BD1-41C1-4056-977B-4B0FD02BA14B}"/>
    <hyperlink ref="F259" r:id="rId564" tooltip="帕邁拉環礁" display="https://zh.wikipedia.org/wiki/%E5%B7%B4%E5%B0%94%E7%B1%B3%E6%8B%89%E7%8E%AF%E7%A4%81" xr:uid="{27FE650F-09E0-4788-B002-D6D966B0F4BE}"/>
    <hyperlink ref="J259" r:id="rId565" tooltip="美國行政區劃" display="https://zh.wikipedia.org/wiki/%E7%BE%8E%E5%9B%BD%E8%A1%8C%E6%94%BF%E5%8C%BA%E5%88%92" xr:uid="{749C9F8C-1DC8-4EC6-A9D8-4C980C6E3F53}"/>
    <hyperlink ref="F260" r:id="rId566" tooltip="巴布亞紐幾內亞" display="https://zh.wikipedia.org/wiki/%E5%B7%B4%E5%B8%83%E4%BA%9A%E6%96%B0%E5%87%A0%E5%86%85%E4%BA%9A" xr:uid="{318A8B12-9D5A-4523-9E84-72E50F56221C}"/>
    <hyperlink ref="G260" r:id="rId567" tooltip="摩斯比港" display="https://zh.wikipedia.org/wiki/%E8%8E%AB%E5%B0%94%E5%85%B9%E6%AF%94%E6%B8%AF" xr:uid="{1FA3230B-A139-4A13-B207-B4074C7F5F3A}"/>
    <hyperlink ref="F261" r:id="rId568" tooltip="皮特肯群島" display="https://zh.wikipedia.org/wiki/%E7%9A%AE%E7%89%B9%E5%87%AF%E6%81%A9%E7%BE%A4%E5%B2%9B" xr:uid="{195280C4-C0D2-4CBD-8063-EC195896A459}"/>
    <hyperlink ref="G261" r:id="rId569" tooltip="亞當斯敦 (皮特肯群島)" display="https://zh.wikipedia.org/wiki/%E4%BA%9A%E5%BD%93%E6%96%AF%E6%95%A6_(%E7%9A%AE%E7%89%B9%E5%87%AF%E6%81%A9%E7%BE%A4%E5%B2%9B)" xr:uid="{75B03FF4-676C-40B6-9A05-0D1D87696A0E}"/>
    <hyperlink ref="J261" r:id="rId570" tooltip="英國海外領土" display="https://zh.wikipedia.org/wiki/%E8%8B%B1%E5%9B%BD%E6%B5%B7%E5%A4%96%E9%A2%86%E5%9C%9F" xr:uid="{6C54C65A-695F-45AE-8D95-3D83FC88F963}"/>
    <hyperlink ref="F262" r:id="rId571" tooltip="薩摩亞" display="https://zh.wikipedia.org/wiki/%E8%90%A8%E6%91%A9%E4%BA%9A" xr:uid="{507E73B1-84B5-447C-9591-7455E7E4DEAF}"/>
    <hyperlink ref="G262" r:id="rId572" tooltip="阿庇亞" display="https://zh.wikipedia.org/wiki/%E9%98%BF%E7%9A%AE%E4%BA%9A" xr:uid="{BFA06C0B-4247-4FA4-BAC7-05440C400B43}"/>
    <hyperlink ref="F263" r:id="rId573" tooltip="索羅門群島" display="https://zh.wikipedia.org/wiki/%E6%89%80%E7%BD%97%E9%97%A8%E7%BE%A4%E5%B2%9B" xr:uid="{4AA74277-0BDC-4362-9139-130CD62AA8ED}"/>
    <hyperlink ref="G263" r:id="rId574" tooltip="荷尼阿拉" display="https://zh.wikipedia.org/wiki/%E9%9C%8D%E5%B0%BC%E4%BA%9A%E6%8B%89" xr:uid="{9250D321-C4F2-44B2-8B65-A767D1F44277}"/>
    <hyperlink ref="F264" r:id="rId575" tooltip="托克勞" display="https://zh.wikipedia.org/wiki/%E6%89%98%E5%85%8B%E5%8A%B3" xr:uid="{C322B121-E004-4BC7-8C08-A0D9769C0663}"/>
    <hyperlink ref="G264" r:id="rId576" tooltip="托克勞" display="https://zh.wikipedia.org/wiki/%E6%89%98%E5%85%8B%E5%8A%B3" xr:uid="{EA9592BC-F5B3-4F9F-9A16-BBC6D7519DC3}"/>
    <hyperlink ref="J264" r:id="rId577" tooltip="紐西蘭行政區劃" display="https://zh.wikipedia.org/wiki/%E6%96%B0%E8%A5%BF%E5%85%B0%E8%A1%8C%E6%94%BF%E5%8C%BA%E5%88%92" xr:uid="{D163FBB9-3166-4582-9B67-B8F6968DB8DC}"/>
    <hyperlink ref="F265" r:id="rId578" tooltip="東加" display="https://zh.wikipedia.org/wiki/%E6%B1%A4%E5%8A%A0" xr:uid="{109D4B98-3AE2-432B-8CE7-0B245F2C00EF}"/>
    <hyperlink ref="G265" r:id="rId579" tooltip="努瓜婁發" display="https://zh.wikipedia.org/wiki/%E5%8A%AA%E5%BA%93%E9%98%BF%E6%B4%9B%E6%B3%95" xr:uid="{6DCF018C-CA3E-4FAE-9320-38E82D334BE3}"/>
    <hyperlink ref="F266" r:id="rId580" tooltip="吐瓦魯" display="https://zh.wikipedia.org/wiki/%E5%9B%BE%E7%93%A6%E5%8D%A2" xr:uid="{BFE73A07-95F0-4596-9EAF-A4FAA11E1EAD}"/>
    <hyperlink ref="G266" r:id="rId581" tooltip="福納佛提" display="https://zh.wikipedia.org/wiki/%E7%A6%8F%E7%B4%8D%E4%BD%9B%E6%8F%90" xr:uid="{41F6CBC3-9A99-4F72-BFAC-7DF0D2345585}"/>
    <hyperlink ref="F267" r:id="rId582" tooltip="萬那杜" display="https://zh.wikipedia.org/wiki/%E7%93%A6%E5%8A%AA%E9%98%BF%E5%9B%BE" xr:uid="{0CD40E7C-BB64-478B-B8D7-6B33B1D11202}"/>
    <hyperlink ref="G267" r:id="rId583" tooltip="維拉港" display="https://zh.wikipedia.org/wiki/%E7%BB%B4%E6%8B%89%E6%B8%AF" xr:uid="{687C2B6D-9E72-40DB-9C92-1DED38483F7C}"/>
    <hyperlink ref="F268" r:id="rId584" tooltip="威克島" display="https://zh.wikipedia.org/wiki/%E5%A8%81%E5%85%8B%E5%B2%9B" xr:uid="{266360C1-CAC0-40DB-89B0-3718234DD6E4}"/>
    <hyperlink ref="G268" r:id="rId585" tooltip="威克島" display="https://zh.wikipedia.org/wiki/%E5%A8%81%E5%85%8B%E5%B2%9B" xr:uid="{953AD1EC-8BD0-48B8-81F8-86CB58E00AA5}"/>
    <hyperlink ref="J268" r:id="rId586" tooltip="紐西蘭行政區劃" display="https://zh.wikipedia.org/wiki/%E7%BE%8E%E5%9B%BD%E8%A1%8C%E6%94%BF%E5%8C%BA%E5%88%92" xr:uid="{5F7CCCCA-9C96-42C6-8C83-E41AF0FBE301}"/>
    <hyperlink ref="F269" r:id="rId587" tooltip="瓦利斯和富圖納群島" display="https://zh.wikipedia.org/wiki/%E7%93%A6%E5%88%A9%E6%96%AF%E5%92%8C%E5%AF%8C%E5%9B%BE%E7%BA%B3%E7%BE%A4%E5%B2%9B" xr:uid="{473F590C-0D26-4CDF-B48A-F776A1BAC712}"/>
    <hyperlink ref="G269" r:id="rId588" tooltip="馬塔烏圖" display="https://zh.wikipedia.org/wiki/%E9%A9%AC%E5%A1%94%E4%B9%8C%E5%9B%BE" xr:uid="{A4F52AF8-3BF0-411C-BD5B-6EC0027698C6}"/>
    <hyperlink ref="J269" r:id="rId589" display="https://zh.wikipedia.org/wiki/%E6%B3%95%E5%9B%BD%E6%B5%B7%E5%A4%96%E9%A2%86%E5%9C%B0" xr:uid="{42736211-C092-40D8-9868-83A6E46CC7F3}"/>
    <hyperlink ref="F270" r:id="rId590" tooltip="布韋島" display="https://zh.wikipedia.org/wiki/%E5%B8%83%E9%9F%A6%E5%B2%9B" xr:uid="{A0043B28-321C-48F5-91DB-F8FAD4B9FB3B}"/>
    <hyperlink ref="G270" r:id="rId591" tooltip="布韋島" display="https://zh.wikipedia.org/wiki/%E5%B8%83%E9%9F%A6%E5%B2%9B" xr:uid="{6A1BED5F-DCB1-4FC4-8BA3-9E8396CD2372}"/>
    <hyperlink ref="J270" r:id="rId592" tooltip="挪威行政區劃" display="https://zh.wikipedia.org/wiki/%E6%8C%AA%E5%A8%81%E8%A1%8C%E6%94%BF%E5%8D%80%E5%8A%83" xr:uid="{89A6DC47-ED60-44C9-988E-AA44EBF2E25E}"/>
    <hyperlink ref="F271" r:id="rId593" tooltip="法國海外領地" display="https://zh.wikipedia.org/wiki/%E6%B3%95%E5%B1%9E%E5%8D%97%E9%83%A8%E9%A2%86%E5%9C%B0" xr:uid="{523272BE-AAEC-4891-A0A8-B9A6015DBBFE}"/>
    <hyperlink ref="G271" r:id="rId594" tooltip="布韋島" display="https://zh.wikipedia.org/wiki/%E6%B3%95%E5%85%B0%E8%A5%BF%E6%B8%AF" xr:uid="{45CAE399-B3FA-407D-90A8-399049D68FED}"/>
    <hyperlink ref="J271" r:id="rId595" tooltip="法國海外領地" display="https://zh.wikipedia.org/wiki/%E6%B3%95%E5%9B%BD%E6%B5%B7%E5%A4%96%E9%A2%86%E5%9C%B0" xr:uid="{4B79EE01-0F3C-4951-AE77-878409CD949C}"/>
    <hyperlink ref="F272" r:id="rId596" tooltip="赫德島和麥克唐納群島" display="https://zh.wikipedia.org/wiki/%E8%B5%AB%E5%BE%B7%E5%B2%9B%E5%92%8C%E9%BA%A6%E5%85%8B%E5%94%90%E7%BA%B3%E7%BE%A4%E5%B2%9B" xr:uid="{82EC3A83-B48C-4D99-B245-FA1BA438B19E}"/>
    <hyperlink ref="J272" r:id="rId597" display="https://zh.wikipedia.org/wiki/%E6%BE%B3%E5%A4%A7%E5%88%A9%E4%BA%9A%E8%A1%8C%E6%94%BF%E5%8C%BA%E5%88%92" xr:uid="{46AFB213-ACD1-4700-B3DC-F8DD618850E6}"/>
    <hyperlink ref="F273" r:id="rId598" tooltip="南喬治亞島和南桑威奇群島" display="https://zh.wikipedia.org/wiki/%E5%8D%97%E4%B9%94%E6%B2%BB%E4%BA%9A%E5%B2%9B%E5%92%8C%E5%8D%97%E6%A1%91%E5%A8%81%E5%A5%87%E7%BE%A4%E5%B2%9B" xr:uid="{8A370DBB-AC98-44A8-92E1-89A5F8129B2B}"/>
    <hyperlink ref="G273" r:id="rId599" tooltip="古利德維肯" display="https://zh.wikipedia.org/wiki/%E5%8F%A4%E5%88%A9%E5%BE%B7%E7%B6%AD%E8%82%AF" xr:uid="{8771F55D-3584-4F02-838F-C9924CBD583C}"/>
    <hyperlink ref="J273" r:id="rId600" tooltip="澳洲行政區劃" display="https://zh.wikipedia.org/wiki/%E8%8B%B1%E5%9B%BD%E6%B5%B7%E5%A4%96%E9%A2%86%E5%9C%B0" xr:uid="{A075C0E9-D18C-41F2-A882-BB71A1F32B74}"/>
  </hyperlinks>
  <pageMargins left="0.7" right="0.7" top="0.75" bottom="0.75" header="0.3" footer="0.3"/>
  <pageSetup paperSize="9" scale="57" orientation="landscape" r:id="rId601"/>
  <drawing r:id="rId602"/>
  <legacyDrawing r:id="rId6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0FBEE-3645-498B-8590-F3792B1AF100}">
  <dimension ref="B2:E194"/>
  <sheetViews>
    <sheetView topLeftCell="B1" zoomScale="80" zoomScaleNormal="80" workbookViewId="0">
      <selection activeCell="H179" sqref="H179"/>
    </sheetView>
  </sheetViews>
  <sheetFormatPr defaultRowHeight="15.75" x14ac:dyDescent="0.25"/>
  <cols>
    <col min="1" max="1" width="2.77734375" customWidth="1"/>
    <col min="2" max="2" width="14.21875" bestFit="1" customWidth="1"/>
    <col min="3" max="3" width="32.33203125" bestFit="1" customWidth="1"/>
    <col min="4" max="4" width="21.21875" customWidth="1"/>
  </cols>
  <sheetData>
    <row r="2" spans="2:5" x14ac:dyDescent="0.25">
      <c r="B2" s="40" t="s">
        <v>1374</v>
      </c>
      <c r="C2" s="40" t="s">
        <v>475</v>
      </c>
      <c r="D2" s="40"/>
      <c r="E2" s="40" t="s">
        <v>476</v>
      </c>
    </row>
    <row r="3" spans="2:5" x14ac:dyDescent="0.25">
      <c r="B3" s="39" t="str">
        <f>_xlfn.XLOOKUP(C3,Country!$E$4:$E$273,Country!$B$4:$B$273)</f>
        <v>Africa</v>
      </c>
      <c r="C3" s="39" t="s">
        <v>328</v>
      </c>
      <c r="D3" s="39" t="s">
        <v>471</v>
      </c>
      <c r="E3" s="39">
        <v>3253</v>
      </c>
    </row>
    <row r="4" spans="2:5" x14ac:dyDescent="0.25">
      <c r="B4" s="39" t="str">
        <f>_xlfn.XLOOKUP(C4,Country!$E$4:$E$273,Country!$B$4:$B$273)</f>
        <v>Africa</v>
      </c>
      <c r="C4" s="39" t="s">
        <v>329</v>
      </c>
      <c r="D4" s="39" t="s">
        <v>472</v>
      </c>
      <c r="E4" s="39">
        <v>5284</v>
      </c>
    </row>
    <row r="5" spans="2:5" x14ac:dyDescent="0.25">
      <c r="B5" s="39" t="str">
        <f>_xlfn.XLOOKUP(C5,Country!$E$4:$E$273,Country!$B$4:$B$273)</f>
        <v>Africa</v>
      </c>
      <c r="C5" s="39" t="s">
        <v>486</v>
      </c>
      <c r="D5" s="39" t="s">
        <v>702</v>
      </c>
      <c r="E5" s="39">
        <v>5168</v>
      </c>
    </row>
    <row r="6" spans="2:5" x14ac:dyDescent="0.25">
      <c r="B6" s="39" t="str">
        <f>_xlfn.XLOOKUP(C6,Country!$E$4:$E$273,Country!$B$4:$B$273)</f>
        <v>Africa</v>
      </c>
      <c r="C6" s="39" t="s">
        <v>489</v>
      </c>
      <c r="D6" s="39" t="s">
        <v>578</v>
      </c>
      <c r="E6" s="39">
        <v>4868</v>
      </c>
    </row>
    <row r="7" spans="2:5" x14ac:dyDescent="0.25">
      <c r="B7" s="39" t="e">
        <f>_xlfn.XLOOKUP(C7,Country!$E$4:$E$273,Country!$B$4:$B$273)</f>
        <v>#N/A</v>
      </c>
      <c r="C7" s="39" t="s">
        <v>490</v>
      </c>
      <c r="D7" s="39" t="s">
        <v>580</v>
      </c>
      <c r="E7" s="39">
        <v>5567</v>
      </c>
    </row>
    <row r="8" spans="2:5" x14ac:dyDescent="0.25">
      <c r="B8" s="39" t="str">
        <f>_xlfn.XLOOKUP(C8,Country!$E$4:$E$273,Country!$B$4:$B$273)</f>
        <v>Africa</v>
      </c>
      <c r="C8" s="39" t="s">
        <v>491</v>
      </c>
      <c r="D8" s="39" t="s">
        <v>1375</v>
      </c>
      <c r="E8" s="39">
        <v>5111</v>
      </c>
    </row>
    <row r="9" spans="2:5" x14ac:dyDescent="0.25">
      <c r="B9" s="39" t="str">
        <f>_xlfn.XLOOKUP(C9,Country!$E$4:$E$273,Country!$B$4:$B$273)</f>
        <v>Africa</v>
      </c>
      <c r="C9" s="39" t="s">
        <v>493</v>
      </c>
      <c r="D9" s="39" t="s">
        <v>583</v>
      </c>
      <c r="E9" s="39">
        <v>5185</v>
      </c>
    </row>
    <row r="10" spans="2:5" x14ac:dyDescent="0.25">
      <c r="B10" s="39" t="e">
        <f>_xlfn.XLOOKUP(C10,Country!$E$4:$E$273,Country!$B$4:$B$273)</f>
        <v>#N/A</v>
      </c>
      <c r="C10" s="39" t="s">
        <v>494</v>
      </c>
      <c r="D10" s="39" t="s">
        <v>715</v>
      </c>
      <c r="E10" s="39">
        <v>5372</v>
      </c>
    </row>
    <row r="11" spans="2:5" x14ac:dyDescent="0.25">
      <c r="B11" s="39" t="e">
        <f>_xlfn.XLOOKUP(C11,Country!$E$4:$E$273,Country!$B$4:$B$273)</f>
        <v>#N/A</v>
      </c>
      <c r="C11" s="39" t="s">
        <v>495</v>
      </c>
      <c r="D11" s="39" t="s">
        <v>586</v>
      </c>
      <c r="E11" s="39">
        <v>5498</v>
      </c>
    </row>
    <row r="12" spans="2:5" x14ac:dyDescent="0.25">
      <c r="B12" s="39" t="str">
        <f>_xlfn.XLOOKUP(C12,Country!$E$4:$E$273,Country!$B$4:$B$273)</f>
        <v>Africa</v>
      </c>
      <c r="C12" s="39" t="s">
        <v>339</v>
      </c>
      <c r="D12" s="39" t="s">
        <v>1319</v>
      </c>
      <c r="E12" s="39">
        <v>5669</v>
      </c>
    </row>
    <row r="13" spans="2:5" x14ac:dyDescent="0.25">
      <c r="B13" s="39" t="str">
        <f>_xlfn.XLOOKUP(C13,Country!$E$4:$E$273,Country!$B$4:$B$273)</f>
        <v>Africa</v>
      </c>
      <c r="C13" s="39" t="s">
        <v>497</v>
      </c>
      <c r="D13" s="39" t="s">
        <v>1376</v>
      </c>
      <c r="E13" s="39">
        <v>5524</v>
      </c>
    </row>
    <row r="14" spans="2:5" x14ac:dyDescent="0.25">
      <c r="B14" s="39" t="str">
        <f>_xlfn.XLOOKUP(C14,Country!$E$4:$E$273,Country!$B$4:$B$273)</f>
        <v>Africa</v>
      </c>
      <c r="C14" s="39" t="s">
        <v>498</v>
      </c>
      <c r="D14" s="39" t="s">
        <v>591</v>
      </c>
      <c r="E14" s="39">
        <v>4943</v>
      </c>
    </row>
    <row r="15" spans="2:5" x14ac:dyDescent="0.25">
      <c r="B15" s="39" t="e">
        <f>_xlfn.XLOOKUP(C15,Country!$E$4:$E$273,Country!$B$4:$B$273)</f>
        <v>#N/A</v>
      </c>
      <c r="C15" s="39" t="s">
        <v>1377</v>
      </c>
      <c r="D15" s="39" t="s">
        <v>724</v>
      </c>
      <c r="E15" s="39">
        <v>5100</v>
      </c>
    </row>
    <row r="16" spans="2:5" x14ac:dyDescent="0.25">
      <c r="B16" s="39" t="str">
        <f>_xlfn.XLOOKUP(C16,Country!$E$4:$E$273,Country!$B$4:$B$273)</f>
        <v>Africa</v>
      </c>
      <c r="C16" s="39" t="s">
        <v>502</v>
      </c>
      <c r="D16" s="39" t="s">
        <v>598</v>
      </c>
      <c r="E16" s="39">
        <v>5461</v>
      </c>
    </row>
    <row r="17" spans="2:5" x14ac:dyDescent="0.25">
      <c r="B17" s="39" t="str">
        <f>_xlfn.XLOOKUP(C17,Country!$E$4:$E$273,Country!$B$4:$B$273)</f>
        <v>Africa</v>
      </c>
      <c r="C17" s="39" t="s">
        <v>346</v>
      </c>
      <c r="D17" s="39" t="s">
        <v>601</v>
      </c>
      <c r="E17" s="39">
        <v>4202</v>
      </c>
    </row>
    <row r="18" spans="2:5" x14ac:dyDescent="0.25">
      <c r="B18" s="39" t="e">
        <f>_xlfn.XLOOKUP(C18,Country!$E$4:$E$273,Country!$B$4:$B$273)</f>
        <v>#N/A</v>
      </c>
      <c r="C18" s="39" t="s">
        <v>503</v>
      </c>
      <c r="D18" s="39" t="s">
        <v>602</v>
      </c>
      <c r="E18" s="39">
        <v>4635</v>
      </c>
    </row>
    <row r="19" spans="2:5" x14ac:dyDescent="0.25">
      <c r="B19" s="39" t="str">
        <f>_xlfn.XLOOKUP(C19,Country!$E$4:$E$273,Country!$B$4:$B$273)</f>
        <v>Africa</v>
      </c>
      <c r="C19" s="39" t="s">
        <v>504</v>
      </c>
      <c r="D19" s="39" t="s">
        <v>603</v>
      </c>
      <c r="E19" s="39">
        <v>5914</v>
      </c>
    </row>
    <row r="20" spans="2:5" x14ac:dyDescent="0.25">
      <c r="B20" s="39" t="str">
        <f>_xlfn.XLOOKUP(C20,Country!$E$4:$E$273,Country!$B$4:$B$273)</f>
        <v>Africa</v>
      </c>
      <c r="C20" s="39" t="s">
        <v>348</v>
      </c>
      <c r="D20" s="39" t="s">
        <v>462</v>
      </c>
      <c r="E20" s="39">
        <v>5929</v>
      </c>
    </row>
    <row r="21" spans="2:5" x14ac:dyDescent="0.25">
      <c r="B21" s="39" t="str">
        <f>_xlfn.XLOOKUP(C21,Country!$E$4:$E$273,Country!$B$4:$B$273)</f>
        <v>Africa</v>
      </c>
      <c r="C21" s="39" t="s">
        <v>507</v>
      </c>
      <c r="D21" s="39" t="s">
        <v>1381</v>
      </c>
      <c r="E21" s="39">
        <v>4654</v>
      </c>
    </row>
    <row r="22" spans="2:5" x14ac:dyDescent="0.25">
      <c r="B22" s="39" t="str">
        <f>_xlfn.XLOOKUP(C22,Country!$E$4:$E$273,Country!$B$4:$B$273)</f>
        <v>Africa</v>
      </c>
      <c r="C22" s="39" t="s">
        <v>508</v>
      </c>
      <c r="D22" s="39" t="s">
        <v>609</v>
      </c>
      <c r="E22" s="39">
        <v>5358</v>
      </c>
    </row>
    <row r="23" spans="2:5" x14ac:dyDescent="0.25">
      <c r="B23" s="39" t="str">
        <f>_xlfn.XLOOKUP(C23,Country!$E$4:$E$273,Country!$B$4:$B$273)</f>
        <v>Africa</v>
      </c>
      <c r="C23" s="39" t="s">
        <v>510</v>
      </c>
      <c r="D23" s="39" t="s">
        <v>1383</v>
      </c>
      <c r="E23" s="39">
        <v>5166</v>
      </c>
    </row>
    <row r="24" spans="2:5" x14ac:dyDescent="0.25">
      <c r="B24" s="39" t="str">
        <f>_xlfn.XLOOKUP(C24,Country!$E$4:$E$273,Country!$B$4:$B$273)</f>
        <v>Africa</v>
      </c>
      <c r="C24" s="39" t="s">
        <v>512</v>
      </c>
      <c r="D24" s="39" t="s">
        <v>615</v>
      </c>
      <c r="E24" s="39">
        <v>5391</v>
      </c>
    </row>
    <row r="25" spans="2:5" x14ac:dyDescent="0.25">
      <c r="B25" s="39" t="e">
        <f>_xlfn.XLOOKUP(C25,Country!$E$4:$E$273,Country!$B$4:$B$273)</f>
        <v>#N/A</v>
      </c>
      <c r="C25" s="39" t="s">
        <v>1355</v>
      </c>
      <c r="D25" s="39" t="s">
        <v>616</v>
      </c>
      <c r="E25" s="39">
        <v>5319</v>
      </c>
    </row>
    <row r="26" spans="2:5" x14ac:dyDescent="0.25">
      <c r="B26" s="39" t="str">
        <f>_xlfn.XLOOKUP(C26,Country!$E$4:$E$273,Country!$B$4:$B$273)</f>
        <v>Africa</v>
      </c>
      <c r="C26" s="39" t="s">
        <v>368</v>
      </c>
      <c r="D26" s="39" t="s">
        <v>625</v>
      </c>
      <c r="E26" s="39">
        <v>5803</v>
      </c>
    </row>
    <row r="27" spans="2:5" x14ac:dyDescent="0.25">
      <c r="B27" s="39" t="str">
        <f>_xlfn.XLOOKUP(C27,Country!$E$4:$E$273,Country!$B$4:$B$273)</f>
        <v>Africa</v>
      </c>
      <c r="C27" s="39" t="s">
        <v>518</v>
      </c>
      <c r="D27" s="39" t="s">
        <v>629</v>
      </c>
      <c r="E27" s="39">
        <v>4439</v>
      </c>
    </row>
    <row r="28" spans="2:5" x14ac:dyDescent="0.25">
      <c r="B28" s="39" t="str">
        <f>_xlfn.XLOOKUP(C28,Country!$E$4:$E$273,Country!$B$4:$B$273)</f>
        <v>Africa</v>
      </c>
      <c r="C28" s="39" t="s">
        <v>519</v>
      </c>
      <c r="D28" s="39" t="s">
        <v>630</v>
      </c>
      <c r="E28" s="39">
        <v>4926</v>
      </c>
    </row>
    <row r="29" spans="2:5" x14ac:dyDescent="0.25">
      <c r="B29" s="39" t="str">
        <f>_xlfn.XLOOKUP(C29,Country!$E$4:$E$273,Country!$B$4:$B$273)</f>
        <v>Africa</v>
      </c>
      <c r="C29" s="39" t="s">
        <v>374</v>
      </c>
      <c r="D29" s="39" t="s">
        <v>443</v>
      </c>
      <c r="E29" s="39">
        <v>4771</v>
      </c>
    </row>
    <row r="30" spans="2:5" x14ac:dyDescent="0.25">
      <c r="B30" s="39" t="str">
        <f>_xlfn.XLOOKUP(C30,Country!$E$4:$E$273,Country!$B$4:$B$273)</f>
        <v>Africa</v>
      </c>
      <c r="C30" s="39" t="s">
        <v>522</v>
      </c>
      <c r="D30" s="39" t="s">
        <v>633</v>
      </c>
      <c r="E30" s="39">
        <v>5019</v>
      </c>
    </row>
    <row r="31" spans="2:5" x14ac:dyDescent="0.25">
      <c r="B31" s="39" t="str">
        <f>_xlfn.XLOOKUP(C31,Country!$E$4:$E$273,Country!$B$4:$B$273)</f>
        <v>Africa</v>
      </c>
      <c r="C31" s="39" t="s">
        <v>375</v>
      </c>
      <c r="D31" s="39" t="s">
        <v>444</v>
      </c>
      <c r="E31" s="39">
        <v>5617</v>
      </c>
    </row>
    <row r="32" spans="2:5" x14ac:dyDescent="0.25">
      <c r="B32" s="39" t="str">
        <f>_xlfn.XLOOKUP(C32,Country!$E$4:$E$273,Country!$B$4:$B$273)</f>
        <v>Africa</v>
      </c>
      <c r="C32" s="39" t="s">
        <v>379</v>
      </c>
      <c r="D32" s="39" t="s">
        <v>442</v>
      </c>
      <c r="E32" s="39">
        <v>5547</v>
      </c>
    </row>
    <row r="33" spans="2:5" x14ac:dyDescent="0.25">
      <c r="B33" s="39" t="str">
        <f>_xlfn.XLOOKUP(C33,Country!$E$4:$E$273,Country!$B$4:$B$273)</f>
        <v>Africa</v>
      </c>
      <c r="C33" s="39" t="s">
        <v>525</v>
      </c>
      <c r="D33" s="39" t="s">
        <v>637</v>
      </c>
      <c r="E33" s="39">
        <v>5055</v>
      </c>
    </row>
    <row r="34" spans="2:5" x14ac:dyDescent="0.25">
      <c r="B34" s="39" t="str">
        <f>_xlfn.XLOOKUP(C34,Country!$E$4:$E$273,Country!$B$4:$B$273)</f>
        <v>Africa</v>
      </c>
      <c r="C34" s="39" t="s">
        <v>378</v>
      </c>
      <c r="D34" s="39" t="s">
        <v>441</v>
      </c>
      <c r="E34" s="39">
        <v>3568</v>
      </c>
    </row>
    <row r="35" spans="2:5" x14ac:dyDescent="0.25">
      <c r="B35" s="39" t="str">
        <f>_xlfn.XLOOKUP(C35,Country!$E$4:$E$273,Country!$B$4:$B$273)</f>
        <v>Africa</v>
      </c>
      <c r="C35" s="39" t="s">
        <v>381</v>
      </c>
      <c r="D35" s="39" t="s">
        <v>440</v>
      </c>
      <c r="E35" s="39">
        <v>4646</v>
      </c>
    </row>
    <row r="36" spans="2:5" x14ac:dyDescent="0.25">
      <c r="B36" s="39" t="str">
        <f>_xlfn.XLOOKUP(C36,Country!$E$4:$E$273,Country!$B$4:$B$273)</f>
        <v>Africa</v>
      </c>
      <c r="C36" s="39" t="s">
        <v>529</v>
      </c>
      <c r="D36" s="39" t="s">
        <v>642</v>
      </c>
      <c r="E36" s="39">
        <v>5305</v>
      </c>
    </row>
    <row r="37" spans="2:5" x14ac:dyDescent="0.25">
      <c r="B37" s="39" t="str">
        <f>_xlfn.XLOOKUP(C37,Country!$E$4:$E$273,Country!$B$4:$B$273)</f>
        <v>Africa</v>
      </c>
      <c r="C37" s="39" t="s">
        <v>385</v>
      </c>
      <c r="D37" s="39" t="s">
        <v>438</v>
      </c>
      <c r="E37" s="39">
        <v>5811</v>
      </c>
    </row>
    <row r="38" spans="2:5" x14ac:dyDescent="0.25">
      <c r="B38" s="39" t="str">
        <f>_xlfn.XLOOKUP(C38,Country!$E$4:$E$273,Country!$B$4:$B$273)</f>
        <v>Africa</v>
      </c>
      <c r="C38" s="39" t="s">
        <v>531</v>
      </c>
      <c r="D38" s="39" t="s">
        <v>647</v>
      </c>
      <c r="E38" s="39">
        <v>5251</v>
      </c>
    </row>
    <row r="39" spans="2:5" x14ac:dyDescent="0.25">
      <c r="B39" s="39" t="str">
        <f>_xlfn.XLOOKUP(C39,Country!$E$4:$E$273,Country!$B$4:$B$273)</f>
        <v>Africa</v>
      </c>
      <c r="C39" s="39" t="s">
        <v>537</v>
      </c>
      <c r="D39" s="39" t="s">
        <v>660</v>
      </c>
      <c r="E39" s="39">
        <v>5130</v>
      </c>
    </row>
    <row r="40" spans="2:5" x14ac:dyDescent="0.25">
      <c r="B40" s="39" t="str">
        <f>_xlfn.XLOOKUP(C40,Country!$E$4:$E$273,Country!$B$4:$B$273)</f>
        <v>Africa</v>
      </c>
      <c r="C40" s="39" t="s">
        <v>400</v>
      </c>
      <c r="D40" s="39" t="s">
        <v>434</v>
      </c>
      <c r="E40" s="39">
        <v>5356</v>
      </c>
    </row>
    <row r="41" spans="2:5" x14ac:dyDescent="0.25">
      <c r="B41" s="39" t="str">
        <f>_xlfn.XLOOKUP(C41,Country!$E$4:$E$273,Country!$B$4:$B$273)</f>
        <v>Africa</v>
      </c>
      <c r="C41" s="39" t="s">
        <v>545</v>
      </c>
      <c r="D41" s="39" t="s">
        <v>669</v>
      </c>
      <c r="E41" s="39">
        <v>5570</v>
      </c>
    </row>
    <row r="42" spans="2:5" x14ac:dyDescent="0.25">
      <c r="B42" s="39" t="e">
        <f>_xlfn.XLOOKUP(C42,Country!$E$4:$E$273,Country!$B$4:$B$273)</f>
        <v>#N/A</v>
      </c>
      <c r="C42" s="39" t="s">
        <v>546</v>
      </c>
      <c r="D42" s="39" t="s">
        <v>670</v>
      </c>
      <c r="E42" s="39">
        <v>5087</v>
      </c>
    </row>
    <row r="43" spans="2:5" x14ac:dyDescent="0.25">
      <c r="B43" s="39" t="str">
        <f>_xlfn.XLOOKUP(C43,Country!$E$4:$E$273,Country!$B$4:$B$273)</f>
        <v>Africa</v>
      </c>
      <c r="C43" s="39" t="s">
        <v>550</v>
      </c>
      <c r="D43" s="39" t="s">
        <v>675</v>
      </c>
      <c r="E43" s="39">
        <v>5773</v>
      </c>
    </row>
    <row r="44" spans="2:5" x14ac:dyDescent="0.25">
      <c r="B44" s="39" t="e">
        <f>_xlfn.XLOOKUP(C44,Country!$E$4:$E$273,Country!$B$4:$B$273)</f>
        <v>#N/A</v>
      </c>
      <c r="C44" s="39" t="s">
        <v>402</v>
      </c>
      <c r="D44" s="39" t="s">
        <v>676</v>
      </c>
      <c r="E44" s="39">
        <v>4111</v>
      </c>
    </row>
    <row r="45" spans="2:5" x14ac:dyDescent="0.25">
      <c r="B45" s="39" t="str">
        <f>_xlfn.XLOOKUP(C45,Country!$E$4:$E$273,Country!$B$4:$B$273)</f>
        <v>Africa</v>
      </c>
      <c r="C45" s="39" t="s">
        <v>404</v>
      </c>
      <c r="D45" s="39" t="s">
        <v>430</v>
      </c>
      <c r="E45" s="39">
        <v>5783</v>
      </c>
    </row>
    <row r="46" spans="2:5" x14ac:dyDescent="0.25">
      <c r="B46" s="39" t="str">
        <f>_xlfn.XLOOKUP(C46,Country!$E$4:$E$273,Country!$B$4:$B$273)</f>
        <v>Africa</v>
      </c>
      <c r="C46" s="39" t="s">
        <v>552</v>
      </c>
      <c r="D46" s="39" t="s">
        <v>1373</v>
      </c>
      <c r="E46" s="39">
        <v>3900</v>
      </c>
    </row>
    <row r="47" spans="2:5" x14ac:dyDescent="0.25">
      <c r="B47" s="39" t="str">
        <f>_xlfn.XLOOKUP(C47,Country!$E$4:$E$273,Country!$B$4:$B$273)</f>
        <v>Africa</v>
      </c>
      <c r="C47" s="39" t="s">
        <v>1338</v>
      </c>
      <c r="D47" s="39" t="s">
        <v>1364</v>
      </c>
      <c r="E47" s="39">
        <v>5483</v>
      </c>
    </row>
    <row r="48" spans="2:5" x14ac:dyDescent="0.25">
      <c r="B48" s="39" t="str">
        <f>_xlfn.XLOOKUP(C48,Country!$E$4:$E$273,Country!$B$4:$B$273)</f>
        <v>Africa</v>
      </c>
      <c r="C48" s="39" t="s">
        <v>554</v>
      </c>
      <c r="D48" s="39" t="s">
        <v>681</v>
      </c>
      <c r="E48" s="39">
        <v>5307</v>
      </c>
    </row>
    <row r="49" spans="2:5" x14ac:dyDescent="0.25">
      <c r="B49" s="39" t="str">
        <f>_xlfn.XLOOKUP(C49,Country!$E$4:$E$273,Country!$B$4:$B$273)</f>
        <v>Africa</v>
      </c>
      <c r="C49" s="39" t="s">
        <v>410</v>
      </c>
      <c r="D49" s="39" t="s">
        <v>427</v>
      </c>
      <c r="E49" s="39">
        <v>3262</v>
      </c>
    </row>
    <row r="50" spans="2:5" x14ac:dyDescent="0.25">
      <c r="B50" s="39" t="str">
        <f>_xlfn.XLOOKUP(C50,Country!$E$4:$E$273,Country!$B$4:$B$273)</f>
        <v>Africa</v>
      </c>
      <c r="C50" s="39" t="s">
        <v>413</v>
      </c>
      <c r="D50" s="39" t="s">
        <v>419</v>
      </c>
      <c r="E50" s="39">
        <v>5499</v>
      </c>
    </row>
    <row r="51" spans="2:5" x14ac:dyDescent="0.25">
      <c r="B51" s="39" t="str">
        <f>_xlfn.XLOOKUP(C51,Country!$E$4:$E$273,Country!$B$4:$B$273)</f>
        <v>Africa</v>
      </c>
      <c r="C51" s="39" t="s">
        <v>416</v>
      </c>
      <c r="D51" s="39" t="s">
        <v>1313</v>
      </c>
      <c r="E51" s="39">
        <v>5265</v>
      </c>
    </row>
    <row r="52" spans="2:5" x14ac:dyDescent="0.25">
      <c r="B52" s="39" t="str">
        <f>_xlfn.XLOOKUP(C52,Country!$E$4:$E$273,Country!$B$4:$B$273)</f>
        <v>Africa</v>
      </c>
      <c r="C52" s="39" t="s">
        <v>1341</v>
      </c>
      <c r="D52" s="39" t="s">
        <v>692</v>
      </c>
      <c r="E52" s="39">
        <v>4918</v>
      </c>
    </row>
    <row r="53" spans="2:5" x14ac:dyDescent="0.25">
      <c r="B53" s="39" t="str">
        <f>_xlfn.XLOOKUP(C53,Country!$E$4:$E$273,Country!$B$4:$B$273)</f>
        <v>Asia</v>
      </c>
      <c r="C53" s="39" t="s">
        <v>326</v>
      </c>
      <c r="D53" s="39" t="s">
        <v>470</v>
      </c>
      <c r="E53" s="39">
        <v>4132</v>
      </c>
    </row>
    <row r="54" spans="2:5" x14ac:dyDescent="0.25">
      <c r="B54" s="39" t="str">
        <f>_xlfn.XLOOKUP(C54,Country!$E$4:$E$273,Country!$B$4:$B$273)</f>
        <v>Asia</v>
      </c>
      <c r="C54" s="39" t="s">
        <v>333</v>
      </c>
      <c r="D54" s="39" t="s">
        <v>466</v>
      </c>
      <c r="E54" s="39">
        <v>4419</v>
      </c>
    </row>
    <row r="55" spans="2:5" x14ac:dyDescent="0.25">
      <c r="B55" s="39" t="str">
        <f>_xlfn.XLOOKUP(C55,Country!$E$4:$E$273,Country!$B$4:$B$273)</f>
        <v>Asia</v>
      </c>
      <c r="C55" s="39" t="s">
        <v>482</v>
      </c>
      <c r="D55" s="39" t="s">
        <v>570</v>
      </c>
      <c r="E55" s="39">
        <v>4029</v>
      </c>
    </row>
    <row r="56" spans="2:5" x14ac:dyDescent="0.25">
      <c r="B56" s="39" t="str">
        <f>_xlfn.XLOOKUP(C56,Country!$E$4:$E$273,Country!$B$4:$B$273)</f>
        <v>Asia</v>
      </c>
      <c r="C56" s="39" t="s">
        <v>487</v>
      </c>
      <c r="D56" s="39" t="s">
        <v>575</v>
      </c>
      <c r="E56" s="39">
        <v>4180</v>
      </c>
    </row>
    <row r="57" spans="2:5" x14ac:dyDescent="0.25">
      <c r="B57" s="39" t="str">
        <f>_xlfn.XLOOKUP(C57,Country!$E$4:$E$273,Country!$B$4:$B$273)</f>
        <v>Asia</v>
      </c>
      <c r="C57" s="39" t="s">
        <v>835</v>
      </c>
      <c r="D57" s="39" t="s">
        <v>1365</v>
      </c>
      <c r="E57" s="39">
        <v>5148</v>
      </c>
    </row>
    <row r="58" spans="2:5" x14ac:dyDescent="0.25">
      <c r="B58" s="39" t="str">
        <f>_xlfn.XLOOKUP(C58,Country!$E$4:$E$273,Country!$B$4:$B$273)</f>
        <v>Asia</v>
      </c>
      <c r="C58" s="39" t="s">
        <v>492</v>
      </c>
      <c r="D58" s="39" t="s">
        <v>582</v>
      </c>
      <c r="E58" s="39">
        <v>5152</v>
      </c>
    </row>
    <row r="59" spans="2:5" x14ac:dyDescent="0.25">
      <c r="B59" s="39" t="str">
        <f>_xlfn.XLOOKUP(C59,Country!$E$4:$E$273,Country!$B$4:$B$273)</f>
        <v>Asia</v>
      </c>
      <c r="C59" s="39" t="s">
        <v>341</v>
      </c>
      <c r="D59" s="39" t="s">
        <v>588</v>
      </c>
      <c r="E59" s="39">
        <v>2908</v>
      </c>
    </row>
    <row r="60" spans="2:5" x14ac:dyDescent="0.25">
      <c r="B60" s="39" t="str">
        <f>_xlfn.XLOOKUP(C60,Country!$E$4:$E$273,Country!$B$4:$B$273)</f>
        <v>Asia</v>
      </c>
      <c r="C60" s="39" t="s">
        <v>359</v>
      </c>
      <c r="D60" s="39" t="s">
        <v>451</v>
      </c>
      <c r="E60" s="39">
        <v>4514</v>
      </c>
    </row>
    <row r="61" spans="2:5" x14ac:dyDescent="0.25">
      <c r="B61" s="39" t="str">
        <f>_xlfn.XLOOKUP(C61,Country!$E$4:$E$273,Country!$B$4:$B$273)</f>
        <v>Asia</v>
      </c>
      <c r="C61" s="39" t="s">
        <v>856</v>
      </c>
      <c r="D61" s="39" t="s">
        <v>619</v>
      </c>
      <c r="E61" s="39">
        <v>4038</v>
      </c>
    </row>
    <row r="62" spans="2:5" x14ac:dyDescent="0.25">
      <c r="B62" s="39" t="str">
        <f>_xlfn.XLOOKUP(C62,Country!$E$4:$E$273,Country!$B$4:$B$273)</f>
        <v>Asia</v>
      </c>
      <c r="C62" s="39" t="s">
        <v>361</v>
      </c>
      <c r="D62" s="39" t="s">
        <v>453</v>
      </c>
      <c r="E62" s="39">
        <v>3825</v>
      </c>
    </row>
    <row r="63" spans="2:5" x14ac:dyDescent="0.25">
      <c r="B63" s="39" t="str">
        <f>_xlfn.XLOOKUP(C63,Country!$E$4:$E$273,Country!$B$4:$B$273)</f>
        <v>Asia</v>
      </c>
      <c r="C63" s="39" t="s">
        <v>363</v>
      </c>
      <c r="D63" s="39" t="s">
        <v>455</v>
      </c>
      <c r="E63" s="39">
        <v>3682</v>
      </c>
    </row>
    <row r="64" spans="2:5" x14ac:dyDescent="0.25">
      <c r="B64" s="39" t="str">
        <f>_xlfn.XLOOKUP(C64,Country!$E$4:$E$273,Country!$B$4:$B$273)</f>
        <v>Asia</v>
      </c>
      <c r="C64" s="39" t="s">
        <v>366</v>
      </c>
      <c r="D64" s="39" t="s">
        <v>622</v>
      </c>
      <c r="E64" s="39">
        <v>2521</v>
      </c>
    </row>
    <row r="65" spans="2:5" x14ac:dyDescent="0.25">
      <c r="B65" s="39" t="str">
        <f>_xlfn.XLOOKUP(C65,Country!$E$4:$E$273,Country!$B$4:$B$273)</f>
        <v>Asia</v>
      </c>
      <c r="C65" s="39" t="s">
        <v>367</v>
      </c>
      <c r="D65" s="39" t="s">
        <v>623</v>
      </c>
      <c r="E65" s="39">
        <v>4026</v>
      </c>
    </row>
    <row r="66" spans="2:5" x14ac:dyDescent="0.25">
      <c r="B66" s="39" t="str">
        <f>_xlfn.XLOOKUP(C66,Country!$E$4:$E$273,Country!$B$4:$B$273)</f>
        <v>Asia</v>
      </c>
      <c r="C66" s="39" t="s">
        <v>514</v>
      </c>
      <c r="D66" s="39" t="s">
        <v>624</v>
      </c>
      <c r="E66" s="39">
        <v>2257</v>
      </c>
    </row>
    <row r="67" spans="2:5" x14ac:dyDescent="0.25">
      <c r="B67" s="39" t="e">
        <f>_xlfn.XLOOKUP(C67,Country!$E$4:$E$273,Country!$B$4:$B$273)</f>
        <v>#N/A</v>
      </c>
      <c r="C67" s="39" t="s">
        <v>869</v>
      </c>
      <c r="D67" s="39" t="s">
        <v>1370</v>
      </c>
      <c r="E67" s="39">
        <v>2335</v>
      </c>
    </row>
    <row r="68" spans="2:5" x14ac:dyDescent="0.25">
      <c r="B68" s="39" t="e">
        <f>_xlfn.XLOOKUP(C68,Country!$E$4:$E$273,Country!$B$4:$B$273)</f>
        <v>#N/A</v>
      </c>
      <c r="C68" s="39" t="s">
        <v>872</v>
      </c>
      <c r="D68" s="39" t="s">
        <v>658</v>
      </c>
      <c r="E68" s="39">
        <v>2535</v>
      </c>
    </row>
    <row r="69" spans="2:5" x14ac:dyDescent="0.25">
      <c r="B69" s="39" t="str">
        <f>_xlfn.XLOOKUP(C69,Country!$E$4:$E$273,Country!$B$4:$B$273)</f>
        <v>Asia</v>
      </c>
      <c r="C69" s="39" t="s">
        <v>369</v>
      </c>
      <c r="D69" s="39" t="s">
        <v>449</v>
      </c>
      <c r="E69" s="39">
        <v>4214</v>
      </c>
    </row>
    <row r="70" spans="2:5" x14ac:dyDescent="0.25">
      <c r="B70" s="39" t="str">
        <f>_xlfn.XLOOKUP(C70,Country!$E$4:$E$273,Country!$B$4:$B$273)</f>
        <v>Asia</v>
      </c>
      <c r="C70" s="39" t="s">
        <v>516</v>
      </c>
      <c r="D70" s="39" t="s">
        <v>627</v>
      </c>
      <c r="E70" s="39">
        <v>3094</v>
      </c>
    </row>
    <row r="71" spans="2:5" x14ac:dyDescent="0.25">
      <c r="B71" s="39" t="str">
        <f>_xlfn.XLOOKUP(C71,Country!$E$4:$E$273,Country!$B$4:$B$273)</f>
        <v>Asia</v>
      </c>
      <c r="C71" s="39" t="s">
        <v>879</v>
      </c>
      <c r="D71" s="39" t="s">
        <v>1366</v>
      </c>
      <c r="E71" s="39">
        <v>4735</v>
      </c>
    </row>
    <row r="72" spans="2:5" x14ac:dyDescent="0.25">
      <c r="B72" s="39" t="str">
        <f>_xlfn.XLOOKUP(C72,Country!$E$4:$E$273,Country!$B$4:$B$273)</f>
        <v>Asia</v>
      </c>
      <c r="C72" s="39" t="s">
        <v>371</v>
      </c>
      <c r="D72" s="39" t="s">
        <v>446</v>
      </c>
      <c r="E72" s="39">
        <v>2953</v>
      </c>
    </row>
    <row r="73" spans="2:5" x14ac:dyDescent="0.25">
      <c r="B73" s="39" t="str">
        <f>_xlfn.XLOOKUP(C73,Country!$E$4:$E$273,Country!$B$4:$B$273)</f>
        <v>Asia</v>
      </c>
      <c r="C73" s="39" t="s">
        <v>377</v>
      </c>
      <c r="D73" s="39" t="s">
        <v>634</v>
      </c>
      <c r="E73" s="39">
        <v>5225</v>
      </c>
    </row>
    <row r="74" spans="2:5" x14ac:dyDescent="0.25">
      <c r="B74" s="39" t="str">
        <f>_xlfn.XLOOKUP(C74,Country!$E$4:$E$273,Country!$B$4:$B$273)</f>
        <v>Asia</v>
      </c>
      <c r="C74" s="39" t="s">
        <v>523</v>
      </c>
      <c r="D74" s="39" t="s">
        <v>635</v>
      </c>
      <c r="E74" s="39">
        <v>10224</v>
      </c>
    </row>
    <row r="75" spans="2:5" x14ac:dyDescent="0.25">
      <c r="B75" s="39" t="str">
        <f>_xlfn.XLOOKUP(C75,Country!$E$4:$E$273,Country!$B$4:$B$273)</f>
        <v>Asia</v>
      </c>
      <c r="C75" s="39" t="s">
        <v>527</v>
      </c>
      <c r="D75" s="39" t="s">
        <v>641</v>
      </c>
      <c r="E75" s="39">
        <v>2226</v>
      </c>
    </row>
    <row r="76" spans="2:5" x14ac:dyDescent="0.25">
      <c r="B76" s="39" t="str">
        <f>_xlfn.XLOOKUP(C76,Country!$E$4:$E$273,Country!$B$4:$B$273)</f>
        <v>Asia</v>
      </c>
      <c r="C76" s="39" t="s">
        <v>528</v>
      </c>
      <c r="D76" s="39" t="s">
        <v>468</v>
      </c>
      <c r="E76" s="39">
        <v>4565</v>
      </c>
    </row>
    <row r="77" spans="2:5" x14ac:dyDescent="0.25">
      <c r="B77" s="39" t="str">
        <f>_xlfn.XLOOKUP(C77,Country!$E$4:$E$273,Country!$B$4:$B$273)</f>
        <v>Asia</v>
      </c>
      <c r="C77" s="39" t="s">
        <v>382</v>
      </c>
      <c r="D77" s="39" t="s">
        <v>644</v>
      </c>
      <c r="E77" s="39">
        <v>4130</v>
      </c>
    </row>
    <row r="78" spans="2:5" x14ac:dyDescent="0.25">
      <c r="B78" s="39" t="str">
        <f>_xlfn.XLOOKUP(C78,Country!$E$4:$E$273,Country!$B$4:$B$273)</f>
        <v>Asia</v>
      </c>
      <c r="C78" s="39" t="s">
        <v>388</v>
      </c>
      <c r="D78" s="39" t="s">
        <v>437</v>
      </c>
      <c r="E78" s="39">
        <v>5102</v>
      </c>
    </row>
    <row r="79" spans="2:5" x14ac:dyDescent="0.25">
      <c r="B79" s="39" t="str">
        <f>_xlfn.XLOOKUP(C79,Country!$E$4:$E$273,Country!$B$4:$B$273)</f>
        <v>Asia</v>
      </c>
      <c r="C79" s="39" t="s">
        <v>389</v>
      </c>
      <c r="D79" s="39" t="s">
        <v>650</v>
      </c>
      <c r="E79" s="39">
        <v>4227</v>
      </c>
    </row>
    <row r="80" spans="2:5" x14ac:dyDescent="0.25">
      <c r="B80" s="39" t="str">
        <f>_xlfn.XLOOKUP(C80,Country!$E$4:$E$273,Country!$B$4:$B$273)</f>
        <v>Asia</v>
      </c>
      <c r="C80" s="39" t="s">
        <v>393</v>
      </c>
      <c r="D80" s="39" t="s">
        <v>654</v>
      </c>
      <c r="E80" s="39">
        <v>4928</v>
      </c>
    </row>
    <row r="81" spans="2:5" x14ac:dyDescent="0.25">
      <c r="B81" s="39" t="str">
        <f>_xlfn.XLOOKUP(C81,Country!$E$4:$E$273,Country!$B$4:$B$273)</f>
        <v>Asia</v>
      </c>
      <c r="C81" s="39" t="s">
        <v>535</v>
      </c>
      <c r="D81" s="39" t="s">
        <v>657</v>
      </c>
      <c r="E81" s="39">
        <v>4905</v>
      </c>
    </row>
    <row r="82" spans="2:5" x14ac:dyDescent="0.25">
      <c r="B82" s="39" t="str">
        <f>_xlfn.XLOOKUP(C82,Country!$E$4:$E$273,Country!$B$4:$B$273)</f>
        <v>Europe</v>
      </c>
      <c r="C82" s="39" t="s">
        <v>907</v>
      </c>
      <c r="D82" s="39" t="s">
        <v>1368</v>
      </c>
      <c r="E82" s="39">
        <v>1795</v>
      </c>
    </row>
    <row r="83" spans="2:5" x14ac:dyDescent="0.25">
      <c r="B83" s="39" t="e">
        <f>_xlfn.XLOOKUP(C83,Country!$E$4:$E$273,Country!$B$4:$B$273)</f>
        <v>#N/A</v>
      </c>
      <c r="C83" s="39" t="s">
        <v>399</v>
      </c>
      <c r="D83" s="39" t="s">
        <v>667</v>
      </c>
      <c r="E83" s="39">
        <v>5384</v>
      </c>
    </row>
    <row r="84" spans="2:5" x14ac:dyDescent="0.25">
      <c r="B84" s="39" t="str">
        <f>_xlfn.XLOOKUP(C84,Country!$E$4:$E$273,Country!$B$4:$B$273)</f>
        <v>Asia</v>
      </c>
      <c r="C84" s="39" t="s">
        <v>401</v>
      </c>
      <c r="D84" s="39" t="s">
        <v>671</v>
      </c>
      <c r="E84" s="39">
        <v>3979</v>
      </c>
    </row>
    <row r="85" spans="2:5" x14ac:dyDescent="0.25">
      <c r="B85" s="39" t="e">
        <f>_xlfn.XLOOKUP(C85,Country!$E$4:$E$273,Country!$B$4:$B$273)</f>
        <v>#N/A</v>
      </c>
      <c r="C85" s="39" t="s">
        <v>551</v>
      </c>
      <c r="D85" s="39" t="s">
        <v>678</v>
      </c>
      <c r="E85" s="39">
        <v>5264</v>
      </c>
    </row>
    <row r="86" spans="2:5" x14ac:dyDescent="0.25">
      <c r="B86" s="39" t="str">
        <f>_xlfn.XLOOKUP(C86,Country!$E$4:$E$273,Country!$B$4:$B$273)</f>
        <v>Asia</v>
      </c>
      <c r="C86" s="39" t="s">
        <v>914</v>
      </c>
      <c r="D86" s="39" t="s">
        <v>1369</v>
      </c>
      <c r="E86" s="39">
        <v>3501</v>
      </c>
    </row>
    <row r="87" spans="2:5" x14ac:dyDescent="0.25">
      <c r="B87" s="39" t="str">
        <f>_xlfn.XLOOKUP(C87,Country!$E$4:$E$273,Country!$B$4:$B$273)</f>
        <v>Asia</v>
      </c>
      <c r="C87" s="39" t="s">
        <v>553</v>
      </c>
      <c r="D87" s="39" t="s">
        <v>679</v>
      </c>
      <c r="E87" s="39">
        <v>3538</v>
      </c>
    </row>
    <row r="88" spans="2:5" x14ac:dyDescent="0.25">
      <c r="B88" s="39" t="str">
        <f>_xlfn.XLOOKUP(C88,Country!$E$4:$E$273,Country!$B$4:$B$273)</f>
        <v>Asia</v>
      </c>
      <c r="C88" s="39" t="s">
        <v>409</v>
      </c>
      <c r="D88" s="39" t="s">
        <v>426</v>
      </c>
      <c r="E88" s="39">
        <v>4862</v>
      </c>
    </row>
    <row r="89" spans="2:5" x14ac:dyDescent="0.25">
      <c r="B89" s="39" t="str">
        <f>_xlfn.XLOOKUP(C89,Country!$E$4:$E$273,Country!$B$4:$B$273)</f>
        <v>Asia</v>
      </c>
      <c r="C89" s="39" t="s">
        <v>411</v>
      </c>
      <c r="D89" s="39"/>
      <c r="E89" s="39">
        <v>2924</v>
      </c>
    </row>
    <row r="90" spans="2:5" x14ac:dyDescent="0.25">
      <c r="B90" s="39" t="str">
        <f>_xlfn.XLOOKUP(C90,Country!$E$4:$E$273,Country!$B$4:$B$273)</f>
        <v>Asia</v>
      </c>
      <c r="C90" s="39" t="s">
        <v>557</v>
      </c>
      <c r="D90" s="39" t="s">
        <v>684</v>
      </c>
      <c r="E90" s="39">
        <v>3164</v>
      </c>
    </row>
    <row r="91" spans="2:5" x14ac:dyDescent="0.25">
      <c r="B91" s="39" t="e">
        <f>_xlfn.XLOOKUP(C91,Country!$E$4:$E$273,Country!$B$4:$B$273)</f>
        <v>#N/A</v>
      </c>
      <c r="C91" s="39" t="s">
        <v>928</v>
      </c>
      <c r="D91" s="39" t="s">
        <v>690</v>
      </c>
      <c r="E91" s="39">
        <v>4862</v>
      </c>
    </row>
    <row r="92" spans="2:5" x14ac:dyDescent="0.25">
      <c r="B92" s="39" t="str">
        <f>_xlfn.XLOOKUP(C92,Country!$E$4:$E$273,Country!$B$4:$B$273)</f>
        <v>Asia</v>
      </c>
      <c r="C92" s="39" t="s">
        <v>559</v>
      </c>
      <c r="D92" s="39" t="s">
        <v>686</v>
      </c>
      <c r="E92" s="39">
        <v>3172</v>
      </c>
    </row>
    <row r="93" spans="2:5" x14ac:dyDescent="0.25">
      <c r="B93" s="39" t="str">
        <f>_xlfn.XLOOKUP(C93,Country!$E$4:$E$273,Country!$B$4:$B$273)</f>
        <v>Asia</v>
      </c>
      <c r="C93" s="39" t="s">
        <v>934</v>
      </c>
      <c r="D93" s="39" t="s">
        <v>423</v>
      </c>
      <c r="E93" s="39">
        <v>4239</v>
      </c>
    </row>
    <row r="94" spans="2:5" x14ac:dyDescent="0.25">
      <c r="B94" s="39" t="str">
        <f>_xlfn.XLOOKUP(C94,Country!$E$4:$E$273,Country!$B$4:$B$273)</f>
        <v>Asia</v>
      </c>
      <c r="C94" s="39" t="s">
        <v>562</v>
      </c>
      <c r="D94" s="39" t="s">
        <v>937</v>
      </c>
      <c r="E94" s="39">
        <v>6089</v>
      </c>
    </row>
    <row r="95" spans="2:5" x14ac:dyDescent="0.25">
      <c r="B95" s="39" t="str">
        <f>_xlfn.XLOOKUP(C95,Country!$E$4:$E$273,Country!$B$4:$B$273)</f>
        <v>Asia</v>
      </c>
      <c r="C95" s="39" t="s">
        <v>480</v>
      </c>
      <c r="D95" s="39" t="s">
        <v>567</v>
      </c>
      <c r="E95" s="39">
        <v>2899</v>
      </c>
    </row>
    <row r="96" spans="2:5" x14ac:dyDescent="0.25">
      <c r="B96" s="39" t="str">
        <f>_xlfn.XLOOKUP(C96,Country!$E$4:$E$273,Country!$B$4:$B$273)</f>
        <v>Asia</v>
      </c>
      <c r="C96" s="39" t="s">
        <v>481</v>
      </c>
      <c r="D96" s="39" t="s">
        <v>569</v>
      </c>
      <c r="E96" s="39">
        <v>2702</v>
      </c>
    </row>
    <row r="97" spans="2:5" x14ac:dyDescent="0.25">
      <c r="B97" s="39" t="str">
        <f>_xlfn.XLOOKUP(C97,Country!$E$4:$E$273,Country!$B$4:$B$273)</f>
        <v>Asia</v>
      </c>
      <c r="C97" s="39" t="s">
        <v>509</v>
      </c>
      <c r="D97" s="39" t="s">
        <v>610</v>
      </c>
      <c r="E97" s="39">
        <v>2489</v>
      </c>
    </row>
    <row r="98" spans="2:5" x14ac:dyDescent="0.25">
      <c r="B98" s="39" t="e">
        <f>_xlfn.XLOOKUP(C98,Country!$E$4:$E$273,Country!$B$4:$B$273)</f>
        <v>#N/A</v>
      </c>
      <c r="C98" s="39" t="s">
        <v>846</v>
      </c>
      <c r="D98" s="39" t="s">
        <v>680</v>
      </c>
      <c r="E98" s="39">
        <v>5637</v>
      </c>
    </row>
    <row r="99" spans="2:5" x14ac:dyDescent="0.25">
      <c r="B99" s="39" t="str">
        <f>_xlfn.XLOOKUP(C99,Country!$E$4:$E$273,Country!$B$4:$B$273)</f>
        <v>Asia</v>
      </c>
      <c r="C99" s="39" t="s">
        <v>360</v>
      </c>
      <c r="D99" s="39" t="s">
        <v>452</v>
      </c>
      <c r="E99" s="39">
        <v>5220</v>
      </c>
    </row>
    <row r="100" spans="2:5" x14ac:dyDescent="0.25">
      <c r="B100" s="39" t="str">
        <f>_xlfn.XLOOKUP(C100,Country!$E$4:$E$273,Country!$B$4:$B$273)</f>
        <v>Europe</v>
      </c>
      <c r="C100" s="39" t="s">
        <v>477</v>
      </c>
      <c r="D100" s="39" t="s">
        <v>563</v>
      </c>
      <c r="E100" s="39">
        <v>2542</v>
      </c>
    </row>
    <row r="101" spans="2:5" x14ac:dyDescent="0.25">
      <c r="B101" s="39" t="str">
        <f>_xlfn.XLOOKUP(C101,Country!$E$4:$E$273,Country!$B$4:$B$273)</f>
        <v>Europe</v>
      </c>
      <c r="C101" s="39" t="s">
        <v>478</v>
      </c>
      <c r="D101" s="39" t="s">
        <v>564</v>
      </c>
      <c r="E101" s="39">
        <v>2469</v>
      </c>
    </row>
    <row r="102" spans="2:5" x14ac:dyDescent="0.25">
      <c r="B102" s="39" t="str">
        <f>_xlfn.XLOOKUP(C102,Country!$E$4:$E$273,Country!$B$4:$B$273)</f>
        <v>Europe</v>
      </c>
      <c r="C102" s="39" t="s">
        <v>325</v>
      </c>
      <c r="D102" s="39" t="s">
        <v>469</v>
      </c>
      <c r="E102" s="39">
        <v>1888</v>
      </c>
    </row>
    <row r="103" spans="2:5" x14ac:dyDescent="0.25">
      <c r="B103" s="39" t="str">
        <f>_xlfn.XLOOKUP(C103,Country!$E$4:$E$273,Country!$B$4:$B$273)</f>
        <v>Europe</v>
      </c>
      <c r="C103" s="39" t="s">
        <v>484</v>
      </c>
      <c r="D103" s="39" t="s">
        <v>572</v>
      </c>
      <c r="E103" s="39">
        <v>1795</v>
      </c>
    </row>
    <row r="104" spans="2:5" x14ac:dyDescent="0.25">
      <c r="B104" s="39" t="str">
        <f>_xlfn.XLOOKUP(C104,Country!$E$4:$E$273,Country!$B$4:$B$273)</f>
        <v>Europe</v>
      </c>
      <c r="C104" s="39" t="s">
        <v>334</v>
      </c>
      <c r="D104" s="39" t="s">
        <v>467</v>
      </c>
      <c r="E104" s="39">
        <v>1645</v>
      </c>
    </row>
    <row r="105" spans="2:5" x14ac:dyDescent="0.25">
      <c r="B105" s="39" t="e">
        <f>_xlfn.XLOOKUP(C105,Country!$E$4:$E$273,Country!$B$4:$B$273)</f>
        <v>#N/A</v>
      </c>
      <c r="C105" s="39" t="s">
        <v>488</v>
      </c>
      <c r="D105" s="39" t="s">
        <v>577</v>
      </c>
      <c r="E105" s="39">
        <v>2205</v>
      </c>
    </row>
    <row r="106" spans="2:5" x14ac:dyDescent="0.25">
      <c r="B106" s="39" t="str">
        <f>_xlfn.XLOOKUP(C106,Country!$E$4:$E$273,Country!$B$4:$B$273)</f>
        <v>Europe</v>
      </c>
      <c r="C106" s="39" t="s">
        <v>337</v>
      </c>
      <c r="D106" s="39" t="s">
        <v>473</v>
      </c>
      <c r="E106" s="39">
        <v>2331</v>
      </c>
    </row>
    <row r="107" spans="2:5" x14ac:dyDescent="0.25">
      <c r="B107" s="39" t="str">
        <f>_xlfn.XLOOKUP(C107,Country!$E$4:$E$273,Country!$B$4:$B$273)</f>
        <v>Europe</v>
      </c>
      <c r="C107" s="39" t="s">
        <v>501</v>
      </c>
      <c r="D107" s="39" t="s">
        <v>594</v>
      </c>
      <c r="E107" s="39">
        <v>1976</v>
      </c>
    </row>
    <row r="108" spans="2:5" x14ac:dyDescent="0.25">
      <c r="B108" s="39" t="str">
        <f>_xlfn.XLOOKUP(C108,Country!$E$4:$E$273,Country!$B$4:$B$273)</f>
        <v>Europe</v>
      </c>
      <c r="C108" s="39" t="s">
        <v>980</v>
      </c>
      <c r="D108" s="39" t="s">
        <v>596</v>
      </c>
      <c r="E108" s="39">
        <v>1707</v>
      </c>
    </row>
    <row r="109" spans="2:5" x14ac:dyDescent="0.25">
      <c r="B109" s="39" t="str">
        <f>_xlfn.XLOOKUP(C109,Country!$E$4:$E$273,Country!$B$4:$B$273)</f>
        <v>Europe</v>
      </c>
      <c r="C109" s="39" t="s">
        <v>345</v>
      </c>
      <c r="D109" s="39" t="s">
        <v>597</v>
      </c>
      <c r="E109" s="39">
        <v>1691</v>
      </c>
    </row>
    <row r="110" spans="2:5" x14ac:dyDescent="0.25">
      <c r="B110" s="39" t="str">
        <f>_xlfn.XLOOKUP(C110,Country!$E$4:$E$273,Country!$B$4:$B$273)</f>
        <v>Europe</v>
      </c>
      <c r="C110" s="39" t="s">
        <v>505</v>
      </c>
      <c r="D110" s="39" t="s">
        <v>604</v>
      </c>
      <c r="E110" s="39">
        <v>1781</v>
      </c>
    </row>
    <row r="111" spans="2:5" x14ac:dyDescent="0.25">
      <c r="B111" s="39" t="str">
        <f>_xlfn.XLOOKUP(C111,Country!$E$4:$E$273,Country!$B$4:$B$273)</f>
        <v>Europe</v>
      </c>
      <c r="C111" s="39" t="s">
        <v>349</v>
      </c>
      <c r="D111" s="39" t="s">
        <v>606</v>
      </c>
      <c r="E111" s="39">
        <v>1494</v>
      </c>
    </row>
    <row r="112" spans="2:5" x14ac:dyDescent="0.25">
      <c r="B112" s="39" t="str">
        <f>_xlfn.XLOOKUP(C112,Country!$E$4:$E$273,Country!$B$4:$B$273)</f>
        <v>Europe</v>
      </c>
      <c r="C112" s="39" t="s">
        <v>350</v>
      </c>
      <c r="D112" s="39" t="s">
        <v>607</v>
      </c>
      <c r="E112" s="39">
        <v>1907</v>
      </c>
    </row>
    <row r="113" spans="2:5" x14ac:dyDescent="0.25">
      <c r="B113" s="39" t="str">
        <f>_xlfn.XLOOKUP(C113,Country!$E$4:$E$273,Country!$B$4:$B$273)</f>
        <v>Europe</v>
      </c>
      <c r="C113" s="39" t="s">
        <v>351</v>
      </c>
      <c r="D113" s="39" t="s">
        <v>611</v>
      </c>
      <c r="E113" s="39">
        <v>1812</v>
      </c>
    </row>
    <row r="114" spans="2:5" x14ac:dyDescent="0.25">
      <c r="B114" s="39" t="str">
        <f>_xlfn.XLOOKUP(C114,Country!$E$4:$E$273,Country!$B$4:$B$273)</f>
        <v>Europe</v>
      </c>
      <c r="C114" s="39" t="s">
        <v>352</v>
      </c>
      <c r="D114" s="39" t="s">
        <v>613</v>
      </c>
      <c r="E114" s="39">
        <v>2753</v>
      </c>
    </row>
    <row r="115" spans="2:5" x14ac:dyDescent="0.25">
      <c r="B115" s="39" t="str">
        <f>_xlfn.XLOOKUP(C115,Country!$E$4:$E$273,Country!$B$4:$B$273)</f>
        <v>Europe</v>
      </c>
      <c r="C115" s="39" t="s">
        <v>358</v>
      </c>
      <c r="D115" s="39" t="s">
        <v>617</v>
      </c>
      <c r="E115" s="39">
        <v>1932</v>
      </c>
    </row>
    <row r="116" spans="2:5" x14ac:dyDescent="0.25">
      <c r="B116" s="39" t="str">
        <f>_xlfn.XLOOKUP(C116,Country!$E$4:$E$273,Country!$B$4:$B$273)</f>
        <v>Europe</v>
      </c>
      <c r="C116" s="39" t="s">
        <v>513</v>
      </c>
      <c r="D116" s="39" t="s">
        <v>620</v>
      </c>
      <c r="E116" s="39">
        <v>1509</v>
      </c>
    </row>
    <row r="117" spans="2:5" x14ac:dyDescent="0.25">
      <c r="B117" s="39" t="str">
        <f>_xlfn.XLOOKUP(C117,Country!$E$4:$E$273,Country!$B$4:$B$273)</f>
        <v>Europe</v>
      </c>
      <c r="C117" s="39" t="s">
        <v>1009</v>
      </c>
      <c r="D117" s="39" t="s">
        <v>618</v>
      </c>
      <c r="E117" s="39">
        <v>957</v>
      </c>
    </row>
    <row r="118" spans="2:5" x14ac:dyDescent="0.25">
      <c r="B118" s="39" t="str">
        <f>_xlfn.XLOOKUP(C118,Country!$E$4:$E$273,Country!$B$4:$B$273)</f>
        <v>Europe</v>
      </c>
      <c r="C118" s="39" t="s">
        <v>364</v>
      </c>
      <c r="D118" s="39" t="s">
        <v>621</v>
      </c>
      <c r="E118" s="39">
        <v>2444</v>
      </c>
    </row>
    <row r="119" spans="2:5" x14ac:dyDescent="0.25">
      <c r="B119" s="39" t="str">
        <f>_xlfn.XLOOKUP(C119,Country!$E$4:$E$273,Country!$B$4:$B$273)</f>
        <v>Europe</v>
      </c>
      <c r="C119" s="39" t="s">
        <v>517</v>
      </c>
      <c r="D119" s="39" t="s">
        <v>628</v>
      </c>
      <c r="E119" s="39">
        <v>1671</v>
      </c>
    </row>
    <row r="120" spans="2:5" x14ac:dyDescent="0.25">
      <c r="B120" s="39" t="str">
        <f>_xlfn.XLOOKUP(C120,Country!$E$4:$E$273,Country!$B$4:$B$273)</f>
        <v>Europe</v>
      </c>
      <c r="C120" s="39" t="s">
        <v>521</v>
      </c>
      <c r="D120" s="39" t="s">
        <v>632</v>
      </c>
      <c r="E120" s="39">
        <v>1801</v>
      </c>
    </row>
    <row r="121" spans="2:5" x14ac:dyDescent="0.25">
      <c r="B121" s="39" t="str">
        <f>_xlfn.XLOOKUP(C121,Country!$E$4:$E$273,Country!$B$4:$B$273)</f>
        <v>Europe</v>
      </c>
      <c r="C121" s="39" t="s">
        <v>372</v>
      </c>
      <c r="D121" s="39" t="s">
        <v>447</v>
      </c>
      <c r="E121" s="39">
        <v>1687</v>
      </c>
    </row>
    <row r="122" spans="2:5" x14ac:dyDescent="0.25">
      <c r="B122" s="39" t="str">
        <f>_xlfn.XLOOKUP(C122,Country!$E$4:$E$273,Country!$B$4:$B$273)</f>
        <v>Europe</v>
      </c>
      <c r="C122" s="39" t="s">
        <v>376</v>
      </c>
      <c r="D122" s="39" t="s">
        <v>445</v>
      </c>
      <c r="E122" s="39">
        <v>3091</v>
      </c>
    </row>
    <row r="123" spans="2:5" x14ac:dyDescent="0.25">
      <c r="B123" s="39" t="str">
        <f>_xlfn.XLOOKUP(C123,Country!$E$4:$E$273,Country!$B$4:$B$273)</f>
        <v>Europe</v>
      </c>
      <c r="C123" s="39" t="s">
        <v>1036</v>
      </c>
      <c r="D123" s="39" t="s">
        <v>1372</v>
      </c>
      <c r="E123" s="39">
        <v>1910</v>
      </c>
    </row>
    <row r="124" spans="2:5" x14ac:dyDescent="0.25">
      <c r="B124" s="39" t="str">
        <f>_xlfn.XLOOKUP(C124,Country!$E$4:$E$273,Country!$B$4:$B$273)</f>
        <v>Europe</v>
      </c>
      <c r="C124" s="39" t="s">
        <v>526</v>
      </c>
      <c r="D124" s="39" t="s">
        <v>640</v>
      </c>
      <c r="E124" s="39">
        <v>1907</v>
      </c>
    </row>
    <row r="125" spans="2:5" x14ac:dyDescent="0.25">
      <c r="B125" s="39" t="str">
        <f>_xlfn.XLOOKUP(C125,Country!$E$4:$E$273,Country!$B$4:$B$273)</f>
        <v>Europe</v>
      </c>
      <c r="C125" s="39" t="s">
        <v>383</v>
      </c>
      <c r="D125" s="39" t="s">
        <v>645</v>
      </c>
      <c r="E125" s="39">
        <v>1662</v>
      </c>
    </row>
    <row r="126" spans="2:5" x14ac:dyDescent="0.25">
      <c r="B126" s="39" t="e">
        <f>_xlfn.XLOOKUP(C126,Country!$E$4:$E$273,Country!$B$4:$B$273)</f>
        <v>#N/A</v>
      </c>
      <c r="C126" s="39" t="s">
        <v>1030</v>
      </c>
      <c r="D126" s="39" t="s">
        <v>1371</v>
      </c>
      <c r="E126" s="39">
        <v>2403</v>
      </c>
    </row>
    <row r="127" spans="2:5" x14ac:dyDescent="0.25">
      <c r="B127" s="39" t="str">
        <f>_xlfn.XLOOKUP(C127,Country!$E$4:$E$273,Country!$B$4:$B$273)</f>
        <v>Europe</v>
      </c>
      <c r="C127" s="39" t="s">
        <v>386</v>
      </c>
      <c r="D127" s="39" t="s">
        <v>649</v>
      </c>
      <c r="E127" s="39">
        <v>1439</v>
      </c>
    </row>
    <row r="128" spans="2:5" x14ac:dyDescent="0.25">
      <c r="B128" s="39" t="str">
        <f>_xlfn.XLOOKUP(C128,Country!$E$4:$E$273,Country!$B$4:$B$273)</f>
        <v>Europe</v>
      </c>
      <c r="C128" s="39" t="s">
        <v>394</v>
      </c>
      <c r="D128" s="39" t="s">
        <v>655</v>
      </c>
      <c r="E128" s="39">
        <v>1749</v>
      </c>
    </row>
    <row r="129" spans="2:5" x14ac:dyDescent="0.25">
      <c r="B129" s="39" t="str">
        <f>_xlfn.XLOOKUP(C129,Country!$E$4:$E$273,Country!$B$4:$B$273)</f>
        <v>Europe</v>
      </c>
      <c r="C129" s="39" t="s">
        <v>395</v>
      </c>
      <c r="D129" s="39" t="s">
        <v>656</v>
      </c>
      <c r="E129" s="39">
        <v>2585</v>
      </c>
    </row>
    <row r="130" spans="2:5" x14ac:dyDescent="0.25">
      <c r="B130" s="39" t="str">
        <f>_xlfn.XLOOKUP(C130,Country!$E$4:$E$273,Country!$B$4:$B$273)</f>
        <v>Europe</v>
      </c>
      <c r="C130" s="39" t="s">
        <v>536</v>
      </c>
      <c r="D130" s="39" t="s">
        <v>659</v>
      </c>
      <c r="E130" s="39">
        <v>2071</v>
      </c>
    </row>
    <row r="131" spans="2:5" x14ac:dyDescent="0.25">
      <c r="B131" s="39" t="e">
        <f>_xlfn.XLOOKUP(C131,Country!$E$4:$E$273,Country!$B$4:$B$273)</f>
        <v>#N/A</v>
      </c>
      <c r="C131" s="39" t="s">
        <v>542</v>
      </c>
      <c r="D131" s="39" t="s">
        <v>665</v>
      </c>
      <c r="E131" s="39">
        <v>1932</v>
      </c>
    </row>
    <row r="132" spans="2:5" x14ac:dyDescent="0.25">
      <c r="B132" s="39" t="str">
        <f>_xlfn.XLOOKUP(C132,Country!$E$4:$E$273,Country!$B$4:$B$273)</f>
        <v>Europe</v>
      </c>
      <c r="C132" s="39" t="s">
        <v>547</v>
      </c>
      <c r="D132" s="39" t="s">
        <v>672</v>
      </c>
      <c r="E132" s="39">
        <v>1795</v>
      </c>
    </row>
    <row r="133" spans="2:5" x14ac:dyDescent="0.25">
      <c r="B133" s="39" t="str">
        <f>_xlfn.XLOOKUP(C133,Country!$E$4:$E$273,Country!$B$4:$B$273)</f>
        <v>Europe</v>
      </c>
      <c r="C133" s="39" t="s">
        <v>548</v>
      </c>
      <c r="D133" s="39" t="s">
        <v>673</v>
      </c>
      <c r="E133" s="39">
        <v>2256</v>
      </c>
    </row>
    <row r="134" spans="2:5" x14ac:dyDescent="0.25">
      <c r="B134" s="39" t="str">
        <f>_xlfn.XLOOKUP(C134,Country!$E$4:$E$273,Country!$B$4:$B$273)</f>
        <v>Europe</v>
      </c>
      <c r="C134" s="39" t="s">
        <v>403</v>
      </c>
      <c r="D134" s="39" t="s">
        <v>677</v>
      </c>
      <c r="E134" s="39">
        <v>2705</v>
      </c>
    </row>
    <row r="135" spans="2:5" x14ac:dyDescent="0.25">
      <c r="B135" s="39" t="str">
        <f>_xlfn.XLOOKUP(C135,Country!$E$4:$E$273,Country!$B$4:$B$273)</f>
        <v>Europe</v>
      </c>
      <c r="C135" s="39" t="s">
        <v>406</v>
      </c>
      <c r="D135" s="39" t="s">
        <v>432</v>
      </c>
      <c r="E135" s="39">
        <v>1587</v>
      </c>
    </row>
    <row r="136" spans="2:5" x14ac:dyDescent="0.25">
      <c r="B136" s="39" t="str">
        <f>_xlfn.XLOOKUP(C136,Country!$E$4:$E$273,Country!$B$4:$B$273)</f>
        <v>Europe</v>
      </c>
      <c r="C136" s="39" t="s">
        <v>407</v>
      </c>
      <c r="D136" s="39" t="s">
        <v>433</v>
      </c>
      <c r="E136" s="39">
        <v>2158</v>
      </c>
    </row>
    <row r="137" spans="2:5" x14ac:dyDescent="0.25">
      <c r="B137" s="39" t="str">
        <f>_xlfn.XLOOKUP(C137,Country!$E$4:$E$273,Country!$B$4:$B$273)</f>
        <v>Europe</v>
      </c>
      <c r="C137" s="39" t="s">
        <v>1362</v>
      </c>
      <c r="D137" s="39" t="s">
        <v>691</v>
      </c>
      <c r="E137" s="39">
        <v>4862</v>
      </c>
    </row>
    <row r="138" spans="2:5" x14ac:dyDescent="0.25">
      <c r="B138" s="39" t="str">
        <f>_xlfn.XLOOKUP(C138,Country!$E$4:$E$273,Country!$B$4:$B$273)</f>
        <v>Europe</v>
      </c>
      <c r="C138" s="39" t="s">
        <v>561</v>
      </c>
      <c r="D138" s="39" t="s">
        <v>689</v>
      </c>
      <c r="E138" s="39">
        <v>1843</v>
      </c>
    </row>
    <row r="139" spans="2:5" x14ac:dyDescent="0.25">
      <c r="B139" s="39" t="str">
        <f>_xlfn.XLOOKUP(C139,Country!$E$4:$E$273,Country!$B$4:$B$273)</f>
        <v>Europe</v>
      </c>
      <c r="C139" s="39" t="s">
        <v>344</v>
      </c>
      <c r="D139" s="39" t="s">
        <v>463</v>
      </c>
      <c r="E139" s="39">
        <v>3439</v>
      </c>
    </row>
    <row r="140" spans="2:5" x14ac:dyDescent="0.25">
      <c r="B140" s="39" t="e">
        <f>_xlfn.XLOOKUP(C140,Country!$E$4:$E$273,Country!$B$4:$B$273)</f>
        <v>#N/A</v>
      </c>
      <c r="C140" s="39" t="s">
        <v>479</v>
      </c>
      <c r="D140" s="39" t="s">
        <v>565</v>
      </c>
      <c r="E140" s="39">
        <v>5148</v>
      </c>
    </row>
    <row r="141" spans="2:5" x14ac:dyDescent="0.25">
      <c r="B141" s="39" t="str">
        <f>_xlfn.XLOOKUP(C141,Country!$E$4:$E$273,Country!$B$4:$B$273)</f>
        <v>NorthAmerica</v>
      </c>
      <c r="C141" s="39" t="s">
        <v>332</v>
      </c>
      <c r="D141" s="39" t="s">
        <v>465</v>
      </c>
      <c r="E141" s="39">
        <v>4119</v>
      </c>
    </row>
    <row r="142" spans="2:5" x14ac:dyDescent="0.25">
      <c r="B142" s="39" t="str">
        <f>_xlfn.XLOOKUP(C142,Country!$E$4:$E$273,Country!$B$4:$B$273)</f>
        <v>NorthAmerica</v>
      </c>
      <c r="C142" s="39" t="s">
        <v>483</v>
      </c>
      <c r="D142" s="39" t="s">
        <v>571</v>
      </c>
      <c r="E142" s="39">
        <v>5787</v>
      </c>
    </row>
    <row r="143" spans="2:5" x14ac:dyDescent="0.25">
      <c r="B143" s="39" t="str">
        <f>_xlfn.XLOOKUP(C143,Country!$E$4:$E$273,Country!$B$4:$B$273)</f>
        <v>NorthAmerica</v>
      </c>
      <c r="C143" s="39" t="s">
        <v>485</v>
      </c>
      <c r="D143" s="39" t="s">
        <v>573</v>
      </c>
      <c r="E143" s="39">
        <v>4639</v>
      </c>
    </row>
    <row r="144" spans="2:5" x14ac:dyDescent="0.25">
      <c r="B144" s="39" t="str">
        <f>_xlfn.XLOOKUP(C144,Country!$E$4:$E$273,Country!$B$4:$B$273)</f>
        <v>NorthAmerica</v>
      </c>
      <c r="C144" s="39" t="s">
        <v>338</v>
      </c>
      <c r="D144" s="39" t="s">
        <v>584</v>
      </c>
      <c r="E144" s="39">
        <v>1887</v>
      </c>
    </row>
    <row r="145" spans="2:5" x14ac:dyDescent="0.25">
      <c r="B145" s="39" t="e">
        <f>_xlfn.XLOOKUP(C145,Country!$E$4:$E$273,Country!$B$4:$B$273)</f>
        <v>#N/A</v>
      </c>
      <c r="C145" s="39" t="s">
        <v>342</v>
      </c>
      <c r="D145" s="39" t="s">
        <v>464</v>
      </c>
      <c r="E145" s="39">
        <v>4884</v>
      </c>
    </row>
    <row r="146" spans="2:5" x14ac:dyDescent="0.25">
      <c r="B146" s="39" t="str">
        <f>_xlfn.XLOOKUP(C146,Country!$E$4:$E$273,Country!$B$4:$B$273)</f>
        <v>NorthAmerica</v>
      </c>
      <c r="C146" s="39" t="s">
        <v>343</v>
      </c>
      <c r="D146" s="39" t="s">
        <v>595</v>
      </c>
      <c r="E146" s="39">
        <v>4401</v>
      </c>
    </row>
    <row r="147" spans="2:5" x14ac:dyDescent="0.25">
      <c r="B147" s="39" t="str">
        <f>_xlfn.XLOOKUP(C147,Country!$E$4:$E$273,Country!$B$4:$B$273)</f>
        <v>NorthAmerica</v>
      </c>
      <c r="C147" s="39" t="s">
        <v>1125</v>
      </c>
      <c r="D147" s="39" t="s">
        <v>599</v>
      </c>
      <c r="E147" s="39">
        <v>5464</v>
      </c>
    </row>
    <row r="148" spans="2:5" x14ac:dyDescent="0.25">
      <c r="B148" s="39" t="str">
        <f>_xlfn.XLOOKUP(C148,Country!$E$4:$E$273,Country!$B$4:$B$273)</f>
        <v>NorthAmerica</v>
      </c>
      <c r="C148" s="39" t="s">
        <v>1128</v>
      </c>
      <c r="D148" s="39" t="s">
        <v>600</v>
      </c>
      <c r="E148" s="39">
        <v>4880</v>
      </c>
    </row>
    <row r="149" spans="2:5" x14ac:dyDescent="0.25">
      <c r="B149" s="39" t="e">
        <f>_xlfn.XLOOKUP(C149,Country!$E$4:$E$273,Country!$B$4:$B$273)</f>
        <v>#N/A</v>
      </c>
      <c r="C149" s="39" t="s">
        <v>1131</v>
      </c>
      <c r="D149" s="39" t="s">
        <v>461</v>
      </c>
      <c r="E149" s="39">
        <v>5364</v>
      </c>
    </row>
    <row r="150" spans="2:5" x14ac:dyDescent="0.25">
      <c r="B150" s="39" t="str">
        <f>_xlfn.XLOOKUP(C150,Country!$E$4:$E$273,Country!$B$4:$B$273)</f>
        <v>NorthAmerica</v>
      </c>
      <c r="C150" s="39" t="s">
        <v>511</v>
      </c>
      <c r="D150" s="39" t="s">
        <v>614</v>
      </c>
      <c r="E150" s="39">
        <v>4875</v>
      </c>
    </row>
    <row r="151" spans="2:5" x14ac:dyDescent="0.25">
      <c r="B151" s="39" t="str">
        <f>_xlfn.XLOOKUP(C151,Country!$E$4:$E$273,Country!$B$4:$B$273)</f>
        <v>NorthAmerica</v>
      </c>
      <c r="C151" s="39" t="s">
        <v>353</v>
      </c>
      <c r="D151" s="39" t="s">
        <v>457</v>
      </c>
      <c r="E151" s="39">
        <v>5141</v>
      </c>
    </row>
    <row r="152" spans="2:5" x14ac:dyDescent="0.25">
      <c r="B152" s="39" t="str">
        <f>_xlfn.XLOOKUP(C152,Country!$E$4:$E$273,Country!$B$4:$B$273)</f>
        <v>NorthAmerica</v>
      </c>
      <c r="C152" s="39" t="s">
        <v>355</v>
      </c>
      <c r="D152" s="39" t="s">
        <v>459</v>
      </c>
      <c r="E152" s="39">
        <v>5016</v>
      </c>
    </row>
    <row r="153" spans="2:5" x14ac:dyDescent="0.25">
      <c r="B153" s="39" t="str">
        <f>_xlfn.XLOOKUP(C153,Country!$E$4:$E$273,Country!$B$4:$B$273)</f>
        <v>NorthAmerica</v>
      </c>
      <c r="C153" s="39" t="s">
        <v>357</v>
      </c>
      <c r="D153" s="39" t="s">
        <v>456</v>
      </c>
      <c r="E153" s="39">
        <v>4924</v>
      </c>
    </row>
    <row r="154" spans="2:5" x14ac:dyDescent="0.25">
      <c r="B154" s="39" t="str">
        <f>_xlfn.XLOOKUP(C154,Country!$E$4:$E$273,Country!$B$4:$B$273)</f>
        <v>NorthAmerica</v>
      </c>
      <c r="C154" s="39" t="s">
        <v>365</v>
      </c>
      <c r="D154" s="39" t="s">
        <v>450</v>
      </c>
      <c r="E154" s="39">
        <v>4942</v>
      </c>
    </row>
    <row r="155" spans="2:5" x14ac:dyDescent="0.25">
      <c r="B155" s="39" t="str">
        <f>_xlfn.XLOOKUP(C155,Country!$E$4:$E$273,Country!$B$4:$B$273)</f>
        <v>NorthAmerica</v>
      </c>
      <c r="C155" s="39" t="s">
        <v>380</v>
      </c>
      <c r="D155" s="39" t="s">
        <v>638</v>
      </c>
      <c r="E155" s="39">
        <v>4974</v>
      </c>
    </row>
    <row r="156" spans="2:5" x14ac:dyDescent="0.25">
      <c r="B156" s="39" t="str">
        <f>_xlfn.XLOOKUP(C156,Country!$E$4:$E$273,Country!$B$4:$B$273)</f>
        <v>NorthAmerica</v>
      </c>
      <c r="C156" s="39" t="s">
        <v>384</v>
      </c>
      <c r="D156" s="39" t="s">
        <v>439</v>
      </c>
      <c r="E156" s="39">
        <v>5078</v>
      </c>
    </row>
    <row r="157" spans="2:5" x14ac:dyDescent="0.25">
      <c r="B157" s="39" t="str">
        <f>_xlfn.XLOOKUP(C157,Country!$E$4:$E$273,Country!$B$4:$B$273)</f>
        <v>NorthAmerica</v>
      </c>
      <c r="C157" s="39" t="s">
        <v>390</v>
      </c>
      <c r="D157" s="39" t="s">
        <v>435</v>
      </c>
      <c r="E157" s="39">
        <v>4898</v>
      </c>
    </row>
    <row r="158" spans="2:5" x14ac:dyDescent="0.25">
      <c r="B158" s="39" t="e">
        <f>_xlfn.XLOOKUP(C158,Country!$E$4:$E$273,Country!$B$4:$B$273)</f>
        <v>#N/A</v>
      </c>
      <c r="C158" s="39" t="s">
        <v>538</v>
      </c>
      <c r="D158" s="39" t="s">
        <v>661</v>
      </c>
      <c r="E158" s="39">
        <v>5009</v>
      </c>
    </row>
    <row r="159" spans="2:5" x14ac:dyDescent="0.25">
      <c r="B159" s="39" t="e">
        <f>_xlfn.XLOOKUP(C159,Country!$E$4:$E$273,Country!$B$4:$B$273)</f>
        <v>#N/A</v>
      </c>
      <c r="C159" s="39" t="s">
        <v>539</v>
      </c>
      <c r="D159" s="39" t="s">
        <v>662</v>
      </c>
      <c r="E159" s="39">
        <v>5164</v>
      </c>
    </row>
    <row r="160" spans="2:5" x14ac:dyDescent="0.25">
      <c r="B160" s="39" t="e">
        <f>_xlfn.XLOOKUP(C160,Country!$E$4:$E$273,Country!$B$4:$B$273)</f>
        <v>#N/A</v>
      </c>
      <c r="C160" s="39" t="s">
        <v>540</v>
      </c>
      <c r="D160" s="39" t="s">
        <v>663</v>
      </c>
      <c r="E160" s="39">
        <v>5358</v>
      </c>
    </row>
    <row r="161" spans="2:5" x14ac:dyDescent="0.25">
      <c r="B161" s="39" t="e">
        <f>_xlfn.XLOOKUP(C161,Country!$E$4:$E$273,Country!$B$4:$B$273)</f>
        <v>#N/A</v>
      </c>
      <c r="C161" s="39" t="s">
        <v>556</v>
      </c>
      <c r="D161" s="39" t="s">
        <v>683</v>
      </c>
      <c r="E161" s="39">
        <v>5245</v>
      </c>
    </row>
    <row r="162" spans="2:5" x14ac:dyDescent="0.25">
      <c r="B162" s="39" t="str">
        <f>_xlfn.XLOOKUP(C162,Country!$E$4:$E$273,Country!$B$4:$B$273)</f>
        <v>NorthAmerica</v>
      </c>
      <c r="C162" s="39" t="s">
        <v>1363</v>
      </c>
      <c r="D162" s="39"/>
      <c r="E162" s="39">
        <v>2736</v>
      </c>
    </row>
    <row r="163" spans="2:5" x14ac:dyDescent="0.25">
      <c r="B163" s="39" t="str">
        <f>_xlfn.XLOOKUP(C163,Country!$E$4:$E$273,Country!$B$4:$B$273)</f>
        <v>Oceania</v>
      </c>
      <c r="C163" s="39" t="s">
        <v>331</v>
      </c>
      <c r="D163" s="39" t="s">
        <v>568</v>
      </c>
      <c r="E163" s="39">
        <v>3206</v>
      </c>
    </row>
    <row r="164" spans="2:5" x14ac:dyDescent="0.25">
      <c r="B164" s="39" t="e">
        <f>_xlfn.XLOOKUP(C164,Country!$E$4:$E$273,Country!$B$4:$B$273)</f>
        <v>#N/A</v>
      </c>
      <c r="C164" s="39" t="s">
        <v>499</v>
      </c>
      <c r="D164" s="39" t="s">
        <v>592</v>
      </c>
      <c r="E164" s="39">
        <v>4708</v>
      </c>
    </row>
    <row r="165" spans="2:5" x14ac:dyDescent="0.25">
      <c r="B165" s="39" t="str">
        <f>_xlfn.XLOOKUP(C165,Country!$E$4:$E$273,Country!$B$4:$B$273)</f>
        <v>Oceania</v>
      </c>
      <c r="C165" s="39" t="s">
        <v>506</v>
      </c>
      <c r="D165" s="39" t="s">
        <v>605</v>
      </c>
      <c r="E165" s="39">
        <v>4431</v>
      </c>
    </row>
    <row r="166" spans="2:5" x14ac:dyDescent="0.25">
      <c r="B166" s="39" t="str">
        <f>_xlfn.XLOOKUP(C166,Country!$E$4:$E$273,Country!$B$4:$B$273)</f>
        <v>Oceania</v>
      </c>
      <c r="C166" s="39" t="s">
        <v>515</v>
      </c>
      <c r="D166" s="39" t="s">
        <v>626</v>
      </c>
      <c r="E166" s="39">
        <v>6229</v>
      </c>
    </row>
    <row r="167" spans="2:5" x14ac:dyDescent="0.25">
      <c r="B167" s="39" t="e">
        <f>_xlfn.XLOOKUP(C167,Country!$E$4:$E$273,Country!$B$4:$B$273)</f>
        <v>#N/A</v>
      </c>
      <c r="C167" s="39" t="s">
        <v>524</v>
      </c>
      <c r="D167" s="39" t="s">
        <v>636</v>
      </c>
      <c r="E167" s="39">
        <v>5325</v>
      </c>
    </row>
    <row r="168" spans="2:5" x14ac:dyDescent="0.25">
      <c r="B168" s="39" t="str">
        <f>_xlfn.XLOOKUP(C168,Country!$E$4:$E$273,Country!$B$4:$B$273)</f>
        <v>Oceania</v>
      </c>
      <c r="C168" s="39" t="s">
        <v>1258</v>
      </c>
      <c r="D168" s="39" t="s">
        <v>639</v>
      </c>
      <c r="E168" s="39">
        <v>4587</v>
      </c>
    </row>
    <row r="169" spans="2:5" x14ac:dyDescent="0.25">
      <c r="B169" s="39" t="str">
        <f>_xlfn.XLOOKUP(C169,Country!$E$4:$E$273,Country!$B$4:$B$273)</f>
        <v>Oceania</v>
      </c>
      <c r="C169" s="39" t="s">
        <v>530</v>
      </c>
      <c r="D169" s="39" t="s">
        <v>643</v>
      </c>
      <c r="E169" s="39">
        <v>3022</v>
      </c>
    </row>
    <row r="170" spans="2:5" x14ac:dyDescent="0.25">
      <c r="B170" s="39" t="e">
        <f>_xlfn.XLOOKUP(C170,Country!$E$4:$E$273,Country!$B$4:$B$273)</f>
        <v>#N/A</v>
      </c>
      <c r="C170" s="39" t="s">
        <v>387</v>
      </c>
      <c r="D170" s="39" t="s">
        <v>646</v>
      </c>
      <c r="E170" s="39">
        <v>2487</v>
      </c>
    </row>
    <row r="171" spans="2:5" x14ac:dyDescent="0.25">
      <c r="B171" s="39" t="str">
        <f>_xlfn.XLOOKUP(C171,Country!$E$4:$E$273,Country!$B$4:$B$273)</f>
        <v>Oceania</v>
      </c>
      <c r="C171" s="39" t="s">
        <v>532</v>
      </c>
      <c r="D171" s="39" t="s">
        <v>648</v>
      </c>
      <c r="E171" s="39">
        <v>4687</v>
      </c>
    </row>
    <row r="172" spans="2:5" x14ac:dyDescent="0.25">
      <c r="B172" s="39" t="str">
        <f>_xlfn.XLOOKUP(C172,Country!$E$4:$E$273,Country!$B$4:$B$273)</f>
        <v>Oceania</v>
      </c>
      <c r="C172" s="39" t="s">
        <v>533</v>
      </c>
      <c r="D172" s="39" t="s">
        <v>651</v>
      </c>
      <c r="E172" s="39">
        <v>5175</v>
      </c>
    </row>
    <row r="173" spans="2:5" x14ac:dyDescent="0.25">
      <c r="B173" s="39" t="e">
        <f>_xlfn.XLOOKUP(C173,Country!$E$4:$E$273,Country!$B$4:$B$273)</f>
        <v>#N/A</v>
      </c>
      <c r="C173" s="39" t="s">
        <v>534</v>
      </c>
      <c r="D173" s="39" t="s">
        <v>652</v>
      </c>
      <c r="E173" s="39">
        <v>5377</v>
      </c>
    </row>
    <row r="174" spans="2:5" x14ac:dyDescent="0.25">
      <c r="B174" s="39" t="str">
        <f>_xlfn.XLOOKUP(C174,Country!$E$4:$E$273,Country!$B$4:$B$273)</f>
        <v>Oceania</v>
      </c>
      <c r="C174" s="39" t="s">
        <v>541</v>
      </c>
      <c r="D174" s="39" t="s">
        <v>664</v>
      </c>
      <c r="E174" s="39">
        <v>4966</v>
      </c>
    </row>
    <row r="175" spans="2:5" x14ac:dyDescent="0.25">
      <c r="B175" s="39" t="e">
        <f>_xlfn.XLOOKUP(C175,Country!$E$4:$E$273,Country!$B$4:$B$273)</f>
        <v>#N/A</v>
      </c>
      <c r="C175" s="39" t="s">
        <v>549</v>
      </c>
      <c r="D175" s="39" t="s">
        <v>674</v>
      </c>
      <c r="E175" s="39">
        <v>4071</v>
      </c>
    </row>
    <row r="176" spans="2:5" x14ac:dyDescent="0.25">
      <c r="B176" s="39" t="str">
        <f>_xlfn.XLOOKUP(C176,Country!$E$4:$E$273,Country!$B$4:$B$273)</f>
        <v>Oceania</v>
      </c>
      <c r="C176" s="39" t="s">
        <v>555</v>
      </c>
      <c r="D176" s="39" t="s">
        <v>682</v>
      </c>
      <c r="E176" s="39">
        <v>4087</v>
      </c>
    </row>
    <row r="177" spans="2:5" x14ac:dyDescent="0.25">
      <c r="B177" s="39" t="str">
        <f>_xlfn.XLOOKUP(C177,Country!$E$4:$E$273,Country!$B$4:$B$273)</f>
        <v>Oceania</v>
      </c>
      <c r="C177" s="39" t="s">
        <v>558</v>
      </c>
      <c r="D177" s="39" t="s">
        <v>685</v>
      </c>
      <c r="E177" s="39">
        <v>5465</v>
      </c>
    </row>
    <row r="178" spans="2:5" x14ac:dyDescent="0.25">
      <c r="B178" s="39" t="str">
        <f>_xlfn.XLOOKUP(C178,Country!$E$4:$E$273,Country!$B$4:$B$273)</f>
        <v>Oceania</v>
      </c>
      <c r="C178" s="39" t="s">
        <v>560</v>
      </c>
      <c r="D178" s="39" t="s">
        <v>687</v>
      </c>
      <c r="E178" s="39">
        <v>4555</v>
      </c>
    </row>
    <row r="179" spans="2:5" x14ac:dyDescent="0.25">
      <c r="B179" s="39" t="str">
        <f>_xlfn.XLOOKUP(C179,Country!$E$4:$E$273,Country!$B$4:$B$273)</f>
        <v>SouthAmerica</v>
      </c>
      <c r="C179" s="39" t="s">
        <v>330</v>
      </c>
      <c r="D179" s="39" t="s">
        <v>566</v>
      </c>
      <c r="E179" s="39">
        <v>3476</v>
      </c>
    </row>
    <row r="180" spans="2:5" x14ac:dyDescent="0.25">
      <c r="B180" s="39" t="str">
        <f>_xlfn.XLOOKUP(C180,Country!$E$4:$E$273,Country!$B$4:$B$273)</f>
        <v>SouthAmerica</v>
      </c>
      <c r="C180" s="39" t="s">
        <v>1203</v>
      </c>
      <c r="D180" s="39" t="s">
        <v>576</v>
      </c>
      <c r="E180" s="39">
        <v>5344</v>
      </c>
    </row>
    <row r="181" spans="2:5" x14ac:dyDescent="0.25">
      <c r="B181" s="39" t="str">
        <f>_xlfn.XLOOKUP(C181,Country!$E$4:$E$273,Country!$B$4:$B$273)</f>
        <v>SouthAmerica</v>
      </c>
      <c r="C181" s="39" t="s">
        <v>336</v>
      </c>
      <c r="D181" s="39" t="s">
        <v>579</v>
      </c>
      <c r="E181" s="39">
        <v>4552</v>
      </c>
    </row>
    <row r="182" spans="2:5" x14ac:dyDescent="0.25">
      <c r="B182" s="39" t="str">
        <f>_xlfn.XLOOKUP(C182,Country!$E$4:$E$273,Country!$B$4:$B$273)</f>
        <v>SouthAmerica</v>
      </c>
      <c r="C182" s="39" t="s">
        <v>340</v>
      </c>
      <c r="D182" s="39" t="s">
        <v>587</v>
      </c>
      <c r="E182" s="39">
        <v>3982</v>
      </c>
    </row>
    <row r="183" spans="2:5" x14ac:dyDescent="0.25">
      <c r="B183" s="39" t="str">
        <f>_xlfn.XLOOKUP(C183,Country!$E$4:$E$273,Country!$B$4:$B$273)</f>
        <v>SouthAmerica</v>
      </c>
      <c r="C183" s="39" t="s">
        <v>496</v>
      </c>
      <c r="D183" s="39" t="s">
        <v>589</v>
      </c>
      <c r="E183" s="39">
        <v>5385</v>
      </c>
    </row>
    <row r="184" spans="2:5" x14ac:dyDescent="0.25">
      <c r="B184" s="39" t="str">
        <f>_xlfn.XLOOKUP(C184,Country!$E$4:$E$273,Country!$B$4:$B$273)</f>
        <v>SouthAmerica</v>
      </c>
      <c r="C184" s="39" t="s">
        <v>347</v>
      </c>
      <c r="D184" s="39" t="s">
        <v>460</v>
      </c>
      <c r="E184" s="39">
        <v>4929</v>
      </c>
    </row>
    <row r="185" spans="2:5" x14ac:dyDescent="0.25">
      <c r="B185" s="39" t="str">
        <f>_xlfn.XLOOKUP(C185,Country!$E$4:$E$273,Country!$B$4:$B$273)</f>
        <v>SouthAmerica</v>
      </c>
      <c r="C185" s="39" t="s">
        <v>354</v>
      </c>
      <c r="D185" s="39" t="s">
        <v>458</v>
      </c>
      <c r="E185" s="39">
        <v>5203</v>
      </c>
    </row>
    <row r="186" spans="2:5" x14ac:dyDescent="0.25">
      <c r="B186" s="39" t="str">
        <f>_xlfn.XLOOKUP(C186,Country!$E$4:$E$273,Country!$B$4:$B$273)</f>
        <v>SouthAmerica</v>
      </c>
      <c r="C186" s="39" t="s">
        <v>391</v>
      </c>
      <c r="D186" s="39" t="s">
        <v>436</v>
      </c>
      <c r="E186" s="39">
        <v>4038</v>
      </c>
    </row>
    <row r="187" spans="2:5" x14ac:dyDescent="0.25">
      <c r="B187" s="39" t="str">
        <f>_xlfn.XLOOKUP(C187,Country!$E$4:$E$273,Country!$B$4:$B$273)</f>
        <v>SouthAmerica</v>
      </c>
      <c r="C187" s="39" t="s">
        <v>392</v>
      </c>
      <c r="D187" s="39" t="s">
        <v>653</v>
      </c>
      <c r="E187" s="39">
        <v>5906</v>
      </c>
    </row>
    <row r="188" spans="2:5" x14ac:dyDescent="0.25">
      <c r="B188" s="39" t="str">
        <f>_xlfn.XLOOKUP(C188,Country!$E$4:$E$273,Country!$B$4:$B$273)</f>
        <v>SouthAmerica</v>
      </c>
      <c r="C188" s="39" t="s">
        <v>405</v>
      </c>
      <c r="D188" s="39" t="s">
        <v>431</v>
      </c>
      <c r="E188" s="39">
        <v>4799</v>
      </c>
    </row>
    <row r="189" spans="2:5" x14ac:dyDescent="0.25">
      <c r="B189" s="39" t="str">
        <f>_xlfn.XLOOKUP(C189,Country!$E$4:$E$273,Country!$B$4:$B$273)</f>
        <v>SouthAmerica</v>
      </c>
      <c r="C189" s="39" t="s">
        <v>412</v>
      </c>
      <c r="D189" s="39" t="s">
        <v>429</v>
      </c>
      <c r="E189" s="39">
        <v>3235</v>
      </c>
    </row>
    <row r="190" spans="2:5" x14ac:dyDescent="0.25">
      <c r="B190" s="39" t="str">
        <f>_xlfn.XLOOKUP(C190,Country!$E$4:$E$273,Country!$B$4:$B$273)</f>
        <v>SouthAmerica</v>
      </c>
      <c r="C190" s="39" t="s">
        <v>1232</v>
      </c>
      <c r="D190" s="39" t="s">
        <v>688</v>
      </c>
      <c r="E190" s="39">
        <v>5211</v>
      </c>
    </row>
    <row r="191" spans="2:5" x14ac:dyDescent="0.25">
      <c r="B191" s="39" t="e">
        <f>_xlfn.XLOOKUP(C191,Country!$E$4:$E$273,Country!$B$4:$B$273)</f>
        <v>#N/A</v>
      </c>
      <c r="C191" s="39" t="s">
        <v>500</v>
      </c>
      <c r="D191" s="39" t="s">
        <v>593</v>
      </c>
      <c r="E191" s="39">
        <v>4931</v>
      </c>
    </row>
    <row r="192" spans="2:5" x14ac:dyDescent="0.25">
      <c r="B192" s="39" t="e">
        <f>_xlfn.XLOOKUP(C192,Country!$E$4:$E$273,Country!$B$4:$B$273)</f>
        <v>#N/A</v>
      </c>
      <c r="C192" s="39" t="s">
        <v>520</v>
      </c>
      <c r="D192" s="39" t="s">
        <v>631</v>
      </c>
      <c r="E192" s="39">
        <v>3861</v>
      </c>
    </row>
    <row r="193" spans="2:5" x14ac:dyDescent="0.25">
      <c r="B193" s="39" t="e">
        <f>_xlfn.XLOOKUP(C193,Country!$E$4:$E$273,Country!$B$4:$B$273)</f>
        <v>#N/A</v>
      </c>
      <c r="C193" s="39" t="s">
        <v>543</v>
      </c>
      <c r="D193" s="39" t="s">
        <v>666</v>
      </c>
      <c r="E193" s="39">
        <v>4422</v>
      </c>
    </row>
    <row r="194" spans="2:5" x14ac:dyDescent="0.25">
      <c r="B194" s="39" t="e">
        <f>_xlfn.XLOOKUP(C194,Country!$E$4:$E$273,Country!$B$4:$B$273)</f>
        <v>#N/A</v>
      </c>
      <c r="C194" s="39" t="s">
        <v>544</v>
      </c>
      <c r="D194" s="39" t="s">
        <v>668</v>
      </c>
      <c r="E194" s="39">
        <v>2257</v>
      </c>
    </row>
  </sheetData>
  <autoFilter ref="B2:E2" xr:uid="{8E20FBEE-3645-498B-8590-F3792B1AF100}">
    <sortState xmlns:xlrd2="http://schemas.microsoft.com/office/spreadsheetml/2017/richdata2" ref="B3:E194">
      <sortCondition ref="B2"/>
    </sortState>
  </autoFilter>
  <phoneticPr fontId="3"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vt:i4>
      </vt:variant>
      <vt:variant>
        <vt:lpstr>具名範圍</vt:lpstr>
      </vt:variant>
      <vt:variant>
        <vt:i4>273</vt:i4>
      </vt:variant>
    </vt:vector>
  </HeadingPairs>
  <TitlesOfParts>
    <vt:vector size="282" baseType="lpstr">
      <vt:lpstr>Info</vt:lpstr>
      <vt:lpstr>DB-yr</vt:lpstr>
      <vt:lpstr>Annual1</vt:lpstr>
      <vt:lpstr>Annual2</vt:lpstr>
      <vt:lpstr>Global</vt:lpstr>
      <vt:lpstr>Settings</vt:lpstr>
      <vt:lpstr>GSI</vt:lpstr>
      <vt:lpstr>Country</vt:lpstr>
      <vt:lpstr>工作表5</vt:lpstr>
      <vt:lpstr>Abkhazia</vt:lpstr>
      <vt:lpstr>Afghanistan</vt:lpstr>
      <vt:lpstr>Akrotiti_and_Dhekelia</vt:lpstr>
      <vt:lpstr>Åland</vt:lpstr>
      <vt:lpstr>Albania</vt:lpstr>
      <vt:lpstr>Algeria</vt:lpstr>
      <vt:lpstr>American_Samoa</vt:lpstr>
      <vt:lpstr>Andorra</vt:lpstr>
      <vt:lpstr>Angola</vt:lpstr>
      <vt:lpstr>Anguilla</vt:lpstr>
      <vt:lpstr>Antigua_and_Barbuda</vt:lpstr>
      <vt:lpstr>Argentina</vt:lpstr>
      <vt:lpstr>Armenia</vt:lpstr>
      <vt:lpstr>Artsakh</vt:lpstr>
      <vt:lpstr>Aruba</vt:lpstr>
      <vt:lpstr>Australia</vt:lpstr>
      <vt:lpstr>Austria</vt:lpstr>
      <vt:lpstr>Azerbaijan</vt:lpstr>
      <vt:lpstr>Bahamas</vt:lpstr>
      <vt:lpstr>Bahrain</vt:lpstr>
      <vt:lpstr>Baker_Island</vt:lpstr>
      <vt:lpstr>Bangladesh</vt:lpstr>
      <vt:lpstr>Barbados</vt:lpstr>
      <vt:lpstr>Belarus</vt:lpstr>
      <vt:lpstr>Belgium</vt:lpstr>
      <vt:lpstr>Belize</vt:lpstr>
      <vt:lpstr>Benin</vt:lpstr>
      <vt:lpstr>Bermuda</vt:lpstr>
      <vt:lpstr>Bhutan</vt:lpstr>
      <vt:lpstr>Bolivia</vt:lpstr>
      <vt:lpstr>Bonaire</vt:lpstr>
      <vt:lpstr>Bosnia_and_Herzegovina</vt:lpstr>
      <vt:lpstr>Botswana</vt:lpstr>
      <vt:lpstr>Bouvet_Island</vt:lpstr>
      <vt:lpstr>Brazil</vt:lpstr>
      <vt:lpstr>British_Indian_Ocean_Territory_BIOT</vt:lpstr>
      <vt:lpstr>British_Virgin_Islands</vt:lpstr>
      <vt:lpstr>Brunei</vt:lpstr>
      <vt:lpstr>Bulgaria</vt:lpstr>
      <vt:lpstr>Burkina_Faso</vt:lpstr>
      <vt:lpstr>Burundi</vt:lpstr>
      <vt:lpstr>Cambodia</vt:lpstr>
      <vt:lpstr>Cameroon</vt:lpstr>
      <vt:lpstr>Canada</vt:lpstr>
      <vt:lpstr>Cape_Verde</vt:lpstr>
      <vt:lpstr>Cayman_Islands</vt:lpstr>
      <vt:lpstr>Central_African_Republic</vt:lpstr>
      <vt:lpstr>Chad</vt:lpstr>
      <vt:lpstr>Chile</vt:lpstr>
      <vt:lpstr>China</vt:lpstr>
      <vt:lpstr>Christmas_Island</vt:lpstr>
      <vt:lpstr>Clipperton_Island</vt:lpstr>
      <vt:lpstr>Cocos_Keeling_Islands</vt:lpstr>
      <vt:lpstr>Colombia</vt:lpstr>
      <vt:lpstr>Comoros</vt:lpstr>
      <vt:lpstr>Congo</vt:lpstr>
      <vt:lpstr>Congo_Republic</vt:lpstr>
      <vt:lpstr>Cook_Islands</vt:lpstr>
      <vt:lpstr>Costa_Rica</vt:lpstr>
      <vt:lpstr>Country</vt:lpstr>
      <vt:lpstr>Croatia</vt:lpstr>
      <vt:lpstr>Cuba</vt:lpstr>
      <vt:lpstr>Curaçao</vt:lpstr>
      <vt:lpstr>Cyprus</vt:lpstr>
      <vt:lpstr>Czech</vt:lpstr>
      <vt:lpstr>Denmark</vt:lpstr>
      <vt:lpstr>Djibouti</vt:lpstr>
      <vt:lpstr>Dominica</vt:lpstr>
      <vt:lpstr>Dominican</vt:lpstr>
      <vt:lpstr>Donetskaya_narodnaya_respublika</vt:lpstr>
      <vt:lpstr>East_Timor</vt:lpstr>
      <vt:lpstr>Ecuador</vt:lpstr>
      <vt:lpstr>Egypt</vt:lpstr>
      <vt:lpstr>EI_Salvador</vt:lpstr>
      <vt:lpstr>Equatorial_Guinea</vt:lpstr>
      <vt:lpstr>Eritrea</vt:lpstr>
      <vt:lpstr>Estonia</vt:lpstr>
      <vt:lpstr>Ethiopia</vt:lpstr>
      <vt:lpstr>Falklands</vt:lpstr>
      <vt:lpstr>Faroe_Islands</vt:lpstr>
      <vt:lpstr>Fiji</vt:lpstr>
      <vt:lpstr>Finland</vt:lpstr>
      <vt:lpstr>France</vt:lpstr>
      <vt:lpstr>French_Guiana</vt:lpstr>
      <vt:lpstr>French_Polynesia</vt:lpstr>
      <vt:lpstr>French_Southern_and_Antarctic_Lands</vt:lpstr>
      <vt:lpstr>Gabon</vt:lpstr>
      <vt:lpstr>Gambia</vt:lpstr>
      <vt:lpstr>Georgia</vt:lpstr>
      <vt:lpstr>Germany</vt:lpstr>
      <vt:lpstr>Ghana</vt:lpstr>
      <vt:lpstr>Gibraltar</vt:lpstr>
      <vt:lpstr>Greece</vt:lpstr>
      <vt:lpstr>Greenland</vt:lpstr>
      <vt:lpstr>Grenada</vt:lpstr>
      <vt:lpstr>Guadeloupe</vt:lpstr>
      <vt:lpstr>Guam</vt:lpstr>
      <vt:lpstr>Guatemala</vt:lpstr>
      <vt:lpstr>Guernsey</vt:lpstr>
      <vt:lpstr>Guinea</vt:lpstr>
      <vt:lpstr>Guinea_Bissau</vt:lpstr>
      <vt:lpstr>Guyana</vt:lpstr>
      <vt:lpstr>Haiti</vt:lpstr>
      <vt:lpstr>Heard_Island_and_McDonald_Islands</vt:lpstr>
      <vt:lpstr>HolidayDates</vt:lpstr>
      <vt:lpstr>Honduras</vt:lpstr>
      <vt:lpstr>Hong_Kong</vt:lpstr>
      <vt:lpstr>Howland_Island</vt:lpstr>
      <vt:lpstr>Hungary</vt:lpstr>
      <vt:lpstr>India</vt:lpstr>
      <vt:lpstr>Indonesia</vt:lpstr>
      <vt:lpstr>Iran</vt:lpstr>
      <vt:lpstr>Iraq</vt:lpstr>
      <vt:lpstr>Ireland</vt:lpstr>
      <vt:lpstr>Ísland</vt:lpstr>
      <vt:lpstr>Isle_of_Man</vt:lpstr>
      <vt:lpstr>Israel</vt:lpstr>
      <vt:lpstr>Italy</vt:lpstr>
      <vt:lpstr>Ivory_Coast</vt:lpstr>
      <vt:lpstr>Jamaica</vt:lpstr>
      <vt:lpstr>Japan</vt:lpstr>
      <vt:lpstr>Jarvis_Island</vt:lpstr>
      <vt:lpstr>Jersey</vt:lpstr>
      <vt:lpstr>Johnston_Atoll</vt:lpstr>
      <vt:lpstr>Jordan</vt:lpstr>
      <vt:lpstr>Kazakhstan</vt:lpstr>
      <vt:lpstr>Kenya</vt:lpstr>
      <vt:lpstr>Kingman_Reef</vt:lpstr>
      <vt:lpstr>Kiribati</vt:lpstr>
      <vt:lpstr>Korea_North</vt:lpstr>
      <vt:lpstr>Korea_South</vt:lpstr>
      <vt:lpstr>Kosovo</vt:lpstr>
      <vt:lpstr>Kuwait</vt:lpstr>
      <vt:lpstr>Kyrgyzstan</vt:lpstr>
      <vt:lpstr>Laos</vt:lpstr>
      <vt:lpstr>Latvia</vt:lpstr>
      <vt:lpstr>Lebanon</vt:lpstr>
      <vt:lpstr>Lesotho</vt:lpstr>
      <vt:lpstr>Liberia</vt:lpstr>
      <vt:lpstr>Libya</vt:lpstr>
      <vt:lpstr>Liechtenstein</vt:lpstr>
      <vt:lpstr>Lithuania</vt:lpstr>
      <vt:lpstr>Lugansk_narodnaya_respublika</vt:lpstr>
      <vt:lpstr>Luxembourg</vt:lpstr>
      <vt:lpstr>Macau</vt:lpstr>
      <vt:lpstr>Madagascar</vt:lpstr>
      <vt:lpstr>Malawi</vt:lpstr>
      <vt:lpstr>Malaysia</vt:lpstr>
      <vt:lpstr>Maldives</vt:lpstr>
      <vt:lpstr>Mali</vt:lpstr>
      <vt:lpstr>Malta</vt:lpstr>
      <vt:lpstr>Marshall_Islands</vt:lpstr>
      <vt:lpstr>Martinique</vt:lpstr>
      <vt:lpstr>Mauritania</vt:lpstr>
      <vt:lpstr>Mauritius</vt:lpstr>
      <vt:lpstr>Mayotte</vt:lpstr>
      <vt:lpstr>Mexico</vt:lpstr>
      <vt:lpstr>Micronesia</vt:lpstr>
      <vt:lpstr>Midway_Atoll</vt:lpstr>
      <vt:lpstr>Moldova</vt:lpstr>
      <vt:lpstr>Monaco</vt:lpstr>
      <vt:lpstr>Mongolia</vt:lpstr>
      <vt:lpstr>Montenegro</vt:lpstr>
      <vt:lpstr>Montserrat</vt:lpstr>
      <vt:lpstr>Morocco</vt:lpstr>
      <vt:lpstr>Mozambique</vt:lpstr>
      <vt:lpstr>Myanmar</vt:lpstr>
      <vt:lpstr>Namibia</vt:lpstr>
      <vt:lpstr>Nauru</vt:lpstr>
      <vt:lpstr>Navassa_Island</vt:lpstr>
      <vt:lpstr>Nepal</vt:lpstr>
      <vt:lpstr>Netherlands</vt:lpstr>
      <vt:lpstr>New_Caledonia</vt:lpstr>
      <vt:lpstr>New_Zealand</vt:lpstr>
      <vt:lpstr>Nicaragua</vt:lpstr>
      <vt:lpstr>Niger</vt:lpstr>
      <vt:lpstr>Nigeria</vt:lpstr>
      <vt:lpstr>Niue</vt:lpstr>
      <vt:lpstr>Norfolk_Island</vt:lpstr>
      <vt:lpstr>North_Macedonia</vt:lpstr>
      <vt:lpstr>Northern_Cyprus</vt:lpstr>
      <vt:lpstr>Northern_Mariana_Islands</vt:lpstr>
      <vt:lpstr>Norway</vt:lpstr>
      <vt:lpstr>Oman</vt:lpstr>
      <vt:lpstr>Pakistan</vt:lpstr>
      <vt:lpstr>Palau</vt:lpstr>
      <vt:lpstr>Palestine</vt:lpstr>
      <vt:lpstr>Palmyra_Atoll</vt:lpstr>
      <vt:lpstr>Panama</vt:lpstr>
      <vt:lpstr>Papua_New_Guinea</vt:lpstr>
      <vt:lpstr>Paraguay</vt:lpstr>
      <vt:lpstr>Peru</vt:lpstr>
      <vt:lpstr>Philippines</vt:lpstr>
      <vt:lpstr>Pitcairn_Islands</vt:lpstr>
      <vt:lpstr>Poland</vt:lpstr>
      <vt:lpstr>Portugal</vt:lpstr>
      <vt:lpstr>Annual2!Print_Area</vt:lpstr>
      <vt:lpstr>Country!Print_Area</vt:lpstr>
      <vt:lpstr>Puerto_Rico</vt:lpstr>
      <vt:lpstr>Qatar</vt:lpstr>
      <vt:lpstr>República_Árabe_Saharaui_Democrática</vt:lpstr>
      <vt:lpstr>Réunion</vt:lpstr>
      <vt:lpstr>Romania</vt:lpstr>
      <vt:lpstr>Russia</vt:lpstr>
      <vt:lpstr>Rwanda</vt:lpstr>
      <vt:lpstr>Saba</vt:lpstr>
      <vt:lpstr>Saint_Barthélemy</vt:lpstr>
      <vt:lpstr>Saint_Helena</vt:lpstr>
      <vt:lpstr>Saint_Kitts_and_Nevis</vt:lpstr>
      <vt:lpstr>Saint_Lucia</vt:lpstr>
      <vt:lpstr>Saint_Martin</vt:lpstr>
      <vt:lpstr>Saint_Pierre_and_Miquelon</vt:lpstr>
      <vt:lpstr>Saint_Vincent_and_the_Grenadines</vt:lpstr>
      <vt:lpstr>Samoa</vt:lpstr>
      <vt:lpstr>San_Marino</vt:lpstr>
      <vt:lpstr>São_Tomé_and_Príncipe</vt:lpstr>
      <vt:lpstr>Saudi_Arabia</vt:lpstr>
      <vt:lpstr>Senegal</vt:lpstr>
      <vt:lpstr>Serbia</vt:lpstr>
      <vt:lpstr>Seychelles</vt:lpstr>
      <vt:lpstr>Sierra_Leone</vt:lpstr>
      <vt:lpstr>Singapore</vt:lpstr>
      <vt:lpstr>Sint_Eustatius</vt:lpstr>
      <vt:lpstr>Sint_Maarten</vt:lpstr>
      <vt:lpstr>Slovakia</vt:lpstr>
      <vt:lpstr>Slovenia</vt:lpstr>
      <vt:lpstr>Solomon_Islands</vt:lpstr>
      <vt:lpstr>Somalia</vt:lpstr>
      <vt:lpstr>Somaliland</vt:lpstr>
      <vt:lpstr>South_Africa</vt:lpstr>
      <vt:lpstr>South_Georgia_and_the_South_Sandwich_Islands</vt:lpstr>
      <vt:lpstr>South_Ossetia</vt:lpstr>
      <vt:lpstr>South_Sudan</vt:lpstr>
      <vt:lpstr>Spain</vt:lpstr>
      <vt:lpstr>Sri_Lanka</vt:lpstr>
      <vt:lpstr>Sudan</vt:lpstr>
      <vt:lpstr>Suriname</vt:lpstr>
      <vt:lpstr>Svalbard</vt:lpstr>
      <vt:lpstr>Swaziland</vt:lpstr>
      <vt:lpstr>Sweden</vt:lpstr>
      <vt:lpstr>Switzerland</vt:lpstr>
      <vt:lpstr>Syria</vt:lpstr>
      <vt:lpstr>Taiwan</vt:lpstr>
      <vt:lpstr>Tajikistan</vt:lpstr>
      <vt:lpstr>Tanzania</vt:lpstr>
      <vt:lpstr>Thailand</vt:lpstr>
      <vt:lpstr>Togo</vt:lpstr>
      <vt:lpstr>Tokelau</vt:lpstr>
      <vt:lpstr>Tonga</vt:lpstr>
      <vt:lpstr>Transnistria</vt:lpstr>
      <vt:lpstr>Trinidad_and_Tobago</vt:lpstr>
      <vt:lpstr>Tunisia</vt:lpstr>
      <vt:lpstr>Turkey</vt:lpstr>
      <vt:lpstr>Turkmenistan</vt:lpstr>
      <vt:lpstr>Turks_and_Caicos_Islands</vt:lpstr>
      <vt:lpstr>Tuvalu</vt:lpstr>
      <vt:lpstr>Uganda</vt:lpstr>
      <vt:lpstr>UK</vt:lpstr>
      <vt:lpstr>Ukraine</vt:lpstr>
      <vt:lpstr>United_Arab_Emirates</vt:lpstr>
      <vt:lpstr>United_States_Virgin_Islands</vt:lpstr>
      <vt:lpstr>Uruguay</vt:lpstr>
      <vt:lpstr>USA</vt:lpstr>
      <vt:lpstr>Uzbekistan</vt:lpstr>
      <vt:lpstr>Vanuatu</vt:lpstr>
      <vt:lpstr>Vatican</vt:lpstr>
      <vt:lpstr>Venezuela</vt:lpstr>
      <vt:lpstr>Vietnam</vt:lpstr>
      <vt:lpstr>Wake_Island</vt:lpstr>
      <vt:lpstr>Wallis_and_Futuna</vt:lpstr>
      <vt:lpstr>Yemen</vt:lpstr>
      <vt:lpstr>Zambia</vt:lpstr>
      <vt:lpstr>Zimbabwe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KaryLIN</cp:lastModifiedBy>
  <cp:lastPrinted>2022-01-08T08:15:17Z</cp:lastPrinted>
  <dcterms:created xsi:type="dcterms:W3CDTF">2021-08-06T23:10:56Z</dcterms:created>
  <dcterms:modified xsi:type="dcterms:W3CDTF">2022-01-08T10:11:30Z</dcterms:modified>
</cp:coreProperties>
</file>